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13_ncr:1_{8C74F60C-A2E0-4CCA-AC15-03A4C07E6E81}" xr6:coauthVersionLast="47" xr6:coauthVersionMax="47" xr10:uidLastSave="{00000000-0000-0000-0000-000000000000}"/>
  <bookViews>
    <workbookView xWindow="-110" yWindow="-110" windowWidth="19420" windowHeight="11500" tabRatio="897" firstSheet="18" activeTab="23"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_xleta.AND" hidden="1" xlm="1">#NAME?</definedName>
    <definedName name="_xleta.FILTER" hidden="1" xlm="1">#NAME?</definedName>
    <definedName name="_xleta.TRANSPOSE" hidden="1" xlm="1">#NAME?</definedName>
    <definedName name="_xleta.UNIQUE" hidden="1" xlm="1">#NAME?</definedName>
    <definedName name="_xlpm.col" hidden="1" xlm="1">#NAME?</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 i="17" l="1" a="1"/>
  <c r="B51" i="17" s="1"/>
  <c r="B49" i="17" a="1"/>
  <c r="B49" i="17" s="1"/>
  <c r="B50" i="17" a="1"/>
  <c r="B50" i="17" s="1"/>
  <c r="B46" i="17" a="1"/>
  <c r="B46" i="17" s="1"/>
  <c r="B47" i="17" a="1"/>
  <c r="B47" i="17" s="1"/>
  <c r="B48" i="17" a="1"/>
  <c r="B48" i="17" s="1"/>
  <c r="B44" i="17" a="1"/>
  <c r="B44" i="17" s="1"/>
  <c r="B43" i="17" a="1"/>
  <c r="B43" i="17" s="1"/>
  <c r="B340" i="7" a="1"/>
  <c r="B340" i="7" s="1"/>
  <c r="B331" i="7" l="1" a="1"/>
  <c r="B331" i="7" s="1"/>
  <c r="B332" i="7" a="1"/>
  <c r="B332" i="7" s="1"/>
  <c r="B333" i="7" a="1"/>
  <c r="B333" i="7" s="1"/>
  <c r="B334" i="7" a="1"/>
  <c r="B334" i="7" s="1"/>
  <c r="B335" i="7" a="1"/>
  <c r="B335" i="7" s="1"/>
  <c r="B336" i="7" a="1"/>
  <c r="B336" i="7" s="1"/>
  <c r="B337" i="7" a="1"/>
  <c r="B337" i="7" s="1"/>
  <c r="B338" i="7" a="1"/>
  <c r="B338" i="7" s="1"/>
  <c r="B339" i="7" a="1"/>
  <c r="B339" i="7" s="1"/>
  <c r="B330" i="7" a="1"/>
  <c r="B330" i="7" s="1"/>
  <c r="B326" i="7" a="1"/>
  <c r="B326" i="7" s="1"/>
  <c r="B327" i="7" a="1"/>
  <c r="B327" i="7" s="1"/>
  <c r="B328" i="7" a="1"/>
  <c r="B328" i="7" s="1"/>
  <c r="B329" i="7" a="1"/>
  <c r="B329" i="7" s="1"/>
  <c r="B322" i="7" a="1"/>
  <c r="B322" i="7" s="1"/>
  <c r="B323" i="7" a="1"/>
  <c r="B323" i="7" s="1"/>
  <c r="B324" i="7" a="1"/>
  <c r="B324" i="7" s="1"/>
  <c r="B325" i="7" a="1"/>
  <c r="B325" i="7" s="1"/>
  <c r="B100" i="15" a="1"/>
  <c r="B100" i="15" s="1"/>
  <c r="B101" i="15" a="1"/>
  <c r="B101" i="15" s="1"/>
  <c r="B69" i="12" a="1"/>
  <c r="B69" i="12" s="1"/>
  <c r="B64" i="12" a="1"/>
  <c r="B64" i="12" s="1"/>
  <c r="B65" i="12" a="1"/>
  <c r="B65" i="12" s="1"/>
  <c r="B66" i="12" a="1"/>
  <c r="B66" i="12" s="1"/>
  <c r="B67" i="12" a="1"/>
  <c r="B67" i="12" s="1"/>
  <c r="B68" i="12" a="1"/>
  <c r="B68" i="12" s="1"/>
  <c r="B31" i="8" a="1"/>
  <c r="B31" i="8" s="1"/>
  <c r="B32" i="8" a="1"/>
  <c r="B32" i="8" s="1"/>
  <c r="B33" i="8" a="1"/>
  <c r="B33" i="8" s="1"/>
  <c r="B10" i="10" a="1"/>
  <c r="B10" i="10" s="1"/>
  <c r="B11" i="10" a="1"/>
  <c r="B11" i="10" s="1"/>
  <c r="B25" i="9" a="1"/>
  <c r="B25" i="9" s="1"/>
  <c r="B26" i="9" a="1"/>
  <c r="B26" i="9" s="1"/>
  <c r="C136" i="4" a="1"/>
  <c r="C136" i="4" s="1"/>
  <c r="C138" i="4" a="1"/>
  <c r="C138" i="4" s="1"/>
  <c r="C139" i="4" a="1"/>
  <c r="C139" i="4" s="1"/>
  <c r="C76" i="5" a="1"/>
  <c r="C76" i="5" s="1"/>
  <c r="C79" i="5" a="1"/>
  <c r="C79" i="5" s="1"/>
  <c r="B30" i="8" a="1"/>
  <c r="B30" i="8" s="1"/>
  <c r="B309" i="7" a="1"/>
  <c r="B309" i="7" s="1"/>
  <c r="B310" i="7" a="1"/>
  <c r="B310" i="7" s="1"/>
  <c r="B311" i="7" a="1"/>
  <c r="B311" i="7" s="1"/>
  <c r="B312" i="7" a="1"/>
  <c r="B312" i="7" s="1"/>
  <c r="B313" i="7" a="1"/>
  <c r="B313" i="7" s="1"/>
  <c r="B314" i="7" a="1"/>
  <c r="B314" i="7" s="1"/>
  <c r="B315" i="7" a="1"/>
  <c r="B315" i="7" s="1"/>
  <c r="B316" i="7" a="1"/>
  <c r="B316" i="7" s="1"/>
  <c r="B317" i="7" a="1"/>
  <c r="B317" i="7" s="1"/>
  <c r="B318" i="7" a="1"/>
  <c r="B318" i="7" s="1"/>
  <c r="B319" i="7" a="1"/>
  <c r="B319" i="7" s="1"/>
  <c r="B320" i="7" a="1"/>
  <c r="B320" i="7" s="1"/>
  <c r="B321" i="7" a="1"/>
  <c r="B321" i="7" s="1"/>
  <c r="B302" i="7" a="1"/>
  <c r="B302" i="7" s="1"/>
  <c r="B303" i="7" a="1"/>
  <c r="B303" i="7" s="1"/>
  <c r="B304" i="7" a="1"/>
  <c r="B304" i="7" s="1"/>
  <c r="B305" i="7" a="1"/>
  <c r="B305" i="7" s="1"/>
  <c r="B306" i="7" a="1"/>
  <c r="B306" i="7" s="1"/>
  <c r="B307" i="7" a="1"/>
  <c r="B307" i="7" s="1"/>
  <c r="B308" i="7" a="1"/>
  <c r="B308" i="7" s="1"/>
  <c r="B24" i="9" a="1"/>
  <c r="B24" i="9" s="1"/>
  <c r="B99" i="15" a="1"/>
  <c r="B99"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c r="B16" i="15" a="1"/>
  <c r="B16" i="15" s="1"/>
  <c r="B17" i="15" a="1"/>
  <c r="B17" i="15" s="1"/>
  <c r="B18" i="15" a="1"/>
  <c r="B18" i="15" s="1"/>
  <c r="B19" i="15" a="1"/>
  <c r="B19" i="15" s="1"/>
  <c r="B20" i="15" a="1"/>
  <c r="B20" i="15" s="1"/>
  <c r="B21" i="15" a="1"/>
  <c r="B21" i="15" s="1"/>
  <c r="B22" i="15" a="1"/>
  <c r="B22" i="15" s="1"/>
  <c r="B23" i="15" a="1"/>
  <c r="B23"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c r="B77" i="15" a="1"/>
  <c r="B77" i="15" s="1"/>
  <c r="B78" i="15" a="1"/>
  <c r="B78" i="15" s="1"/>
  <c r="B79" i="15" a="1"/>
  <c r="B79" i="15" s="1"/>
  <c r="B80" i="15" a="1"/>
  <c r="B80" i="15" s="1"/>
  <c r="B81" i="15" a="1"/>
  <c r="B81" i="15" s="1"/>
  <c r="B82" i="15" a="1"/>
  <c r="B82" i="15" s="1"/>
  <c r="B83" i="15" a="1"/>
  <c r="B83"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40" i="13" a="1"/>
  <c r="B40" i="13" s="1"/>
  <c r="B36" i="13" a="1"/>
  <c r="B36" i="13" s="1"/>
  <c r="B37" i="13" a="1"/>
  <c r="B37" i="13" s="1"/>
  <c r="B38" i="13" a="1"/>
  <c r="B38" i="13" s="1"/>
  <c r="B39" i="13" a="1"/>
  <c r="B39" i="13" s="1"/>
  <c r="B35" i="13" a="1"/>
  <c r="B35" i="13" s="1"/>
  <c r="B61" i="12" a="1"/>
  <c r="B61" i="12" s="1"/>
  <c r="B62" i="12" a="1"/>
  <c r="B62" i="12" s="1"/>
  <c r="B57" i="12" a="1"/>
  <c r="B57" i="12" s="1"/>
  <c r="B58" i="12" a="1"/>
  <c r="B58" i="12" s="1"/>
  <c r="B59" i="12" a="1"/>
  <c r="B59" i="12" s="1"/>
  <c r="B53" i="12" a="1"/>
  <c r="B53" i="12" s="1"/>
  <c r="B54" i="12" a="1"/>
  <c r="B54" i="12" s="1"/>
  <c r="B55" i="12" a="1"/>
  <c r="B55" i="12" s="1"/>
  <c r="B49" i="12" a="1"/>
  <c r="B49" i="12" s="1"/>
  <c r="B50" i="12" a="1"/>
  <c r="B50" i="12" s="1"/>
  <c r="B51" i="12" a="1"/>
  <c r="B51" i="12" s="1"/>
  <c r="B46" i="12" a="1"/>
  <c r="B46" i="12" s="1"/>
  <c r="B47" i="12" a="1"/>
  <c r="B47" i="12" s="1"/>
  <c r="B44" i="12" a="1"/>
  <c r="B44" i="12" s="1"/>
  <c r="C16" i="6" a="1"/>
  <c r="C16" i="6" s="1"/>
  <c r="C17" i="6" a="1"/>
  <c r="C17" i="6" s="1"/>
  <c r="C133" i="4" a="1"/>
  <c r="C133" i="4" s="1"/>
  <c r="C134" i="4" a="1"/>
  <c r="C134" i="4" s="1"/>
  <c r="C135" i="4" a="1"/>
  <c r="C135" i="4" s="1"/>
  <c r="C137" i="4" a="1"/>
  <c r="C137" i="4" s="1"/>
  <c r="C132" i="4" a="1"/>
  <c r="C132" i="4" s="1"/>
  <c r="C128" i="4" a="1"/>
  <c r="C128" i="4" s="1"/>
  <c r="C129" i="4" a="1"/>
  <c r="C129" i="4" s="1"/>
  <c r="C130" i="4" a="1"/>
  <c r="C130" i="4" s="1"/>
  <c r="C131" i="4" a="1"/>
  <c r="C131" i="4" s="1"/>
  <c r="C124" i="4" a="1"/>
  <c r="C124" i="4" s="1"/>
  <c r="C125" i="4" a="1"/>
  <c r="C125" i="4" s="1"/>
  <c r="C126" i="4" a="1"/>
  <c r="C126" i="4" s="1"/>
  <c r="C127" i="4" a="1"/>
  <c r="C127" i="4" s="1"/>
  <c r="C115" i="4" a="1"/>
  <c r="C115" i="4" s="1"/>
  <c r="C116" i="4" a="1"/>
  <c r="C116" i="4" s="1"/>
  <c r="C117" i="4" a="1"/>
  <c r="C117" i="4" s="1"/>
  <c r="C118" i="4" a="1"/>
  <c r="C118" i="4" s="1"/>
  <c r="C119" i="4" a="1"/>
  <c r="C119" i="4" s="1"/>
  <c r="C120" i="4" a="1"/>
  <c r="C120" i="4" s="1"/>
  <c r="C121" i="4" a="1"/>
  <c r="C121" i="4" s="1"/>
  <c r="C122" i="4" a="1"/>
  <c r="C122" i="4" s="1"/>
  <c r="C123" i="4" a="1"/>
  <c r="C123" i="4" s="1"/>
  <c r="C64" i="5" a="1"/>
  <c r="C64" i="5" s="1"/>
  <c r="C65" i="5" a="1"/>
  <c r="C65" i="5" s="1"/>
  <c r="C66" i="5" a="1"/>
  <c r="C66" i="5" s="1"/>
  <c r="C67" i="5" a="1"/>
  <c r="C67" i="5" s="1"/>
  <c r="C68" i="5" a="1"/>
  <c r="C68" i="5" s="1"/>
  <c r="C69" i="5" a="1"/>
  <c r="C69" i="5" s="1"/>
  <c r="C70" i="5" a="1"/>
  <c r="C70" i="5" s="1"/>
  <c r="C71" i="5" a="1"/>
  <c r="C71" i="5" s="1"/>
  <c r="C72" i="5" a="1"/>
  <c r="C72" i="5" s="1"/>
  <c r="C73" i="5" a="1"/>
  <c r="C73" i="5" s="1"/>
  <c r="C74" i="5" a="1"/>
  <c r="C74" i="5" s="1"/>
  <c r="C75" i="5" a="1"/>
  <c r="C75" i="5" s="1"/>
  <c r="C77" i="5" a="1"/>
  <c r="C77" i="5"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92" i="4" a="1"/>
  <c r="C92" i="4" s="1"/>
  <c r="C90" i="4" a="1"/>
  <c r="C90" i="4" s="1"/>
  <c r="C91" i="4" a="1"/>
  <c r="C91" i="4" s="1"/>
  <c r="C88" i="4" a="1"/>
  <c r="C88" i="4" s="1"/>
  <c r="C89" i="4" a="1"/>
  <c r="C89" i="4" s="1"/>
  <c r="C84" i="4" a="1"/>
  <c r="C84" i="4" s="1"/>
  <c r="C85" i="4" a="1"/>
  <c r="C85" i="4" s="1"/>
  <c r="C86" i="4" a="1"/>
  <c r="C86" i="4" s="1"/>
  <c r="C87" i="4" a="1"/>
  <c r="C87"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62" i="5" a="1"/>
  <c r="C62" i="5" s="1"/>
  <c r="C63" i="5" a="1"/>
  <c r="C63" i="5" s="1"/>
  <c r="C61" i="5" a="1"/>
  <c r="C61" i="5" s="1"/>
  <c r="C57" i="5" a="1"/>
  <c r="C57" i="5" s="1"/>
  <c r="C58" i="5" a="1"/>
  <c r="C58" i="5" s="1"/>
  <c r="C59" i="5" a="1"/>
  <c r="C59" i="5" s="1"/>
  <c r="C60" i="5" a="1"/>
  <c r="C60" i="5" s="1"/>
  <c r="C50" i="5" a="1"/>
  <c r="C50" i="5" s="1"/>
  <c r="C51" i="5" a="1"/>
  <c r="C51" i="5" s="1"/>
  <c r="C52" i="5" a="1"/>
  <c r="C52" i="5" s="1"/>
  <c r="C53" i="5" a="1"/>
  <c r="C53" i="5" s="1"/>
  <c r="C54" i="5" a="1"/>
  <c r="C54" i="5" s="1"/>
  <c r="C55" i="5" a="1"/>
  <c r="C55" i="5" s="1"/>
  <c r="C56" i="5" a="1"/>
  <c r="C56" i="5" s="1"/>
  <c r="C35" i="5" a="1"/>
  <c r="C35" i="5" s="1"/>
  <c r="C37" i="5" a="1"/>
  <c r="C37" i="5" s="1"/>
  <c r="C38" i="5" a="1"/>
  <c r="C38" i="5" s="1"/>
  <c r="C39" i="5" a="1"/>
  <c r="C39" i="5" s="1"/>
  <c r="C40" i="5" a="1"/>
  <c r="C40" i="5" s="1"/>
  <c r="C41" i="5" a="1"/>
  <c r="C41" i="5" s="1"/>
  <c r="C42" i="5" a="1"/>
  <c r="C42" i="5" s="1"/>
  <c r="C43" i="5" a="1"/>
  <c r="C43" i="5" s="1"/>
  <c r="C44" i="5" a="1"/>
  <c r="C44" i="5" s="1"/>
  <c r="C45" i="5" a="1"/>
  <c r="C45" i="5" s="1"/>
  <c r="C46" i="5" a="1"/>
  <c r="C46" i="5" s="1"/>
  <c r="C47" i="5" a="1"/>
  <c r="C47" i="5" s="1"/>
  <c r="C48" i="5" a="1"/>
  <c r="C48" i="5" s="1"/>
  <c r="C49" i="5" a="1"/>
  <c r="C49" i="5" s="1"/>
  <c r="B52" i="12" a="1"/>
  <c r="B52" i="12" s="1"/>
  <c r="B56" i="12" a="1"/>
  <c r="B56" i="12" s="1"/>
  <c r="B60" i="12" a="1"/>
  <c r="B60" i="12" s="1"/>
  <c r="B63" i="12" a="1"/>
  <c r="B63" i="12" s="1"/>
  <c r="B45" i="12" a="1"/>
  <c r="B45" i="12" s="1"/>
  <c r="B48" i="12" a="1"/>
  <c r="B48" i="12" s="1"/>
  <c r="C36" i="5" a="1"/>
  <c r="C36" i="5" s="1"/>
  <c r="B5" i="7" a="1"/>
  <c r="B5" i="7" s="1"/>
  <c r="B6" i="7" a="1"/>
  <c r="B6" i="7" s="1"/>
  <c r="B7" i="7" a="1"/>
  <c r="B7" i="7" s="1"/>
  <c r="B8" i="7" a="1"/>
  <c r="B8" i="7" s="1"/>
  <c r="B9" i="7" a="1"/>
  <c r="B9" i="7" s="1"/>
  <c r="B10" i="7" a="1"/>
  <c r="B10" i="7" s="1"/>
  <c r="B9" i="36" a="1"/>
  <c r="B9" i="36" s="1"/>
  <c r="B5" i="8" a="1"/>
  <c r="B5" i="8" s="1"/>
  <c r="B6" i="8" a="1"/>
  <c r="B6" i="8" s="1"/>
  <c r="B15" i="13" l="1" a="1"/>
  <c r="B15" i="13" s="1"/>
  <c r="B7" i="54" a="1"/>
  <c r="B7" i="54" s="1"/>
  <c r="B6" i="54" a="1"/>
  <c r="B6" i="54" s="1"/>
  <c r="B9" i="10" a="1"/>
  <c r="B9" i="10" s="1"/>
  <c r="B8" i="10" l="1" a="1"/>
  <c r="B8" i="10" s="1"/>
  <c r="C64" i="4" a="1"/>
  <c r="C64" i="4" s="1"/>
  <c r="C63" i="4" a="1"/>
  <c r="C63" i="4" s="1"/>
  <c r="C60" i="4" a="1"/>
  <c r="C60" i="4" s="1"/>
  <c r="C61" i="4" a="1"/>
  <c r="C61" i="4" s="1"/>
  <c r="C62" i="4" a="1"/>
  <c r="C62" i="4" s="1"/>
  <c r="C31" i="5" a="1"/>
  <c r="C31" i="5" s="1"/>
  <c r="C32" i="5" a="1"/>
  <c r="C32" i="5" s="1"/>
  <c r="C33" i="5" a="1"/>
  <c r="C33" i="5" s="1"/>
  <c r="C34" i="5" a="1"/>
  <c r="C34" i="5" s="1"/>
  <c r="C52" i="4" a="1"/>
  <c r="C52" i="4" s="1"/>
  <c r="C53" i="4" a="1"/>
  <c r="C53" i="4" s="1"/>
  <c r="C54" i="4" a="1"/>
  <c r="C54" i="4" s="1"/>
  <c r="C55" i="4" a="1"/>
  <c r="C55" i="4" s="1"/>
  <c r="C56" i="4" a="1"/>
  <c r="C56" i="4" s="1"/>
  <c r="C57" i="4" a="1"/>
  <c r="C57" i="4" s="1"/>
  <c r="C58" i="4" a="1"/>
  <c r="C58" i="4" s="1"/>
  <c r="C27" i="5" a="1"/>
  <c r="C27" i="5" s="1"/>
  <c r="C28" i="5" a="1"/>
  <c r="C28" i="5" s="1"/>
  <c r="C29" i="5" a="1"/>
  <c r="C29" i="5" s="1"/>
  <c r="C48" i="4" a="1"/>
  <c r="C48" i="4" s="1"/>
  <c r="C49" i="4" a="1"/>
  <c r="C49" i="4" s="1"/>
  <c r="C47" i="4" a="1"/>
  <c r="C47" i="4" s="1"/>
  <c r="C50" i="4" a="1"/>
  <c r="C50" i="4" s="1"/>
  <c r="C24" i="5" a="1"/>
  <c r="C24" i="5" s="1"/>
  <c r="C25" i="5" a="1"/>
  <c r="C25" i="5" s="1"/>
  <c r="C43" i="4" a="1"/>
  <c r="C43" i="4" s="1"/>
  <c r="C44" i="4" a="1"/>
  <c r="C44" i="4" s="1"/>
  <c r="C45" i="4" a="1"/>
  <c r="C45" i="4" s="1"/>
  <c r="C39" i="4" a="1"/>
  <c r="C39" i="4" s="1"/>
  <c r="C40" i="4" a="1"/>
  <c r="C40" i="4" s="1"/>
  <c r="C41" i="4" a="1"/>
  <c r="C41" i="4" s="1"/>
  <c r="C37" i="4" a="1"/>
  <c r="C37" i="4" s="1"/>
  <c r="C36" i="4" a="1"/>
  <c r="C36" i="4" s="1"/>
  <c r="C38" i="4" a="1"/>
  <c r="C38" i="4" s="1"/>
  <c r="C35" i="4" a="1"/>
  <c r="C35" i="4" s="1"/>
  <c r="C19" i="5" a="1"/>
  <c r="C19" i="5" s="1"/>
  <c r="C20" i="5" a="1"/>
  <c r="C20" i="5" s="1"/>
  <c r="C21" i="5" a="1"/>
  <c r="C21" i="5" s="1"/>
  <c r="C32" i="4" a="1"/>
  <c r="C32" i="4" s="1"/>
  <c r="C33" i="4" a="1"/>
  <c r="C33" i="4" s="1"/>
  <c r="C31" i="4" a="1"/>
  <c r="C31" i="4" s="1"/>
  <c r="C34" i="4" a="1"/>
  <c r="C34" i="4" s="1"/>
  <c r="C24" i="4" a="1"/>
  <c r="C24" i="4" s="1"/>
  <c r="C25" i="4" a="1"/>
  <c r="C25" i="4" s="1"/>
  <c r="C26" i="4" a="1"/>
  <c r="C26" i="4" s="1"/>
  <c r="C27" i="4" a="1"/>
  <c r="C27" i="4" s="1"/>
  <c r="C28" i="4" a="1"/>
  <c r="C28" i="4" s="1"/>
  <c r="C14" i="5" a="1"/>
  <c r="C14" i="5" s="1"/>
  <c r="C15" i="5" a="1"/>
  <c r="C15" i="5" s="1"/>
  <c r="C16" i="5" a="1"/>
  <c r="C16" i="5" s="1"/>
  <c r="C29" i="4" a="1"/>
  <c r="C29" i="4" s="1"/>
  <c r="C18" i="4" a="1"/>
  <c r="C18" i="4" s="1"/>
  <c r="C19" i="4" a="1"/>
  <c r="C19" i="4" s="1"/>
  <c r="C20" i="4" a="1"/>
  <c r="C20" i="4" s="1"/>
  <c r="C21" i="4" a="1"/>
  <c r="C21" i="4" s="1"/>
  <c r="C11" i="5" a="1"/>
  <c r="C11" i="5" s="1"/>
  <c r="C12" i="5" a="1"/>
  <c r="C12" i="5" s="1"/>
  <c r="C22" i="4" a="1"/>
  <c r="C22" i="4" s="1"/>
  <c r="C15" i="4" a="1"/>
  <c r="C15" i="4" s="1"/>
  <c r="C13" i="4" a="1"/>
  <c r="C13" i="4" s="1"/>
  <c r="C14" i="4" a="1"/>
  <c r="C14" i="4" s="1"/>
  <c r="C16" i="4" a="1"/>
  <c r="C16" i="4" s="1"/>
  <c r="C11" i="4" a="1"/>
  <c r="C11" i="4" s="1"/>
  <c r="C6" i="4" a="1"/>
  <c r="C6" i="4" s="1"/>
  <c r="C7" i="4" a="1"/>
  <c r="C7" i="4" s="1"/>
  <c r="C8" i="4" a="1"/>
  <c r="C8" i="4" s="1"/>
  <c r="C9" i="4" a="1"/>
  <c r="C9" i="4" s="1"/>
  <c r="C10" i="4" a="1"/>
  <c r="C10" i="4" s="1"/>
  <c r="C6" i="5" a="1"/>
  <c r="C6" i="5" s="1"/>
  <c r="C7" i="5" a="1"/>
  <c r="C7" i="5" s="1"/>
  <c r="C8" i="5" a="1"/>
  <c r="C8" i="5" s="1"/>
  <c r="C15" i="6" a="1"/>
  <c r="C15" i="6" s="1"/>
  <c r="C11" i="6" a="1"/>
  <c r="C11" i="6" s="1"/>
  <c r="C12" i="6" a="1"/>
  <c r="C12" i="6" s="1"/>
  <c r="C13" i="6" a="1"/>
  <c r="C13" i="6" s="1"/>
  <c r="C14" i="6" a="1"/>
  <c r="C14" i="6" s="1"/>
  <c r="C59" i="4" a="1"/>
  <c r="C59" i="4" s="1"/>
  <c r="C5" i="5" a="1"/>
  <c r="C5" i="5" s="1"/>
  <c r="C9" i="5" a="1"/>
  <c r="C9" i="5" s="1"/>
  <c r="C10" i="5" a="1"/>
  <c r="C10" i="5" s="1"/>
  <c r="C13" i="5" a="1"/>
  <c r="C13" i="5" s="1"/>
  <c r="C17" i="5" a="1"/>
  <c r="C17" i="5" s="1"/>
  <c r="C18" i="5" a="1"/>
  <c r="C18" i="5" s="1"/>
  <c r="C22" i="5" a="1"/>
  <c r="C22" i="5" s="1"/>
  <c r="C23" i="5" a="1"/>
  <c r="C23" i="5" s="1"/>
  <c r="C26" i="5" a="1"/>
  <c r="C26" i="5" s="1"/>
  <c r="C30" i="5" a="1"/>
  <c r="C30" i="5" s="1"/>
  <c r="B300" i="7" a="1"/>
  <c r="B300" i="7" s="1"/>
  <c r="B301" i="7" a="1"/>
  <c r="B301" i="7" s="1"/>
  <c r="B34" i="13" a="1"/>
  <c r="B34" i="13" s="1"/>
  <c r="B43" i="12" a="1"/>
  <c r="B43" i="12" s="1"/>
  <c r="B28" i="8" a="1"/>
  <c r="B28" i="8" s="1"/>
  <c r="B22" i="9" a="1"/>
  <c r="B22" i="9" s="1"/>
  <c r="B23" i="9" a="1"/>
  <c r="B23" i="9" s="1"/>
  <c r="B21" i="31" a="1"/>
  <c r="B21" i="31" s="1"/>
  <c r="B29" i="8" a="1"/>
  <c r="B29" i="8" s="1"/>
  <c r="B33" i="13" a="1"/>
  <c r="B33" i="13" s="1"/>
  <c r="B42" i="12" a="1"/>
  <c r="B42" i="12" s="1"/>
  <c r="B299" i="7" a="1"/>
  <c r="B299" i="7" s="1"/>
  <c r="B298" i="7" a="1"/>
  <c r="B298" i="7" s="1"/>
  <c r="B45" i="17" a="1"/>
  <c r="B45" i="17" s="1"/>
  <c r="B42" i="17" a="1"/>
  <c r="B42" i="17" s="1"/>
  <c r="B41" i="17" a="1"/>
  <c r="B41" i="17" s="1"/>
  <c r="B31" i="13" a="1"/>
  <c r="B31" i="13" s="1"/>
  <c r="B29" i="13" a="1"/>
  <c r="B29" i="13" s="1"/>
  <c r="B30" i="13" a="1"/>
  <c r="B30" i="13" s="1"/>
  <c r="B32" i="13" a="1"/>
  <c r="B32" i="13" s="1"/>
  <c r="B28" i="13" a="1"/>
  <c r="B28" i="13" s="1"/>
  <c r="B27" i="13" a="1"/>
  <c r="B27" i="13" s="1"/>
  <c r="B26" i="13" a="1"/>
  <c r="B26" i="13" s="1"/>
  <c r="B25" i="13" a="1"/>
  <c r="B25" i="13" s="1"/>
  <c r="B24" i="13" a="1"/>
  <c r="B24" i="13" s="1"/>
  <c r="B23" i="13" a="1"/>
  <c r="B23" i="13" s="1"/>
  <c r="B5" i="13" a="1"/>
  <c r="B5" i="13" s="1"/>
  <c r="B6" i="13" a="1"/>
  <c r="B6" i="13" s="1"/>
  <c r="B7" i="13" a="1"/>
  <c r="B7" i="13" s="1"/>
  <c r="B8" i="13" a="1"/>
  <c r="B8" i="13" s="1"/>
  <c r="B9" i="13" a="1"/>
  <c r="B9" i="13" s="1"/>
  <c r="B10" i="13" a="1"/>
  <c r="B10" i="13" s="1"/>
  <c r="B11" i="13" a="1"/>
  <c r="B11" i="13" s="1"/>
  <c r="B12" i="13" a="1"/>
  <c r="B12" i="13" s="1"/>
  <c r="B13" i="13" a="1"/>
  <c r="B13" i="13" s="1"/>
  <c r="B14" i="13" a="1"/>
  <c r="B14" i="13" s="1"/>
  <c r="B16" i="13" a="1"/>
  <c r="B16" i="13" s="1"/>
  <c r="B17" i="13" a="1"/>
  <c r="B17" i="13" s="1"/>
  <c r="B18" i="13" a="1"/>
  <c r="B18" i="13" s="1"/>
  <c r="B19" i="13" a="1"/>
  <c r="B19" i="13" s="1"/>
  <c r="B20" i="13" a="1"/>
  <c r="B20" i="13" s="1"/>
  <c r="B21" i="13" a="1"/>
  <c r="B21" i="13" s="1"/>
  <c r="B22" i="13" a="1"/>
  <c r="B22" i="13" s="1"/>
  <c r="B40" i="12" a="1"/>
  <c r="B40" i="12" s="1"/>
  <c r="B41" i="12" a="1"/>
  <c r="B41" i="12" s="1"/>
  <c r="B39" i="12" a="1"/>
  <c r="B39" i="12" s="1"/>
  <c r="B27" i="8" a="1"/>
  <c r="B27" i="8" s="1"/>
  <c r="B21" i="9" a="1"/>
  <c r="B21" i="9" s="1"/>
  <c r="B272" i="7" a="1"/>
  <c r="B272" i="7" s="1"/>
  <c r="B273" i="7" a="1"/>
  <c r="B273" i="7" s="1"/>
  <c r="B274" i="7" a="1"/>
  <c r="B274" i="7" s="1"/>
  <c r="B275" i="7" a="1"/>
  <c r="B275" i="7" s="1"/>
  <c r="B276" i="7" a="1"/>
  <c r="B276"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90" i="7" a="1"/>
  <c r="B290" i="7" s="1"/>
  <c r="B291" i="7" a="1"/>
  <c r="B291" i="7" s="1"/>
  <c r="B292" i="7" a="1"/>
  <c r="B292" i="7" s="1"/>
  <c r="B293" i="7" a="1"/>
  <c r="B293" i="7" s="1"/>
  <c r="B294" i="7" a="1"/>
  <c r="B294" i="7" s="1"/>
  <c r="B295" i="7" a="1"/>
  <c r="B295" i="7" s="1"/>
  <c r="B296" i="7" a="1"/>
  <c r="B296" i="7" s="1"/>
  <c r="B297" i="7" a="1"/>
  <c r="B297"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38" i="7" a="1"/>
  <c r="B238" i="7" s="1"/>
  <c r="B239" i="7" a="1"/>
  <c r="B239" i="7" s="1"/>
  <c r="B240" i="7" a="1"/>
  <c r="B240" i="7" s="1"/>
  <c r="B241" i="7" a="1"/>
  <c r="B241" i="7" s="1"/>
  <c r="B242" i="7" a="1"/>
  <c r="B242" i="7" s="1"/>
  <c r="B243" i="7" a="1"/>
  <c r="B243" i="7" s="1"/>
  <c r="B244" i="7" a="1"/>
  <c r="B244" i="7" s="1"/>
  <c r="B245" i="7" a="1"/>
  <c r="B245" i="7" s="1"/>
  <c r="B246" i="7" a="1"/>
  <c r="B246" i="7" s="1"/>
  <c r="B247" i="7" a="1"/>
  <c r="B247" i="7" s="1"/>
  <c r="B248" i="7" a="1"/>
  <c r="B248" i="7" s="1"/>
  <c r="B249" i="7" a="1"/>
  <c r="B249" i="7" s="1"/>
  <c r="B250" i="7" a="1"/>
  <c r="B250" i="7" s="1"/>
  <c r="B251" i="7" a="1"/>
  <c r="B251" i="7" s="1"/>
  <c r="B252" i="7" a="1"/>
  <c r="B252" i="7" s="1"/>
  <c r="B253" i="7" a="1"/>
  <c r="B253" i="7" s="1"/>
  <c r="B254" i="7" a="1"/>
  <c r="B254" i="7" s="1"/>
  <c r="B255" i="7" a="1"/>
  <c r="B255" i="7" s="1"/>
  <c r="B256" i="7" a="1"/>
  <c r="B256" i="7" s="1"/>
  <c r="B257" i="7" a="1"/>
  <c r="B257" i="7" s="1"/>
  <c r="B258" i="7" a="1"/>
  <c r="B258" i="7" s="1"/>
  <c r="B237" i="7" a="1"/>
  <c r="B237" i="7" s="1"/>
  <c r="B236" i="7" a="1"/>
  <c r="B236" i="7" s="1"/>
  <c r="B235" i="7" a="1"/>
  <c r="B235" i="7" s="1"/>
  <c r="B234" i="7" a="1"/>
  <c r="B234" i="7" s="1"/>
  <c r="B233" i="7" a="1"/>
  <c r="B233" i="7" s="1"/>
  <c r="B232" i="7" a="1"/>
  <c r="B232" i="7" s="1"/>
  <c r="B231" i="7" a="1"/>
  <c r="B231" i="7" s="1"/>
  <c r="B230" i="7" a="1"/>
  <c r="B230" i="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38" i="12" a="1"/>
  <c r="B38" i="12" s="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5" i="12" a="1"/>
  <c r="B25" i="12" s="1"/>
  <c r="B26" i="12" a="1"/>
  <c r="B26" i="12" s="1"/>
  <c r="B22" i="31" a="1"/>
  <c r="B22" i="31" s="1"/>
  <c r="B20" i="31" a="1"/>
  <c r="B20" i="31" s="1"/>
  <c r="B19" i="31" a="1"/>
  <c r="B19" i="31" s="1"/>
  <c r="B18" i="31" a="1"/>
  <c r="B18" i="31" s="1"/>
  <c r="B17" i="31" a="1"/>
  <c r="B17" i="31" s="1"/>
  <c r="B16" i="31" a="1"/>
  <c r="B16" i="31" s="1"/>
  <c r="B15" i="31" a="1"/>
  <c r="B15" i="31" s="1"/>
  <c r="B14" i="31" a="1"/>
  <c r="B14" i="31" s="1"/>
  <c r="B11" i="31" a="1"/>
  <c r="B11" i="31" s="1"/>
  <c r="B12" i="31" a="1"/>
  <c r="B12" i="31" s="1"/>
  <c r="B13" i="31" a="1"/>
  <c r="B13" i="31" s="1"/>
  <c r="B10" i="31" a="1"/>
  <c r="B10" i="31" s="1"/>
  <c r="B9" i="31" a="1"/>
  <c r="B9" i="31" s="1"/>
  <c r="B8" i="31" a="1"/>
  <c r="B8" i="31" s="1"/>
  <c r="B26" i="8" a="1"/>
  <c r="B26" i="8" s="1"/>
  <c r="B20" i="9" a="1"/>
  <c r="B20" i="9" s="1"/>
  <c r="C51" i="4" a="1"/>
  <c r="C51" i="4" s="1"/>
  <c r="B229" i="7" a="1"/>
  <c r="B229" i="7" s="1"/>
  <c r="B228" i="7" a="1"/>
  <c r="B228" i="7" s="1"/>
  <c r="B227" i="7" a="1"/>
  <c r="B227" i="7" s="1"/>
  <c r="B226" i="7" a="1"/>
  <c r="B226" i="7" s="1"/>
  <c r="B223" i="7" a="1"/>
  <c r="B223" i="7" s="1"/>
  <c r="B225" i="7" a="1"/>
  <c r="B225" i="7" s="1"/>
  <c r="B224" i="7" a="1"/>
  <c r="B224" i="7" s="1"/>
  <c r="B24" i="12" a="1"/>
  <c r="B24" i="12" s="1"/>
  <c r="B25" i="8" a="1"/>
  <c r="B25" i="8" s="1"/>
  <c r="B24" i="8" a="1"/>
  <c r="B24" i="8" s="1"/>
  <c r="B23" i="12" a="1"/>
  <c r="B23" i="12" s="1"/>
  <c r="C10" i="6" a="1"/>
  <c r="C10" i="6" s="1"/>
  <c r="C46" i="4" a="1"/>
  <c r="C46" i="4" s="1"/>
  <c r="B200" i="7" a="1"/>
  <c r="B200" i="7" s="1"/>
  <c r="B201" i="7" a="1"/>
  <c r="B201" i="7" s="1"/>
  <c r="B202" i="7" a="1"/>
  <c r="B202" i="7" s="1"/>
  <c r="B203" i="7" a="1"/>
  <c r="B203" i="7" s="1"/>
  <c r="B204" i="7" a="1"/>
  <c r="B204" i="7" s="1"/>
  <c r="B205" i="7" a="1"/>
  <c r="B205" i="7" s="1"/>
  <c r="B206" i="7" a="1"/>
  <c r="B206" i="7" s="1"/>
  <c r="B207" i="7" a="1"/>
  <c r="B207" i="7" s="1"/>
  <c r="B208" i="7" a="1"/>
  <c r="B208" i="7" s="1"/>
  <c r="B209" i="7" a="1"/>
  <c r="B209" i="7" s="1"/>
  <c r="B210" i="7" a="1"/>
  <c r="B210" i="7" s="1"/>
  <c r="B211" i="7" a="1"/>
  <c r="B211" i="7" s="1"/>
  <c r="B212" i="7" a="1"/>
  <c r="B212" i="7"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199" i="7" a="1"/>
  <c r="B199" i="7" s="1"/>
  <c r="B192" i="7" a="1"/>
  <c r="B192" i="7" s="1"/>
  <c r="B193" i="7" a="1"/>
  <c r="B193" i="7" s="1"/>
  <c r="B194" i="7" a="1"/>
  <c r="B194" i="7" s="1"/>
  <c r="B195" i="7" a="1"/>
  <c r="B195" i="7" s="1"/>
  <c r="B196" i="7" a="1"/>
  <c r="B196" i="7" s="1"/>
  <c r="B197" i="7" a="1"/>
  <c r="B197" i="7" s="1"/>
  <c r="B198" i="7" a="1"/>
  <c r="B198" i="7" s="1"/>
  <c r="B191" i="7" a="1"/>
  <c r="B191" i="7" s="1"/>
  <c r="B188" i="7" a="1"/>
  <c r="B188" i="7" s="1"/>
  <c r="B189" i="7" a="1"/>
  <c r="B189" i="7" s="1"/>
  <c r="B190" i="7" a="1"/>
  <c r="B190"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27" i="17" a="1"/>
  <c r="B27" i="17" s="1"/>
  <c r="B26" i="17" a="1"/>
  <c r="B26" i="17" s="1"/>
  <c r="B25" i="17" a="1"/>
  <c r="B25" i="17" s="1"/>
  <c r="B24" i="17" a="1"/>
  <c r="B24" i="17" s="1"/>
  <c r="B23" i="17" a="1"/>
  <c r="B23" i="17" s="1"/>
  <c r="B22" i="17" a="1"/>
  <c r="B22" i="17" s="1"/>
  <c r="B22" i="12" a="1"/>
  <c r="B22" i="12" s="1"/>
  <c r="B21" i="12" a="1"/>
  <c r="B21" i="12" s="1"/>
  <c r="B20" i="12" a="1"/>
  <c r="B20" i="12" s="1"/>
  <c r="B19" i="12" a="1"/>
  <c r="B19" i="12" s="1"/>
  <c r="B18" i="12" a="1"/>
  <c r="B18" i="12" s="1"/>
  <c r="B17" i="12" a="1"/>
  <c r="B17" i="12" s="1"/>
  <c r="B23" i="8" a="1"/>
  <c r="B23" i="8" s="1"/>
  <c r="B22" i="8" a="1"/>
  <c r="B22" i="8" s="1"/>
  <c r="B7" i="68" a="1"/>
  <c r="B7" i="68" s="1"/>
  <c r="B6" i="68" a="1"/>
  <c r="B6" i="68" s="1"/>
  <c r="B18" i="9" a="1"/>
  <c r="B18" i="9" s="1"/>
  <c r="B19" i="9" a="1"/>
  <c r="B19" i="9" s="1"/>
  <c r="B17" i="9" a="1"/>
  <c r="B17" i="9" s="1"/>
  <c r="C42" i="4" a="1"/>
  <c r="C42" i="4"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44" i="7" a="1"/>
  <c r="B144" i="7" s="1"/>
  <c r="B138" i="7" a="1"/>
  <c r="B138" i="7" s="1"/>
  <c r="B139" i="7" a="1"/>
  <c r="B139" i="7" s="1"/>
  <c r="B140" i="7" a="1"/>
  <c r="B140" i="7" s="1"/>
  <c r="B141" i="7" a="1"/>
  <c r="B141" i="7" s="1"/>
  <c r="B142" i="7" a="1"/>
  <c r="B142" i="7" s="1"/>
  <c r="B143" i="7" a="1"/>
  <c r="B143" i="7" s="1"/>
  <c r="B137" i="7" a="1"/>
  <c r="B137" i="7" s="1"/>
  <c r="B136" i="7" a="1"/>
  <c r="B136" i="7" s="1"/>
  <c r="B135" i="7" a="1"/>
  <c r="B135" i="7" s="1"/>
  <c r="B134" i="7" a="1"/>
  <c r="B134" i="7" s="1"/>
  <c r="B133" i="7" a="1"/>
  <c r="B133" i="7" s="1"/>
  <c r="B132" i="7" a="1"/>
  <c r="B132" i="7" s="1"/>
  <c r="B131" i="7" a="1"/>
  <c r="B131" i="7" s="1"/>
  <c r="B130" i="7" a="1"/>
  <c r="B130" i="7" s="1"/>
  <c r="B129" i="7" a="1"/>
  <c r="B129" i="7" s="1"/>
  <c r="B16" i="17" a="1"/>
  <c r="B16" i="17" s="1"/>
  <c r="B17" i="17" a="1"/>
  <c r="B17" i="17" s="1"/>
  <c r="B21" i="17" a="1"/>
  <c r="B21" i="17" s="1"/>
  <c r="B16" i="12" a="1"/>
  <c r="B16" i="12" s="1"/>
  <c r="B7" i="31" a="1"/>
  <c r="B7" i="31" s="1"/>
  <c r="B21" i="8" a="1"/>
  <c r="B21" i="8" s="1"/>
  <c r="B20" i="8" a="1"/>
  <c r="B20" i="8" s="1"/>
  <c r="B19" i="8" a="1"/>
  <c r="B19" i="8" s="1"/>
  <c r="B18" i="8" a="1"/>
  <c r="B18" i="8" s="1"/>
  <c r="B17" i="8" a="1"/>
  <c r="B17" i="8" s="1"/>
  <c r="B16" i="8" a="1"/>
  <c r="B16" i="8" s="1"/>
  <c r="B128" i="7" a="1"/>
  <c r="B128" i="7" s="1"/>
  <c r="B5" i="36" a="1"/>
  <c r="B5" i="36" s="1"/>
  <c r="B6" i="36" a="1"/>
  <c r="B6" i="36" s="1"/>
  <c r="B8" i="36" a="1"/>
  <c r="B8" i="36" s="1"/>
  <c r="B7" i="10" a="1"/>
  <c r="B7" i="10" s="1"/>
  <c r="B5" i="10" a="1"/>
  <c r="B5" i="10" s="1"/>
  <c r="B6" i="10" a="1"/>
  <c r="B6" i="10" s="1"/>
  <c r="B16" i="9" a="1"/>
  <c r="B16" i="9" s="1"/>
  <c r="C30" i="4" a="1"/>
  <c r="C30" i="4"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6" i="12" a="1"/>
  <c r="B6" i="12" s="1"/>
  <c r="B7" i="12" a="1"/>
  <c r="B7" i="12" s="1"/>
  <c r="B8" i="12" a="1"/>
  <c r="B8" i="12" s="1"/>
  <c r="B5" i="12" a="1"/>
  <c r="B5" i="12"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8" i="7" a="1"/>
  <c r="B38" i="7" s="1"/>
  <c r="B37" i="7" a="1"/>
  <c r="B37" i="7" s="1"/>
  <c r="B36" i="7" a="1"/>
  <c r="B36" i="7" s="1"/>
  <c r="B35" i="7" a="1"/>
  <c r="B35" i="7" s="1"/>
  <c r="B34" i="7" a="1"/>
  <c r="B34" i="7" s="1"/>
  <c r="B33" i="7" a="1"/>
  <c r="B33" i="7" s="1"/>
  <c r="B32" i="7" a="1"/>
  <c r="B32" i="7" s="1"/>
  <c r="B15" i="12" a="1"/>
  <c r="B15" i="12" s="1"/>
  <c r="B14" i="12" a="1"/>
  <c r="B14" i="12" s="1"/>
  <c r="B6" i="31" a="1"/>
  <c r="B6" i="31" s="1"/>
  <c r="B15" i="8" a="1"/>
  <c r="B15" i="8" s="1"/>
  <c r="B14" i="8" a="1"/>
  <c r="B14" i="8" s="1"/>
  <c r="B14" i="9" a="1"/>
  <c r="B14" i="9" s="1"/>
  <c r="B15" i="9" a="1"/>
  <c r="B15" i="9" s="1"/>
  <c r="B10" i="9" a="1"/>
  <c r="B10" i="9" s="1"/>
  <c r="B11" i="9" a="1"/>
  <c r="B11" i="9" s="1"/>
  <c r="B12" i="9" a="1"/>
  <c r="B12" i="9" s="1"/>
  <c r="B13" i="9" a="1"/>
  <c r="B13" i="9" s="1"/>
  <c r="B8" i="9" a="1"/>
  <c r="B8" i="9" s="1"/>
  <c r="B9" i="9" a="1"/>
  <c r="B9" i="9" s="1"/>
  <c r="C9" i="6" a="1"/>
  <c r="C9" i="6" s="1"/>
  <c r="B31" i="7" a="1"/>
  <c r="B31" i="7"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3" i="12" a="1"/>
  <c r="B13" i="12" s="1"/>
  <c r="B12" i="12" a="1"/>
  <c r="B12" i="12" s="1"/>
  <c r="B11" i="12" a="1"/>
  <c r="B11" i="12" s="1"/>
  <c r="B10" i="12" a="1"/>
  <c r="B10" i="12" s="1"/>
  <c r="B13" i="8" a="1"/>
  <c r="B13" i="8" s="1"/>
  <c r="B12" i="8" a="1"/>
  <c r="B12" i="8" s="1"/>
  <c r="B11" i="8" a="1"/>
  <c r="B11" i="8" s="1"/>
  <c r="B10" i="8" a="1"/>
  <c r="B10" i="8" s="1"/>
  <c r="B9" i="8" a="1"/>
  <c r="B9" i="8" s="1"/>
  <c r="B8" i="8" a="1"/>
  <c r="B8" i="8" s="1"/>
  <c r="B7" i="9" a="1"/>
  <c r="B7" i="9" s="1"/>
  <c r="C8" i="6" a="1"/>
  <c r="C8" i="6" s="1"/>
  <c r="C23" i="4" a="1"/>
  <c r="C23" i="4" s="1"/>
  <c r="C5" i="4" a="1"/>
  <c r="C5" i="4" s="1"/>
  <c r="B19" i="7" a="1"/>
  <c r="B19" i="7" s="1"/>
  <c r="B18" i="7" a="1"/>
  <c r="B18" i="7" s="1"/>
  <c r="B17" i="7" a="1"/>
  <c r="B17" i="7" s="1"/>
  <c r="B16" i="7" a="1"/>
  <c r="B16" i="7" s="1"/>
  <c r="B5" i="9" a="1"/>
  <c r="B5" i="9" s="1"/>
  <c r="B6" i="9" a="1"/>
  <c r="B6" i="9" s="1"/>
  <c r="C7" i="6" a="1"/>
  <c r="C7" i="6" s="1"/>
  <c r="C17" i="4" a="1"/>
  <c r="C17" i="4" s="1"/>
  <c r="B15" i="7" a="1"/>
  <c r="B15" i="7" s="1"/>
  <c r="B19" i="17" a="1"/>
  <c r="B19" i="17" s="1"/>
  <c r="B20" i="17" a="1"/>
  <c r="B20" i="17" s="1"/>
  <c r="B18" i="17" a="1"/>
  <c r="B18" i="17" s="1"/>
  <c r="B9" i="12" a="1"/>
  <c r="B9" i="12" s="1"/>
  <c r="B7" i="8" a="1"/>
  <c r="B7" i="8" s="1"/>
  <c r="C6" i="6" a="1"/>
  <c r="C6" i="6" s="1"/>
  <c r="C12" i="4" a="1"/>
  <c r="C12" i="4" s="1"/>
  <c r="B13" i="7" a="1"/>
  <c r="B13" i="7" s="1"/>
  <c r="B11" i="7" a="1"/>
  <c r="B11" i="7" s="1"/>
  <c r="B12" i="7" a="1"/>
  <c r="B12" i="7" s="1"/>
  <c r="C5" i="6" a="1"/>
  <c r="C5" i="6" s="1"/>
  <c r="B7" i="36" a="1"/>
  <c r="B7" i="36" s="1"/>
  <c r="B5" i="76" a="1"/>
  <c r="B5" i="76" s="1"/>
  <c r="B5" i="31" a="1"/>
  <c r="B5" i="31"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J123" i="16"/>
  <c r="J123" i="16" a="1"/>
  <c r="J117" i="16"/>
  <c r="J117" i="16" a="1"/>
  <c r="F15" i="20"/>
  <c r="F15" i="20" a="1"/>
  <c r="J99" i="16"/>
  <c r="J99" i="16" a="1"/>
  <c r="J147" i="16"/>
  <c r="J147" i="16" a="1"/>
  <c r="F22" i="20"/>
  <c r="F22" i="20" a="1"/>
  <c r="F6" i="20"/>
  <c r="F6" i="20" a="1"/>
  <c r="J153" i="16"/>
  <c r="J153" i="16" a="1"/>
  <c r="J81" i="16"/>
  <c r="J81" i="16" a="1"/>
  <c r="J105" i="16"/>
  <c r="J105" i="16" a="1"/>
  <c r="J75" i="16"/>
  <c r="J75" i="16" a="1"/>
  <c r="F19" i="20"/>
  <c r="F19" i="20" a="1"/>
  <c r="J141" i="16"/>
  <c r="J141" i="16" a="1"/>
  <c r="J93" i="16"/>
  <c r="J93" i="16" a="1"/>
  <c r="F13" i="20"/>
  <c r="F13" i="20" a="1"/>
  <c r="F18" i="20"/>
  <c r="F18" i="20" a="1"/>
  <c r="F8" i="20"/>
  <c r="F8" i="20" a="1"/>
  <c r="I64" i="16"/>
  <c r="I64" i="16" a="1"/>
  <c r="I70" i="16"/>
  <c r="I70" i="16" a="1"/>
  <c r="I67" i="16"/>
  <c r="I67" i="16" a="1"/>
  <c r="F12" i="20"/>
  <c r="F12" i="20" a="1"/>
  <c r="F7" i="20"/>
  <c r="F7" i="20" a="1"/>
  <c r="J129" i="16"/>
  <c r="J129" i="16" a="1"/>
  <c r="F16" i="20"/>
  <c r="F16" i="20" a="1"/>
  <c r="F11" i="20"/>
  <c r="F11" i="20" a="1"/>
  <c r="F21" i="20"/>
  <c r="F21" i="20" a="1"/>
  <c r="F9" i="20"/>
  <c r="F9" i="20" a="1"/>
  <c r="F17" i="20"/>
  <c r="F17" i="20" a="1"/>
  <c r="F5" i="20"/>
  <c r="F5" i="20" a="1"/>
  <c r="I61" i="16"/>
  <c r="I61" i="16" a="1"/>
  <c r="J111" i="16"/>
  <c r="J111" i="16" a="1"/>
  <c r="F14" i="20"/>
  <c r="F14" i="20" a="1"/>
  <c r="J135" i="16"/>
  <c r="J135" i="16" a="1"/>
  <c r="J87" i="16"/>
  <c r="J87" i="16" a="1"/>
  <c r="F20" i="20"/>
  <c r="F20" i="20" a="1"/>
  <c r="F10" i="20"/>
  <c r="F10" i="20"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<sst xmlns="http://schemas.openxmlformats.org/spreadsheetml/2006/main" count="48560" uniqueCount="10181">
  <si>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</si>
  <si>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</si>
  <si>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</si>
  <si>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</si>
  <si>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</si>
  <si>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</si>
  <si>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</si>
  <si>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</si>
  <si>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</si>
  <si>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</si>
  <si>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</si>
  <si>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</si>
  <si>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</si>
  <si>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</si>
  <si>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</si>
  <si>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</si>
  <si>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</si>
  <si>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</si>
  <si>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</si>
  <si>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</si>
  <si>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</si>
  <si>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</si>
  <si>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</si>
  <si>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</si>
  <si>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</si>
  <si>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</si>
  <si>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</si>
  <si>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</si>
  <si>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</si>
  <si>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</si>
  <si>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</si>
  <si>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</si>
  <si>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</si>
  <si>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</si>
  <si>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</si>
  <si>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</si>
  <si>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</si>
  <si>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</si>
  <si>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</si>
  <si>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</si>
  <si>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</si>
  <si>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</si>
  <si>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</si>
  <si>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</si>
  <si>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</si>
  <si>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</si>
  <si>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</si>
  <si>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</si>
  <si>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</si>
  <si>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</si>
  <si>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</si>
  <si>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</si>
  <si>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</si>
  <si>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</si>
  <si>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</si>
  <si>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</si>
  <si>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</si>
  <si>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</si>
  <si>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</si>
  <si>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</si>
  <si>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</si>
  <si>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</si>
  <si>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</si>
  <si>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</si>
  <si>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</si>
  <si>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</si>
  <si>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</si>
  <si>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</si>
  <si>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</si>
  <si>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</si>
  <si>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</si>
  <si>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</si>
  <si>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</si>
  <si>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</si>
  <si>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</si>
  <si>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</si>
  <si>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</si>
  <si>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</si>
  <si>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</si>
  <si>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</si>
  <si>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</si>
  <si>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</si>
  <si>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</si>
  <si>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</si>
  <si>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</si>
  <si>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</si>
  <si>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</si>
  <si>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</si>
  <si>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</si>
  <si>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</si>
  <si>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</si>
  <si>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</si>
  <si>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</si>
  <si>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</si>
  <si>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</si>
  <si>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</si>
  <si>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</si>
  <si>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</si>
  <si>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</si>
  <si>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</si>
  <si>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</si>
  <si>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</si>
  <si>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</si>
  <si>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</si>
  <si>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</si>
  <si>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</si>
  <si>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</si>
  <si>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</si>
  <si>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</si>
  <si>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</si>
  <si>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</si>
  <si>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</si>
  <si>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</si>
  <si>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</si>
  <si>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</si>
  <si>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</si>
  <si>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</si>
  <si>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</si>
  <si>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</si>
  <si>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</si>
  <si>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</si>
  <si>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</si>
  <si>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</si>
  <si>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</si>
  <si>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</si>
  <si>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</si>
  <si>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</si>
  <si>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</si>
  <si>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</si>
  <si>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</si>
  <si>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</si>
  <si>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</si>
  <si>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</si>
  <si>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</si>
  <si>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</si>
  <si>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</si>
  <si>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</si>
  <si>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</si>
  <si>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</si>
  <si>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</si>
  <si>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</si>
  <si>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</si>
  <si>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</si>
  <si>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</si>
  <si>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</si>
  <si>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</si>
  <si>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</si>
  <si>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</si>
  <si>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</si>
  <si>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</si>
  <si>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</si>
  <si>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</si>
  <si>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</si>
  <si>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</si>
  <si>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</si>
  <si>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</si>
  <si>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</si>
  <si>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</si>
  <si>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</si>
  <si>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</si>
  <si>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</si>
  <si>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</si>
  <si>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</si>
  <si>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</si>
  <si>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</si>
  <si>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</si>
  <si>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</si>
  <si>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</si>
  <si>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</si>
  <si>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</si>
  <si>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</si>
  <si>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</si>
  <si>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</si>
  <si>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</si>
  <si>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</si>
  <si>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</si>
  <si>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</si>
  <si>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</si>
  <si>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</si>
  <si>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</si>
  <si>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</si>
  <si>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</si>
  <si>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</si>
  <si>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</si>
  <si>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</si>
  <si>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</si>
  <si>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</si>
  <si>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</si>
  <si>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</si>
  <si>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</si>
  <si>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</si>
  <si>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</si>
  <si>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</si>
  <si>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</si>
  <si>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</si>
  <si>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</si>
  <si>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</si>
  <si>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</si>
  <si>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</si>
  <si>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</si>
  <si>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</si>
  <si>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</si>
  <si>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</si>
  <si>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</si>
  <si>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</si>
  <si>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</si>
  <si>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</si>
  <si>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</si>
  <si>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</si>
  <si>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</si>
  <si>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</si>
  <si>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</si>
  <si>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</si>
  <si>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</si>
  <si>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</si>
  <si>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</si>
  <si>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</si>
  <si>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</si>
  <si>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</si>
  <si>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</si>
  <si>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</si>
  <si>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</si>
  <si>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</si>
  <si>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</si>
  <si>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</si>
  <si>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</si>
  <si>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</si>
  <si>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</si>
  <si>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</si>
  <si>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</si>
  <si>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</si>
  <si>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</si>
  <si>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</si>
  <si>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</si>
  <si>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</si>
  <si>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</si>
  <si>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</si>
  <si>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</si>
  <si>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</si>
  <si>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</si>
  <si>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</si>
  <si>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</si>
  <si>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</si>
  <si>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</si>
  <si>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</si>
  <si>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</si>
  <si>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</si>
  <si>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</si>
  <si>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</si>
  <si>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</si>
  <si>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</si>
  <si>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</si>
  <si>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</si>
  <si>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</si>
  <si>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</si>
  <si>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</si>
  <si>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</si>
  <si>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</si>
  <si>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</si>
  <si>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</si>
  <si>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</si>
  <si>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</si>
  <si>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</si>
  <si>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</si>
  <si>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</si>
  <si>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</si>
  <si>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</si>
  <si>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</si>
  <si>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</si>
  <si>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</si>
  <si>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</si>
  <si>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</si>
  <si>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</si>
  <si>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</si>
  <si>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</si>
  <si>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</si>
  <si>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</si>
  <si>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</si>
  <si>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</si>
  <si>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</si>
  <si>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</si>
  <si>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</si>
  <si>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</si>
  <si>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</si>
  <si>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</si>
  <si>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</si>
  <si>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</si>
  <si>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</si>
  <si>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</si>
  <si>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</si>
  <si>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</si>
  <si>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</si>
  <si>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</si>
  <si>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</si>
  <si>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</si>
  <si>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</si>
  <si>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</si>
  <si>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</si>
  <si>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</si>
  <si>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</si>
  <si>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</si>
  <si>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</si>
  <si>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</si>
  <si>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</si>
  <si>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</si>
  <si>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</si>
  <si>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</si>
  <si>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</si>
  <si>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</si>
  <si>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</si>
  <si>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</si>
  <si>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</si>
  <si>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</si>
  <si>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</si>
  <si>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</si>
  <si>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</si>
  <si>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</si>
  <si>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</si>
  <si>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</si>
  <si>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</si>
  <si>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</si>
  <si>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</si>
  <si>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</si>
  <si>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</si>
  <si>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</si>
  <si>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</si>
  <si>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</si>
  <si>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</si>
  <si>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</si>
  <si>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</si>
  <si>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</si>
  <si>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</si>
  <si>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</si>
  <si>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</si>
  <si>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</si>
  <si>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</si>
  <si>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</si>
  <si>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</si>
  <si>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</si>
  <si>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</si>
  <si>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</si>
  <si>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</si>
  <si>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</si>
  <si>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</si>
  <si>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</si>
  <si>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</si>
  <si>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</si>
  <si>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</si>
  <si>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</si>
  <si>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</si>
  <si>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</si>
  <si>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</si>
  <si>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</si>
  <si>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</si>
  <si>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</si>
  <si>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</si>
  <si>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</si>
  <si>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</si>
  <si>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</si>
  <si>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</si>
  <si>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</si>
  <si>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</si>
  <si>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</si>
  <si>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</si>
  <si>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</si>
  <si>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</si>
  <si>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</si>
  <si>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</si>
  <si>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</si>
  <si>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</si>
  <si>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</si>
  <si>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</si>
  <si>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</si>
  <si>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</si>
  <si>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</si>
  <si>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</si>
  <si>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</si>
  <si>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</si>
  <si>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</si>
  <si>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</si>
  <si>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</si>
  <si>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</si>
  <si>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</si>
  <si>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</si>
  <si>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</si>
  <si>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</si>
  <si>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</si>
  <si>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</si>
  <si>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</si>
  <si>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</si>
  <si>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</si>
  <si>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</si>
  <si>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</si>
  <si>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</si>
  <si>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</si>
  <si>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</si>
  <si>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</si>
  <si>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</si>
  <si>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</si>
  <si>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</si>
  <si>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</si>
  <si>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</si>
  <si>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</si>
  <si>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</si>
  <si>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</si>
  <si>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</si>
  <si>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</si>
  <si>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</si>
  <si>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</si>
  <si>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</si>
  <si>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</si>
  <si>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</si>
  <si>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</si>
  <si>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</si>
  <si>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</si>
  <si>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</si>
  <si>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</si>
  <si>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</si>
  <si>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</si>
  <si>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</si>
  <si>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</si>
  <si>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</si>
  <si>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</si>
  <si>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</si>
  <si>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</si>
  <si>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</si>
  <si>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</si>
  <si>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</si>
  <si>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</si>
  <si>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</si>
  <si>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</si>
  <si>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</si>
  <si>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</si>
  <si>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</si>
  <si>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</si>
  <si>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</si>
  <si>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</si>
  <si>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</si>
  <si>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</si>
  <si>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</si>
  <si>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</si>
  <si>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</si>
  <si>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</si>
  <si>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</si>
  <si>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</si>
  <si>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</si>
  <si>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</si>
  <si>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</si>
  <si>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</si>
  <si>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</si>
  <si>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</si>
  <si>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</si>
  <si>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</si>
  <si>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</si>
  <si>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</si>
  <si>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</si>
  <si>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</si>
  <si>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</si>
  <si>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</si>
  <si>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</si>
  <si>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</si>
  <si>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</si>
  <si>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</si>
  <si>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</si>
  <si>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</si>
  <si>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</si>
  <si>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</si>
  <si>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</si>
  <si>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</si>
  <si>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</si>
  <si>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</si>
  <si>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</si>
  <si>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</si>
  <si>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</si>
  <si>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</si>
  <si>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</si>
  <si>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</si>
  <si>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</si>
  <si>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</si>
  <si>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</si>
  <si>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</si>
  <si>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</si>
  <si>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</si>
  <si>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</si>
  <si>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</si>
  <si>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</si>
  <si>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</si>
  <si>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</si>
  <si>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</si>
  <si>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</si>
  <si>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</si>
  <si>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</si>
  <si>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</si>
  <si>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</si>
  <si>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</si>
  <si>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</si>
  <si>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</si>
  <si>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</si>
  <si>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</si>
  <si>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</si>
  <si>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</si>
  <si>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</si>
  <si>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</si>
  <si>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</si>
  <si>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</si>
  <si>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</si>
  <si>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</si>
  <si>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</si>
  <si>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</si>
  <si>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</si>
  <si>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</si>
  <si>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</si>
  <si>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</si>
  <si>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</si>
  <si>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</si>
  <si>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</si>
  <si>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</si>
  <si>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</si>
  <si>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</si>
  <si>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</si>
  <si>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</si>
  <si>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</si>
  <si>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</si>
  <si>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</si>
  <si>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</si>
  <si>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</si>
  <si>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</si>
  <si>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</si>
  <si>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</si>
  <si>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</si>
  <si>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</si>
  <si>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</si>
  <si>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</si>
  <si>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</si>
  <si>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</si>
  <si>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</si>
  <si>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</si>
  <si>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</si>
  <si>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</si>
  <si>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</si>
  <si>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</si>
  <si>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</si>
  <si>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</si>
  <si>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</si>
  <si>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</si>
  <si>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</si>
  <si>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</si>
  <si>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</si>
  <si>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</si>
  <si>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</si>
  <si>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</si>
  <si>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</si>
  <si>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</si>
  <si>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</si>
  <si>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</si>
  <si>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</si>
  <si>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</si>
  <si>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</si>
  <si>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</si>
  <si>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</si>
  <si>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</si>
  <si>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</si>
  <si>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</si>
  <si>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</si>
  <si>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</si>
  <si>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</si>
  <si>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</si>
  <si>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</si>
  <si>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</si>
  <si>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</si>
  <si>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</si>
  <si>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</si>
  <si>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</si>
  <si>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</si>
  <si>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</si>
  <si>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</si>
  <si>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</si>
  <si>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</si>
  <si>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</si>
  <si>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</si>
  <si>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</si>
  <si>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</si>
  <si>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</si>
  <si>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</si>
  <si>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</si>
  <si>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</si>
  <si>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</si>
  <si>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</si>
  <si>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</si>
  <si>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</si>
  <si>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</si>
  <si>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</si>
  <si>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</si>
  <si>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</si>
  <si>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</si>
  <si>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</si>
  <si>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</si>
  <si>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</si>
  <si>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</si>
  <si>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</si>
  <si>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</si>
  <si>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</si>
  <si>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</si>
  <si>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</si>
  <si>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</si>
  <si>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</si>
  <si>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</si>
  <si>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</si>
  <si>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</si>
  <si>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</si>
  <si>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</si>
  <si>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</si>
  <si>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</si>
  <si>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</si>
  <si>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</si>
  <si>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</si>
  <si>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</si>
  <si>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</si>
  <si>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</si>
  <si>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</si>
  <si>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</si>
  <si>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</si>
  <si>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</si>
  <si>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</si>
  <si>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</si>
  <si>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</si>
  <si>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</si>
  <si>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</si>
  <si>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</si>
  <si>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</si>
  <si>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</si>
  <si>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</si>
  <si>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</si>
  <si>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</si>
  <si>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</si>
  <si>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</si>
  <si>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</si>
  <si>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</si>
  <si>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</si>
  <si>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</si>
  <si>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</si>
  <si>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</si>
  <si>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</si>
  <si>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</si>
  <si>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</si>
  <si>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</si>
  <si>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</si>
  <si>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</si>
  <si>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</si>
  <si>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</si>
  <si>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</si>
  <si>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</si>
  <si>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</si>
  <si>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</si>
  <si>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</si>
  <si>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</si>
  <si>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</si>
  <si>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</si>
  <si>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</si>
  <si>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</si>
  <si>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</si>
  <si>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</si>
  <si>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</si>
  <si>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</si>
  <si>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</si>
  <si>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</si>
  <si>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</si>
  <si>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</si>
  <si>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</si>
  <si>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</si>
  <si>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</si>
  <si>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</si>
  <si>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</si>
  <si>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</si>
  <si>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</si>
  <si>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</si>
  <si>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</si>
  <si>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</si>
  <si>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</si>
  <si>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</si>
  <si>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</si>
  <si>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</si>
  <si>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</si>
  <si>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</si>
  <si>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</si>
  <si>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</si>
  <si>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</si>
  <si>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</si>
  <si>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</si>
  <si>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</si>
  <si>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</si>
  <si>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</si>
  <si>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</si>
  <si>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</si>
  <si>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</si>
  <si>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</si>
  <si>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</si>
  <si>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</si>
  <si>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</si>
  <si>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</si>
  <si>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</si>
  <si>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</si>
  <si>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</si>
  <si>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</si>
  <si>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</si>
  <si>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</si>
  <si>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</si>
  <si>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</si>
  <si>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</si>
  <si>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</si>
  <si>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</si>
  <si>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</si>
  <si>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</si>
  <si>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</si>
  <si>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</si>
  <si>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</si>
  <si>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</si>
  <si>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</si>
  <si>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</si>
  <si>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</si>
  <si>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</si>
  <si>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</si>
  <si>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</si>
  <si>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</si>
  <si>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</si>
  <si>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</si>
  <si>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</si>
  <si>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</si>
  <si>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</si>
  <si>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</si>
  <si>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</si>
  <si>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</si>
  <si>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</si>
  <si>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</si>
  <si>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</si>
  <si>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</si>
  <si>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</si>
  <si>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</si>
  <si>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</si>
  <si>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</si>
  <si>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</si>
  <si>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</si>
  <si>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</si>
  <si>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</si>
  <si>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</si>
  <si>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</si>
  <si>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</si>
  <si>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</si>
  <si>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</si>
  <si>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</si>
  <si>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</si>
  <si>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</si>
  <si>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</si>
  <si>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</si>
  <si>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</si>
  <si>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</si>
  <si>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</si>
  <si>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</si>
  <si>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</si>
  <si>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</si>
  <si>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</si>
  <si>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</si>
  <si>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</si>
  <si>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</si>
  <si>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</si>
  <si>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</si>
  <si>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</si>
  <si>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</si>
  <si>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</si>
  <si>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</si>
  <si>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</si>
  <si>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</si>
  <si>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</si>
  <si>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</si>
  <si>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</si>
  <si>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</si>
  <si>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</si>
  <si>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</si>
  <si>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</si>
  <si>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</si>
  <si>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</si>
  <si>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</si>
  <si>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</si>
  <si>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</si>
  <si>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</si>
  <si>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</si>
  <si>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</si>
  <si>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</si>
  <si>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</si>
  <si>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</si>
  <si>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</si>
  <si>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</si>
  <si>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</si>
  <si>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</si>
  <si>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</si>
  <si>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</si>
  <si>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</si>
  <si>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</si>
  <si>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</si>
  <si>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</si>
  <si>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</si>
  <si>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</si>
  <si>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</si>
  <si>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</si>
  <si>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</si>
  <si>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</si>
  <si>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</si>
  <si>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</si>
  <si>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</si>
  <si>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</si>
  <si>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</si>
  <si>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</si>
  <si>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</si>
  <si>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</si>
  <si>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</si>
  <si>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</si>
  <si>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</si>
  <si>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</si>
  <si>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</si>
  <si>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</si>
  <si>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</si>
  <si>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</si>
  <si>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</si>
  <si>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</si>
  <si>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</si>
  <si>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</si>
  <si>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</si>
  <si>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</si>
  <si>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</si>
  <si>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</si>
  <si>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</si>
  <si>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</si>
  <si>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</si>
  <si>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</si>
  <si>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</si>
  <si>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</si>
  <si>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</si>
  <si>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</si>
  <si>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</si>
  <si>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</si>
  <si>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</si>
  <si>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</si>
  <si>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</si>
  <si>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</si>
  <si>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</si>
  <si>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</si>
  <si>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</si>
  <si>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</si>
  <si>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</si>
  <si>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</si>
  <si>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</si>
  <si>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</si>
  <si>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</si>
  <si>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</si>
  <si>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</si>
  <si>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</si>
  <si>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</si>
  <si>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</si>
  <si>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</si>
  <si>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</si>
  <si>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</si>
  <si>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</si>
  <si>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</si>
  <si>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</si>
  <si>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</si>
  <si>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</si>
  <si>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</si>
  <si>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</si>
  <si>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</si>
  <si>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</si>
  <si>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</si>
  <si>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</si>
  <si>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</si>
  <si>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</si>
  <si>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</si>
  <si>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</si>
  <si>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</si>
  <si>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</si>
  <si>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</si>
  <si>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</si>
  <si>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</si>
  <si>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</si>
  <si>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</si>
  <si>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</si>
  <si>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</si>
  <si>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</si>
  <si>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</si>
  <si>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</si>
  <si>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</si>
  <si>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</si>
  <si>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</si>
  <si>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</si>
  <si>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</si>
  <si>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</si>
  <si>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</si>
  <si>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</si>
  <si>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</si>
  <si>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</si>
  <si>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</si>
  <si>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</si>
  <si>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</si>
  <si>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</si>
  <si>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</si>
  <si>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</si>
  <si>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</si>
  <si>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</si>
  <si>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</si>
  <si>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</si>
  <si>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</si>
  <si>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</si>
  <si>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</si>
  <si>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</si>
  <si>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</si>
  <si>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</si>
  <si>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</si>
  <si>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</si>
  <si>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</si>
  <si>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</si>
  <si>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</si>
  <si>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</si>
  <si>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</si>
  <si>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</si>
  <si>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</si>
  <si>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</si>
  <si>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</si>
  <si>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</si>
  <si>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</si>
  <si>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</si>
  <si>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</si>
  <si>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</si>
  <si>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</si>
  <si>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</si>
  <si>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</si>
  <si>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</si>
  <si>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</si>
  <si>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</si>
  <si>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</si>
  <si>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</si>
  <si>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</si>
  <si>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</si>
  <si>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</si>
  <si>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</si>
  <si>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</si>
  <si>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</si>
  <si>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</si>
  <si>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</si>
  <si>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</si>
  <si>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</si>
  <si>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</si>
  <si>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</si>
  <si>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</si>
  <si>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</si>
  <si>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</si>
  <si>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</si>
  <si>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</si>
  <si>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</si>
  <si>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</si>
  <si>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</si>
  <si>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</si>
  <si>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</si>
  <si>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</si>
  <si>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</si>
  <si>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</si>
  <si>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</si>
  <si>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</si>
  <si>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</si>
  <si>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</si>
  <si>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</si>
  <si>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</si>
  <si>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</si>
  <si>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</si>
  <si>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</si>
  <si>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</si>
  <si>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</si>
  <si>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</si>
  <si>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</si>
  <si>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</si>
  <si>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</si>
  <si>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</si>
  <si>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</si>
  <si>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</si>
  <si>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</si>
  <si>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</si>
  <si>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</si>
  <si>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</si>
  <si>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</si>
  <si>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</si>
  <si>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</si>
  <si>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</si>
  <si>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</si>
  <si>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</si>
  <si>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</si>
  <si>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</si>
  <si>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</si>
  <si>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</si>
  <si>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</si>
  <si>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</si>
  <si>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</si>
  <si>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</si>
  <si>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</si>
  <si>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</si>
  <si>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</si>
  <si>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</si>
  <si>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</si>
  <si>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</si>
  <si>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</si>
  <si>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</si>
  <si>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</si>
  <si>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</si>
  <si>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</si>
  <si>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</si>
  <si>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</si>
  <si>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</si>
  <si>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</si>
  <si>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</si>
  <si>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</si>
  <si>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</si>
  <si>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</si>
  <si>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</si>
  <si>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</si>
  <si>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</si>
  <si>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</si>
  <si>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</si>
  <si>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</si>
  <si>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</si>
  <si>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</si>
  <si>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</si>
  <si>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</si>
  <si>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</si>
  <si>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</si>
  <si>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</si>
  <si>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</si>
  <si>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</si>
  <si>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</si>
  <si>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</si>
  <si>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</si>
  <si>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</si>
  <si>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</si>
  <si>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</si>
  <si>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</si>
  <si>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</si>
  <si>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</si>
  <si>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</si>
  <si>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</si>
  <si>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</si>
  <si>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</si>
  <si>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</si>
  <si>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</si>
  <si>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</si>
  <si>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</si>
  <si>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</si>
  <si>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</si>
  <si>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</si>
  <si>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</si>
  <si>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</si>
  <si>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</si>
  <si>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</si>
  <si>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</si>
  <si>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</si>
  <si>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</si>
  <si>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</si>
  <si>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</si>
  <si>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</si>
  <si>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</si>
  <si>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</si>
  <si>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</si>
  <si>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</si>
  <si>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</si>
  <si>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</si>
  <si>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</si>
  <si>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</si>
  <si>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</si>
  <si>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</si>
  <si>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</si>
  <si>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</si>
  <si>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</si>
  <si>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</si>
  <si>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</si>
  <si>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</si>
  <si>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</si>
  <si>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</si>
  <si>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</si>
  <si>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</si>
  <si>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</si>
  <si>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</si>
  <si>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</si>
  <si>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</si>
  <si>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</si>
  <si>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</si>
  <si>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</si>
  <si>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</si>
  <si>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</si>
  <si>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</si>
  <si>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</si>
  <si>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</si>
  <si>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</si>
  <si>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</si>
  <si>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</si>
  <si>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</si>
  <si>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</si>
  <si>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</si>
  <si>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</si>
  <si>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</si>
  <si>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</si>
  <si>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</si>
  <si>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</si>
  <si>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</si>
  <si>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</si>
  <si>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</si>
  <si>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</si>
  <si>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</si>
  <si>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</si>
  <si>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</si>
  <si>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</si>
  <si>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</si>
  <si>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</si>
  <si>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</si>
  <si>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</si>
  <si>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</si>
  <si>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</si>
  <si>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</si>
  <si>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</si>
  <si>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</si>
  <si>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</si>
  <si>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</si>
  <si>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</si>
  <si>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</si>
  <si>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</si>
  <si>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</si>
  <si>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</si>
  <si>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</si>
  <si>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</si>
  <si>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</si>
  <si>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</si>
  <si>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</si>
  <si>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</si>
  <si>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</si>
  <si>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</si>
  <si>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</si>
  <si>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</si>
  <si>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</si>
  <si>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</si>
  <si>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</si>
  <si>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</si>
  <si>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</si>
  <si>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</si>
  <si>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</si>
  <si>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</si>
  <si>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</si>
  <si>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</si>
  <si>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</si>
  <si>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</si>
  <si>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</si>
  <si>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</si>
  <si>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</si>
  <si>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</si>
  <si>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</si>
  <si>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</si>
  <si>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</si>
  <si>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</si>
  <si>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</si>
  <si>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</si>
  <si>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</si>
  <si>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</si>
  <si>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</si>
  <si>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</si>
  <si>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</si>
  <si>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</si>
  <si>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</si>
  <si>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</si>
  <si>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</si>
  <si>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</si>
  <si>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</si>
  <si>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</si>
  <si>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</si>
  <si>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</si>
  <si>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</si>
  <si>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</si>
  <si>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</si>
  <si>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</si>
  <si>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</si>
  <si>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</si>
  <si>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</si>
  <si>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</si>
  <si>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</si>
  <si>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</si>
  <si>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</si>
  <si>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</si>
  <si>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</si>
  <si>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</si>
  <si>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</si>
  <si>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</si>
  <si>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</si>
  <si>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</si>
  <si>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</si>
  <si>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</si>
  <si>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</si>
  <si>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</si>
  <si>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</si>
  <si>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</si>
  <si>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</si>
  <si>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</si>
  <si>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</si>
  <si>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</si>
  <si>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</si>
  <si>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</si>
  <si>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</si>
  <si>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</si>
  <si>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</si>
  <si>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</si>
  <si>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</si>
  <si>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</si>
  <si>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</si>
  <si>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</si>
  <si>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</si>
  <si>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</si>
  <si>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</si>
  <si>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</si>
  <si>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</si>
  <si>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</si>
  <si>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</si>
  <si>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</si>
  <si>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</si>
  <si>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</si>
  <si>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</si>
  <si>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</si>
  <si>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</si>
  <si>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</si>
  <si>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</si>
  <si>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</si>
  <si>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</si>
  <si>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</si>
  <si>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</si>
  <si>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</si>
  <si>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</si>
  <si>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</si>
  <si>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</si>
  <si>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</si>
  <si>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</si>
  <si>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</si>
  <si>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</si>
  <si>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</si>
  <si>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</si>
  <si>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</si>
  <si>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</si>
  <si>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</si>
  <si>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</si>
  <si>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</si>
  <si>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</si>
  <si>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</si>
  <si>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</si>
  <si>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</si>
  <si>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</si>
  <si>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</si>
  <si>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</si>
  <si>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</si>
  <si>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</si>
  <si>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</si>
  <si>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</si>
  <si>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</si>
  <si>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</si>
  <si>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</si>
  <si>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</si>
  <si>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</si>
  <si>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</si>
  <si>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</si>
  <si>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</si>
  <si>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</si>
  <si>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</si>
  <si>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</si>
  <si>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</si>
  <si>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</si>
  <si>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</si>
  <si>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</si>
  <si>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</si>
  <si>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</si>
  <si>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</si>
  <si>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</si>
  <si>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</si>
  <si>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</si>
  <si>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</si>
  <si>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</si>
  <si>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</si>
  <si>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</si>
  <si>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</si>
  <si>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</si>
  <si>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</si>
  <si>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</si>
  <si>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</si>
  <si>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</si>
  <si>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</si>
  <si>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</si>
  <si>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</si>
  <si>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</si>
  <si>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</si>
  <si>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</si>
  <si>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</si>
  <si>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</si>
  <si>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</si>
  <si>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</si>
  <si>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</si>
  <si>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</si>
  <si>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</si>
  <si>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</si>
  <si>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</si>
  <si>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</si>
  <si>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</si>
  <si>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</si>
  <si>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</si>
  <si>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</si>
  <si>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</si>
  <si>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</si>
  <si>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</si>
  <si>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</si>
  <si>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</si>
  <si>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</si>
  <si>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</si>
  <si>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</si>
  <si>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</si>
  <si>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</si>
  <si>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</si>
  <si>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</si>
  <si>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</si>
  <si>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</si>
  <si>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</si>
  <si>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</si>
  <si>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</si>
  <si>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</si>
  <si>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</si>
  <si>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</si>
  <si>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</si>
  <si>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</si>
  <si>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</si>
  <si>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</si>
  <si>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</si>
  <si>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</si>
  <si>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</si>
  <si>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</si>
  <si>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</si>
  <si>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</si>
  <si>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</si>
  <si>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</si>
  <si>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</si>
  <si>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</si>
  <si>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</si>
  <si>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</si>
  <si>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</si>
  <si>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</si>
  <si>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</si>
  <si>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</si>
  <si>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</si>
  <si>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</si>
  <si>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</si>
  <si>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</si>
  <si>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</si>
  <si>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</si>
  <si>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</si>
  <si>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</si>
  <si>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</si>
  <si>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</si>
  <si>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</si>
  <si>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</si>
  <si>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</si>
  <si>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</si>
  <si>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</si>
  <si>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</si>
  <si>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</si>
  <si>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</si>
  <si>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</si>
  <si>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</si>
  <si>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</si>
  <si>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</si>
  <si>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</si>
  <si>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</si>
  <si>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</si>
  <si>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</si>
  <si>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</si>
  <si>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</si>
  <si>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</si>
  <si>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</si>
  <si>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</si>
  <si>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</si>
  <si>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</si>
  <si>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</si>
  <si>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</si>
  <si>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</si>
  <si>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</si>
  <si>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</si>
  <si>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</si>
  <si>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</si>
  <si>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</si>
  <si>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</si>
  <si>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</si>
  <si>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</si>
  <si>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</si>
  <si>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</si>
  <si>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</si>
  <si>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</si>
  <si>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</si>
  <si>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</si>
  <si>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</si>
  <si>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</si>
  <si>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</si>
  <si>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</si>
  <si>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</si>
  <si>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</si>
  <si>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</si>
  <si>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</si>
  <si>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</si>
  <si>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</si>
  <si>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</si>
  <si>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</si>
  <si>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</si>
  <si>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</si>
  <si>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</si>
  <si>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</si>
  <si>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</si>
  <si>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</si>
  <si>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</si>
  <si>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</si>
  <si>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</si>
  <si>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</si>
  <si>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</si>
  <si>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</si>
  <si>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</si>
  <si>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</si>
  <si>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</si>
  <si>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</si>
  <si>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</si>
  <si>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</si>
  <si>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</si>
  <si>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</si>
  <si>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</si>
  <si>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</si>
  <si>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</si>
  <si>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</si>
  <si>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</si>
  <si>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</si>
  <si>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</si>
  <si>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</si>
  <si>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</si>
  <si>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</si>
  <si>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</si>
  <si>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</si>
  <si>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</si>
  <si>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</si>
  <si>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</si>
  <si>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</si>
  <si>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</si>
  <si>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</si>
  <si>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</si>
  <si>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</si>
  <si>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</si>
  <si>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</si>
  <si>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</si>
  <si>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</si>
  <si>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</si>
  <si>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</si>
  <si>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</si>
  <si>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</si>
  <si>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</si>
  <si>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</si>
  <si>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</si>
  <si>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</si>
  <si>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</si>
  <si>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</si>
  <si>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</si>
  <si>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</si>
  <si>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</si>
  <si>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</si>
  <si>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</si>
  <si>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</si>
  <si>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</si>
  <si>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</si>
  <si>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</si>
  <si>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</si>
  <si>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</si>
  <si>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</si>
  <si>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</si>
  <si>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</si>
  <si>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</si>
  <si>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</si>
  <si>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</si>
  <si>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</si>
  <si>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</si>
  <si>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</si>
  <si>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</si>
  <si>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</si>
  <si>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</si>
  <si>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</si>
  <si>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</si>
  <si>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</si>
  <si>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</si>
  <si>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</si>
  <si>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</si>
  <si>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</si>
  <si>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</si>
  <si>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</si>
  <si>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</si>
  <si>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</si>
  <si>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</si>
  <si>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</si>
  <si>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</si>
  <si>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</si>
  <si>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</si>
  <si>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</si>
  <si>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</si>
  <si>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</si>
  <si>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</si>
  <si>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</si>
  <si>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</si>
  <si>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</si>
  <si>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</si>
  <si>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</si>
  <si>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</si>
  <si>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</si>
  <si>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</si>
  <si>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</si>
  <si>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</si>
  <si>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</si>
  <si>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</si>
  <si>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</si>
  <si>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</si>
  <si>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</si>
  <si>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</si>
  <si>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</si>
  <si>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</si>
  <si>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</si>
  <si>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</si>
  <si>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</si>
  <si>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</si>
  <si>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</si>
  <si>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</si>
  <si>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</si>
  <si>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</si>
  <si>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</si>
  <si>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</si>
  <si>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</si>
  <si>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</si>
  <si>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</si>
  <si>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</si>
  <si>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</si>
  <si>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</si>
  <si>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</si>
  <si>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</si>
  <si>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</si>
  <si>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</si>
  <si>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</si>
  <si>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</si>
  <si>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</si>
  <si>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</si>
  <si>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</si>
  <si>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</si>
  <si>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</si>
  <si>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</si>
  <si>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</si>
  <si>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</si>
  <si>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</si>
  <si>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</si>
  <si>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</si>
  <si>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</si>
  <si>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</si>
  <si>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</si>
  <si>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</si>
  <si>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</si>
  <si>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</si>
  <si>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</si>
  <si>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</si>
  <si>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</si>
  <si>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</si>
  <si>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</si>
  <si>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</si>
  <si>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</si>
  <si>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</si>
  <si>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</si>
  <si>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</si>
  <si>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</si>
  <si>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</si>
  <si>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</si>
  <si>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</si>
  <si>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</si>
  <si>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</si>
  <si>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</si>
  <si>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</si>
  <si>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</si>
  <si>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</si>
  <si>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</si>
  <si>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</si>
  <si>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</si>
  <si>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</si>
  <si>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</si>
  <si>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</si>
  <si>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</si>
  <si>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</si>
  <si>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</si>
  <si>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</si>
  <si>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</si>
  <si>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</si>
  <si>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</si>
  <si>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</si>
  <si>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</si>
  <si>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</si>
  <si>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</si>
  <si>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</si>
  <si>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</si>
  <si>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</si>
  <si>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</si>
  <si>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</si>
  <si>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</si>
  <si>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</si>
  <si>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</si>
  <si>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</si>
  <si>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</si>
  <si>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</si>
  <si>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</si>
  <si>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</si>
  <si>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</si>
  <si>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</si>
  <si>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</si>
  <si>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</si>
  <si>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</si>
  <si>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</si>
  <si>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</si>
  <si>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</si>
  <si>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</si>
  <si>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</si>
  <si>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</si>
  <si>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</si>
  <si>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</si>
  <si>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</si>
  <si>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</si>
  <si>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</si>
  <si>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</si>
  <si>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</si>
  <si>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</si>
  <si>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</si>
  <si>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</si>
  <si>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</si>
  <si>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</si>
  <si>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</si>
  <si>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</si>
  <si>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</si>
  <si>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</si>
  <si>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</si>
  <si>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</si>
  <si>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</si>
  <si>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</si>
  <si>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</si>
  <si>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</si>
  <si>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</si>
  <si>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</si>
  <si>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</si>
  <si>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</si>
  <si>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</si>
  <si>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</si>
  <si>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</si>
  <si>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</si>
  <si>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</si>
  <si>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</si>
  <si>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</si>
  <si>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</si>
  <si>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</si>
  <si>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</si>
  <si>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</si>
  <si>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</si>
  <si>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</si>
  <si>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</si>
  <si>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</si>
  <si>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</si>
  <si>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</si>
  <si>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</si>
  <si>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</si>
  <si>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</si>
  <si>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</si>
  <si>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</si>
  <si>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</si>
  <si>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</si>
  <si>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</si>
  <si>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</si>
  <si>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</si>
  <si>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</si>
  <si>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</si>
  <si>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</si>
  <si>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</si>
  <si>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</si>
  <si>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</si>
  <si>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</si>
  <si>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</si>
  <si>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</si>
  <si>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</si>
  <si>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</si>
  <si>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</si>
  <si>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</si>
  <si>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</si>
  <si>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</si>
  <si>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</si>
  <si>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</si>
  <si>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</si>
  <si>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</si>
  <si>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</si>
  <si>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</si>
  <si>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</si>
  <si>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</si>
  <si>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</si>
  <si>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</si>
  <si>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</si>
  <si>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</si>
  <si>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</si>
  <si>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</si>
  <si>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</si>
  <si>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</si>
  <si>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</si>
  <si>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</si>
  <si>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</si>
  <si>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</si>
  <si>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</si>
  <si>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</si>
  <si>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</si>
  <si>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</si>
  <si>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</si>
  <si>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</si>
  <si>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</si>
  <si>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</si>
  <si>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</si>
  <si>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</si>
  <si>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</si>
  <si>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</si>
  <si>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</si>
  <si>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</si>
  <si>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</si>
  <si>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</si>
  <si>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</si>
  <si>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</si>
  <si>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</si>
  <si>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</si>
  <si>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</si>
  <si>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</si>
  <si>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</si>
  <si>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</si>
  <si>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</si>
  <si>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</si>
  <si>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</si>
  <si>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</si>
  <si>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</si>
  <si>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</si>
  <si>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</si>
  <si>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</si>
  <si>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</si>
  <si>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</si>
  <si>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</si>
  <si>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</si>
  <si>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</si>
  <si>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</si>
  <si>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</si>
  <si>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</si>
  <si>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</si>
  <si>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</si>
  <si>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</si>
  <si>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</si>
  <si>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</si>
  <si>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</si>
  <si>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</si>
  <si>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</si>
  <si>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</si>
  <si>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</si>
  <si>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</si>
  <si>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</si>
  <si>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</si>
  <si>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</si>
  <si>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</si>
  <si>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</si>
  <si>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</si>
  <si>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</si>
  <si>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</si>
  <si>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</si>
  <si>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</si>
  <si>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</si>
  <si>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</si>
  <si>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</si>
  <si>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</si>
  <si>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</si>
  <si>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</si>
  <si>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</si>
  <si>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</si>
  <si>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</si>
  <si>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</si>
  <si>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</si>
  <si>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</si>
  <si>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</si>
  <si>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</si>
  <si>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</si>
  <si>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</si>
  <si>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</si>
  <si>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</si>
  <si>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</si>
  <si>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</si>
  <si>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</si>
  <si>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</si>
  <si>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</si>
  <si>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</si>
  <si>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</si>
  <si>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</si>
  <si>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</si>
  <si>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</si>
  <si>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</si>
  <si>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</si>
  <si>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</si>
  <si>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</si>
  <si>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</si>
  <si>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</si>
  <si>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</si>
  <si>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</si>
  <si>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</si>
  <si>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</si>
  <si>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</si>
  <si>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</si>
  <si>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</si>
  <si>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</si>
  <si>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</si>
  <si>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</si>
  <si>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</si>
  <si>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</si>
  <si>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</si>
  <si>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</si>
  <si>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</si>
  <si>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</si>
  <si>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</si>
  <si>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</si>
  <si>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</si>
  <si>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</si>
  <si>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</si>
  <si>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</si>
  <si>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</si>
  <si>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</si>
  <si>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</si>
  <si>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</si>
  <si>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</si>
  <si>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</si>
  <si>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</si>
  <si>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</si>
  <si>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</si>
  <si>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</si>
  <si>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</si>
  <si>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</si>
  <si>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</si>
  <si>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</si>
  <si>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</si>
  <si>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</si>
  <si>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</si>
  <si>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</si>
  <si>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</si>
  <si>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</si>
  <si>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</si>
  <si>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</si>
  <si>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</si>
  <si>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</si>
  <si>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</si>
  <si>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</si>
  <si>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</si>
  <si>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</si>
  <si>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</si>
  <si>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</si>
  <si>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</si>
  <si>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</si>
  <si>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</si>
  <si>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</si>
  <si>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</si>
  <si>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</si>
  <si>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</si>
  <si>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</si>
  <si>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</si>
  <si>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</si>
  <si>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</si>
  <si>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</si>
  <si>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</si>
  <si>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</si>
  <si>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</si>
  <si>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</si>
  <si>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</si>
  <si>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</si>
  <si>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</si>
  <si>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</si>
  <si>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</si>
  <si>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</si>
  <si>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</si>
  <si>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</si>
  <si>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</si>
  <si>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</si>
  <si>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</si>
  <si>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</si>
  <si>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</si>
  <si>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</si>
  <si>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</si>
  <si>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</si>
  <si>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</si>
  <si>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</si>
  <si>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</si>
  <si>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</si>
  <si>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</si>
  <si>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</si>
  <si>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</si>
  <si>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</si>
  <si>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</si>
  <si>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</si>
  <si>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</si>
  <si>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</si>
  <si>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</si>
  <si>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</si>
  <si>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</si>
  <si>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</si>
  <si>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</si>
  <si>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</si>
  <si>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</si>
  <si>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</si>
  <si>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</si>
  <si>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</si>
  <si>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</si>
  <si>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</si>
  <si>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</si>
  <si>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</si>
  <si>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</si>
  <si>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</si>
  <si>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</si>
  <si>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</si>
  <si>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</si>
  <si>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</si>
  <si>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</si>
  <si>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</si>
  <si>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</si>
  <si>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</si>
  <si>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</si>
  <si>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</si>
  <si>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</si>
  <si>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</si>
  <si>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</si>
  <si>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</si>
  <si>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</si>
  <si>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</si>
  <si>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</si>
  <si>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</si>
  <si>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</si>
  <si>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</si>
  <si>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</si>
  <si>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</si>
  <si>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</si>
  <si>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</si>
  <si>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</si>
  <si>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</si>
  <si>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</si>
  <si>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</si>
  <si>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</si>
  <si>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</si>
  <si>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</si>
  <si>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</si>
  <si>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</si>
  <si>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</si>
  <si>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</si>
  <si>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</si>
  <si>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</si>
  <si>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</si>
  <si>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</si>
  <si>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</si>
  <si>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</si>
  <si>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</si>
  <si>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</si>
  <si>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</si>
  <si>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</si>
  <si>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</si>
  <si>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</si>
  <si>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</si>
  <si>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</si>
  <si>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</si>
  <si>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</si>
  <si>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</si>
  <si>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</si>
  <si>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</si>
  <si>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</si>
  <si>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</si>
  <si>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</si>
  <si>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</si>
  <si>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</si>
  <si>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</si>
  <si>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</si>
  <si>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</si>
  <si>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</si>
  <si>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</si>
  <si>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</si>
  <si>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</si>
  <si>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</si>
  <si>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</si>
  <si>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</si>
  <si>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</si>
  <si>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</si>
  <si>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</si>
  <si>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</si>
  <si>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</si>
  <si>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</si>
  <si>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</si>
  <si>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</si>
  <si>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</si>
  <si>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</si>
  <si>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</si>
  <si>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</si>
  <si>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</si>
  <si>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</si>
  <si>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</si>
  <si>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</si>
  <si>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</si>
  <si>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</si>
  <si>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</si>
  <si>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</si>
  <si>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</si>
  <si>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</si>
  <si>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</si>
  <si>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</si>
  <si>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</si>
  <si>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</si>
  <si>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</si>
  <si>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</si>
  <si>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</si>
  <si>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</si>
  <si>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</si>
  <si>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</si>
  <si>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</si>
  <si>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</si>
  <si>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</si>
  <si>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</si>
  <si>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</si>
  <si>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</si>
  <si>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</si>
  <si>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</si>
  <si>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</si>
  <si>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</si>
  <si>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</si>
  <si>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</si>
  <si>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</si>
  <si>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</si>
  <si>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</si>
  <si>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</si>
  <si>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</si>
  <si>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</si>
  <si>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</si>
  <si>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</si>
  <si>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</si>
  <si>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</si>
  <si>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</si>
  <si>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</si>
  <si>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</si>
  <si>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</si>
  <si>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</si>
  <si>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</si>
  <si>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</si>
  <si>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</si>
  <si>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</si>
  <si>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</si>
  <si>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</si>
  <si>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</si>
  <si>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</si>
  <si>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</si>
  <si>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</si>
  <si>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</si>
  <si>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</si>
  <si>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</si>
  <si>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</si>
  <si>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</si>
  <si>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</si>
  <si>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</si>
  <si>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</si>
  <si>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</si>
  <si>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</si>
  <si>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</si>
  <si>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</si>
  <si>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</si>
  <si>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</si>
  <si>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</si>
  <si>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</si>
  <si>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</si>
  <si>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</si>
  <si>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</si>
  <si>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</si>
  <si>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</si>
  <si>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</si>
  <si>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</si>
  <si>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</si>
  <si>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</si>
  <si>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</si>
  <si>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</si>
  <si>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</si>
  <si>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</si>
  <si>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</si>
  <si>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</si>
  <si>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</si>
  <si>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</si>
  <si>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</si>
  <si>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</si>
  <si>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</si>
  <si>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</si>
  <si>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</si>
  <si>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</si>
  <si>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</si>
  <si>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</si>
  <si>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</si>
  <si>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</si>
  <si>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</si>
  <si>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</si>
  <si>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</si>
  <si>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</si>
  <si>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</si>
  <si>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</si>
  <si>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</si>
  <si>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</si>
  <si>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</si>
  <si>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</si>
  <si>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</si>
  <si>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</si>
  <si>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</si>
  <si>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</si>
  <si>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</si>
  <si>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</si>
  <si>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</si>
  <si>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</si>
  <si>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</si>
  <si>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</si>
  <si>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</si>
  <si>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</si>
  <si>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</si>
  <si>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</si>
  <si>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</si>
  <si>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</si>
  <si>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</si>
  <si>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</si>
  <si>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</si>
  <si>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</si>
  <si>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</si>
  <si>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</si>
  <si>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</si>
  <si>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</si>
  <si>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</si>
  <si>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</si>
  <si>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</si>
  <si>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</si>
  <si>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</si>
  <si>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</si>
  <si>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</si>
  <si>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</si>
  <si>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</si>
  <si>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</si>
  <si>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</si>
  <si>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</si>
  <si>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</si>
  <si>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</si>
  <si>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</si>
  <si>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</si>
  <si>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</si>
  <si>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</si>
  <si>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</si>
  <si>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</si>
  <si>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</si>
  <si>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</si>
  <si>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</si>
  <si>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</si>
  <si>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</si>
  <si>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</si>
  <si>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</si>
  <si>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</si>
  <si>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</si>
  <si>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</si>
  <si>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</si>
  <si>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</si>
  <si>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</si>
  <si>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</si>
  <si>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</si>
  <si>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</si>
  <si>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</si>
  <si>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</si>
  <si>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</si>
  <si>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</si>
  <si>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</si>
  <si>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</si>
  <si>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</si>
  <si>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</si>
  <si>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</si>
  <si>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</si>
  <si>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</si>
  <si>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</si>
  <si>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</si>
  <si>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</si>
  <si>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</si>
  <si>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</si>
  <si>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</si>
  <si>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</si>
  <si>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</si>
  <si>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</si>
  <si>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</si>
  <si>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</si>
  <si>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</si>
  <si>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</si>
  <si>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</si>
  <si>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</si>
  <si>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</si>
  <si>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</si>
  <si>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</si>
  <si>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</si>
  <si>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</si>
  <si>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</si>
  <si>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</si>
  <si>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</si>
  <si>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</si>
  <si>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</si>
  <si>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</si>
  <si>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</si>
  <si>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</si>
  <si>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</si>
  <si>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</si>
  <si>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</si>
  <si>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</si>
  <si>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</si>
  <si>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</si>
  <si>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</si>
  <si>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</si>
  <si>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</si>
  <si>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</si>
  <si>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</si>
  <si>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</si>
  <si>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</si>
  <si>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</si>
  <si>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</si>
  <si>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</si>
  <si>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</si>
  <si>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</si>
  <si>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</si>
  <si>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</si>
  <si>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</si>
  <si>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</si>
  <si>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</si>
  <si>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</si>
  <si>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</si>
  <si>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</si>
  <si>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</si>
  <si>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</si>
  <si>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</si>
  <si>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</si>
  <si>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</si>
  <si>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</si>
  <si>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</si>
  <si>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</si>
  <si>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</si>
  <si>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</si>
  <si>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</si>
  <si>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</si>
  <si>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</si>
  <si>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</si>
  <si>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</si>
  <si>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</si>
  <si>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</si>
  <si>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</si>
  <si>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</si>
  <si>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</si>
  <si>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</si>
  <si>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</si>
  <si>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</si>
  <si>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</si>
  <si>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</si>
  <si>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</si>
  <si>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</si>
  <si>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</si>
  <si>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</si>
  <si>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</si>
  <si>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</si>
  <si>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</si>
  <si>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</si>
  <si>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</si>
  <si>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</si>
  <si>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</si>
  <si>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</si>
  <si>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</si>
  <si>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</si>
  <si>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</si>
  <si>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</si>
  <si>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</si>
  <si>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</si>
  <si>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</si>
  <si>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</si>
  <si>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</si>
  <si>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</si>
  <si>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</si>
  <si>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</si>
  <si>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</si>
  <si>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</si>
  <si>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</si>
  <si>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</si>
  <si>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</si>
  <si>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</si>
  <si>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</si>
  <si>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</si>
  <si>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</si>
  <si>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</si>
  <si>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</si>
  <si>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</si>
  <si>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</si>
  <si>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</si>
  <si>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</si>
  <si>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</si>
  <si>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</si>
  <si>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</si>
  <si>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</si>
  <si>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</si>
  <si>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</si>
  <si>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</si>
  <si>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</si>
  <si>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</si>
  <si>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</si>
  <si>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</si>
  <si>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</si>
  <si>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</si>
  <si>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</si>
  <si>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</si>
  <si>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</si>
  <si>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</si>
  <si>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</si>
  <si>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</si>
  <si>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</si>
  <si>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</si>
  <si>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</si>
  <si>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</si>
  <si>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</si>
  <si>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</si>
  <si>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</si>
  <si>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</si>
  <si>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</si>
  <si>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</si>
  <si>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</si>
  <si>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</si>
  <si>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</si>
  <si>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</si>
  <si>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</si>
  <si>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</si>
  <si>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</si>
  <si>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</si>
  <si>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</si>
  <si>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</si>
  <si>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</si>
  <si>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</si>
  <si>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</si>
  <si>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</si>
  <si>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</si>
  <si>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</si>
  <si>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</si>
  <si>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</si>
  <si>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</si>
  <si>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</si>
  <si>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</si>
  <si>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</si>
  <si>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</si>
  <si>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</si>
  <si>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</si>
  <si>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</si>
  <si>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</si>
  <si>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</si>
  <si>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</si>
  <si>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</si>
  <si>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</si>
  <si>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</si>
  <si>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</si>
  <si>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</si>
  <si>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</si>
  <si>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</si>
  <si>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</si>
  <si>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</si>
  <si>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</si>
  <si>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</si>
  <si>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</si>
  <si>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</si>
  <si>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</si>
  <si>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</si>
  <si>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</si>
  <si>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</si>
  <si>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</si>
  <si>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</si>
  <si>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</si>
  <si>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</si>
  <si>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</si>
  <si>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</si>
  <si>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</si>
  <si>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</si>
  <si>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</si>
  <si>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</si>
  <si>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</si>
  <si>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</si>
  <si>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</si>
  <si>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</si>
  <si>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</si>
  <si>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</si>
  <si>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</si>
  <si>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</si>
  <si>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</si>
  <si>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</si>
  <si>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</si>
  <si>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</si>
  <si>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</si>
  <si>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</si>
  <si>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</si>
  <si>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</si>
  <si>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</si>
  <si>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</si>
  <si>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</si>
  <si>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</si>
  <si>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</si>
  <si>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</si>
  <si>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</si>
  <si>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</si>
  <si>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</si>
  <si>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</si>
  <si>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</si>
  <si>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</si>
  <si>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</si>
  <si>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</si>
  <si>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</si>
  <si>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</si>
  <si>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</si>
  <si>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</si>
  <si>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</si>
  <si>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</si>
  <si>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</si>
  <si>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</si>
  <si>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</si>
  <si>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</si>
  <si>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</si>
  <si>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</si>
  <si>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</si>
  <si>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</si>
  <si>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</si>
  <si>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</si>
  <si>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</si>
  <si>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</si>
  <si>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</si>
  <si>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</si>
  <si>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</si>
  <si>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</si>
  <si>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</si>
  <si>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</si>
  <si>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</si>
  <si>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</si>
  <si>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</si>
  <si>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</si>
  <si>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</si>
  <si>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</si>
  <si>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</si>
  <si>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</si>
  <si>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</si>
  <si>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</si>
  <si>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</si>
  <si>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</si>
  <si>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</si>
  <si>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</si>
  <si>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</si>
  <si>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</si>
  <si>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</si>
  <si>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</si>
  <si>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</si>
  <si>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</si>
  <si>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</si>
  <si>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</si>
  <si>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</si>
  <si>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</si>
  <si>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</si>
  <si>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</si>
  <si>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</si>
  <si>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</si>
  <si>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</si>
  <si>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</si>
  <si>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</si>
  <si>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</si>
  <si>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</si>
  <si>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</si>
  <si>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</si>
  <si>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</si>
  <si>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</si>
  <si>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</si>
  <si>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</si>
  <si>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</si>
  <si>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</si>
  <si>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</si>
  <si>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</si>
  <si>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</si>
  <si>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</si>
  <si>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</si>
  <si>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</si>
  <si>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</si>
  <si>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</si>
  <si>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</si>
  <si>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</si>
  <si>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</si>
  <si>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</si>
  <si>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</si>
  <si>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</si>
  <si>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</si>
  <si>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</si>
  <si>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</si>
  <si>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</si>
  <si>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</si>
  <si>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</si>
  <si>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</si>
  <si>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</si>
  <si>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</si>
  <si>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</si>
  <si>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</si>
  <si>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</si>
  <si>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</si>
  <si>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</si>
  <si>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</si>
  <si>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</si>
  <si>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</si>
  <si>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</si>
  <si>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</si>
  <si>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</si>
  <si>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</si>
  <si>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</si>
  <si>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</si>
  <si>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</si>
  <si>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</si>
  <si>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</si>
  <si>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</si>
  <si>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</si>
  <si>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</si>
  <si>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</si>
  <si>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</si>
  <si>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</si>
  <si>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</si>
  <si>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</si>
  <si>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</si>
  <si>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</si>
  <si>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</si>
  <si>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</si>
  <si>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</si>
  <si>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</si>
  <si>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</si>
  <si>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</si>
  <si>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</si>
  <si>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</si>
  <si>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</si>
  <si>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</si>
  <si>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</si>
  <si>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</si>
  <si>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</si>
  <si>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</si>
  <si>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</si>
  <si>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</si>
  <si>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</si>
  <si>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</si>
  <si>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</si>
  <si>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</si>
  <si>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</si>
  <si>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</si>
  <si>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</si>
  <si>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</si>
  <si>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</si>
  <si>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</si>
  <si>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</si>
  <si>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</si>
  <si>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</si>
  <si>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</si>
  <si>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</si>
  <si>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</si>
  <si>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</si>
  <si>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</si>
  <si>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</si>
  <si>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</si>
  <si>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</si>
  <si>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</si>
  <si>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</si>
  <si>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</si>
  <si>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</si>
  <si>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</si>
  <si>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</si>
  <si>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</si>
  <si>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</si>
  <si>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</si>
  <si>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</si>
  <si>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</si>
  <si>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</si>
  <si>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</si>
  <si>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</si>
  <si>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</si>
  <si>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</si>
  <si>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</si>
  <si>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</si>
  <si>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</si>
  <si>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</si>
  <si>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</si>
  <si>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</si>
  <si>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</si>
  <si>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</si>
  <si>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</si>
  <si>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</si>
  <si>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</si>
  <si>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</si>
  <si>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</si>
  <si>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</si>
  <si>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</si>
  <si>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</si>
  <si>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</si>
  <si>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</si>
  <si>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</si>
  <si>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</si>
  <si>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</si>
  <si>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</si>
  <si>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</si>
  <si>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</si>
  <si>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</si>
  <si>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</si>
  <si>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</si>
  <si>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</si>
  <si>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</si>
  <si>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</si>
  <si>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</si>
  <si>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</si>
  <si>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</si>
  <si>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</si>
  <si>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</si>
  <si>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</si>
  <si>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</si>
  <si>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</si>
  <si>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</si>
  <si>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</si>
  <si>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</si>
  <si>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</si>
  <si>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</si>
  <si>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</si>
  <si>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</si>
  <si>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</si>
  <si>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</si>
  <si>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</si>
  <si>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</si>
  <si>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</si>
  <si>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</si>
  <si>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</si>
  <si>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</si>
  <si>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</si>
  <si>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</si>
  <si>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</si>
  <si>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</si>
  <si>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</si>
  <si>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</si>
  <si>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</si>
  <si>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</si>
  <si>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</si>
  <si>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</si>
  <si>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</si>
  <si>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</si>
  <si>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</si>
  <si>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</si>
  <si>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</si>
  <si>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</si>
  <si>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</si>
  <si>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</si>
  <si>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</si>
  <si>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</si>
  <si>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</si>
  <si>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</si>
  <si>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</si>
  <si>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</si>
  <si>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</si>
  <si>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</si>
  <si>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</si>
  <si>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</si>
  <si>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</si>
  <si>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</si>
  <si>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</si>
  <si>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</si>
  <si>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</si>
  <si>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</si>
  <si>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</si>
  <si>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</si>
  <si>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</si>
  <si>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</si>
  <si>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</si>
  <si>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</si>
  <si>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</si>
  <si>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</si>
  <si>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</si>
  <si>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</si>
  <si>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</si>
  <si>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</si>
  <si>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</si>
  <si>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</si>
  <si>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</si>
  <si>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</si>
  <si>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</si>
  <si>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</si>
  <si>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</si>
  <si>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</si>
  <si>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</si>
  <si>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</si>
  <si>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</si>
  <si>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</si>
  <si>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</si>
  <si>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</si>
  <si>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</si>
  <si>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</si>
  <si>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</si>
  <si>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</si>
  <si>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</si>
  <si>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</si>
  <si>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</si>
  <si>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</si>
  <si>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</si>
  <si>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</si>
  <si>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</si>
  <si>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</si>
  <si>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</si>
  <si>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</si>
  <si>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</si>
  <si>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</si>
  <si>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</si>
  <si>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</si>
  <si>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</si>
  <si>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</si>
  <si>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</si>
  <si>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</si>
  <si>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</si>
  <si>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</si>
  <si>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</si>
  <si>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</si>
  <si>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</si>
  <si>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</si>
  <si>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</si>
  <si>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</si>
  <si>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</si>
  <si>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</si>
  <si>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</si>
  <si>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</si>
  <si>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</si>
  <si>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</si>
  <si>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</si>
  <si>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</si>
  <si>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</si>
  <si>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</si>
  <si>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</si>
  <si>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</si>
  <si>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</si>
  <si>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</si>
  <si>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</si>
  <si>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</si>
  <si>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</si>
  <si>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</si>
  <si>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</si>
  <si>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</si>
  <si>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</si>
  <si>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</si>
  <si>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</si>
  <si>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</si>
  <si>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</si>
  <si>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</si>
  <si>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</si>
  <si>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</si>
  <si>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</si>
  <si>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</si>
  <si>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</si>
  <si>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</si>
  <si>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</si>
  <si>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</si>
  <si>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</si>
  <si>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</si>
  <si>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</si>
  <si>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</si>
  <si>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</si>
  <si>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</si>
  <si>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</si>
  <si>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</si>
  <si>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</si>
  <si>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</si>
  <si>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</si>
  <si>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</si>
  <si>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</si>
  <si>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</si>
  <si>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</si>
  <si>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</si>
  <si>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</si>
  <si>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</si>
  <si>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</si>
  <si>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</si>
  <si>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</si>
  <si>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</si>
  <si>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</si>
  <si>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</si>
  <si>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</si>
  <si>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</si>
  <si>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</si>
  <si>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</si>
  <si>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</si>
  <si>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</si>
  <si>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</si>
  <si>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</si>
  <si>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</si>
  <si>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</si>
  <si>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</si>
  <si>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</si>
  <si>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</si>
  <si>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</si>
  <si>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</si>
  <si>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</si>
  <si>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</si>
  <si>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</si>
  <si>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</si>
  <si>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</si>
  <si>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</si>
  <si>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</si>
  <si>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</si>
  <si>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</si>
  <si>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</si>
  <si>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</si>
  <si>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</si>
  <si>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</si>
  <si>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</si>
  <si>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</si>
  <si>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</si>
  <si>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</si>
  <si>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</si>
  <si>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</si>
  <si>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</si>
  <si>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</si>
  <si>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</si>
  <si>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</si>
  <si>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</si>
  <si>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</si>
  <si>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</si>
  <si>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</si>
  <si>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</si>
  <si>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</si>
  <si>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</si>
  <si>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</si>
  <si>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</si>
  <si>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</si>
  <si>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</si>
  <si>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</si>
  <si>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</si>
  <si>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</si>
  <si>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</si>
  <si>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</si>
  <si>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</si>
  <si>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</si>
  <si>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</si>
  <si>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</si>
  <si>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</si>
  <si>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</si>
  <si>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</si>
  <si>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</si>
  <si>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</si>
  <si>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</si>
  <si>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</si>
  <si>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</si>
  <si>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</si>
  <si>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</si>
  <si>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</si>
  <si>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</si>
  <si>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</si>
  <si>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</si>
  <si>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</si>
  <si>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</si>
  <si>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</si>
  <si>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</si>
  <si>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</si>
  <si>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</si>
  <si>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</si>
  <si>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</si>
  <si>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</si>
  <si>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</si>
  <si>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</si>
  <si>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</si>
  <si>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</si>
  <si>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</si>
  <si>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</si>
  <si>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</si>
  <si>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</si>
  <si>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</si>
  <si>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</si>
  <si>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</si>
  <si>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</si>
  <si>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</si>
  <si>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</si>
  <si>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</si>
  <si>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</si>
  <si>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</si>
  <si>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</si>
  <si>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</si>
  <si>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</si>
  <si>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</si>
  <si>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</si>
  <si>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</si>
  <si>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</si>
  <si>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</si>
  <si>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</si>
  <si>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</si>
  <si>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</si>
  <si>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</si>
  <si>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</si>
  <si>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</si>
  <si>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</si>
  <si>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</si>
  <si>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</si>
  <si>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</si>
  <si>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</si>
  <si>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</si>
  <si>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</si>
  <si>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</si>
  <si>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</si>
  <si>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</si>
  <si>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</si>
  <si>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</si>
  <si>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</si>
  <si>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</si>
  <si>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</si>
  <si>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</si>
  <si>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</si>
  <si>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</si>
  <si>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</si>
  <si>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</si>
  <si>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</si>
  <si>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</si>
  <si>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</si>
  <si>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</si>
  <si>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</si>
  <si>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</si>
  <si>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</si>
  <si>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</si>
  <si>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</si>
  <si>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</si>
  <si>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</si>
  <si>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</si>
  <si>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</si>
  <si>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</si>
  <si>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</si>
  <si>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</si>
  <si>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</si>
  <si>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</si>
  <si>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</si>
  <si>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</si>
  <si>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</si>
  <si>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</si>
  <si>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</si>
  <si>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</si>
  <si>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</si>
  <si>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</si>
  <si>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</si>
  <si>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</si>
  <si>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</si>
  <si>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</si>
  <si>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</si>
  <si>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</si>
  <si>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</si>
  <si>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</si>
  <si>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</si>
  <si>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</si>
  <si>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</si>
  <si>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</si>
  <si>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</si>
  <si>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</si>
  <si>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</si>
  <si>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</si>
  <si>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</si>
  <si>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</si>
  <si>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</si>
  <si>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</si>
  <si>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</si>
  <si>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</si>
  <si>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</si>
  <si>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</si>
  <si>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</si>
  <si>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</si>
  <si>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</si>
  <si>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</si>
  <si>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</si>
  <si>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</si>
  <si>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</si>
  <si>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</si>
  <si>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</si>
  <si>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</si>
  <si>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</si>
  <si>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</si>
  <si>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</si>
  <si>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</si>
  <si>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</si>
  <si>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</si>
  <si>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</si>
  <si>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</si>
  <si>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</si>
  <si>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</si>
  <si>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</si>
  <si>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</si>
  <si>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</si>
  <si>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</si>
  <si>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</si>
  <si>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</si>
  <si>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</si>
  <si>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</si>
  <si>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</si>
  <si>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</si>
  <si>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</si>
  <si>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</si>
  <si>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</si>
  <si>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</si>
  <si>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</si>
  <si>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</si>
  <si>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</si>
  <si>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</si>
  <si>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</si>
  <si>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</si>
  <si>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</si>
  <si>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</si>
  <si>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</si>
  <si>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</si>
  <si>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</si>
  <si>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</si>
  <si>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</si>
  <si>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</si>
  <si>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</si>
  <si>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</si>
  <si>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</si>
  <si>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</si>
  <si>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</si>
  <si>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</si>
  <si>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</si>
  <si>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</si>
  <si>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</si>
  <si>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</si>
  <si>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</si>
  <si>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</si>
  <si>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</si>
  <si>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</si>
  <si>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</si>
  <si>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</si>
  <si>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</si>
  <si>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</si>
  <si>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</si>
  <si>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</si>
  <si>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</si>
  <si>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</si>
  <si>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</si>
  <si>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</si>
  <si>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</si>
  <si>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</si>
  <si>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</si>
  <si>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</si>
  <si>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</si>
  <si>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</si>
  <si>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</si>
  <si>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</si>
  <si>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</si>
  <si>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</si>
  <si>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</si>
  <si>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</si>
  <si>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</si>
  <si>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</si>
  <si>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</si>
  <si>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</si>
  <si>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</si>
  <si>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</si>
  <si>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</si>
  <si>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</si>
  <si>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</si>
  <si>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</si>
  <si>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</si>
  <si>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</si>
  <si>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</si>
  <si>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</si>
  <si>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</si>
  <si>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</si>
  <si>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</si>
  <si>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</si>
  <si>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</si>
  <si>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</si>
  <si>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</si>
  <si>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</si>
  <si>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</si>
  <si>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</si>
  <si>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</si>
  <si>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</si>
  <si>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</si>
  <si>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</si>
  <si>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</si>
  <si>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</si>
  <si>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</si>
  <si>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</si>
  <si>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</si>
  <si>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</si>
  <si>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</si>
  <si>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</si>
  <si>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</si>
  <si>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</si>
  <si>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</si>
  <si>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</si>
  <si>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</si>
  <si>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</si>
  <si>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</si>
  <si>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</si>
  <si>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</si>
  <si>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</si>
  <si>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</si>
  <si>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</si>
  <si>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</si>
  <si>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</si>
  <si>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</si>
  <si>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</si>
  <si>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</si>
  <si>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</si>
  <si>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</si>
  <si>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</si>
  <si>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</si>
  <si>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</si>
  <si>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</si>
  <si>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</si>
  <si>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</si>
  <si>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</si>
  <si>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</si>
  <si>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</si>
  <si>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</si>
  <si>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</si>
  <si>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</si>
  <si>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</si>
  <si>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</si>
  <si>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</si>
  <si>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</si>
  <si>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</si>
  <si>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</si>
  <si>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</si>
  <si>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</si>
  <si>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</si>
  <si>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</si>
  <si>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</si>
  <si>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</si>
  <si>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</si>
  <si>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</si>
  <si>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</si>
  <si>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</si>
  <si>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</si>
  <si>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</si>
  <si>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</si>
  <si>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</si>
  <si>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</si>
  <si>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</si>
  <si>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</si>
  <si>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</si>
  <si>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</si>
  <si>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</si>
  <si>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</si>
  <si>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</si>
  <si>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</si>
  <si>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</si>
  <si>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</si>
  <si>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</si>
  <si>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</si>
  <si>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</si>
  <si>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</si>
  <si>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</si>
  <si>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</si>
  <si>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</si>
  <si>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</si>
  <si>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</si>
  <si>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</si>
  <si>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</si>
  <si>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</si>
  <si>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</si>
  <si>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</si>
  <si>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</si>
  <si>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</si>
  <si>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</si>
  <si>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</si>
  <si>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</si>
  <si>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</si>
  <si>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</si>
  <si>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</si>
  <si>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</si>
  <si>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</si>
  <si>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</si>
  <si>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</si>
  <si>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</si>
  <si>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</si>
  <si>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</si>
  <si>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</si>
  <si>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</si>
  <si>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</si>
  <si>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</si>
  <si>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</si>
  <si>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</si>
  <si>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</si>
  <si>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</si>
  <si>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</si>
  <si>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</si>
  <si>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</si>
  <si>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</si>
  <si>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</si>
  <si>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</si>
  <si>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</si>
  <si>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</si>
  <si>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</si>
  <si>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</si>
  <si>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</si>
  <si>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</si>
  <si>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</si>
  <si>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</si>
  <si>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</si>
  <si>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</si>
  <si>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</si>
  <si>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</si>
  <si>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</si>
  <si>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</si>
  <si>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</si>
  <si>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</si>
  <si>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</si>
  <si>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</si>
  <si>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</si>
  <si>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</si>
  <si>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</si>
  <si>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</si>
  <si>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</si>
  <si>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</si>
  <si>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</si>
  <si>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</si>
  <si>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</si>
  <si>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</si>
  <si>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</si>
  <si>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</si>
  <si>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</si>
  <si>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</si>
  <si>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</si>
  <si>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</si>
  <si>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</si>
  <si>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</si>
  <si>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</si>
  <si>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</si>
  <si>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</si>
  <si>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</si>
  <si>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</si>
  <si>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</si>
  <si>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</si>
  <si>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</si>
  <si>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</si>
  <si>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</si>
  <si>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</si>
  <si>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</si>
  <si>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</si>
  <si>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</si>
  <si>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</si>
  <si>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</si>
  <si>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</si>
  <si>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</si>
  <si>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</si>
  <si>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</si>
  <si>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</si>
  <si>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</si>
  <si>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</si>
  <si>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</si>
  <si>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</si>
  <si>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</si>
  <si>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</si>
  <si>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</si>
  <si>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</si>
  <si>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</si>
  <si>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</si>
  <si>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</si>
  <si>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</si>
  <si>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</si>
  <si>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</si>
  <si>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</si>
  <si>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</si>
  <si>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</si>
  <si>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</si>
  <si>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</si>
  <si>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</si>
  <si>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</si>
  <si>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</si>
  <si>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</si>
  <si>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</si>
  <si>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</si>
  <si>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</si>
  <si>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</si>
  <si>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</si>
  <si>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</si>
  <si>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</si>
  <si>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</si>
  <si>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</si>
  <si>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</si>
  <si>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</si>
  <si>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</si>
  <si>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</si>
  <si>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</si>
  <si>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</si>
  <si>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</si>
  <si>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</si>
  <si>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</si>
  <si>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</si>
  <si>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</si>
  <si>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</si>
  <si>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</si>
  <si>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</si>
  <si>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</si>
  <si>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</si>
  <si>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</si>
  <si>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</si>
  <si>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</si>
  <si>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</si>
  <si>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</si>
  <si>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</si>
  <si>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</si>
  <si>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</si>
  <si>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</si>
  <si>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</si>
  <si>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</si>
  <si>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</si>
  <si>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</si>
  <si>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</si>
  <si>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</si>
  <si>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</si>
  <si>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</si>
  <si>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</si>
  <si>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</si>
  <si>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</si>
  <si>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</si>
  <si>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</si>
  <si>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</si>
  <si>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</si>
  <si>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</si>
  <si>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</si>
  <si>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</si>
  <si>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</si>
  <si>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</si>
  <si>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</si>
  <si>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</si>
  <si>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</si>
  <si>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</si>
  <si>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</si>
  <si>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</si>
  <si>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</si>
  <si>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</si>
  <si>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</si>
  <si>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</si>
  <si>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</si>
  <si>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</si>
  <si>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</si>
  <si>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</si>
  <si>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</si>
  <si>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</si>
  <si>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</si>
  <si>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</si>
  <si>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</si>
  <si>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</si>
  <si>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</si>
  <si>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</si>
  <si>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</si>
  <si>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</si>
  <si>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</si>
  <si>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</si>
  <si>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</si>
  <si>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</si>
  <si>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</si>
  <si>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</si>
  <si>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</si>
  <si>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</si>
  <si>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</si>
  <si>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</si>
  <si>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</si>
  <si>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</si>
  <si>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</si>
  <si>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</si>
  <si>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</si>
  <si>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</si>
  <si>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</si>
  <si>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</si>
  <si>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</si>
  <si>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</si>
  <si>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</si>
  <si>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</si>
  <si>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</si>
  <si>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</si>
  <si>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</si>
  <si>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</si>
  <si>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</si>
  <si>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</si>
  <si>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</si>
  <si>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</si>
  <si>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</si>
  <si>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</si>
  <si>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</si>
  <si>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</si>
  <si>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</si>
  <si>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</si>
  <si>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</si>
  <si>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</si>
  <si>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</si>
  <si>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</si>
  <si>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</si>
  <si>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</si>
  <si>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</si>
  <si>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</si>
  <si>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</si>
  <si>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</si>
  <si>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</si>
  <si>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</si>
  <si>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</si>
  <si>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</si>
  <si>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</si>
  <si>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</si>
  <si>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</si>
  <si>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</si>
  <si>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</si>
  <si>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</si>
  <si>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</si>
  <si>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</si>
  <si>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</si>
  <si>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</si>
  <si>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</si>
  <si>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</si>
  <si>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</si>
  <si>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</si>
  <si>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</si>
  <si>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</si>
  <si>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</si>
  <si>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</si>
  <si>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</si>
  <si>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</si>
  <si>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</si>
  <si>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</si>
  <si>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</si>
  <si>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</si>
  <si>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</si>
  <si>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</si>
  <si>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</si>
  <si>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</si>
  <si>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</si>
  <si>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</si>
  <si>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</si>
  <si>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</si>
  <si>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</si>
  <si>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</si>
  <si>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</si>
  <si>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</si>
  <si>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</si>
  <si>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</si>
  <si>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</si>
  <si>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</si>
  <si>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</si>
  <si>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</si>
  <si>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</si>
  <si>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</si>
  <si>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</si>
  <si>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</si>
  <si>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</si>
  <si>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</si>
  <si>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</si>
  <si>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</si>
  <si>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</si>
  <si>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</si>
  <si>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</si>
  <si>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</si>
  <si>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</si>
  <si>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</si>
  <si>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</si>
  <si>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</si>
  <si>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</si>
  <si>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</si>
  <si>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</si>
  <si>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</si>
  <si>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</si>
  <si>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</si>
  <si>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</si>
  <si>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</si>
  <si>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</si>
  <si>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</si>
  <si>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</si>
  <si>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</si>
  <si>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</si>
  <si>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</si>
  <si>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</si>
  <si>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</si>
  <si>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</si>
  <si>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</si>
  <si>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</si>
  <si>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</si>
  <si>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</si>
  <si>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</si>
  <si>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</si>
  <si>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</si>
  <si>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</si>
  <si>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</si>
  <si>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</si>
  <si>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</si>
  <si>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</si>
  <si>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</si>
  <si>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</si>
  <si>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</si>
  <si>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</si>
  <si>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</si>
  <si>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</si>
  <si>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</si>
  <si>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</si>
  <si>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</si>
  <si>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</si>
  <si>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</si>
  <si>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</si>
  <si>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</si>
  <si>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</si>
  <si>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</si>
  <si>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</si>
  <si>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</si>
  <si>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</si>
  <si>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</si>
  <si>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</si>
  <si>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</si>
  <si>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</si>
  <si>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</si>
  <si>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</si>
  <si>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</si>
  <si>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</si>
  <si>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</si>
  <si>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</si>
  <si>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</si>
  <si>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</si>
  <si>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</si>
  <si>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</si>
  <si>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</si>
  <si>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</si>
  <si>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</si>
  <si>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</si>
  <si>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</si>
  <si>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</si>
  <si>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</si>
  <si>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</si>
  <si>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</si>
  <si>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</si>
  <si>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</si>
  <si>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</si>
  <si>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</si>
  <si>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</si>
  <si>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</si>
  <si>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</si>
  <si>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</si>
  <si>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</si>
  <si>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</si>
  <si>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</si>
  <si>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</si>
  <si>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</si>
  <si>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</si>
  <si>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</si>
  <si>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</si>
  <si>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</si>
  <si>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</si>
  <si>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</si>
  <si>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</si>
  <si>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</si>
  <si>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</si>
  <si>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</si>
  <si>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</si>
  <si>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</si>
  <si>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</si>
  <si>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</si>
  <si>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</si>
  <si>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</si>
  <si>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</si>
  <si>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</si>
  <si>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</si>
  <si>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</si>
  <si>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</si>
  <si>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</si>
  <si>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</si>
  <si>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</si>
  <si>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</si>
  <si>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</si>
  <si>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</si>
  <si>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</si>
  <si>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</si>
  <si>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</si>
  <si>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</si>
  <si>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</si>
  <si>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</si>
  <si>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</si>
  <si>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</si>
  <si>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</si>
  <si>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</si>
  <si>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</si>
  <si>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</si>
  <si>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</si>
  <si>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</si>
  <si>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</si>
  <si>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</si>
  <si>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</si>
  <si>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</si>
  <si>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</si>
  <si>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</si>
  <si>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</si>
  <si>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</si>
  <si>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</si>
  <si>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</si>
  <si>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</si>
  <si>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</si>
  <si>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</si>
  <si>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</si>
  <si>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</si>
  <si>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</si>
  <si>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</si>
  <si>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</si>
  <si>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</si>
  <si>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</si>
  <si>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</si>
  <si>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</si>
  <si>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</si>
  <si>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</si>
  <si>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</si>
  <si>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</si>
  <si>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</si>
  <si>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</si>
  <si>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</si>
  <si>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</si>
  <si>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</si>
  <si>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</si>
  <si>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</si>
  <si>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</si>
  <si>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</si>
  <si>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</si>
  <si>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</si>
  <si>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</si>
  <si>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</si>
  <si>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</si>
  <si>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</si>
  <si>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</si>
  <si>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</si>
  <si>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</si>
  <si>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</si>
  <si>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</si>
  <si>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</si>
  <si>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</si>
  <si>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</si>
  <si>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</si>
  <si>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</si>
  <si>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</si>
  <si>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</si>
  <si>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</si>
  <si>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</si>
  <si>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</si>
  <si>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</si>
  <si>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</si>
  <si>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</si>
  <si>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</si>
  <si>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</si>
  <si>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</si>
  <si>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</si>
  <si>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</si>
  <si>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</si>
  <si>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</si>
  <si>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</si>
  <si>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</si>
  <si>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</si>
  <si>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</si>
  <si>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</si>
  <si>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</si>
  <si>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</si>
  <si>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</si>
  <si>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</si>
  <si>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</si>
  <si>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</si>
  <si>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</si>
  <si>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</si>
  <si>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</si>
  <si>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</si>
  <si>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</si>
  <si>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</si>
  <si>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</si>
  <si>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</si>
  <si>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</si>
  <si>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</si>
  <si>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</si>
  <si>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</si>
  <si>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</si>
  <si>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</si>
  <si>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</si>
  <si>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</si>
  <si>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</si>
  <si>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</si>
  <si>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</si>
  <si>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</si>
  <si>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</si>
  <si>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</si>
  <si>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</si>
  <si>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</si>
  <si>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</si>
  <si>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</si>
  <si>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</si>
  <si>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</si>
  <si>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</si>
  <si>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</si>
  <si>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</si>
  <si>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</si>
  <si>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</si>
  <si>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</si>
  <si>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</si>
  <si>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</si>
  <si>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</si>
  <si>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</si>
  <si>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</si>
  <si>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</si>
  <si>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</si>
  <si>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</si>
  <si>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</si>
  <si>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</si>
  <si>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</si>
  <si>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</si>
  <si>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</si>
  <si>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</si>
  <si>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</si>
  <si>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</si>
  <si>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</si>
  <si>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</si>
  <si>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</si>
  <si>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</si>
  <si>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</si>
  <si>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</si>
  <si>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</si>
  <si>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</si>
  <si>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</si>
  <si>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</si>
  <si>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</si>
  <si>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</si>
  <si>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</si>
  <si>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</si>
  <si>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</si>
  <si>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</si>
  <si>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</si>
  <si>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</si>
  <si>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</si>
  <si>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</si>
  <si>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</si>
  <si>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</si>
  <si>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</si>
  <si>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</si>
  <si>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</si>
  <si>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</si>
  <si>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</si>
  <si>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</si>
  <si>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</si>
  <si>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</si>
  <si>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</si>
  <si>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</si>
  <si>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</si>
  <si>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</si>
  <si>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</si>
  <si>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</si>
  <si>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</si>
  <si>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</si>
  <si>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</si>
  <si>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</si>
  <si>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</si>
  <si>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</si>
  <si>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</si>
  <si>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</si>
  <si>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</si>
  <si>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</si>
  <si>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</si>
  <si>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</si>
  <si>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</si>
  <si>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</si>
  <si>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</si>
  <si>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</si>
  <si>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</si>
  <si>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</si>
  <si>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</si>
  <si>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</si>
  <si>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</si>
  <si>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</si>
  <si>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</si>
  <si>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</si>
  <si>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</si>
  <si>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</si>
  <si>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</si>
  <si>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</si>
  <si>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</si>
  <si>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</si>
  <si>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</si>
  <si>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</si>
  <si>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</si>
  <si>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</si>
  <si>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</si>
  <si>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</si>
  <si>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</si>
  <si>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</si>
  <si>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</si>
  <si>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</si>
  <si>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</si>
  <si>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</si>
  <si>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</si>
  <si>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</si>
  <si>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</si>
  <si>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</si>
  <si>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</si>
  <si>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</si>
  <si>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</si>
  <si>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</si>
  <si>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</si>
  <si>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</si>
  <si>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</si>
  <si>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</si>
  <si>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</si>
  <si>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</si>
  <si>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</si>
  <si>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</si>
  <si>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</si>
  <si>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</si>
  <si>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</si>
  <si>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</si>
  <si>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</si>
  <si>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</si>
  <si>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</si>
  <si>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</si>
  <si>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</si>
  <si>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</si>
  <si>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</si>
  <si>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</si>
  <si>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</si>
  <si>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</si>
  <si>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</si>
  <si>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</si>
  <si>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</si>
  <si>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</si>
  <si>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</si>
  <si>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</si>
  <si>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</si>
  <si>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</si>
  <si>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</si>
  <si>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</si>
  <si>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</si>
  <si>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</si>
  <si>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</si>
  <si>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</si>
  <si>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</si>
  <si>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</si>
  <si>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</si>
  <si>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</si>
  <si>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</si>
  <si>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</si>
  <si>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</si>
  <si>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</si>
  <si>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</si>
  <si>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</si>
  <si>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</si>
  <si>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</si>
  <si>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</si>
  <si>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</si>
  <si>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</si>
  <si>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</si>
  <si>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</si>
  <si>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</si>
  <si>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</si>
  <si>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</si>
  <si>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</si>
  <si>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</si>
  <si>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</si>
  <si>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</si>
  <si>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</si>
  <si>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</si>
  <si>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</si>
  <si>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</si>
  <si>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</si>
  <si>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</si>
  <si>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</si>
  <si>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</si>
  <si>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</si>
  <si>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</si>
  <si>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</si>
  <si>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</si>
  <si>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</si>
  <si>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</si>
  <si>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</si>
  <si>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</si>
  <si>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</si>
  <si>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</si>
  <si>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</si>
  <si>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</si>
  <si>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</si>
  <si>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</si>
  <si>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</si>
  <si>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</si>
  <si>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</si>
  <si>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</si>
  <si>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</si>
  <si>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</si>
  <si>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</si>
  <si>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</si>
  <si>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</si>
  <si>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</si>
  <si>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</si>
  <si>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</si>
  <si>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</si>
  <si>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</si>
  <si>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</si>
  <si>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</si>
  <si>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</si>
  <si>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</si>
  <si>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</si>
  <si>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</si>
  <si>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</si>
  <si>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</si>
  <si>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</si>
  <si>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</si>
  <si>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</si>
  <si>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</si>
  <si>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</si>
  <si>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</si>
  <si>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</si>
  <si>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</si>
  <si>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</si>
  <si>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</si>
  <si>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</si>
  <si>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</si>
  <si>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</si>
  <si>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</si>
  <si>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</si>
  <si>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</si>
  <si>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</si>
  <si>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</si>
  <si>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</si>
  <si>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</si>
  <si>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</si>
  <si>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</si>
  <si>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</si>
  <si>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</si>
  <si>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</si>
  <si>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</si>
  <si>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</si>
  <si>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</si>
  <si>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</si>
  <si>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</si>
  <si>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</si>
  <si>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</si>
  <si>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</si>
  <si>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</si>
  <si>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</si>
  <si>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</si>
  <si>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</si>
  <si>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</si>
  <si>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</si>
  <si>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</si>
  <si>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</si>
  <si>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</si>
  <si>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</si>
  <si>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</si>
  <si>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</si>
  <si>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</si>
  <si>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</si>
  <si>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</si>
  <si>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</si>
  <si>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</si>
  <si>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</si>
  <si>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</si>
  <si>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</si>
  <si>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</si>
  <si>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</si>
  <si>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</si>
  <si>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</si>
  <si>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</si>
  <si>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</si>
  <si>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</si>
  <si>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</si>
  <si>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</si>
  <si>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</si>
  <si>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</si>
  <si>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</si>
  <si>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</si>
  <si>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</si>
  <si>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</si>
  <si>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</si>
  <si>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</si>
  <si>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</si>
  <si>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</si>
  <si>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</si>
  <si>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</si>
  <si>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</si>
  <si>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</si>
  <si>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</si>
  <si>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</si>
  <si>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</si>
  <si>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</si>
  <si>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</si>
  <si>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</si>
  <si>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</si>
  <si>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</si>
  <si>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</si>
  <si>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</si>
  <si>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</si>
  <si>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</si>
  <si>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</si>
  <si>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</si>
  <si>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</si>
  <si>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</si>
  <si>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</si>
  <si>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</si>
  <si>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</si>
  <si>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</si>
  <si>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</si>
  <si>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</si>
  <si>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</si>
  <si>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</si>
  <si>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</si>
  <si>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</si>
  <si>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</si>
  <si>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</si>
  <si>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</si>
  <si>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</si>
  <si>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</si>
  <si>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</si>
  <si>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</si>
  <si>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</si>
  <si>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</si>
  <si>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</si>
  <si>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</si>
  <si>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</si>
  <si>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</si>
  <si>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</si>
  <si>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</si>
  <si>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</si>
  <si>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</si>
  <si>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</si>
  <si>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</si>
  <si>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</si>
  <si>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</si>
  <si>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</si>
  <si>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</si>
  <si>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</si>
  <si>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</si>
  <si>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</si>
  <si>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</si>
  <si>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</si>
  <si>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</si>
  <si>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</si>
  <si>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</si>
  <si>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</si>
  <si>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</si>
  <si>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</si>
  <si>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</si>
  <si>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</si>
  <si>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</si>
  <si>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</si>
  <si>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</si>
  <si>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</si>
  <si>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</si>
  <si>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</si>
  <si>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</si>
  <si>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</si>
  <si>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</si>
  <si>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</si>
  <si>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</si>
  <si>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</si>
  <si>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</si>
  <si>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</si>
  <si>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</si>
  <si>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</si>
  <si>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</si>
  <si>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</si>
  <si>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</si>
  <si>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</si>
  <si>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</si>
  <si>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</si>
  <si>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</si>
  <si>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</si>
  <si>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</si>
  <si>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</si>
  <si>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</si>
  <si>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</si>
  <si>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</si>
  <si>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</si>
  <si>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</si>
  <si>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</si>
  <si>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</si>
  <si>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</si>
  <si>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</si>
  <si>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</si>
  <si>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</si>
  <si>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</si>
  <si>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</si>
  <si>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</si>
  <si>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</si>
  <si>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</si>
  <si>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</si>
  <si>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</si>
  <si>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</si>
  <si>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</si>
  <si>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</si>
  <si>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</si>
  <si>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</si>
  <si>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</si>
  <si>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</si>
  <si>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</si>
  <si>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</si>
  <si>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</si>
  <si>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</si>
  <si>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</si>
  <si>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</si>
  <si>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</si>
  <si>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</si>
  <si>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</si>
  <si>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</si>
  <si>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</si>
  <si>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</si>
  <si>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</si>
  <si>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</si>
  <si>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</si>
  <si>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</si>
  <si>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</si>
  <si>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</si>
  <si>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</si>
  <si>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</si>
  <si>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</si>
  <si>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</si>
  <si>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</si>
  <si>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</si>
  <si>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</si>
  <si>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</si>
  <si>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</si>
  <si>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</si>
  <si>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</si>
  <si>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</si>
  <si>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</si>
  <si>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</si>
  <si>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</si>
  <si>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</si>
  <si>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</si>
  <si>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</si>
  <si>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</si>
  <si>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</si>
  <si>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</si>
  <si>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</si>
  <si>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</si>
  <si>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</si>
  <si>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</si>
  <si>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</si>
  <si>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</si>
  <si>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</si>
  <si>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</si>
  <si>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</si>
  <si>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</si>
  <si>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</si>
  <si>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</si>
  <si>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</si>
  <si>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</si>
  <si>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</si>
  <si>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</si>
  <si>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</si>
  <si>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</si>
  <si>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</si>
  <si>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</si>
  <si>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</si>
  <si>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</si>
  <si>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</si>
  <si>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</si>
  <si>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</si>
  <si>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</si>
  <si>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</si>
  <si>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</si>
  <si>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</si>
  <si>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</si>
  <si>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</si>
  <si>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</si>
  <si>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</si>
  <si>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</si>
  <si>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</si>
  <si>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</si>
  <si>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</si>
  <si>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</si>
  <si>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</si>
  <si>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</si>
  <si>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</si>
  <si>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</si>
  <si>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</si>
  <si>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</si>
  <si>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</si>
  <si>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</si>
  <si>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</si>
  <si>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</si>
  <si>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</si>
  <si>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</si>
  <si>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</si>
  <si>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</si>
  <si>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</si>
  <si>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</si>
  <si>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</si>
  <si>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</si>
  <si>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</si>
  <si>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</si>
  <si>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</si>
  <si>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</si>
  <si>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</si>
  <si>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</si>
  <si>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</si>
  <si>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</si>
  <si>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</si>
  <si>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</si>
  <si>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</si>
  <si>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</si>
  <si>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</si>
  <si>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</si>
  <si>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</si>
  <si>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</si>
  <si>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</si>
  <si>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</si>
  <si>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</si>
  <si>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</si>
  <si>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</si>
  <si>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</si>
  <si>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</si>
  <si>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</si>
  <si>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</si>
  <si>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</si>
  <si>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</si>
  <si>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</si>
  <si>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</si>
  <si>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</si>
  <si>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</si>
  <si>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</si>
  <si>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</si>
  <si>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</si>
  <si>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</si>
  <si>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</si>
  <si>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</si>
  <si>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</si>
  <si>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</si>
  <si>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</si>
  <si>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</si>
  <si>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</si>
  <si>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</si>
  <si>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</si>
  <si>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</si>
  <si>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</si>
  <si>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</si>
  <si>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</si>
  <si>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</si>
  <si>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</si>
  <si>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</si>
  <si>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</si>
  <si>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</si>
  <si>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</si>
  <si>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</si>
  <si>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</si>
  <si>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</si>
  <si>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</si>
  <si>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</si>
  <si>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</si>
  <si>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</si>
  <si>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</si>
  <si>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</si>
  <si>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</si>
  <si>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</si>
  <si>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</si>
  <si>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</si>
  <si>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</si>
  <si>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</si>
  <si>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</si>
  <si>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</si>
  <si>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</si>
  <si>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</si>
  <si>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</si>
  <si>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</si>
  <si>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</si>
  <si>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</si>
  <si>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</si>
  <si>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</si>
  <si>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</si>
  <si>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</si>
  <si>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</si>
  <si>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</si>
  <si>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</si>
  <si>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</si>
  <si>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</si>
  <si>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</si>
  <si>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</si>
  <si>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</si>
  <si>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</si>
  <si>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</si>
  <si>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</si>
  <si>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</si>
  <si>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</si>
  <si>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</si>
  <si>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</si>
  <si>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</si>
  <si>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</si>
  <si>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</si>
  <si>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</si>
  <si>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</si>
  <si>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</si>
  <si>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</si>
  <si>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</si>
  <si>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</si>
  <si>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</si>
  <si>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</si>
  <si>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</si>
  <si>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</si>
  <si>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</si>
  <si>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</si>
  <si>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</si>
  <si>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</si>
  <si>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</si>
  <si>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</si>
  <si>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</si>
  <si>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</si>
  <si>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</si>
  <si>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</si>
  <si>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</si>
  <si>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</si>
  <si>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</si>
  <si>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</si>
  <si>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</si>
  <si>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</si>
  <si>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</si>
  <si>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</si>
  <si>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</si>
  <si>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</si>
  <si>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</si>
  <si>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</si>
  <si>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</si>
  <si>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</si>
  <si>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</si>
  <si>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</si>
  <si>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</si>
  <si>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</si>
  <si>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</si>
  <si>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</si>
  <si>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</si>
  <si>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</si>
  <si>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</si>
  <si>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</si>
  <si>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</si>
  <si>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</si>
  <si>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</si>
  <si>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</si>
  <si>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</si>
  <si>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</si>
  <si>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</si>
  <si>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</si>
  <si>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</si>
  <si>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</si>
  <si>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</si>
  <si>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</si>
  <si>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</si>
  <si>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</si>
  <si>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</si>
  <si>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</si>
  <si>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</si>
  <si>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</si>
  <si>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</si>
  <si>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</si>
  <si>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</si>
  <si>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</si>
  <si>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</si>
  <si>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</si>
  <si>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</si>
  <si>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</si>
  <si>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</si>
  <si>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</si>
  <si>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</si>
  <si>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</si>
  <si>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</si>
  <si>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</si>
  <si>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</si>
  <si>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</si>
  <si>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</si>
  <si>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</si>
  <si>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</si>
  <si>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</si>
  <si>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</si>
  <si>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</si>
  <si>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</si>
  <si>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</si>
  <si>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</si>
  <si>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</si>
  <si>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</si>
  <si>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</si>
  <si>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</si>
  <si>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</si>
  <si>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</si>
  <si>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</si>
  <si>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</si>
  <si>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</si>
  <si>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</si>
  <si>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</si>
  <si>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</si>
  <si>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</si>
  <si>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</si>
  <si>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</si>
  <si>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</si>
  <si>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</si>
  <si>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</si>
  <si>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</si>
  <si>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</si>
  <si>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</si>
  <si>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</si>
  <si>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</si>
  <si>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</si>
  <si>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</si>
  <si>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</si>
  <si>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</si>
  <si>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</si>
  <si>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</si>
  <si>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</si>
  <si>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</si>
  <si>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</si>
  <si>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</si>
  <si>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</si>
  <si>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</si>
  <si>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</si>
  <si>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</si>
  <si>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</si>
  <si>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</si>
  <si>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</si>
  <si>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</si>
  <si>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</si>
  <si>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</si>
  <si>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</si>
  <si>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</si>
  <si>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</si>
  <si>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</si>
  <si>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</si>
  <si>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</si>
  <si>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</si>
  <si>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</si>
  <si>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</si>
  <si>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</si>
  <si>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</si>
  <si>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</si>
  <si>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</si>
  <si>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</si>
  <si>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</si>
  <si>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</si>
  <si>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</si>
  <si>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</si>
  <si>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</si>
  <si>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</si>
  <si>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</si>
  <si>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</si>
  <si>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</si>
  <si>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</si>
  <si>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</si>
  <si>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</si>
  <si>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</si>
  <si>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</si>
  <si>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</si>
  <si>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</si>
  <si>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</si>
  <si>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</si>
  <si>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</si>
  <si>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</si>
  <si>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</si>
  <si>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</si>
  <si>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</si>
  <si>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</si>
  <si>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</si>
  <si>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</si>
  <si>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</si>
  <si>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</si>
  <si>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</si>
  <si>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</si>
  <si>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</si>
  <si>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</si>
  <si>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</si>
  <si>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</si>
  <si>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</si>
  <si>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</si>
  <si>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</si>
  <si>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</si>
  <si>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</si>
  <si>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</si>
  <si>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</si>
  <si>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</si>
  <si>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</si>
  <si>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</si>
  <si>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</si>
  <si>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</si>
  <si>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</si>
  <si>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</si>
  <si>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</si>
  <si>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</si>
  <si>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</si>
  <si>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</si>
  <si>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</si>
  <si>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</si>
  <si>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</si>
  <si>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</si>
  <si>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</si>
  <si>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</si>
  <si>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</si>
  <si>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</si>
  <si>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</si>
  <si>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</si>
  <si>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</si>
  <si>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</si>
  <si>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</si>
  <si>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</si>
  <si>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</si>
  <si>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</si>
  <si>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</si>
  <si>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</si>
  <si>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</si>
  <si>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</si>
  <si>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</si>
  <si>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</si>
  <si>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</si>
  <si>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</si>
  <si>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</si>
  <si>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</si>
  <si>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</si>
  <si>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</si>
  <si>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</si>
  <si>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</si>
  <si>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</si>
  <si>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</si>
  <si>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</si>
  <si>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</si>
  <si>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</si>
  <si>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</si>
  <si>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</si>
  <si>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</si>
  <si>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</si>
  <si>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</si>
  <si>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</si>
  <si>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</si>
  <si>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</si>
  <si>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</si>
  <si>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</si>
  <si>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</si>
  <si>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</si>
  <si>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</si>
  <si>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</si>
  <si>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</si>
  <si>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</si>
  <si>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</si>
  <si>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</si>
  <si>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</si>
  <si>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</si>
  <si>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</si>
  <si>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</si>
  <si>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</si>
  <si>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</si>
  <si>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</si>
  <si>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</si>
  <si>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</si>
  <si>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</si>
  <si>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</si>
  <si>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</si>
  <si>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</si>
  <si>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</si>
  <si>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</si>
  <si>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</si>
  <si>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</si>
  <si>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</si>
  <si>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</si>
  <si>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</si>
  <si>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</si>
  <si>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</si>
  <si>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</si>
  <si>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</si>
  <si>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</si>
  <si>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</si>
  <si>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</si>
  <si>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</si>
  <si>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</si>
  <si>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</si>
  <si>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</si>
  <si>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</si>
  <si>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</si>
  <si>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</si>
  <si>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</si>
  <si>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</si>
  <si>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</si>
  <si>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</si>
  <si>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</si>
  <si>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</si>
  <si>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</si>
  <si>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</si>
  <si>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</si>
  <si>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</si>
  <si>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</si>
  <si>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</si>
  <si>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</si>
  <si>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</si>
  <si>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</si>
  <si>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</si>
  <si>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</si>
  <si>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</si>
  <si>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</si>
  <si>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</si>
  <si>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</si>
  <si>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</si>
  <si>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</si>
  <si>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</si>
  <si>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</si>
  <si>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</si>
  <si>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</si>
  <si>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</si>
  <si>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</si>
  <si>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</si>
  <si>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</si>
  <si>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</si>
  <si>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</si>
  <si>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</si>
  <si>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</si>
  <si>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</si>
  <si>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</si>
  <si>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</si>
  <si>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</si>
  <si>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</si>
  <si>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</si>
  <si>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</si>
  <si>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</si>
  <si>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</si>
  <si>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</si>
  <si>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</si>
  <si>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</si>
  <si>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</si>
  <si>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</si>
  <si>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</si>
  <si>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</si>
  <si>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</si>
  <si>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</si>
  <si>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</si>
  <si>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</si>
  <si>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</si>
  <si>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</si>
  <si>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</si>
  <si>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</si>
  <si>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</si>
  <si>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</si>
  <si>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</si>
  <si>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</si>
  <si>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</si>
  <si>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</si>
  <si>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</si>
  <si>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</si>
  <si>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</si>
  <si>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</si>
  <si>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</si>
  <si>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</si>
  <si>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</si>
  <si>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</si>
  <si>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</si>
  <si>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</si>
  <si>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</si>
  <si>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</si>
  <si>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</si>
  <si>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</si>
  <si>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</si>
  <si>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</si>
  <si>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</si>
  <si>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</si>
  <si>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</si>
  <si>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</si>
  <si>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</si>
  <si>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</si>
  <si>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</si>
  <si>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</si>
  <si>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</si>
  <si>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</si>
  <si>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</si>
  <si>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</si>
  <si>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</si>
  <si>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</si>
  <si>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</si>
  <si>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</si>
  <si>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</si>
  <si>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</si>
  <si>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</si>
  <si>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</si>
  <si>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</si>
  <si>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</si>
  <si>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</si>
  <si>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</si>
  <si>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</si>
  <si>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</si>
  <si>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</si>
  <si>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</si>
  <si>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</si>
  <si>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</si>
  <si>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</si>
  <si>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</si>
  <si>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</si>
  <si>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</si>
  <si>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</si>
  <si>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</si>
  <si>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</si>
  <si>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</si>
  <si>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</si>
  <si>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</si>
  <si>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</si>
  <si>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</si>
  <si>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</si>
  <si>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</si>
  <si>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</si>
  <si>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</si>
  <si>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</si>
  <si>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</si>
  <si>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</si>
  <si>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</si>
  <si>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</si>
  <si>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</si>
  <si>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</si>
  <si>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</si>
  <si>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</si>
  <si>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</si>
  <si>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</si>
  <si>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</si>
  <si>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</si>
  <si>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</si>
  <si>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</si>
  <si>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</si>
  <si>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</si>
  <si>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</si>
  <si>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</si>
  <si>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</si>
  <si>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</si>
  <si>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</si>
  <si>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</si>
  <si>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</si>
  <si>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</si>
  <si>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</si>
  <si>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</si>
  <si>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</si>
  <si>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</si>
  <si>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</si>
  <si>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</si>
  <si>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</si>
  <si>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</si>
  <si>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</si>
  <si>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</si>
  <si>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</si>
  <si>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</si>
  <si>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</si>
  <si>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</si>
  <si>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</si>
  <si>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</si>
  <si>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</si>
  <si>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</si>
  <si>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</si>
  <si>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</si>
  <si>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</si>
  <si>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</si>
  <si>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</si>
  <si>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</si>
  <si>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</si>
  <si>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</si>
  <si>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</si>
  <si>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</si>
  <si>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</si>
  <si>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</si>
  <si>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</si>
  <si>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</si>
  <si>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</si>
  <si>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</si>
  <si>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</si>
  <si>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</si>
  <si>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</si>
  <si>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</si>
  <si>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</si>
  <si>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</si>
  <si>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</si>
  <si>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</si>
  <si>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</si>
  <si>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</si>
  <si>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</si>
  <si>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</si>
  <si>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</si>
  <si>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</si>
  <si>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</si>
  <si>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</si>
  <si>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</si>
  <si>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</si>
  <si>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</si>
  <si>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</si>
  <si>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</si>
  <si>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</si>
  <si>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</si>
  <si>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</si>
  <si>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</si>
  <si>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</si>
  <si>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</si>
  <si>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</si>
  <si>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</si>
  <si>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</si>
  <si>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</si>
  <si>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</si>
  <si>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</si>
  <si>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</si>
  <si>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</si>
  <si>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</si>
  <si>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</si>
  <si>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</si>
  <si>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</si>
  <si>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</si>
  <si>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</si>
  <si>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</si>
  <si>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</si>
  <si>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</si>
  <si>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</si>
  <si>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</si>
  <si>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</si>
  <si>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</si>
  <si>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</si>
  <si>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</si>
  <si>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</si>
  <si>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</si>
  <si>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</si>
  <si>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</si>
  <si>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</si>
  <si>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</si>
  <si>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</si>
  <si>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</si>
  <si>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</si>
  <si>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</si>
  <si>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</si>
  <si>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</si>
  <si>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</si>
  <si>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</si>
  <si>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</si>
  <si>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</si>
  <si>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</si>
  <si>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</si>
  <si>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</si>
  <si>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</si>
  <si>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</si>
  <si>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</si>
  <si>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</si>
  <si>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</si>
  <si>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</si>
  <si>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</si>
  <si>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</si>
  <si>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</si>
  <si>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</si>
  <si>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</si>
  <si>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</si>
  <si>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</si>
  <si>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</si>
  <si>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</si>
  <si>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</si>
  <si>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</si>
  <si>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</si>
  <si>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</si>
  <si>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</si>
  <si>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</si>
  <si>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</si>
  <si>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</si>
  <si>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</si>
  <si>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</si>
  <si>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</si>
  <si>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</si>
  <si>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</si>
  <si>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</si>
  <si>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</si>
  <si>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</si>
  <si>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</si>
  <si>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</si>
  <si>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</si>
  <si>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</si>
  <si>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</si>
  <si>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</si>
  <si>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</si>
  <si>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</si>
  <si>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</si>
  <si>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</si>
  <si>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</si>
  <si>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</si>
  <si>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</si>
  <si>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</si>
  <si>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</si>
  <si>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</si>
  <si>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</si>
  <si>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</si>
  <si>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</si>
  <si>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</si>
  <si>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</si>
  <si>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</si>
  <si>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</si>
  <si>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</si>
  <si>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</si>
  <si>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</si>
  <si>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</si>
  <si>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</si>
  <si>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</si>
  <si>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</si>
  <si>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</si>
  <si>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</si>
  <si>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</si>
  <si>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</si>
  <si>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</si>
  <si>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</si>
  <si>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</si>
  <si>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</si>
  <si>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</si>
  <si>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</si>
  <si>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</si>
  <si>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</si>
  <si>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</si>
  <si>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</si>
  <si>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</si>
  <si>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</si>
  <si>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</si>
  <si>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</si>
  <si>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</si>
  <si>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</si>
  <si>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</si>
  <si>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</si>
  <si>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</si>
  <si>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</si>
  <si>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</si>
  <si>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</si>
  <si>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</si>
  <si>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</si>
  <si>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</si>
  <si>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</si>
  <si>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</si>
  <si>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</si>
  <si>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</si>
  <si>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</si>
  <si>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</si>
  <si>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</si>
  <si>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</si>
  <si>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</si>
  <si>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</si>
  <si>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</si>
  <si>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</si>
  <si>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</si>
  <si>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</si>
  <si>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</si>
  <si>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</si>
  <si>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</si>
  <si>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</si>
  <si>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</si>
  <si>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</si>
  <si>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</si>
  <si>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</si>
  <si>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</si>
  <si>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</si>
  <si>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</si>
  <si>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</si>
  <si>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</si>
  <si>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</si>
  <si>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</si>
  <si>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</si>
  <si>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</si>
  <si>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</si>
  <si>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</si>
  <si>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</si>
  <si>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</si>
  <si>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</si>
  <si>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</si>
  <si>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</si>
  <si>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</si>
  <si>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</si>
  <si>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</si>
  <si>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</si>
  <si>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</si>
  <si>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</si>
  <si>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</si>
  <si>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</si>
  <si>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</si>
  <si>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</si>
  <si>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</si>
  <si>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</si>
  <si>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</si>
  <si>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</si>
  <si>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</si>
  <si>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</si>
  <si>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</si>
  <si>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</si>
  <si>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</si>
  <si>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</si>
  <si>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</si>
  <si>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</si>
  <si>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</si>
  <si>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</si>
  <si>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</si>
  <si>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</si>
  <si>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</si>
  <si>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</si>
  <si>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</si>
  <si>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</si>
  <si>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</si>
  <si>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</si>
  <si>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</si>
  <si>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</si>
  <si>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</si>
  <si>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</si>
  <si>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</si>
  <si>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</si>
  <si>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</si>
  <si>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</si>
  <si>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</si>
  <si>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</si>
  <si>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</si>
  <si>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</si>
  <si>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</si>
  <si>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</si>
  <si>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</si>
  <si>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</si>
  <si>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</si>
  <si>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</si>
  <si>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</si>
  <si>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</si>
  <si>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</si>
  <si>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</si>
  <si>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</si>
  <si>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</si>
  <si>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</si>
  <si>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</si>
  <si>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</si>
  <si>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</si>
  <si>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</si>
  <si>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</si>
  <si>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</si>
  <si>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</si>
  <si>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</si>
  <si>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</si>
  <si>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</si>
  <si>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</si>
  <si>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</si>
  <si>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</si>
  <si>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</si>
  <si>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</si>
  <si>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</si>
  <si>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</si>
  <si>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</si>
  <si>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</si>
  <si>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</si>
  <si>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</si>
  <si>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</si>
  <si>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</si>
  <si>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</si>
  <si>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</si>
  <si>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</si>
  <si>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</si>
  <si>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</si>
  <si>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</si>
  <si>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</si>
  <si>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</si>
  <si>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</si>
  <si>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</si>
  <si>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</si>
  <si>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</si>
  <si>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</si>
  <si>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</si>
  <si>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</si>
  <si>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</si>
  <si>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</si>
  <si>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</si>
  <si>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</si>
  <si>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</si>
  <si>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</si>
  <si>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</si>
  <si>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</si>
  <si>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</si>
  <si>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</si>
  <si>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</si>
  <si>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</si>
  <si>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</si>
  <si>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</si>
  <si>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</si>
  <si>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</si>
  <si>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</si>
  <si>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</si>
  <si>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</si>
  <si>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</si>
  <si>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</si>
  <si>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</si>
  <si>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</si>
  <si>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</si>
  <si>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</si>
  <si>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</si>
  <si>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</si>
  <si>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</si>
  <si>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</si>
  <si>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</si>
  <si>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</si>
  <si>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</si>
  <si>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</si>
  <si>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</si>
  <si>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</si>
  <si>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</si>
  <si>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</si>
  <si>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</si>
  <si>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</si>
  <si>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</si>
  <si>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</si>
  <si>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</si>
  <si>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</si>
  <si>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</si>
  <si>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</si>
  <si>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</si>
  <si>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</si>
  <si>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</si>
  <si>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</si>
  <si>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</si>
  <si>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</si>
  <si>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</si>
  <si>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</si>
  <si>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</si>
  <si>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</si>
  <si>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</si>
  <si>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</si>
  <si>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</si>
  <si>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</si>
  <si>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</si>
  <si>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</si>
  <si>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</si>
  <si>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</si>
  <si>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</si>
  <si>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</si>
  <si>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</si>
  <si>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</si>
  <si>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</si>
  <si>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</si>
  <si>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</si>
  <si>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</si>
  <si>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</si>
  <si>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</si>
  <si>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</si>
  <si>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</si>
  <si>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</si>
  <si>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</si>
  <si>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</si>
  <si>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</si>
  <si>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</si>
  <si>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</si>
  <si>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</si>
  <si>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</si>
  <si>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</si>
  <si>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</si>
  <si>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</si>
  <si>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</si>
  <si>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</si>
  <si>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</si>
  <si>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</si>
  <si>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</si>
  <si>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</si>
  <si>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</si>
  <si>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</si>
  <si>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</si>
  <si>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</si>
  <si>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</si>
  <si>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</si>
  <si>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</si>
  <si>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</si>
  <si>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</si>
  <si>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</si>
  <si>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</si>
  <si>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</si>
  <si>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</si>
  <si>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</si>
  <si>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</si>
  <si>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</si>
  <si>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</si>
  <si>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</si>
  <si>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</si>
  <si>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</si>
  <si>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</si>
  <si>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</si>
  <si>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</si>
  <si>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</si>
  <si>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</si>
  <si>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</si>
  <si>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</si>
  <si>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</si>
  <si>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</si>
  <si>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</si>
  <si>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</si>
  <si>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</si>
  <si>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</si>
  <si>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</si>
  <si>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</si>
  <si>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</si>
  <si>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</si>
  <si>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</si>
  <si>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</si>
  <si>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</si>
  <si>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</si>
  <si>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</si>
  <si>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</si>
  <si>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</si>
  <si>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</si>
  <si>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</si>
  <si>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</si>
  <si>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</si>
  <si>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</si>
  <si>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</si>
  <si>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</si>
  <si>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</si>
  <si>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</si>
  <si>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</si>
  <si>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</si>
  <si>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</si>
  <si>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</si>
  <si>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</si>
  <si>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</si>
  <si>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</si>
  <si>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</si>
  <si>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</si>
  <si>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</si>
  <si>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</si>
  <si>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</si>
  <si>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</si>
  <si>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</si>
  <si>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</si>
  <si>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</si>
  <si>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</si>
  <si>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</si>
  <si>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</si>
  <si>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</si>
  <si>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</si>
  <si>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</si>
  <si>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</si>
  <si>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</si>
  <si>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</si>
  <si>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</si>
  <si>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</si>
  <si>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</si>
  <si>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</si>
  <si>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</si>
  <si>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</si>
  <si>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</si>
  <si>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</si>
  <si>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</si>
  <si>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</si>
  <si>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</si>
  <si>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</si>
  <si>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</si>
  <si>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</si>
  <si>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</si>
  <si>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</si>
  <si>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</si>
  <si>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</si>
  <si>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</si>
  <si>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</si>
  <si>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</si>
  <si>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</si>
  <si>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</si>
  <si>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</si>
  <si>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</si>
  <si>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</si>
  <si>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</si>
  <si>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</si>
  <si>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</si>
  <si>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</si>
  <si>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</si>
  <si>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</si>
  <si>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</si>
  <si>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</si>
  <si>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</si>
  <si>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</si>
  <si>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</si>
  <si>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</si>
  <si>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</si>
  <si>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</si>
  <si>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</si>
  <si>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</si>
  <si>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</si>
  <si>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</si>
  <si>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</si>
  <si>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</si>
  <si>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</si>
  <si>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</si>
  <si>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</si>
  <si>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</si>
  <si>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</si>
  <si>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</si>
  <si>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</si>
  <si>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</si>
  <si>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</si>
  <si>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</si>
  <si>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</si>
  <si>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</si>
  <si>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</si>
  <si>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</si>
  <si>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</si>
  <si>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</si>
  <si>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</si>
  <si>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</si>
  <si>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</si>
  <si>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</si>
  <si>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</si>
  <si>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</si>
  <si>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</si>
  <si>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</si>
  <si>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</si>
  <si>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</si>
  <si>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</si>
  <si>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</si>
  <si>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</si>
  <si>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</si>
  <si>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</si>
  <si>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</si>
  <si>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</si>
  <si>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</si>
  <si>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</si>
  <si>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</si>
  <si>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</si>
  <si>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</si>
  <si>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</si>
  <si>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</si>
  <si>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</si>
  <si>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</si>
  <si>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</si>
  <si>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</si>
  <si>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</si>
  <si>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</si>
  <si>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</si>
  <si>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</si>
  <si>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</si>
  <si>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</si>
  <si>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</si>
  <si>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</si>
  <si>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</si>
  <si>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</si>
  <si>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</si>
  <si>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</si>
  <si>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</si>
  <si>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</si>
  <si>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</si>
  <si>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</si>
  <si>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</si>
  <si>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</si>
  <si>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</si>
  <si>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</si>
  <si>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</si>
  <si>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</si>
  <si>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</si>
  <si>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</si>
  <si>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</si>
  <si>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</si>
  <si>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</si>
  <si>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</si>
  <si>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</si>
  <si>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</si>
  <si>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</si>
  <si>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</si>
  <si>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</si>
  <si>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</si>
  <si>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</si>
  <si>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</si>
  <si>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</si>
  <si>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</si>
  <si>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</si>
  <si>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</si>
  <si>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</si>
  <si>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</si>
  <si>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</si>
  <si>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</si>
  <si>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</si>
  <si>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</si>
  <si>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</si>
  <si>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</si>
  <si>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</si>
  <si>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</si>
  <si>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</si>
  <si>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</si>
  <si>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</si>
  <si>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</si>
  <si>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</si>
  <si>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</si>
  <si>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</si>
  <si>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</si>
  <si>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</si>
  <si>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</si>
  <si>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</si>
  <si>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</si>
  <si>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</si>
  <si>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</si>
  <si>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</si>
  <si>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</si>
  <si>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</si>
  <si>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</si>
  <si>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</si>
  <si>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</si>
  <si>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</si>
  <si>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</si>
  <si>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</si>
  <si>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</si>
  <si>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</si>
  <si>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</si>
  <si>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</si>
  <si>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</si>
  <si>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</si>
  <si>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</si>
  <si>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</si>
  <si>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</si>
  <si>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</si>
  <si>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</si>
  <si>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</si>
  <si>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</si>
  <si>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</si>
  <si>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</si>
  <si>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</si>
  <si>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</si>
  <si>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</si>
  <si>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</si>
  <si>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</si>
  <si>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</si>
  <si>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</si>
  <si>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</si>
  <si>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</si>
  <si>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</si>
  <si>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</si>
  <si>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</si>
  <si>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</si>
  <si>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</si>
  <si>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</si>
  <si>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</si>
  <si>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</si>
  <si>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</si>
  <si>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</si>
  <si>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</si>
  <si>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</si>
  <si>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</si>
  <si>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</si>
  <si>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</si>
  <si>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</si>
  <si>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</si>
  <si>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</si>
  <si>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</si>
  <si>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</si>
  <si>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</si>
  <si>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</si>
  <si>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</si>
  <si>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</si>
  <si>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</si>
  <si>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</si>
  <si>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</si>
  <si>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</si>
  <si>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</si>
  <si>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</si>
  <si>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</si>
  <si>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</si>
  <si>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</si>
  <si>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</si>
  <si>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</si>
  <si>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</si>
  <si>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</si>
  <si>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</si>
  <si>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</si>
  <si>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</si>
  <si>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</si>
  <si>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</si>
  <si>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</si>
  <si>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</si>
  <si>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</si>
  <si>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</si>
  <si>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</si>
  <si>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</si>
  <si>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</si>
  <si>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</si>
  <si>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</si>
  <si>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</si>
  <si>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</si>
  <si>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</si>
  <si>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</si>
  <si>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</si>
  <si>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</si>
  <si>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</si>
  <si>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</si>
  <si>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</si>
  <si>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</si>
  <si>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</si>
  <si>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</si>
  <si>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</si>
  <si>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</si>
  <si>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</si>
  <si>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</si>
  <si>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</si>
  <si>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</si>
  <si>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</si>
  <si>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</si>
  <si>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</si>
  <si>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</si>
  <si>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</si>
  <si>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</si>
  <si>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</si>
  <si>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</si>
  <si>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</si>
  <si>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</si>
  <si>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</si>
  <si>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</si>
  <si>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</si>
  <si>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</si>
  <si>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</si>
  <si>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</si>
  <si>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</si>
  <si>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</si>
  <si>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</si>
  <si>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</si>
  <si>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</si>
  <si>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</si>
  <si>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</si>
  <si>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</si>
  <si>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</si>
  <si>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</si>
  <si>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</si>
  <si>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</si>
  <si>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</si>
  <si>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</si>
  <si>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</si>
  <si>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</si>
  <si>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</si>
  <si>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</si>
  <si>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</si>
  <si>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</si>
  <si>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</si>
  <si>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</si>
  <si>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</si>
  <si>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</si>
  <si>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</si>
  <si>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</si>
  <si>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</si>
  <si>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</si>
  <si>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</si>
  <si>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</si>
  <si>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</si>
  <si>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</si>
  <si>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</si>
  <si>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</si>
  <si>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</si>
  <si>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</si>
  <si>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</si>
  <si>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</si>
  <si>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</si>
  <si>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</si>
  <si>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</si>
  <si>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</si>
  <si>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</si>
  <si>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</si>
  <si>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</si>
  <si>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</si>
  <si>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</si>
  <si>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</si>
  <si>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</si>
  <si>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</si>
  <si>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</si>
  <si>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</si>
  <si>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</si>
  <si>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</si>
  <si>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</si>
  <si>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</si>
  <si>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</si>
  <si>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</si>
  <si>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</si>
  <si>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</si>
  <si>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</si>
  <si>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</si>
  <si>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</si>
  <si>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</si>
  <si>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</si>
  <si>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</si>
  <si>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</si>
  <si>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</si>
  <si>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</si>
  <si>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</si>
  <si>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</si>
  <si>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</si>
  <si>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</si>
  <si>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</si>
  <si>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</si>
  <si>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</si>
  <si>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</si>
  <si>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</si>
  <si>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</si>
  <si>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</si>
  <si>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</si>
  <si>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</si>
  <si>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</si>
  <si>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</si>
  <si>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</si>
  <si>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</si>
  <si>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</si>
  <si>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</si>
  <si>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</si>
  <si>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</si>
  <si>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</si>
  <si>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</si>
  <si>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</si>
  <si>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</si>
  <si>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</si>
  <si>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</si>
  <si>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</si>
  <si>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</si>
  <si>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</si>
  <si>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</si>
  <si>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</si>
  <si>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</si>
  <si>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</si>
  <si>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</si>
  <si>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</si>
  <si>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</si>
  <si>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</si>
  <si>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</si>
  <si>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</si>
  <si>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</si>
  <si>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</si>
  <si>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</si>
  <si>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</si>
  <si>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</si>
  <si>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</si>
  <si>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</si>
  <si>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</si>
  <si>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</si>
  <si>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</si>
  <si>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</si>
  <si>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</si>
  <si>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</si>
  <si>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</si>
  <si>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</si>
  <si>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</si>
  <si>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</si>
  <si>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</si>
  <si>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</si>
  <si>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</si>
  <si>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</si>
  <si>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</si>
  <si>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</si>
  <si>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</si>
  <si>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</si>
  <si>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</si>
  <si>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</si>
  <si>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</si>
  <si>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</si>
  <si>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</si>
  <si>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</si>
  <si>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</si>
  <si>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</si>
  <si>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</si>
  <si>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</si>
  <si>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</si>
  <si>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</si>
  <si>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</si>
  <si>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</si>
  <si>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</si>
  <si>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</si>
  <si>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</si>
  <si>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</si>
  <si>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</si>
  <si>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</si>
  <si>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</si>
  <si>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</si>
  <si>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</si>
  <si>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</si>
  <si>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</si>
  <si>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</si>
  <si>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</si>
  <si>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</si>
  <si>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</si>
  <si>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</si>
  <si>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</si>
  <si>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</si>
  <si>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</si>
  <si>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</si>
  <si>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</si>
  <si>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</si>
  <si>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</si>
  <si>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</si>
  <si>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</si>
  <si>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</si>
  <si>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</si>
  <si>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</si>
  <si>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</si>
  <si>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</si>
  <si>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</si>
  <si>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</si>
  <si>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</si>
  <si>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</si>
  <si>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</si>
  <si>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</si>
  <si>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</si>
  <si>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</si>
  <si>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</si>
  <si>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</si>
  <si>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</si>
  <si>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</si>
  <si>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</si>
  <si>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</si>
  <si>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</si>
  <si>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</si>
  <si>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</si>
  <si>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</si>
  <si>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</si>
  <si>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</si>
  <si>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</si>
  <si>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</si>
  <si>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</si>
  <si>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</si>
  <si>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</si>
  <si>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</si>
  <si>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</si>
  <si>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</si>
  <si>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</si>
  <si>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</si>
  <si>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</si>
  <si>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</si>
  <si>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</si>
  <si>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</si>
  <si>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</si>
  <si>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</si>
  <si>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</si>
  <si>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</si>
  <si>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</si>
  <si>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</si>
  <si>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</si>
  <si>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</si>
  <si>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</si>
  <si>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</si>
  <si>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</si>
  <si>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</si>
  <si>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</si>
  <si>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</si>
  <si>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</si>
  <si>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</si>
  <si>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</si>
  <si>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</si>
  <si>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</si>
  <si>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</si>
  <si>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</si>
  <si>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</si>
  <si>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</si>
  <si>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</si>
  <si>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</si>
  <si>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</si>
  <si>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</si>
  <si>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</si>
  <si>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</si>
  <si>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</si>
  <si>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</si>
  <si>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</si>
  <si>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</si>
  <si>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</si>
  <si>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</si>
  <si>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</si>
  <si>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</si>
  <si>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</si>
  <si>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</si>
  <si>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</si>
  <si>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</si>
  <si>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</si>
  <si>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</si>
  <si>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</si>
  <si>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</si>
  <si>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</si>
  <si>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</si>
  <si>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</si>
  <si>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</si>
  <si>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</si>
  <si>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</si>
  <si>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</si>
  <si>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</si>
  <si>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</si>
  <si>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</si>
  <si>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</si>
  <si>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</si>
  <si>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</si>
  <si>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</si>
  <si>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</si>
  <si>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</si>
  <si>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</si>
  <si>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</si>
  <si>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</si>
  <si>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</si>
  <si>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</si>
  <si>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</si>
  <si>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</si>
  <si>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</si>
  <si>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</si>
  <si>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</si>
  <si>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</si>
  <si>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</si>
  <si>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</si>
  <si>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</si>
  <si>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</si>
  <si>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</si>
  <si>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</si>
  <si>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</si>
  <si>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</si>
  <si>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</si>
  <si>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</si>
  <si>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</si>
  <si>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</si>
  <si>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</si>
  <si>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</si>
  <si>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</si>
  <si>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</si>
  <si>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</si>
  <si>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</si>
  <si>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</si>
  <si>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</si>
  <si>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</si>
  <si>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</si>
  <si>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</si>
  <si>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</si>
  <si>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</si>
  <si>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</si>
  <si>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</si>
  <si>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</si>
  <si>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</si>
  <si>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</si>
  <si>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</si>
  <si>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</si>
  <si>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</si>
  <si>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</si>
  <si>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</si>
  <si>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</si>
  <si>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</si>
  <si>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</si>
  <si>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</si>
  <si>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</si>
  <si>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</si>
  <si>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</si>
  <si>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</si>
  <si>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</si>
  <si>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</si>
  <si>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</si>
  <si>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</si>
  <si>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</si>
  <si>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</si>
  <si>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</si>
  <si>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</si>
  <si>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</si>
  <si>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</si>
  <si>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</si>
  <si>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</si>
  <si>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</si>
  <si>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</si>
  <si>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</si>
  <si>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</si>
  <si>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</si>
  <si>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</si>
  <si>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</si>
  <si>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</si>
  <si>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</si>
  <si>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</si>
  <si>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</si>
  <si>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</si>
  <si>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</si>
  <si>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</si>
  <si>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</si>
  <si>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</si>
  <si>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</si>
  <si>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</si>
  <si>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</si>
  <si>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</si>
  <si>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</si>
  <si>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</si>
  <si>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</si>
  <si>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</si>
  <si>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</si>
  <si>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</si>
  <si>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</si>
  <si>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</si>
  <si>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</si>
  <si>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</si>
  <si>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</si>
  <si>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</si>
  <si>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</si>
  <si>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</si>
  <si>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</si>
  <si>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</si>
  <si>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</si>
  <si>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</si>
  <si>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</si>
  <si>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</si>
  <si>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</si>
  <si>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</si>
  <si>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</si>
  <si>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</si>
  <si>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</si>
  <si>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</si>
  <si>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</si>
  <si>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</si>
  <si>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</si>
  <si>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</si>
  <si>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</si>
  <si>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</si>
  <si>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</si>
  <si>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</si>
  <si>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</si>
  <si>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</si>
  <si>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</si>
  <si>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</si>
  <si>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</si>
  <si>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</si>
  <si>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</si>
  <si>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</si>
  <si>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</si>
  <si>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</si>
  <si>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</si>
  <si>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</si>
  <si>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</si>
  <si>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</si>
  <si>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</si>
  <si>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</si>
  <si>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</si>
  <si>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</si>
  <si>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</si>
  <si>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</si>
  <si>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</si>
  <si>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</si>
  <si>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</si>
  <si>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</si>
  <si>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</si>
  <si>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</si>
  <si>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</si>
  <si>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</si>
  <si>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</si>
  <si>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</si>
  <si>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</si>
  <si>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</si>
  <si>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</si>
  <si>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</si>
  <si>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</si>
  <si>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</si>
  <si>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</si>
  <si>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</si>
  <si>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</si>
  <si>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</si>
  <si>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</si>
  <si>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</si>
  <si>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</si>
  <si>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</si>
  <si>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</si>
  <si>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</si>
  <si>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</si>
  <si>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</si>
  <si>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</si>
  <si>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</si>
  <si>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</si>
  <si>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</si>
  <si>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</si>
  <si>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</si>
  <si>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</si>
  <si>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</si>
  <si>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</si>
  <si>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</si>
  <si>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</si>
  <si>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</si>
  <si>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</si>
  <si>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</si>
  <si>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</si>
  <si>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</si>
  <si>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</si>
  <si>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</si>
  <si>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</si>
  <si>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</si>
  <si>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</si>
  <si>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</si>
  <si>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</si>
  <si>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</si>
  <si>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</si>
  <si>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</si>
  <si>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</si>
  <si>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</si>
  <si>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</si>
  <si>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</si>
  <si>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</si>
  <si>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</si>
  <si>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</si>
  <si>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</si>
  <si>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</si>
  <si>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</si>
  <si>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</si>
  <si>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</si>
  <si>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</si>
  <si>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</si>
  <si>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</si>
  <si>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</si>
  <si>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</si>
  <si>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</si>
  <si>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</si>
  <si>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</si>
  <si>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</si>
  <si>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</si>
  <si>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</si>
  <si>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</si>
  <si>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</si>
  <si>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</si>
  <si>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</si>
  <si>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</si>
  <si>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</si>
  <si>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</si>
  <si>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</si>
  <si>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</si>
  <si>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</si>
  <si>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</si>
  <si>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</si>
  <si>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</si>
  <si>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</si>
  <si>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</si>
  <si>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</si>
  <si>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</si>
  <si>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</si>
  <si>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</si>
  <si>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</si>
  <si>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</si>
  <si>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</si>
  <si>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</si>
  <si>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</si>
  <si>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</si>
  <si>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</si>
  <si>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</si>
  <si>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</si>
  <si>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</si>
  <si>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</si>
  <si>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</si>
  <si>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</si>
  <si>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</si>
  <si>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</si>
  <si>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</si>
  <si>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</si>
  <si>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</si>
  <si>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</si>
  <si>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</si>
  <si>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</si>
  <si>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</si>
  <si>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</si>
  <si>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</si>
  <si>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</si>
  <si>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</si>
  <si>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</si>
  <si>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</si>
  <si>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</si>
  <si>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</si>
  <si>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</si>
  <si>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</si>
  <si>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</si>
  <si>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</si>
  <si>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</si>
  <si>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</si>
  <si>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</si>
  <si>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</si>
  <si>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</si>
  <si>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</si>
  <si>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</si>
  <si>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</si>
  <si>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</si>
  <si>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</si>
  <si>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</si>
  <si>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</si>
  <si>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</si>
  <si>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</si>
  <si>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</si>
  <si>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</si>
  <si>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</si>
  <si>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</si>
  <si>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</si>
  <si>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</si>
  <si>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</si>
  <si>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</si>
  <si>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</si>
  <si>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</si>
  <si>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</si>
  <si>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</si>
  <si>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</si>
  <si>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</si>
  <si>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</si>
  <si>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</si>
  <si>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</si>
  <si>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</si>
  <si>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</si>
  <si>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</si>
  <si>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</si>
  <si>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</si>
  <si>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</si>
  <si>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</si>
  <si>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</si>
  <si>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</si>
  <si>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</si>
  <si>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</si>
  <si>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</si>
  <si>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</si>
  <si>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</si>
  <si>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</si>
  <si>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</si>
  <si>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</si>
  <si>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</si>
  <si>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</si>
  <si>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</si>
  <si>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</si>
  <si>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</si>
  <si>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</si>
  <si>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</si>
  <si>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</si>
  <si>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</si>
  <si>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</si>
  <si>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</si>
  <si>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</si>
  <si>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</si>
  <si>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</si>
  <si>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</si>
  <si>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</si>
  <si>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</si>
  <si>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</si>
  <si>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</si>
  <si>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</si>
  <si>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</si>
  <si>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</si>
  <si>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</si>
  <si>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</si>
  <si>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</si>
  <si>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</si>
  <si>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</si>
  <si>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</si>
  <si>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</si>
  <si>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</si>
  <si>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</si>
  <si>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</si>
  <si>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</si>
  <si>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</si>
  <si>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</si>
  <si>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</si>
  <si>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</si>
  <si>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</si>
  <si>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</si>
  <si>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</si>
  <si>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</si>
  <si>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</si>
  <si>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</si>
  <si>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</si>
  <si>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</si>
  <si>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</si>
  <si>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</si>
  <si>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</si>
  <si>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</si>
  <si>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</si>
  <si>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</si>
  <si>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</si>
  <si>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</si>
  <si>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</si>
  <si>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</si>
  <si>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</si>
  <si>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</si>
  <si>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</si>
  <si>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</si>
  <si>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</si>
  <si>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</si>
  <si>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</si>
  <si>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</si>
  <si>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</si>
  <si>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</si>
  <si>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</si>
  <si>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</si>
  <si>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</si>
  <si>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</si>
  <si>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</si>
  <si>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</si>
  <si>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</si>
  <si>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</si>
  <si>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</si>
  <si>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</si>
  <si>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</si>
  <si>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</si>
  <si>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</si>
  <si>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</si>
  <si>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</si>
  <si>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</si>
  <si>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</si>
  <si>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</si>
  <si>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</si>
  <si>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</si>
  <si>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</si>
  <si>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</si>
  <si>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</si>
  <si>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</si>
  <si>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</si>
  <si>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</si>
  <si>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</si>
  <si>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</si>
  <si>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</si>
  <si>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</si>
  <si>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</si>
  <si>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</si>
  <si>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</si>
  <si>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</si>
  <si>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</si>
  <si>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</si>
  <si>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</si>
  <si>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</si>
  <si>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</si>
  <si>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</si>
  <si>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</si>
  <si>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</si>
  <si>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</si>
  <si>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</si>
  <si>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</si>
  <si>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</si>
  <si>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</si>
  <si>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</si>
  <si>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</si>
  <si>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</si>
  <si>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</si>
  <si>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</si>
  <si>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</si>
  <si>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</si>
  <si>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</si>
  <si>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</si>
  <si>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</si>
  <si>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</si>
  <si>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</si>
  <si>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</si>
  <si>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</si>
  <si>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</si>
  <si>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</si>
  <si>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</si>
  <si>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</si>
  <si>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</si>
  <si>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</si>
  <si>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</si>
  <si>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</si>
  <si>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</si>
  <si>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</si>
  <si>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</si>
  <si>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</si>
  <si>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</si>
  <si>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</si>
  <si>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</si>
  <si>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</si>
  <si>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</si>
  <si>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</si>
  <si>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</si>
  <si>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</si>
  <si>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</si>
  <si>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</si>
  <si>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</si>
  <si>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</si>
  <si>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</si>
  <si>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</si>
  <si>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</si>
  <si>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</si>
  <si>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</si>
  <si>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</si>
  <si>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</si>
  <si>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</si>
  <si>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</si>
  <si>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</si>
  <si>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</si>
  <si>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</si>
  <si>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</si>
  <si>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</si>
  <si>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</si>
  <si>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</si>
  <si>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</si>
  <si>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</si>
  <si>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</si>
  <si>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</si>
  <si>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</si>
  <si>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</si>
  <si>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</si>
  <si>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</si>
  <si>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</si>
  <si>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</si>
  <si>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</si>
  <si>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</si>
  <si>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</si>
  <si>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</si>
  <si>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</si>
  <si>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</si>
  <si>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</si>
  <si>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</si>
  <si>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</si>
  <si>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</si>
  <si>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</si>
  <si>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</si>
  <si>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</si>
  <si>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</si>
  <si>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</si>
  <si>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</si>
  <si>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</si>
  <si>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</si>
  <si>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</si>
  <si>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</si>
  <si>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</si>
  <si>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</si>
  <si>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</si>
  <si>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</si>
  <si>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</si>
  <si>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</si>
  <si>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</si>
  <si>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</si>
  <si>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</si>
  <si>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</si>
  <si>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</si>
  <si>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</si>
  <si>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</si>
  <si>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</si>
  <si>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</si>
  <si>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</si>
  <si>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</si>
  <si>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</si>
  <si>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</si>
  <si>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</si>
  <si>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</si>
  <si>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</si>
  <si>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</si>
  <si>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</si>
  <si>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</si>
  <si>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</si>
  <si>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</si>
  <si>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</si>
  <si>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</si>
  <si>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</si>
  <si>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</si>
  <si>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</si>
  <si>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</si>
  <si>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</si>
  <si>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</si>
  <si>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</si>
  <si>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</si>
  <si>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</si>
  <si>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</si>
  <si>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</si>
  <si>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</si>
  <si>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</si>
  <si>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</si>
  <si>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</si>
  <si>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</si>
  <si>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</si>
  <si>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</si>
  <si>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</si>
  <si>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</si>
  <si>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</si>
  <si>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</si>
  <si>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</si>
  <si>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</si>
  <si>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</si>
  <si>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</si>
  <si>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</si>
  <si>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</si>
  <si>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</si>
  <si>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</si>
  <si>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</si>
  <si>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</si>
  <si>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</si>
  <si>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</si>
  <si>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</si>
  <si>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</si>
  <si>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</si>
  <si>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</si>
  <si>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</si>
  <si>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</si>
  <si>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</si>
  <si>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</si>
  <si>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</si>
  <si>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</si>
  <si>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</si>
  <si>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</si>
  <si>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</si>
  <si>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</si>
  <si>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</si>
  <si>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</si>
  <si>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</si>
  <si>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</si>
  <si>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</si>
  <si>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</si>
  <si>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</si>
  <si>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</si>
  <si>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</si>
  <si>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</si>
  <si>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</si>
  <si>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</si>
  <si>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</si>
  <si>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</si>
  <si>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</si>
  <si>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</si>
  <si>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</si>
  <si>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</si>
  <si>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</si>
  <si>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</si>
  <si>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</si>
  <si>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</si>
  <si>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</si>
  <si>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</si>
  <si>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</si>
  <si>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</si>
  <si>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</si>
  <si>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</si>
  <si>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</si>
  <si>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</si>
  <si>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</si>
  <si>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</si>
  <si>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</si>
  <si>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</si>
  <si>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</si>
  <si>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</si>
  <si>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</si>
  <si>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</si>
  <si>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</si>
  <si>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</si>
  <si>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</si>
  <si>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</si>
  <si>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</si>
  <si>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</si>
  <si>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</si>
  <si>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</si>
  <si>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</si>
  <si>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</si>
  <si>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</si>
  <si>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</si>
  <si>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</si>
  <si>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</si>
  <si>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</si>
  <si>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</si>
  <si>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</si>
  <si>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</si>
  <si>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</si>
  <si>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</si>
  <si>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</si>
  <si>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</si>
  <si>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</si>
  <si>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</si>
  <si>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</si>
  <si>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</si>
  <si>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</si>
  <si>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</si>
  <si>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</si>
  <si>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</si>
  <si>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</si>
  <si>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</si>
  <si>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</si>
  <si>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</si>
  <si>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</si>
  <si>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</si>
  <si>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</si>
  <si>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</si>
  <si>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</si>
  <si>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</si>
  <si>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</si>
  <si>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</si>
  <si>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</si>
  <si>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</si>
  <si>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</si>
  <si>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</si>
  <si>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</si>
  <si>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</si>
  <si>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</si>
  <si>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</si>
  <si>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</si>
  <si>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</si>
  <si>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</si>
  <si>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</si>
  <si>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</si>
  <si>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</si>
  <si>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</si>
  <si>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</si>
  <si>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</si>
  <si>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</si>
  <si>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</si>
  <si>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</si>
  <si>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</si>
  <si>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</si>
  <si>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</si>
  <si>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</si>
  <si>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</si>
  <si>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</si>
  <si>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</si>
  <si>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</si>
  <si>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</si>
  <si>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</si>
  <si>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</si>
  <si>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</si>
  <si>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</si>
  <si>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</si>
  <si>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</si>
  <si>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</si>
  <si>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</si>
  <si>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</si>
  <si>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</si>
  <si>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</si>
  <si>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</si>
  <si>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</si>
  <si>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</si>
  <si>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</si>
  <si>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</si>
  <si>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</si>
  <si>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</si>
  <si>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</si>
  <si>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</si>
  <si>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</si>
  <si>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</si>
  <si>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</si>
  <si>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</si>
  <si>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</si>
  <si>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</si>
  <si>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</si>
  <si>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</si>
  <si>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</si>
  <si>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</si>
  <si>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</si>
  <si>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</si>
  <si>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</si>
  <si>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</si>
  <si>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</si>
  <si>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</si>
  <si>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</si>
  <si>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</si>
  <si>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</si>
  <si>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</si>
  <si>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</si>
  <si>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</si>
  <si>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</si>
  <si>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</si>
  <si>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</si>
  <si>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</si>
  <si>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</si>
  <si>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</si>
  <si>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</si>
  <si>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</si>
  <si>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</si>
  <si>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</si>
  <si>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</si>
  <si>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</si>
  <si>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</si>
  <si>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</si>
  <si>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</si>
  <si>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</si>
  <si>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</si>
  <si>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</si>
  <si>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</si>
  <si>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</si>
  <si>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</si>
  <si>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</si>
  <si>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</si>
  <si>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</si>
  <si>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</si>
  <si>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</si>
  <si>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</si>
  <si>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</si>
  <si>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</si>
  <si>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</si>
  <si>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</si>
  <si>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</si>
  <si>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</si>
  <si>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</si>
  <si>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</si>
  <si>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</si>
  <si>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</si>
  <si>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</si>
  <si>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</si>
  <si>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</si>
  <si>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</si>
  <si>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</si>
  <si>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</si>
  <si>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</si>
  <si>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</si>
  <si>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</si>
  <si>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</si>
  <si>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</si>
  <si>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</si>
  <si>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</si>
  <si>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</si>
  <si>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</si>
  <si>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</si>
  <si>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</si>
  <si>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</si>
  <si>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</si>
  <si>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</si>
  <si>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</si>
  <si>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</si>
  <si>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</si>
  <si>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</si>
  <si>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</si>
  <si>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</si>
  <si>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</si>
  <si>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</si>
  <si>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</si>
  <si>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</si>
  <si>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</si>
  <si>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</si>
  <si>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</si>
  <si>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</si>
  <si>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</si>
  <si>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</si>
  <si>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</si>
  <si>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</si>
  <si>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</si>
  <si>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</si>
  <si>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</si>
  <si>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</si>
  <si>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</si>
  <si>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</si>
  <si>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</si>
  <si>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</si>
  <si>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</si>
  <si>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</si>
  <si>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</si>
  <si>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</si>
  <si>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</si>
  <si>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</si>
  <si>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</si>
  <si>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</si>
  <si>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</si>
  <si>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</si>
  <si>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</si>
  <si>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</si>
  <si>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</si>
  <si>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</si>
  <si>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</si>
  <si>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</si>
  <si>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</si>
  <si>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</si>
  <si>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</si>
  <si>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</si>
  <si>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</si>
  <si>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</si>
  <si>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</si>
  <si>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</si>
  <si>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</si>
  <si>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</si>
  <si>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</si>
  <si>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</si>
  <si>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</si>
  <si>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</si>
  <si>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</si>
  <si>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</si>
  <si>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</si>
  <si>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</si>
  <si>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</si>
  <si>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</si>
  <si>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</si>
  <si>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</si>
  <si>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</si>
  <si>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</si>
  <si>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</si>
  <si>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</si>
  <si>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</si>
  <si>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</si>
  <si>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</si>
  <si>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</si>
  <si>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</si>
  <si>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</si>
  <si>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</si>
  <si>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</si>
  <si>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</si>
  <si>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</si>
  <si>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</si>
  <si>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</si>
  <si>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</si>
  <si>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</si>
  <si>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</si>
  <si>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</si>
  <si>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</si>
  <si>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</si>
  <si>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</si>
  <si>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</si>
  <si>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</si>
  <si>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</si>
  <si>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</si>
  <si>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</si>
  <si>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</si>
  <si>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</si>
  <si>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</si>
  <si>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</si>
  <si>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</si>
  <si>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</si>
  <si>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</si>
  <si>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</si>
  <si>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</si>
  <si>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</si>
  <si>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</si>
  <si>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</si>
  <si>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</si>
  <si>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</si>
  <si>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</si>
  <si>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</si>
  <si>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</si>
  <si>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</si>
  <si>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</si>
  <si>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</si>
  <si>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</si>
  <si>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</si>
  <si>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</si>
  <si>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</si>
  <si>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</si>
  <si>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</si>
  <si>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</si>
  <si>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</si>
  <si>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</si>
  <si>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</si>
  <si>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</si>
  <si>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</si>
  <si>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</si>
  <si>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</si>
  <si>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</si>
  <si>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</si>
  <si>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</si>
  <si>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</si>
  <si>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</si>
  <si>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</si>
  <si>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</si>
  <si>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</si>
  <si>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</si>
  <si>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</si>
  <si>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</si>
  <si>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</si>
  <si>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</si>
  <si>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</si>
  <si>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</si>
  <si>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</si>
  <si>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</si>
  <si>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</si>
  <si>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</si>
  <si>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</si>
  <si>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</si>
  <si>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</si>
  <si>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</si>
  <si>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</si>
  <si>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</si>
  <si>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</si>
  <si>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</si>
  <si>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</si>
  <si>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</si>
  <si>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</si>
  <si>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</si>
  <si>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</si>
  <si>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</si>
  <si>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</si>
  <si>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</si>
  <si>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</si>
  <si>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</si>
  <si>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</si>
  <si>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</si>
  <si>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</si>
  <si>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</si>
  <si>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</si>
  <si>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</si>
  <si>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</si>
  <si>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</si>
  <si>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</si>
  <si>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</si>
  <si>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</si>
  <si>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</si>
  <si>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</si>
  <si>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</si>
  <si>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</si>
  <si>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</si>
  <si>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</si>
  <si>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</si>
  <si>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</si>
  <si>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</si>
  <si>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</si>
  <si>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</si>
  <si>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</si>
  <si>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</si>
  <si>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</si>
  <si>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</si>
  <si>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</si>
  <si>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</si>
  <si>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</si>
  <si>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</si>
  <si>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</si>
  <si>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</si>
  <si>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</si>
  <si>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</si>
  <si>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</si>
  <si>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</si>
  <si>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</si>
  <si>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</si>
  <si>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</si>
  <si>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</si>
  <si>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</si>
  <si>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</si>
  <si>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</si>
  <si>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</si>
  <si>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</si>
  <si>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</si>
  <si>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</si>
  <si>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</si>
  <si>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</si>
  <si>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</si>
  <si>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</si>
  <si>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</si>
  <si>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</si>
  <si>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</si>
  <si>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</si>
  <si>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</si>
  <si>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</si>
  <si>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</si>
  <si>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</si>
  <si>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</si>
  <si>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</si>
  <si>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</si>
  <si>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</si>
  <si>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</si>
  <si>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</si>
  <si>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</si>
  <si>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</si>
  <si>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</si>
  <si>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</si>
  <si>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</si>
  <si>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</si>
  <si>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</si>
  <si>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</si>
  <si>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</si>
  <si>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</si>
  <si>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</si>
  <si>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</si>
  <si>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</si>
  <si>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</si>
  <si>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</si>
  <si>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</si>
  <si>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</si>
  <si>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</si>
  <si>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</si>
  <si>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</si>
  <si>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</si>
  <si>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</si>
  <si>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</si>
  <si>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</si>
  <si>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</si>
  <si>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</si>
  <si>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</si>
  <si>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</si>
  <si>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</si>
  <si>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</si>
  <si>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</si>
  <si>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</si>
  <si>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</si>
  <si>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</si>
  <si>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</si>
  <si>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</si>
  <si>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</si>
  <si>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</si>
  <si>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</si>
  <si>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</si>
  <si>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</si>
  <si>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</si>
  <si>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</si>
  <si>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</si>
  <si>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</si>
  <si>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</si>
  <si>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</si>
  <si>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</si>
  <si>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</si>
  <si>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</si>
  <si>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</si>
  <si>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</si>
  <si>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</si>
  <si>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</si>
  <si>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</si>
  <si>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</si>
  <si>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</si>
  <si>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</si>
  <si>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</si>
  <si>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</si>
  <si>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</si>
  <si>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</si>
  <si>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</si>
  <si>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</si>
  <si>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</si>
  <si>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</si>
  <si>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</si>
  <si>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</si>
  <si>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</si>
  <si>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</si>
  <si>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</si>
  <si>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</si>
  <si>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</si>
  <si>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</si>
  <si>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</si>
  <si>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</si>
  <si>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</si>
  <si>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</si>
  <si>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</si>
  <si>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</si>
  <si>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</si>
  <si>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</si>
  <si>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</si>
  <si>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</si>
  <si>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</si>
  <si>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</si>
  <si>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</si>
  <si>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</si>
  <si>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</si>
  <si>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</si>
  <si>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</si>
  <si>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</si>
  <si>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</si>
  <si>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</si>
  <si>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</si>
  <si>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</si>
  <si>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</si>
  <si>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</si>
  <si>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</si>
  <si>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</si>
  <si>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</si>
  <si>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</si>
  <si>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</si>
  <si>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</si>
  <si>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</si>
  <si>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</si>
  <si>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</si>
  <si>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</si>
  <si>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</si>
  <si>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</si>
  <si>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</si>
  <si>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</si>
  <si>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</si>
  <si>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</si>
  <si>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</si>
  <si>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</si>
  <si>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</si>
  <si>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</si>
  <si>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</si>
  <si>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</si>
  <si>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</si>
  <si>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</si>
  <si>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</si>
  <si>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</si>
  <si>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</si>
  <si>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</si>
  <si>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</si>
  <si>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</si>
  <si>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</si>
  <si>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</si>
  <si>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</si>
  <si>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</si>
  <si>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</si>
  <si>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</si>
  <si>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</si>
  <si>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</si>
  <si>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</si>
  <si>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</si>
  <si>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</si>
  <si>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</si>
  <si>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</si>
  <si>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</si>
  <si>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</si>
  <si>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</si>
  <si>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</si>
  <si>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</si>
  <si>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</si>
  <si>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</si>
  <si>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</si>
  <si>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</si>
  <si>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</si>
  <si>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</si>
  <si>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</si>
  <si>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</si>
  <si>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</si>
  <si>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</si>
  <si>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</si>
  <si>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</si>
  <si>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</si>
  <si>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</si>
  <si>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</si>
  <si>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</si>
  <si>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</si>
  <si>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</si>
  <si>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</si>
  <si>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</si>
  <si>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</si>
  <si>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</si>
  <si>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</si>
  <si>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</si>
  <si>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</si>
  <si>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</si>
  <si>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</si>
  <si>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</si>
  <si>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</si>
  <si>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</si>
  <si>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</si>
  <si>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</si>
  <si>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</si>
  <si>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</si>
  <si>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</si>
  <si>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</si>
  <si>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</si>
  <si>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</si>
  <si>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</si>
  <si>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</si>
  <si>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</si>
  <si>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</si>
  <si>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</si>
  <si>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</si>
  <si>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</si>
  <si>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</si>
  <si>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</si>
  <si>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</si>
  <si>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</si>
  <si>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</si>
  <si>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</si>
  <si>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</si>
  <si>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</si>
  <si>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</si>
  <si>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</si>
  <si>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</si>
  <si>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</si>
  <si>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</si>
  <si>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</si>
  <si>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</si>
  <si>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</si>
  <si>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</si>
  <si>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</si>
  <si>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</si>
  <si>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</si>
  <si>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</si>
  <si>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</si>
  <si>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</si>
  <si>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</si>
  <si>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</si>
  <si>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</si>
  <si>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</si>
  <si>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</si>
  <si>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</si>
  <si>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</si>
  <si>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</si>
  <si>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</si>
  <si>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</si>
  <si>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</si>
  <si>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</si>
  <si>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</si>
  <si>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</si>
  <si>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</si>
  <si>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</si>
  <si>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</si>
  <si>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</si>
  <si>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</si>
  <si>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</si>
  <si>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</si>
  <si>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</si>
  <si>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</si>
  <si>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</si>
  <si>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</si>
  <si>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</si>
  <si>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</si>
  <si>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</si>
  <si>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</si>
  <si>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</si>
  <si>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</si>
  <si>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</si>
  <si>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</si>
  <si>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</si>
  <si>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</si>
  <si>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</si>
  <si>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</si>
  <si>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</si>
  <si>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</si>
  <si>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</si>
  <si>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</si>
  <si>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</si>
  <si>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</si>
  <si>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</si>
  <si>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</si>
  <si>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</si>
  <si>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</si>
  <si>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</si>
  <si>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</si>
  <si>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</si>
  <si>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</si>
  <si>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</si>
  <si>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</si>
  <si>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</si>
  <si>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</si>
  <si>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</si>
  <si>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</si>
  <si>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</si>
  <si>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</si>
  <si>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</si>
  <si>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</si>
  <si>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</si>
  <si>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</si>
  <si>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</si>
  <si>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</si>
  <si>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</si>
  <si>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</si>
  <si>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</si>
  <si>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</si>
  <si>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</si>
  <si>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</si>
  <si>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</si>
  <si>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</si>
  <si>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</si>
  <si>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</si>
  <si>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</si>
  <si>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</si>
  <si>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</si>
  <si>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</si>
  <si>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</si>
  <si>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</si>
  <si>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</si>
  <si>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</si>
  <si>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</si>
  <si>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</si>
  <si>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</si>
  <si>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</si>
  <si>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</si>
  <si>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</si>
  <si>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</si>
  <si>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</si>
  <si>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</si>
  <si>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</si>
  <si>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</si>
  <si>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</si>
  <si>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</si>
  <si>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</si>
  <si>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</si>
  <si>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</si>
  <si>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</si>
  <si>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</si>
  <si>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</si>
  <si>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</si>
  <si>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</si>
  <si>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</si>
  <si>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</si>
  <si>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</si>
  <si>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</si>
  <si>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</si>
  <si>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</si>
  <si>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</si>
  <si>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</si>
  <si>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</si>
  <si>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</si>
  <si>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</si>
  <si>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</si>
  <si>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</si>
  <si>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</si>
  <si>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</si>
  <si>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</si>
  <si>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</si>
  <si>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</si>
  <si>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</si>
  <si>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</si>
  <si>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</si>
  <si>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</si>
  <si>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</si>
  <si>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</si>
  <si>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</si>
  <si>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</si>
  <si>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</si>
  <si>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</si>
  <si>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</si>
  <si>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</si>
  <si>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</si>
  <si>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</si>
  <si>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</si>
  <si>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</si>
  <si>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</si>
  <si>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</si>
  <si>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</si>
  <si>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</si>
  <si>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</si>
  <si>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</si>
  <si>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</si>
  <si>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</si>
  <si>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</si>
  <si>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</si>
  <si>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</si>
  <si>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</si>
  <si>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</si>
  <si>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</si>
  <si>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</si>
  <si>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</si>
  <si>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</si>
  <si>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</si>
  <si>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</si>
  <si>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</si>
  <si>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</si>
  <si>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</si>
  <si>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</si>
  <si>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</si>
  <si>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</si>
  <si>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</si>
  <si>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</si>
  <si>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</si>
  <si>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</si>
  <si>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</si>
  <si>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</si>
  <si>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</si>
  <si>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</si>
  <si>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</si>
  <si>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</si>
  <si>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</si>
  <si>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</si>
  <si>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</si>
  <si>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</si>
  <si>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</si>
  <si>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</si>
  <si>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</si>
  <si>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</si>
  <si>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</si>
  <si>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</si>
  <si>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</si>
  <si>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</si>
  <si>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</si>
  <si>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</si>
  <si>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</si>
  <si>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</si>
  <si>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</si>
  <si>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</si>
  <si>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</si>
  <si>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</si>
  <si>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</si>
  <si>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</si>
  <si>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</si>
  <si>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</si>
  <si>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</si>
  <si>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</si>
  <si>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</si>
  <si>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</si>
  <si>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</si>
  <si>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</si>
  <si>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</si>
  <si>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</si>
  <si>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</si>
  <si>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</si>
  <si>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</si>
  <si>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</si>
  <si>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</si>
  <si>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</si>
  <si>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</si>
  <si>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</si>
  <si>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</si>
  <si>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</si>
  <si>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</si>
  <si>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</si>
  <si>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</si>
  <si>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</si>
  <si>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</si>
  <si>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</si>
  <si>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</si>
  <si>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</si>
  <si>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</si>
  <si>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</si>
  <si>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</si>
  <si>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</si>
  <si>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</si>
  <si>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</si>
  <si>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</si>
  <si>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</si>
  <si>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</si>
  <si>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</si>
  <si>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</si>
  <si>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</si>
  <si>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</si>
  <si>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</si>
  <si>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</si>
  <si>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</si>
  <si>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</si>
  <si>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</si>
  <si>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</si>
  <si>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</si>
  <si>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</si>
  <si>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</si>
  <si>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</si>
  <si>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</si>
  <si>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</si>
  <si>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</si>
  <si>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</si>
  <si>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</si>
  <si>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</si>
  <si>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</si>
  <si>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</si>
  <si>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</si>
  <si>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</si>
  <si>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</si>
  <si>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</si>
  <si>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</si>
  <si>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</si>
  <si>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</si>
  <si>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</si>
  <si>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</si>
  <si>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</si>
  <si>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</si>
  <si>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</si>
  <si>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</si>
  <si>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</si>
  <si>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</si>
  <si>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</si>
  <si>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</si>
  <si>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</si>
  <si>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</si>
  <si>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</si>
  <si>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</si>
  <si>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</si>
  <si>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</si>
  <si>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</si>
  <si>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</si>
  <si>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</si>
  <si>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</si>
  <si>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</si>
  <si>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</si>
  <si>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</si>
  <si>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</si>
  <si>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</si>
  <si>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</si>
  <si>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</si>
  <si>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</si>
  <si>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</si>
  <si>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</si>
  <si>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</si>
  <si>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</si>
  <si>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</si>
  <si>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</si>
  <si>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</si>
  <si>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</si>
  <si>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</si>
  <si>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</si>
  <si>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</si>
  <si>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</si>
  <si>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</si>
  <si>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</si>
  <si>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</si>
  <si>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</si>
  <si>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</si>
  <si>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</si>
  <si>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</si>
  <si>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</si>
  <si>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</si>
  <si>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</si>
  <si>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</si>
  <si>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</si>
  <si>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</si>
  <si>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</si>
  <si>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</si>
  <si>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</si>
  <si>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</si>
  <si>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</si>
  <si>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</si>
  <si>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</si>
  <si>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</si>
  <si>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</si>
  <si>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</si>
  <si>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</si>
  <si>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</si>
  <si>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</si>
  <si>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</si>
  <si>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</si>
  <si>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</si>
  <si>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</si>
  <si>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</si>
  <si>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</si>
  <si>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</si>
  <si>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</si>
  <si>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</si>
  <si>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</si>
  <si>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</si>
  <si>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</si>
  <si>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</si>
  <si>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</si>
  <si>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</si>
  <si>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</si>
  <si>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</si>
  <si>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</si>
  <si>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</si>
  <si>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</si>
  <si>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</si>
  <si>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</si>
  <si>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</si>
  <si>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</si>
  <si>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</si>
  <si>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</si>
  <si>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</si>
  <si>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</si>
  <si>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</si>
  <si>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</si>
  <si>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</si>
  <si>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</si>
  <si>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</si>
  <si>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</si>
  <si>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</si>
  <si>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</si>
  <si>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</si>
  <si>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</si>
  <si>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</si>
  <si>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</si>
  <si>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</si>
  <si>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</si>
  <si>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</si>
  <si>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</si>
  <si>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</si>
  <si>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</si>
  <si>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</si>
  <si>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</si>
  <si>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</si>
  <si>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</si>
  <si>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</si>
  <si>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</si>
  <si>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</si>
  <si>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</si>
  <si>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</si>
  <si>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</si>
  <si>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</si>
  <si>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</si>
  <si>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</si>
  <si>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</si>
  <si>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</si>
  <si>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</si>
  <si>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</si>
  <si>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</si>
  <si>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</si>
  <si>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</si>
  <si>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</si>
  <si>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</si>
  <si>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</si>
  <si>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</si>
  <si>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</si>
  <si>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</si>
  <si>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</si>
  <si>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</si>
  <si>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</si>
  <si>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</si>
  <si>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</si>
  <si>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</si>
  <si>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</si>
  <si>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</si>
  <si>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</si>
  <si>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</si>
  <si>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</si>
  <si>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</si>
  <si>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</si>
  <si>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</si>
  <si>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</si>
  <si>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</si>
  <si>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</si>
  <si>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</si>
  <si>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</si>
  <si>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</si>
  <si>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</si>
  <si>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</si>
  <si>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</si>
  <si>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</si>
  <si>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</si>
  <si>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</si>
  <si>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</si>
  <si>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</si>
  <si>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</si>
  <si>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</si>
  <si>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</si>
  <si>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</si>
  <si>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</si>
  <si>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</si>
  <si>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</si>
  <si>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</si>
  <si>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</si>
  <si>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</si>
  <si>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</si>
  <si>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</si>
  <si>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</si>
  <si>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</si>
  <si>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</si>
  <si>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</si>
  <si>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</si>
  <si>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</si>
  <si>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</si>
  <si>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</si>
  <si>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</si>
  <si>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</si>
  <si>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</si>
  <si>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</si>
  <si>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</si>
  <si>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</si>
  <si>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</si>
  <si>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</si>
  <si>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</si>
  <si>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</si>
  <si>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</si>
  <si>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</si>
  <si>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</si>
  <si>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</si>
  <si>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</si>
  <si>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</si>
  <si>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</si>
  <si>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</si>
  <si>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</si>
  <si>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</si>
  <si>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</si>
  <si>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</si>
  <si>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</si>
  <si>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</si>
  <si>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</si>
  <si>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</si>
  <si>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</si>
  <si>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</si>
  <si>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</si>
  <si>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</si>
  <si>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</si>
  <si>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</si>
  <si>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</si>
  <si>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</si>
  <si>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</si>
  <si>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</si>
  <si>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</si>
  <si>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</si>
  <si>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</si>
  <si>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</si>
  <si>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</si>
  <si>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</si>
  <si>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</si>
  <si>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</si>
  <si>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</si>
  <si>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</si>
  <si>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</si>
  <si>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</si>
  <si>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</si>
  <si>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</si>
  <si>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</si>
  <si>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</si>
  <si>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</si>
  <si>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</si>
  <si>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</si>
  <si>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</si>
  <si>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</si>
  <si>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</si>
  <si>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</si>
  <si>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</si>
  <si>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</si>
  <si>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</si>
  <si>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</si>
  <si>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</si>
  <si>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</si>
  <si>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</si>
  <si>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</si>
  <si>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</si>
  <si>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</si>
  <si>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</si>
  <si>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</si>
  <si>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</si>
  <si>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</si>
  <si>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</si>
  <si>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</si>
  <si>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</si>
  <si>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</si>
  <si>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</si>
  <si>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</si>
  <si>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</si>
  <si>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</si>
  <si>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</si>
  <si>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</si>
  <si>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</si>
  <si>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</si>
  <si>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</si>
  <si>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</si>
  <si>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</si>
  <si>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</si>
  <si>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</si>
  <si>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</si>
  <si>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</si>
  <si>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</si>
  <si>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</si>
  <si>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</si>
  <si>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</si>
  <si>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</si>
  <si>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</si>
  <si>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</si>
  <si>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</si>
  <si>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</si>
  <si>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</si>
  <si>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</si>
  <si>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</si>
  <si>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</si>
  <si>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</si>
  <si>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</si>
  <si>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</si>
  <si>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</si>
  <si>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</si>
  <si>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</si>
  <si>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</si>
  <si>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</si>
  <si>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</si>
  <si>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</si>
  <si>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</si>
  <si>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</si>
  <si>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</si>
  <si>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</si>
  <si>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</si>
  <si>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</si>
  <si>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</si>
  <si>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</si>
  <si>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</si>
  <si>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</si>
  <si>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</si>
  <si>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</si>
  <si>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</si>
  <si>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</si>
  <si>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</si>
  <si>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</si>
  <si>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</si>
  <si>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</si>
  <si>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</si>
  <si>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</si>
  <si>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</si>
  <si>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</si>
  <si>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</si>
  <si>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</si>
  <si>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</si>
  <si>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</si>
  <si>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</si>
  <si>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</si>
  <si>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</si>
  <si>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</si>
  <si>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</si>
  <si>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</si>
  <si>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</si>
  <si>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</si>
  <si>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</si>
  <si>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</si>
  <si>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</si>
  <si>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</si>
  <si>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</si>
  <si>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</si>
  <si>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</si>
  <si>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</si>
  <si>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</si>
  <si>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</si>
  <si>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</si>
  <si>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</si>
  <si>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</si>
  <si>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</si>
  <si>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</si>
  <si>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</si>
  <si>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</si>
  <si>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</si>
  <si>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</si>
  <si>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</si>
  <si>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</si>
  <si>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</si>
  <si>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</si>
  <si>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</si>
  <si>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</si>
  <si>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</si>
  <si>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</si>
  <si>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</si>
  <si>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</si>
  <si>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</si>
  <si>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</si>
  <si>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</si>
  <si>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</si>
  <si>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</si>
  <si>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</si>
  <si>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</si>
  <si>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</si>
  <si>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</si>
  <si>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</si>
  <si>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</si>
  <si>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</si>
  <si>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</si>
  <si>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</si>
  <si>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</si>
  <si>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</si>
  <si>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</si>
  <si>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</si>
  <si>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</si>
  <si>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</si>
  <si>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</si>
  <si>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</si>
  <si>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</si>
  <si>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</si>
  <si>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</si>
  <si>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</si>
  <si>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</si>
  <si>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</si>
  <si>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</si>
  <si>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</si>
  <si>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</si>
  <si>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</si>
  <si>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</si>
  <si>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</si>
  <si>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</si>
  <si>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</si>
  <si>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</si>
  <si>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</si>
  <si>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</si>
  <si>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</si>
  <si>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</si>
  <si>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</si>
  <si>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</si>
  <si>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</si>
  <si>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</si>
  <si>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</si>
  <si>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</si>
  <si>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</si>
  <si>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</si>
  <si>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</si>
  <si>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</si>
  <si>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</si>
  <si>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</si>
  <si>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</si>
  <si>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</si>
  <si>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</si>
  <si>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</si>
  <si>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</si>
  <si>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</si>
  <si>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</si>
  <si>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</si>
  <si>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</si>
  <si>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</si>
  <si>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</si>
  <si>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</si>
  <si>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</si>
  <si>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</si>
  <si>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</si>
  <si>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</si>
  <si>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</si>
  <si>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</si>
  <si>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</si>
  <si>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</si>
  <si>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</si>
  <si>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</si>
  <si>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</si>
  <si>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</si>
  <si>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</si>
  <si>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</si>
  <si>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</si>
  <si>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</si>
  <si>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</si>
  <si>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</si>
  <si>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</si>
  <si>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</si>
  <si>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</si>
  <si>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</si>
  <si>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</si>
  <si>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</si>
  <si>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</si>
  <si>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</si>
  <si>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</si>
  <si>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</si>
  <si>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</si>
  <si>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</si>
  <si>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</si>
  <si>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</si>
  <si>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</si>
  <si>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</si>
  <si>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</si>
  <si>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</si>
  <si>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</si>
  <si>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</si>
  <si>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</si>
  <si>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</si>
  <si>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</si>
  <si>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</si>
  <si>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</si>
  <si>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</si>
  <si>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</si>
  <si>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</si>
  <si>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</si>
  <si>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</si>
  <si>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</si>
  <si>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</si>
  <si>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</si>
  <si>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</si>
  <si>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</si>
  <si>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</si>
  <si>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</si>
  <si>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</si>
  <si>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</si>
  <si>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</si>
  <si>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</si>
  <si>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</si>
  <si>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</si>
  <si>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</si>
  <si>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</si>
  <si>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</si>
  <si>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</si>
  <si>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</si>
  <si>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</si>
  <si>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</si>
  <si>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</si>
  <si>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</si>
  <si>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</si>
  <si>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</si>
  <si>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</si>
  <si>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</si>
  <si>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</si>
  <si>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</si>
  <si>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</si>
  <si>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</si>
  <si>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</si>
  <si>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</si>
  <si>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</si>
  <si>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</si>
  <si>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</si>
  <si>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</si>
  <si>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</si>
  <si>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</si>
  <si>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</si>
  <si>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</si>
  <si>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</si>
  <si>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</si>
  <si>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</si>
  <si>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</si>
  <si>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</si>
  <si>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</si>
  <si>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</si>
  <si>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</si>
  <si>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</si>
  <si>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</si>
  <si>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</si>
  <si>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</si>
  <si>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</si>
  <si>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</si>
  <si>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</si>
  <si>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</si>
  <si>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</si>
  <si>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</si>
  <si>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</si>
  <si>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</si>
  <si>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</si>
  <si>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</si>
  <si>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</si>
  <si>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</si>
  <si>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</si>
  <si>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</si>
  <si>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</si>
  <si>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</si>
  <si>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</si>
  <si>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</si>
  <si>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</si>
  <si>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</si>
  <si>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</si>
  <si>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</si>
  <si>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</si>
  <si>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</si>
  <si>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</si>
  <si>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</si>
  <si>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</si>
  <si>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</si>
  <si>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</si>
  <si>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</si>
  <si>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</si>
  <si>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</si>
  <si>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</si>
  <si>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</si>
  <si>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</si>
  <si>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</si>
  <si>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</si>
  <si>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</si>
  <si>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</si>
  <si>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</si>
  <si>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</si>
  <si>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</si>
  <si>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</si>
  <si>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</si>
  <si>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</si>
  <si>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</si>
  <si>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</si>
  <si>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</si>
  <si>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</si>
  <si>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</si>
  <si>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</si>
  <si>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</si>
  <si>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</si>
  <si>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</si>
  <si>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</si>
  <si>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</si>
  <si>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</si>
  <si>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</si>
  <si>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</si>
  <si>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</si>
  <si>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</si>
  <si>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</si>
  <si>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</si>
  <si>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</si>
  <si>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</si>
  <si>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</si>
  <si>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</si>
  <si>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</si>
  <si>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</si>
  <si>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</si>
  <si>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</si>
  <si>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</si>
  <si>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</si>
  <si>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</si>
  <si>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</si>
  <si>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</si>
  <si>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</si>
  <si>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</si>
  <si>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</si>
  <si>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</si>
  <si>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</si>
  <si>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</si>
  <si>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</si>
  <si>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</si>
  <si>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</si>
  <si>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</si>
  <si>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</si>
  <si>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</si>
  <si>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</si>
  <si>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</si>
  <si>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</si>
  <si>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</si>
  <si>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</si>
  <si>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</si>
  <si>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</si>
  <si>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</si>
  <si>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</si>
  <si>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</si>
  <si>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</si>
  <si>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</si>
  <si>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</si>
  <si>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</si>
  <si>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</si>
  <si>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</si>
  <si>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</si>
  <si>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</si>
  <si>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</si>
  <si>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</si>
  <si>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</si>
  <si>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</si>
  <si>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</si>
  <si>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</si>
  <si>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</si>
  <si>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</si>
  <si>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</si>
  <si>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</si>
  <si>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</si>
  <si>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</si>
  <si>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</si>
  <si>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</si>
  <si>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</si>
  <si>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</si>
  <si>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</si>
  <si>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</si>
  <si>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</si>
  <si>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</si>
  <si>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</si>
  <si>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</si>
  <si>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</si>
  <si>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</si>
  <si>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</si>
  <si>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</si>
  <si>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</si>
  <si>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</si>
  <si>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</si>
  <si>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</si>
  <si>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</si>
  <si>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</si>
  <si>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</si>
  <si>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</si>
  <si>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</si>
  <si>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</si>
  <si>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</si>
  <si>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</si>
  <si>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</si>
  <si>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</si>
  <si>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</si>
  <si>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</si>
  <si>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</si>
  <si>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</si>
  <si>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</si>
  <si>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</si>
  <si>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</si>
  <si>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</si>
  <si>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</si>
  <si>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</si>
  <si>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</si>
  <si>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</si>
  <si>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</si>
  <si>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</si>
  <si>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</si>
  <si>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</si>
  <si>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</si>
  <si>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</si>
  <si>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</si>
  <si>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</si>
  <si>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</si>
  <si>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</si>
  <si>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</si>
  <si>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</si>
  <si>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</si>
  <si>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</si>
  <si>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</si>
  <si>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</si>
  <si>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</si>
  <si>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</si>
  <si>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</si>
  <si>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</si>
  <si>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</si>
  <si>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</si>
  <si>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</si>
  <si>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</si>
  <si>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</si>
  <si>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</si>
  <si>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</si>
  <si>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</si>
  <si>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</si>
  <si>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</si>
  <si>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</si>
  <si>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</si>
  <si>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</si>
  <si>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</si>
  <si>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</si>
  <si>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</si>
  <si>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</si>
  <si>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</si>
  <si>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</si>
  <si>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</si>
  <si>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</si>
  <si>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</si>
  <si>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</si>
  <si>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</si>
  <si>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</si>
  <si>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</si>
  <si>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</si>
  <si>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</si>
  <si>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</si>
  <si>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</si>
  <si>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</si>
  <si>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</si>
  <si>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</si>
  <si>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</si>
  <si>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</si>
  <si>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</si>
  <si>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</si>
  <si>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</si>
  <si>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</si>
  <si>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</si>
  <si>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</si>
  <si>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</si>
  <si>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</si>
  <si>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</si>
  <si>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</si>
  <si>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</si>
  <si>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</si>
  <si>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</si>
  <si>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</si>
  <si>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</si>
  <si>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</si>
  <si>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</si>
  <si>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</si>
  <si>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</si>
  <si>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</si>
  <si>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</si>
  <si>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</si>
  <si>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</si>
  <si>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</si>
  <si>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</si>
  <si>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</si>
  <si>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</si>
  <si>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</si>
  <si>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</si>
  <si>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</si>
  <si>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</si>
  <si>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</si>
  <si>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</si>
  <si>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</si>
  <si>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</si>
  <si>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</si>
  <si>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</si>
  <si>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</si>
  <si>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</si>
  <si>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</si>
  <si>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</si>
  <si>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</si>
  <si>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</si>
  <si>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</si>
  <si>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</si>
  <si>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</si>
  <si>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</si>
  <si>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</si>
  <si>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</si>
  <si>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</si>
  <si>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</si>
  <si>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</si>
  <si>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</si>
  <si>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</si>
  <si>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</si>
  <si>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</si>
  <si>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</si>
  <si>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</si>
  <si>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</si>
  <si>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</si>
  <si>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</si>
  <si>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</si>
  <si>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</si>
  <si>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</si>
  <si>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</si>
  <si>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</si>
  <si>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</si>
  <si>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</si>
  <si>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</si>
  <si>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</si>
  <si>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</si>
  <si>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</si>
  <si>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</si>
  <si>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</si>
  <si>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</si>
  <si>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</si>
  <si>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</si>
  <si>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</si>
  <si>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</si>
  <si>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</si>
  <si>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</si>
  <si>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</si>
  <si>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</si>
  <si>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</si>
  <si>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</si>
  <si>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</si>
  <si>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</si>
  <si>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</si>
  <si>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</si>
  <si>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</si>
  <si>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</si>
  <si>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</si>
  <si>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</si>
  <si>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</si>
  <si>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</si>
  <si>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</si>
  <si>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</si>
  <si>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</si>
  <si>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</si>
  <si>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</si>
  <si>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</si>
  <si>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</si>
  <si>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</si>
  <si>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</si>
  <si>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</si>
  <si>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</si>
  <si>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</si>
  <si>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</si>
  <si>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</si>
  <si>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</si>
  <si>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</si>
  <si>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</si>
  <si>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</si>
  <si>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</si>
  <si>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</si>
  <si>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</si>
  <si>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</si>
  <si>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</si>
  <si>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</si>
  <si>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</si>
  <si>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</si>
  <si>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</si>
  <si>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</si>
  <si>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</si>
  <si>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</si>
  <si>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</si>
  <si>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</si>
  <si>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</si>
  <si>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</si>
  <si>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</si>
  <si>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</si>
  <si>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</si>
  <si>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</si>
  <si>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</si>
  <si>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</si>
  <si>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</si>
  <si>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</si>
  <si>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</si>
  <si>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</si>
  <si>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</si>
  <si>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</si>
  <si>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</si>
  <si>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</si>
  <si>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</si>
  <si>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</si>
  <si>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</si>
  <si>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</si>
  <si>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</si>
  <si>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</si>
  <si>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</si>
  <si>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</si>
  <si>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</si>
  <si>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</si>
  <si>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</si>
  <si>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</si>
  <si>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</si>
  <si>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</si>
  <si>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</si>
  <si>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</si>
  <si>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</si>
  <si>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</si>
  <si>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</si>
  <si>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</si>
  <si>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</si>
  <si>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</si>
  <si>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</si>
  <si>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</si>
  <si>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</si>
  <si>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</si>
  <si>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</si>
  <si>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</si>
  <si>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</si>
  <si>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</si>
  <si>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</si>
  <si>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</si>
  <si>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</si>
  <si>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</si>
  <si>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</si>
  <si>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</si>
  <si>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</si>
  <si>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</si>
  <si>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</si>
  <si>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</si>
  <si>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</si>
  <si>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</si>
  <si>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</si>
  <si>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</si>
  <si>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</si>
  <si>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</si>
  <si>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</si>
  <si>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</si>
  <si>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</si>
  <si>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</si>
  <si>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</si>
  <si>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</si>
  <si>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</si>
  <si>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</si>
  <si>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</si>
  <si>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</si>
  <si>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</si>
  <si>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</si>
  <si>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</si>
  <si>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</si>
  <si>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</si>
  <si>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</si>
  <si>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</si>
  <si>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</si>
  <si>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</si>
  <si>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</si>
  <si>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</si>
  <si>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</si>
  <si>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</si>
  <si>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</si>
  <si>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</si>
  <si>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</si>
  <si>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</si>
  <si>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</si>
  <si>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</si>
  <si>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</si>
  <si>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</si>
  <si>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</si>
  <si>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</si>
  <si>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</si>
  <si>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</si>
  <si>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</si>
  <si>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</si>
  <si>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</si>
  <si>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</si>
  <si>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</si>
  <si>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</si>
  <si>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</si>
  <si>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</si>
  <si>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</si>
  <si>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</si>
  <si>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</si>
  <si>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</si>
  <si>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</si>
  <si>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</si>
  <si>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</si>
  <si>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</si>
  <si>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</si>
  <si>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</si>
  <si>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</si>
  <si>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</si>
  <si>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</si>
  <si>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</si>
  <si>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</si>
  <si>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</si>
  <si>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</si>
  <si>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</si>
  <si>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</si>
  <si>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</si>
  <si>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</si>
  <si>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</si>
  <si>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</si>
  <si>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</si>
  <si>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</si>
  <si>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</si>
  <si>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</si>
  <si>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</si>
  <si>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</si>
  <si>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</si>
  <si>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</si>
  <si>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</si>
  <si>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</si>
  <si>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</si>
  <si>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</si>
  <si>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</si>
  <si>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</si>
  <si>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</si>
  <si>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</si>
  <si>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</si>
  <si>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</si>
  <si>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</si>
  <si>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</si>
  <si>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</si>
  <si>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</si>
  <si>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</si>
  <si>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</si>
  <si>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</si>
  <si>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</si>
  <si>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</si>
  <si>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</si>
  <si>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</si>
  <si>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</si>
  <si>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</si>
  <si>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</si>
  <si>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</si>
  <si>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</si>
  <si>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</si>
  <si>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</si>
  <si>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</si>
  <si>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</si>
  <si>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</si>
  <si>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</si>
  <si>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</si>
  <si>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</si>
  <si>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</si>
  <si>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</si>
  <si>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</si>
  <si>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</si>
  <si>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</si>
  <si>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</si>
  <si>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</si>
  <si>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</si>
  <si>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</si>
  <si>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</si>
  <si>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</si>
  <si>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</si>
  <si>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</si>
  <si>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</si>
  <si>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</si>
  <si>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</si>
  <si>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</si>
  <si>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</si>
  <si>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</si>
  <si>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</si>
  <si>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</si>
  <si>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</si>
  <si>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</si>
  <si>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</si>
  <si>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</si>
  <si>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</si>
  <si>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</si>
  <si>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</si>
  <si>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</si>
  <si>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</si>
  <si>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</si>
  <si>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</si>
  <si>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</si>
  <si>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</si>
  <si>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</si>
  <si>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</si>
  <si>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</si>
  <si>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</si>
  <si>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</si>
  <si>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</si>
  <si>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</si>
  <si>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</si>
  <si>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</si>
  <si>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</si>
  <si>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</si>
  <si>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</si>
  <si>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</si>
  <si>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</si>
  <si>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</si>
  <si>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</si>
  <si>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</si>
  <si>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</si>
  <si>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</si>
  <si>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</si>
  <si>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</si>
  <si>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</si>
  <si>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</si>
  <si>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</si>
  <si>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</si>
  <si>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</si>
  <si>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</si>
  <si>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</si>
  <si>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</si>
  <si>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</si>
  <si>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</si>
  <si>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</si>
  <si>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</si>
  <si>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</si>
  <si>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</si>
  <si>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</si>
  <si>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</si>
  <si>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</si>
  <si>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</si>
  <si>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</si>
  <si>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</si>
  <si>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</si>
  <si>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</si>
  <si>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</si>
  <si>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</si>
  <si>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</si>
  <si>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</si>
  <si>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</si>
  <si>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</si>
  <si>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</si>
  <si>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</si>
  <si>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</si>
  <si>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</si>
  <si>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</si>
  <si>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</si>
  <si>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</si>
  <si>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</si>
  <si>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</si>
  <si>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</si>
  <si>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</si>
  <si>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</si>
  <si>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</si>
  <si>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</si>
  <si>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</si>
  <si>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</si>
  <si>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</si>
  <si>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</si>
  <si>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</si>
  <si>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</si>
  <si>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</si>
  <si>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</si>
  <si>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</si>
  <si>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</si>
  <si>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</si>
  <si>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</si>
  <si>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</si>
  <si>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</si>
  <si>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</si>
  <si>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</si>
  <si>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</si>
  <si>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</si>
  <si>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</si>
  <si>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</si>
  <si>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</si>
  <si>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</si>
  <si>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</si>
  <si>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</si>
  <si>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</si>
  <si>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</si>
  <si>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</si>
  <si>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</si>
  <si>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</si>
  <si>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</si>
  <si>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</si>
  <si>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</si>
  <si>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</si>
  <si>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</si>
  <si>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</si>
  <si>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</si>
  <si>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</si>
  <si>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</si>
  <si>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</si>
  <si>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</si>
  <si>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</si>
  <si>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</si>
  <si>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</si>
  <si>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</si>
  <si>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</si>
  <si>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</si>
  <si>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</si>
  <si>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</si>
  <si>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</si>
  <si>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</si>
  <si>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</si>
  <si>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</si>
  <si>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</si>
  <si>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</si>
  <si>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</si>
  <si>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</si>
  <si>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</si>
  <si>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</si>
  <si>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</si>
  <si>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</si>
  <si>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</si>
  <si>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</si>
  <si>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</si>
  <si>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</si>
  <si>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</si>
  <si>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</si>
  <si>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</si>
  <si>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</si>
  <si>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</si>
  <si>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</si>
  <si>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</si>
  <si>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</si>
  <si>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</si>
  <si>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</si>
  <si>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</si>
  <si>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</si>
  <si>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</si>
  <si>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</si>
  <si>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</si>
  <si>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</si>
  <si>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</si>
  <si>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</si>
  <si>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</si>
  <si>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</si>
  <si>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</si>
  <si>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</si>
  <si>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</si>
  <si>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</si>
  <si>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</si>
  <si>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</si>
  <si>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</si>
  <si>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</si>
  <si>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</si>
  <si>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</si>
  <si>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</si>
  <si>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</si>
  <si>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</si>
  <si>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</si>
  <si>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</si>
  <si>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</si>
  <si>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</si>
  <si>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</si>
  <si>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</si>
  <si>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</si>
  <si>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</si>
  <si>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</si>
  <si>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</si>
  <si>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</si>
  <si>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</si>
  <si>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</si>
  <si>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</si>
  <si>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</si>
  <si>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</si>
  <si>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</si>
  <si>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</si>
  <si>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</si>
  <si>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</si>
  <si>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</si>
  <si>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</si>
  <si>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</si>
  <si>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</si>
  <si>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</si>
  <si>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</si>
  <si>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</si>
  <si>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</si>
  <si>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</si>
  <si>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</si>
  <si>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</si>
  <si>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</si>
  <si>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</si>
  <si>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</si>
  <si>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</si>
  <si>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</si>
  <si>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</si>
  <si>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</si>
  <si>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</si>
  <si>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</si>
  <si>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</si>
  <si>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</si>
  <si>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</si>
  <si>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</si>
  <si>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</si>
  <si>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</si>
  <si>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</si>
  <si>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</si>
  <si>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</si>
  <si>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</si>
  <si>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</si>
  <si>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</si>
  <si>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</si>
  <si>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</si>
  <si>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</si>
  <si>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</si>
  <si>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</si>
  <si>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</si>
  <si>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</si>
  <si>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</si>
  <si>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</si>
  <si>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</si>
  <si>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</si>
  <si>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</si>
  <si>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</si>
  <si>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</si>
  <si>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</si>
  <si>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</si>
  <si>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</si>
  <si>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</si>
  <si>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</si>
  <si>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</si>
  <si>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</si>
  <si>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</si>
  <si>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</si>
  <si>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</si>
  <si>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</si>
  <si>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Bruno</t>
  </si>
  <si>
    <t>Basso</t>
  </si>
  <si>
    <t>Fitzgerald</t>
  </si>
  <si>
    <t>Robert</t>
  </si>
  <si>
    <t>L.</t>
  </si>
  <si>
    <t>G.</t>
  </si>
  <si>
    <t>T.</t>
  </si>
  <si>
    <t>Victoria</t>
  </si>
  <si>
    <t>Horsham</t>
  </si>
  <si>
    <t>duplicate id, from ICASA MULCH_ADD subsection</t>
  </si>
  <si>
    <t>Shoukat_2024_method</t>
  </si>
  <si>
    <t>nitrogen</t>
  </si>
  <si>
    <t>Shoukat_2024_method_soil</t>
  </si>
  <si>
    <t>Zhouzhou Experimental Station of China Agricultural University</t>
  </si>
  <si>
    <t>Hebei</t>
  </si>
  <si>
    <t>Baoding</t>
  </si>
  <si>
    <t xml:space="preserve">USDA </t>
  </si>
  <si>
    <t>Zhouzhou Experimental Station</t>
  </si>
  <si>
    <t>randomized complete block design (RCBD) with three repetitions</t>
  </si>
  <si>
    <t>Nongda 212</t>
  </si>
  <si>
    <t>overwintering</t>
  </si>
  <si>
    <t>regreening</t>
  </si>
  <si>
    <t>early jointing</t>
  </si>
  <si>
    <t>late jointing</t>
  </si>
  <si>
    <t>heading</t>
  </si>
  <si>
    <t>anthesis</t>
  </si>
  <si>
    <t>early filling</t>
  </si>
  <si>
    <t>late filling</t>
  </si>
  <si>
    <t>irrigation in growing season 2020-2021</t>
  </si>
  <si>
    <t>irrigation in growing season 2021-2022</t>
  </si>
  <si>
    <t>N54_2020_2021</t>
  </si>
  <si>
    <t>N54_2021_2022</t>
  </si>
  <si>
    <t>N121_2020_2021</t>
  </si>
  <si>
    <t>N121_2021_2022</t>
  </si>
  <si>
    <t>N187_2020_2021</t>
  </si>
  <si>
    <t>N187_2021_2022</t>
  </si>
  <si>
    <t>N254_2020_2021</t>
  </si>
  <si>
    <t>N254_2021_2022</t>
  </si>
  <si>
    <t>N321_2020_2021</t>
  </si>
  <si>
    <t>N321_2021_2022</t>
  </si>
  <si>
    <t>Basal</t>
  </si>
  <si>
    <t>Regreening</t>
  </si>
  <si>
    <t>Jointing</t>
  </si>
  <si>
    <t>Anthesis</t>
  </si>
  <si>
    <t>harvest for 2020_2021</t>
  </si>
  <si>
    <t>harvest for 2021_2022</t>
  </si>
  <si>
    <t>2020_2021_N54</t>
  </si>
  <si>
    <t>2021_2022_N54</t>
  </si>
  <si>
    <t>1 | Nongda 212</t>
  </si>
  <si>
    <t>Rainfed + Irrig_2020_2021</t>
  </si>
  <si>
    <t>Rainfed + Irrig_2021_2022</t>
  </si>
  <si>
    <t>1 | Rainfed + Irrig_2020_2021</t>
  </si>
  <si>
    <t>2 | Rainfed + Irrig_2021_2022</t>
  </si>
  <si>
    <t>1 | N54_2020_2021</t>
  </si>
  <si>
    <t>2 | N54_2021_2022</t>
  </si>
  <si>
    <t>2020_2021_N121</t>
  </si>
  <si>
    <t>2020_2021_N187</t>
  </si>
  <si>
    <t>2021_2022_N121</t>
  </si>
  <si>
    <t>2021_2022_N187</t>
  </si>
  <si>
    <t>2020_2021_N254</t>
  </si>
  <si>
    <t>2021_2022_N254</t>
  </si>
  <si>
    <t>2020_2021_N321</t>
  </si>
  <si>
    <t>2021_2022_N321</t>
  </si>
  <si>
    <t>3 | N121_2020_2021</t>
  </si>
  <si>
    <t>4 | N121_2021_2022</t>
  </si>
  <si>
    <t>5 | N187_2020_2021</t>
  </si>
  <si>
    <t>6 | N187_2021_2022</t>
  </si>
  <si>
    <t>7 | N254_2020_2021</t>
  </si>
  <si>
    <t>8 | N254_2021_2022</t>
  </si>
  <si>
    <t>9 | N321_2020_2021</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</si>
  <si>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</si>
  <si>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</si>
  <si>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</si>
  <si>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</si>
  <si>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</si>
  <si>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</si>
  <si>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</si>
  <si>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</si>
  <si>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</si>
  <si>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</si>
  <si>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</si>
  <si>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</si>
  <si>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</si>
  <si>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</si>
  <si>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winter trial in 2020_2021 growing season</t>
  </si>
  <si>
    <t>winter trial in 2021_2022 growing season</t>
  </si>
  <si>
    <t>Rainfed+Irrigated_1992_1993_WET</t>
  </si>
  <si>
    <t>Rainfed+Irrigated_1992_1993_Dry</t>
  </si>
  <si>
    <t>Rainfed+Irrigated_1993_1994_WET</t>
  </si>
  <si>
    <t>Rainfed+Irrigated_1994_1995_Dry</t>
  </si>
  <si>
    <t>irrigation in 1992_1993_WET</t>
  </si>
  <si>
    <t>irrigation in 1992_1993_Dry</t>
  </si>
  <si>
    <t>irrigation in 1993_1994_WET</t>
  </si>
  <si>
    <t>irrigation in 1994_1995_Dry</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</si>
  <si>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</si>
  <si>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</si>
  <si>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</si>
  <si>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</si>
  <si>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N+P_1992_1993</t>
  </si>
  <si>
    <t>N+P_1993_1994</t>
  </si>
  <si>
    <t>Plant nurtients were managed according to recommendations of The University of Arizona Cooperative Extension Service and research staff(Pinter et al.1995).</t>
  </si>
  <si>
    <t>harvest for 1992_1993</t>
  </si>
  <si>
    <t>harvest for 1993_1994</t>
  </si>
  <si>
    <t>machine harvesting 20 m^ of undisturbed areas within each subplot</t>
  </si>
  <si>
    <t>25/05/1993 to 27/05/1993</t>
  </si>
  <si>
    <t>1 | Triticum aestivum L., cv. Yecora Rojo</t>
  </si>
  <si>
    <t>07/12/1993 to 08/12/1993</t>
  </si>
  <si>
    <t>1 | Rainfed+Irrigated_1992_1993_WET</t>
  </si>
  <si>
    <t>Hunsaker_1996_method_soil</t>
  </si>
  <si>
    <t>1 | N+P_1992_1993</t>
  </si>
  <si>
    <t>10 | N321_2021_2022</t>
  </si>
  <si>
    <t>irrigation_1992_1993_WET</t>
  </si>
  <si>
    <t xml:space="preserve">2 | </t>
  </si>
  <si>
    <t xml:space="preserve">3 | </t>
  </si>
  <si>
    <t xml:space="preserve">4 | </t>
  </si>
  <si>
    <t xml:space="preserve">5 | </t>
  </si>
  <si>
    <t xml:space="preserve">6 | </t>
  </si>
  <si>
    <t xml:space="preserve">7 | </t>
  </si>
  <si>
    <t xml:space="preserve">8 | </t>
  </si>
  <si>
    <t>1 | winter trial in 2020_2021 growing season</t>
  </si>
  <si>
    <t>2 | winter trial in 2021_2022 growing season</t>
  </si>
  <si>
    <t>irrigation_1992_1993_DRY</t>
  </si>
  <si>
    <t>2 | Rainfed+Irrigated_1992_1993_Dry</t>
  </si>
  <si>
    <t>irrigation_1993_1994_WET</t>
  </si>
  <si>
    <t>irrigation_1993_1994_DRY</t>
  </si>
  <si>
    <t>3 | Rainfed+Irrigated_1993_1994_WET</t>
  </si>
  <si>
    <t>4 | Rainfed+Irrigated_1994_1995_Dry</t>
  </si>
  <si>
    <t>2 | N+P_1993_1994</t>
  </si>
  <si>
    <t>Bustos-Korts_2013_method</t>
  </si>
  <si>
    <t>Experiment station of the Universidad Austral de Chile in Valdivia</t>
  </si>
  <si>
    <t>plant densities with cultivars</t>
  </si>
  <si>
    <t>Bustos-Korts_2013_method_soil</t>
  </si>
  <si>
    <t>experimental station of the Universidad Austral de Chile</t>
  </si>
  <si>
    <t>Valdivoa</t>
  </si>
  <si>
    <t>soil_note</t>
  </si>
  <si>
    <t>Typic Hapludand soil</t>
  </si>
  <si>
    <t>experimental station of the Universidad Austral de Chile in Valdivia</t>
  </si>
  <si>
    <t>Valdivia</t>
  </si>
  <si>
    <t>Exp.1 was set in a randomized complete block. Each block concissted of a continuous plot where every genetype was sown in three rows of 1.5m long. In Exp.2 the design corresponded to a spilt-plot arragement with three replications. Plots of conventional density were 1.35m wide and 2.0m long and the ones of low density were squared plots of 1.5 by 1.5m</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</si>
  <si>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</si>
  <si>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</si>
  <si>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</si>
  <si>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</si>
  <si>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</si>
  <si>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</si>
  <si>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</si>
  <si>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</si>
  <si>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</si>
  <si>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</si>
  <si>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Rainfed+Irrigated</t>
  </si>
  <si>
    <t>Water was supplied by irrigation when ncessary to complement rainfall in all experiments, avoiding any risk of water stress</t>
  </si>
  <si>
    <t>N+P2O5+K2O_Exp1</t>
  </si>
  <si>
    <t>N+P2O5+K2O_Exp2</t>
  </si>
  <si>
    <t>All fertilization dosages were designed based on soil analysis guranteeing that the crop would not suffer for any nutrient limitation</t>
  </si>
  <si>
    <t>fertilized at sowing</t>
  </si>
  <si>
    <t>applied at tillering</t>
  </si>
  <si>
    <t>added at tillering</t>
  </si>
  <si>
    <t>Exp1_105_gen_2008_2009</t>
  </si>
  <si>
    <t>1 | Rainfed+Irrigated</t>
  </si>
  <si>
    <t>1 | N+P2O5+K2O_Exp1</t>
  </si>
  <si>
    <t>Exp1_INIA_2008_2009</t>
  </si>
  <si>
    <t>2 | Pandora-INIA</t>
  </si>
  <si>
    <t>Exp1_105_gen_2009_2010</t>
  </si>
  <si>
    <t>Exp1_INIA_2009_2010</t>
  </si>
  <si>
    <t>Exp2_S1_2010_2011_density1</t>
  </si>
  <si>
    <t>Exp2_S1_2010_2011_density2</t>
  </si>
  <si>
    <t>Exp2_S2_2010_2011_density1</t>
  </si>
  <si>
    <t>Exp2_S2_2010_2011_density2</t>
  </si>
  <si>
    <t>Exp2_INIA_2010_2011_density1</t>
  </si>
  <si>
    <t>Exp2_INIA_2010_2011_density2</t>
  </si>
  <si>
    <t>Exp2_BAER_2010_2011_density2</t>
  </si>
  <si>
    <t>Exp2_BAER_2010_2011_density1</t>
  </si>
  <si>
    <t>3 | DH1</t>
  </si>
  <si>
    <t>4 | DH2</t>
  </si>
  <si>
    <t>5 | Pandora-INIA</t>
  </si>
  <si>
    <t>6 | Invento-BAER</t>
  </si>
  <si>
    <t>2 | N+P2O5+K2O_Exp2</t>
  </si>
  <si>
    <t>Oelofse_2015_method</t>
  </si>
  <si>
    <t>national field trials</t>
  </si>
  <si>
    <t>different irrigation amounts on wheat response to CO2</t>
  </si>
  <si>
    <t>five different treatments, including the application of nitrogen (N), were conducted</t>
  </si>
  <si>
    <t>quantify crop response of N fertilizer applications, relating both to fertilizer type and to determination of the econmoically optimal N application rate</t>
  </si>
  <si>
    <t>N fertilizer applications, relating both fertilizer type</t>
  </si>
  <si>
    <t>all climatic regions in Denmark</t>
  </si>
  <si>
    <t>Oelofse_2015_method_soil_JB1</t>
  </si>
  <si>
    <t>one soil types in Denmark</t>
  </si>
  <si>
    <t>Oelofse_2015_method_soil_JB2</t>
  </si>
  <si>
    <t>Oelofse_2015_method_soil_JB3</t>
  </si>
  <si>
    <t>Oelofse_2015_method_soil_JB4</t>
  </si>
  <si>
    <t>Oelofse_2015_method_soil_JB5</t>
  </si>
  <si>
    <t>Oelofse_2015_method_soil_JB6</t>
  </si>
  <si>
    <t>Oelofse_2015_method_soil_JB7</t>
  </si>
  <si>
    <t>Oelofse_2015_method_soil_JB8</t>
  </si>
  <si>
    <t>Danish soil classification system</t>
  </si>
  <si>
    <t>coarse sandy clay</t>
  </si>
  <si>
    <t>coarse sany clay</t>
  </si>
  <si>
    <t>fine sandy clay</t>
  </si>
  <si>
    <t>fine sandy clay loam</t>
  </si>
  <si>
    <t>Danmark</t>
  </si>
  <si>
    <t>winter wheat</t>
  </si>
  <si>
    <t>spring barely</t>
  </si>
  <si>
    <t>normal ploughing not minimal tillage</t>
  </si>
  <si>
    <t>spring wheat in  1992_1993 growing season</t>
  </si>
  <si>
    <t>spring wheat in 1993_1994 growing season</t>
  </si>
  <si>
    <t>spring wheat in 2011_2012_density1</t>
  </si>
  <si>
    <t>spring wheat in 2011_2012_density2</t>
  </si>
  <si>
    <t>spring wheat in 2008_2009 growing season</t>
  </si>
  <si>
    <t>spring wheat in 2009_2010 growing season</t>
  </si>
  <si>
    <t>The wheat crop was sown at the end of September or early October each year</t>
  </si>
  <si>
    <t>The barely crop was sown in late March or April each year.</t>
  </si>
  <si>
    <t>Rainfed+Irrigated_winter_wheat</t>
  </si>
  <si>
    <t>Rainfed+Irrigated_spring_barely</t>
  </si>
  <si>
    <t>42 sites of 560 winter wheat farmer field sites were irrigated, their mean value was 5.7 and st.dev was 23.7</t>
  </si>
  <si>
    <t>58 sites of 309 spring barely sites were irrigated, their mean value were 12.0 and st.dev were 33.1.</t>
  </si>
  <si>
    <t>N_winter_wheat_N1</t>
  </si>
  <si>
    <t>N_sping_barely_N1</t>
  </si>
  <si>
    <t>N_spring_barely_N2</t>
  </si>
  <si>
    <t>N_spring_barely_N4</t>
  </si>
  <si>
    <t>N_sping_barely_N3</t>
  </si>
  <si>
    <t>N_spring_barely_N5</t>
  </si>
  <si>
    <t>N_spring_barely_N6</t>
  </si>
  <si>
    <t>N_winter_wheat_N2</t>
  </si>
  <si>
    <t>N_winter_wheat_N3</t>
  </si>
  <si>
    <t>N_winter_wheat_N4</t>
  </si>
  <si>
    <t>N_winter_wheat_N5</t>
  </si>
  <si>
    <t>N_winter_wheat_N6</t>
  </si>
  <si>
    <t>No fertilizer</t>
  </si>
  <si>
    <t>mid-March</t>
  </si>
  <si>
    <t>end of April</t>
  </si>
  <si>
    <t>mid-Marvh</t>
  </si>
  <si>
    <t>mid- March</t>
  </si>
  <si>
    <t>at the time of sowing</t>
  </si>
  <si>
    <t>1 | Rainfed+Irrigated_winter_wheat</t>
  </si>
  <si>
    <t>1 | N_winter_wheat_N1</t>
  </si>
  <si>
    <t>2 | N_winter_wheat_N2</t>
  </si>
  <si>
    <t>2 | Rainfed+Irrigated_spring_barely</t>
  </si>
  <si>
    <t>10 | N_spring_barely_N4</t>
  </si>
  <si>
    <t>8 | N_spring_barely_N2</t>
  </si>
  <si>
    <t>3 | N_winter_wheat_N3</t>
  </si>
  <si>
    <t>4 | N_winter_wheat_N4</t>
  </si>
  <si>
    <t>5 | N_winter_wheat_N5</t>
  </si>
  <si>
    <t>6 | N_winter_wheat_N6</t>
  </si>
  <si>
    <t>winter wheat in 1989_2009 growing season</t>
  </si>
  <si>
    <t>spring barely in 1992_2009 growing season</t>
  </si>
  <si>
    <t>JB1_soil_1989_2009_N1_wheat</t>
  </si>
  <si>
    <t>JB2_soil_1989_2009_N1_wheat</t>
  </si>
  <si>
    <t>JB3_soil_1989_2009_N1_wheat</t>
  </si>
  <si>
    <t>JB4_soil_1989_2009_N1_wheat</t>
  </si>
  <si>
    <t>JB5_soil_1989_2009_N1_wheat</t>
  </si>
  <si>
    <t>JB6_soil_1989_2009_N1_wheat</t>
  </si>
  <si>
    <t>JB7_soil_1989_2009_N1_wheat</t>
  </si>
  <si>
    <t>JB8_soil_1989_2009_N1_wheat</t>
  </si>
  <si>
    <t>JB1_soil_1989_2009_N2_wheat</t>
  </si>
  <si>
    <t>JB2_soil_1989_2009_N2_wheat</t>
  </si>
  <si>
    <t>JB3_soil_1989_2009_N2_wheat</t>
  </si>
  <si>
    <t>JB4_soil_1989_2009_N2_wheat</t>
  </si>
  <si>
    <t>JB5_soil_1989_2009_N2_wheat</t>
  </si>
  <si>
    <t>JB6_soil_1989_2009_N2_wheat</t>
  </si>
  <si>
    <t>JB7_soil_1989_2009_N2_wheat</t>
  </si>
  <si>
    <t>JB8_soil_1989_2009_N2_wheat</t>
  </si>
  <si>
    <t>JB1_soil_1989_2009_N3_wheat</t>
  </si>
  <si>
    <t>JB2_soil_1989_2009_N3_wheat</t>
  </si>
  <si>
    <t>JB3_soil_1989_2009_N3_wheat</t>
  </si>
  <si>
    <t>JB4_soil_1989_2009_N3_wheat</t>
  </si>
  <si>
    <t>JB5_soil_1989_2009_N3_wheat</t>
  </si>
  <si>
    <t>JB6_soil_1989_2009_N3_wheat</t>
  </si>
  <si>
    <t>JB7_soil_1989_2009_N3_wheat</t>
  </si>
  <si>
    <t>JB8_soil_1989_2009_N3_wheat</t>
  </si>
  <si>
    <t>JB1_soil_1989_2009_N4_wheat</t>
  </si>
  <si>
    <t>JB2_soil_1989_2009_N4_wheat</t>
  </si>
  <si>
    <t>JB3_soil_1989_2009_N4_wheat</t>
  </si>
  <si>
    <t>JB4_soil_1989_2009_N4_wheat</t>
  </si>
  <si>
    <t>JB5_soil_1989_2009_N4_wheat</t>
  </si>
  <si>
    <t>JB6_soil_1989_2009_N4_wheat</t>
  </si>
  <si>
    <t>JB7_soil_1989_2009_N4_wheat</t>
  </si>
  <si>
    <t>JB8_soil_1989_2009_N4_wheat</t>
  </si>
  <si>
    <t>JB1_soil_1989_2009_N5_wheat</t>
  </si>
  <si>
    <t>JB2_soil_1989_2009_N5_wheat</t>
  </si>
  <si>
    <t>JB3_soil_1989_2009_N5_wheat</t>
  </si>
  <si>
    <t>JB4_soil_1989_2009_N5_wheat</t>
  </si>
  <si>
    <t>JB5_soil_1989_2009_N5_wheat</t>
  </si>
  <si>
    <t>JB6_soil_1989_2009_N5_wheat</t>
  </si>
  <si>
    <t>JB7_soil_1989_2009_N5_wheat</t>
  </si>
  <si>
    <t>JB8_soil_1989_2009_N5_wheat</t>
  </si>
  <si>
    <t>JB1_soil_1989_2009_N6_wheat</t>
  </si>
  <si>
    <t>JB2_soil_1989_2009_N6_wheat</t>
  </si>
  <si>
    <t>JB3_soil_1989_2009_N6_wheat</t>
  </si>
  <si>
    <t>JB4_soil_1989_2009_N6_wheat</t>
  </si>
  <si>
    <t>JB5_soil_1989_2009_N6_wheat</t>
  </si>
  <si>
    <t>JB6_soil_1989_2009_N6_wheat</t>
  </si>
  <si>
    <t>JB7_soil_1989_2009_N6_wheat</t>
  </si>
  <si>
    <t>JB8_soil_1989_2009_N6_wheat</t>
  </si>
  <si>
    <t>1 | winter wheat in 1989_2009 growing season</t>
  </si>
  <si>
    <t>7 | N_sping_barely_N1</t>
  </si>
  <si>
    <t>2 | spring barely in 1992_2009 growing season</t>
  </si>
  <si>
    <t>1 | spring wheat in 2008_2009 growing season</t>
  </si>
  <si>
    <t>4 | spring wheat in 2011_2012_density2</t>
  </si>
  <si>
    <t>1 | spring wheat in  1992_1993 growing season</t>
  </si>
  <si>
    <t>2 | spring wheat in 1993_1994 growing season</t>
  </si>
  <si>
    <t>2 | spring wheat in 2009_2010 growing season</t>
  </si>
  <si>
    <t>3 | spring wheat in 2011_2012_density1</t>
  </si>
  <si>
    <t>JB1_soil_1992_2009_N1_barely</t>
  </si>
  <si>
    <t>JB2_soil_1992_2009_N1_barely</t>
  </si>
  <si>
    <t>JB3_soil_1992_2009_N1_barely</t>
  </si>
  <si>
    <t>JB4_soil_1992_2009_N1_barely</t>
  </si>
  <si>
    <t>JB5_soil_1992_2009_N1_barely</t>
  </si>
  <si>
    <t>JB6_soil_1992_2009_N1_barely</t>
  </si>
  <si>
    <t>JB7_soil_1992_2009_N1_barely</t>
  </si>
  <si>
    <t>JB8_soil_1992_2009_N1_barely</t>
  </si>
  <si>
    <t>JB1_soil_1992_2009_N2_barely</t>
  </si>
  <si>
    <t>JB2_soil_1992_2009_N2_barely</t>
  </si>
  <si>
    <t>JB3_soil_1992_2009_N2_barely</t>
  </si>
  <si>
    <t>JB4_soil_1992_2009_N2_barely</t>
  </si>
  <si>
    <t>JB5_soil_1992_2009_N2_barely</t>
  </si>
  <si>
    <t>JB6_soil_1992_2009_N2_barely</t>
  </si>
  <si>
    <t>JB7_soil_1992_2009_N2_barely</t>
  </si>
  <si>
    <t>JB8_soil_1992_2009_N2_barely</t>
  </si>
  <si>
    <t>JB1_soil_1992_2009_N3_barely</t>
  </si>
  <si>
    <t>JB2_soil_1992_2009_N3_barely</t>
  </si>
  <si>
    <t>JB3_soil_1992_2009_N3_barely</t>
  </si>
  <si>
    <t>JB4_soil_1992_2009_N3_barely</t>
  </si>
  <si>
    <t>JB5_soil_1992_2009_N3_barely</t>
  </si>
  <si>
    <t>JB6_soil_1992_2009_N3_barely</t>
  </si>
  <si>
    <t>JB7_soil_1992_2009_N3_barely</t>
  </si>
  <si>
    <t>JB8_soil_1992_2009_N3_barely</t>
  </si>
  <si>
    <t>JB1_soil_1992_2009_N4_barely</t>
  </si>
  <si>
    <t>JB2_soil_1992_2009_N4_barely</t>
  </si>
  <si>
    <t>JB3_soil_1992_2009_N4_barely</t>
  </si>
  <si>
    <t>JB4_soil_1992_2009_N4_barely</t>
  </si>
  <si>
    <t>JB5_soil_1992_2009_N4_barely</t>
  </si>
  <si>
    <t>JB6_soil_1992_2009_N4_barely</t>
  </si>
  <si>
    <t>JB7_soil_1992_2009_N4_barely</t>
  </si>
  <si>
    <t>JB8_soil_1992_2009_N4_barely</t>
  </si>
  <si>
    <t>JB1_soil_1992_2009_N5_barely</t>
  </si>
  <si>
    <t>JB2_soil_1992_2009_N5_barely</t>
  </si>
  <si>
    <t>JB3_soil_1992_2009_N5_barely</t>
  </si>
  <si>
    <t>JB4_soil_1992_2009_N5_barely</t>
  </si>
  <si>
    <t>JB5_soil_1992_2009_N5_barely</t>
  </si>
  <si>
    <t>JB6_soil_1992_2009_N5_barely</t>
  </si>
  <si>
    <t>JB7_soil_1992_2009_N5_barely</t>
  </si>
  <si>
    <t>JB8_soil_1992_2009_N5_barely</t>
  </si>
  <si>
    <t>JB1_soil_1992_2009_N6_barely</t>
  </si>
  <si>
    <t>JB2_soil_1992_2009_N6_barely</t>
  </si>
  <si>
    <t>JB3_soil_1992_2009_N6_barely</t>
  </si>
  <si>
    <t>JB4_soil_1992_2009_N6_barely</t>
  </si>
  <si>
    <t>JB5_soil_1992_2009_N6_barely</t>
  </si>
  <si>
    <t>JB6_soil_1992_2009_N6_barely</t>
  </si>
  <si>
    <t>JB7_soil_1992_2009_N6_barely</t>
  </si>
  <si>
    <t>JB8_soil_1992_2009_N6_barely</t>
  </si>
  <si>
    <t>9 | N_sping_barely_N3</t>
  </si>
  <si>
    <t>11 | N_spring_barely_N5</t>
  </si>
  <si>
    <t>12 | N_spring_barely_N6</t>
  </si>
  <si>
    <t>Ventrella_2016_method</t>
  </si>
  <si>
    <t>field experiment</t>
  </si>
  <si>
    <t>a randomized block with five replicates, unit plots of 80-m2 size and eight crop residue (CR) management treatments.</t>
  </si>
  <si>
    <t>crop residue (CR) management treatments</t>
  </si>
  <si>
    <t>crop residue (CR) managemnt residue</t>
  </si>
  <si>
    <t>Ventrella_2016_method_soil</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</si>
  <si>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</si>
  <si>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</si>
  <si>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</si>
  <si>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</si>
  <si>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</si>
  <si>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</si>
  <si>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</si>
  <si>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crop_residue_T1</t>
  </si>
  <si>
    <t>incorporation of stubble and straw (CR)into the soil</t>
  </si>
  <si>
    <t>a randomized block with five replicates</t>
  </si>
  <si>
    <t>Chemically with herbicide</t>
  </si>
  <si>
    <t>applied in March before stem elongation and in accordance to local practices</t>
  </si>
  <si>
    <t>pesticides+chemical applications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</si>
  <si>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</si>
  <si>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</si>
  <si>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2 | harvest for 2021_2022</t>
  </si>
  <si>
    <t>1 | harvest for 2020_2021</t>
  </si>
  <si>
    <t>1 | pesticides+chemical applications</t>
  </si>
  <si>
    <t>1 | normal ploughing not minimal tillage</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</si>
  <si>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</si>
  <si>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</si>
  <si>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</si>
  <si>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</si>
  <si>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</si>
  <si>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</si>
  <si>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</si>
  <si>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</si>
  <si>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</si>
  <si>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</si>
  <si>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</si>
  <si>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</si>
  <si>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</si>
  <si>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</si>
  <si>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</si>
  <si>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</si>
  <si>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</si>
  <si>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</si>
  <si>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</si>
  <si>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</si>
  <si>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</si>
  <si>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</si>
  <si>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</si>
  <si>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</si>
  <si>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</si>
  <si>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</si>
  <si>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</si>
  <si>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</si>
  <si>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tillage</t>
  </si>
  <si>
    <t>1 | tillage</t>
  </si>
  <si>
    <t>1 | harvest for 1992_1993</t>
  </si>
  <si>
    <t>2 | harvest for 1993_1994</t>
  </si>
  <si>
    <t>Val_gen_CR_T1_1977_1981</t>
  </si>
  <si>
    <t>1 | harvest for 1977_2012</t>
  </si>
  <si>
    <t>2 | Appulo</t>
  </si>
  <si>
    <t>Val_gen_CR_T2_1977_1981</t>
  </si>
  <si>
    <t>Val_gen_CR_T3_1977_1981</t>
  </si>
  <si>
    <t>4 | Appio</t>
  </si>
  <si>
    <t>Val_gen_CR_T4_1977_1981</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</si>
  <si>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</si>
  <si>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</si>
  <si>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</si>
  <si>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</si>
  <si>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</si>
  <si>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</si>
  <si>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</si>
  <si>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</si>
  <si>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</si>
  <si>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</si>
  <si>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</si>
  <si>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</si>
  <si>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</si>
  <si>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</si>
  <si>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</si>
  <si>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</si>
  <si>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</si>
  <si>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</si>
  <si>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</si>
  <si>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</si>
  <si>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</si>
  <si>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</si>
  <si>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</si>
  <si>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</si>
  <si>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</si>
  <si>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</si>
  <si>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</si>
  <si>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</si>
  <si>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</si>
  <si>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</si>
  <si>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</si>
  <si>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</si>
  <si>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</si>
  <si>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</si>
  <si>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</si>
  <si>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</si>
  <si>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</si>
  <si>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</si>
  <si>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</si>
  <si>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</si>
  <si>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</si>
  <si>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</si>
  <si>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</si>
  <si>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</si>
  <si>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</si>
  <si>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</si>
  <si>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</si>
  <si>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</si>
  <si>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</si>
  <si>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</si>
  <si>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</si>
  <si>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</si>
  <si>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</si>
  <si>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</si>
  <si>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</si>
  <si>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</si>
  <si>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</si>
  <si>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</si>
  <si>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</si>
  <si>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</si>
  <si>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</si>
  <si>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</si>
  <si>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</si>
  <si>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</si>
  <si>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</si>
  <si>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</si>
  <si>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</si>
  <si>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</si>
  <si>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</si>
  <si>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</si>
  <si>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</si>
  <si>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</si>
  <si>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</si>
  <si>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</si>
  <si>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</si>
  <si>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</si>
  <si>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</si>
  <si>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</si>
  <si>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</si>
  <si>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</si>
  <si>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</si>
  <si>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</si>
  <si>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</si>
  <si>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</si>
  <si>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</si>
  <si>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</si>
  <si>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</si>
  <si>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</si>
  <si>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</si>
  <si>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</si>
  <si>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</si>
  <si>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</si>
  <si>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</si>
  <si>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</si>
  <si>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</si>
  <si>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</si>
  <si>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</si>
  <si>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</si>
  <si>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</si>
  <si>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</si>
  <si>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</si>
  <si>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</si>
  <si>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</si>
  <si>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</si>
  <si>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</si>
  <si>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</si>
  <si>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</si>
  <si>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</si>
  <si>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</si>
  <si>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</si>
  <si>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</si>
  <si>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</si>
  <si>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</si>
  <si>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</si>
  <si>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</si>
  <si>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</si>
  <si>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</si>
  <si>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</si>
  <si>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</si>
  <si>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</si>
  <si>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</si>
  <si>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</si>
  <si>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</si>
  <si>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</si>
  <si>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</si>
  <si>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</si>
  <si>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</si>
  <si>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</si>
  <si>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</si>
  <si>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</si>
  <si>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</si>
  <si>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</si>
  <si>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</si>
  <si>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</si>
  <si>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</si>
  <si>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</si>
  <si>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</si>
  <si>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</si>
  <si>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</si>
  <si>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</si>
  <si>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</si>
  <si>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</si>
  <si>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</si>
  <si>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</si>
  <si>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</si>
  <si>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</si>
  <si>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</si>
  <si>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</si>
  <si>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</si>
  <si>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</si>
  <si>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</si>
  <si>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</si>
  <si>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</si>
  <si>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</si>
  <si>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</si>
  <si>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</si>
  <si>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</si>
  <si>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</si>
  <si>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</si>
  <si>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</si>
  <si>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</si>
  <si>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</si>
  <si>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</si>
  <si>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</si>
  <si>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</si>
  <si>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</si>
  <si>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</si>
  <si>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</si>
  <si>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</si>
  <si>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</si>
  <si>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</si>
  <si>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</si>
  <si>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</si>
  <si>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</si>
  <si>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</si>
  <si>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</si>
  <si>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</si>
  <si>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</si>
  <si>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</si>
  <si>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</si>
  <si>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</si>
  <si>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</si>
  <si>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</si>
  <si>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</si>
  <si>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</si>
  <si>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</si>
  <si>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</si>
  <si>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</si>
  <si>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</si>
  <si>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</si>
  <si>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</si>
  <si>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</si>
  <si>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</si>
  <si>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</si>
  <si>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</si>
  <si>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</si>
  <si>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</si>
  <si>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</si>
  <si>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</si>
  <si>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</si>
  <si>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</si>
  <si>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</si>
  <si>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</si>
  <si>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</si>
  <si>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</si>
  <si>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</si>
  <si>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</si>
  <si>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</si>
  <si>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</si>
  <si>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</si>
  <si>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</si>
  <si>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</si>
  <si>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</si>
  <si>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</si>
  <si>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</si>
  <si>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</si>
  <si>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</si>
  <si>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</si>
  <si>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</si>
  <si>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</si>
  <si>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</si>
  <si>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</si>
  <si>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</si>
  <si>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</si>
  <si>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</si>
  <si>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Fertilizer_1979_N0</t>
  </si>
  <si>
    <t>Fertilizer_1979_N90</t>
  </si>
  <si>
    <t>Fertilizer_1979_SN90</t>
  </si>
  <si>
    <t>Fertilizer_1979_MN90</t>
  </si>
  <si>
    <t>Fertilizer_1980_N0</t>
  </si>
  <si>
    <t>Fertilizer_1980_N90</t>
  </si>
  <si>
    <t>Fertilizer_1980_SN90</t>
  </si>
  <si>
    <t>Fertilizer_1980_MN90</t>
  </si>
  <si>
    <t>Fertilizer_1981_N0</t>
  </si>
  <si>
    <t>Fertilizer_1981_N90</t>
  </si>
  <si>
    <t>Fertilizer_1981_SN90</t>
  </si>
  <si>
    <t>Fertilizer_1981_MN90</t>
  </si>
  <si>
    <t>Fertilizer_1982_N0</t>
  </si>
  <si>
    <t>Fertilizer_1982_N90</t>
  </si>
  <si>
    <t>Fertilizer_1982_SN90</t>
  </si>
  <si>
    <t>Fertilizer_1982_MN90</t>
  </si>
  <si>
    <t>Fertilizer_1983_N0</t>
  </si>
  <si>
    <t>Fertilizer_1983_N90</t>
  </si>
  <si>
    <t>Fertilizer_1983_SN90</t>
  </si>
  <si>
    <t>Fertilizer_1983_MN90</t>
  </si>
  <si>
    <t>Fertilizer_1984_N0</t>
  </si>
  <si>
    <t>Fertilizer_1984_N90</t>
  </si>
  <si>
    <t>Fertilizer_1984_SN90</t>
  </si>
  <si>
    <t>Fertilizer_1984_MN90</t>
  </si>
  <si>
    <t>Fertilizer_1985_N0</t>
  </si>
  <si>
    <t>Fertilizer_1985_N90</t>
  </si>
  <si>
    <t>Fertilizer_1985_SN90</t>
  </si>
  <si>
    <t>Fertilizer_1985_MN90</t>
  </si>
  <si>
    <t>Fertilizer_1986_N0</t>
  </si>
  <si>
    <t>Fertilizer_1986_N90</t>
  </si>
  <si>
    <t>Fertilizer_1986_SN90</t>
  </si>
  <si>
    <t>Fertilizer_1986_MN90</t>
  </si>
  <si>
    <t>Fertilizer_1987_N0</t>
  </si>
  <si>
    <t>Fertilizer_1987_N90</t>
  </si>
  <si>
    <t>Fertilizer_1987_SN90</t>
  </si>
  <si>
    <t>Fertilizer_1987_MN90</t>
  </si>
  <si>
    <t>Fertilizer_1988_N0</t>
  </si>
  <si>
    <t>Fertilizer_1988_N90</t>
  </si>
  <si>
    <t>Fertilizer_1988_SN90</t>
  </si>
  <si>
    <t>Fertilizer_1988_MN90</t>
  </si>
  <si>
    <t>Fertilizer_1989_N0</t>
  </si>
  <si>
    <t>Fertilizer_1989_N90</t>
  </si>
  <si>
    <t>Fertilizer_1989_SN90</t>
  </si>
  <si>
    <t>Fertilizer_1989_MN90</t>
  </si>
  <si>
    <t>Fertilizer_1990_N0</t>
  </si>
  <si>
    <t>Fertilizer_1990_N90</t>
  </si>
  <si>
    <t>Fertilizer_1990_SN90</t>
  </si>
  <si>
    <t>Fertilizer_1990_MN90</t>
  </si>
  <si>
    <t>Fertilizer_1991_N0</t>
  </si>
  <si>
    <t>Fertilizer_1991_N90</t>
  </si>
  <si>
    <t>Fertilizer_1991_SN90</t>
  </si>
  <si>
    <t>Fertilizer_1991_MN90</t>
  </si>
  <si>
    <t>Fertilizer_1992_N0</t>
  </si>
  <si>
    <t>Fertilizer_1992_N90</t>
  </si>
  <si>
    <t>Fertilizer_1992_SN90</t>
  </si>
  <si>
    <t>Fertilizer_1992_MN90</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</si>
  <si>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</si>
  <si>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</si>
  <si>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</si>
  <si>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</si>
  <si>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</si>
  <si>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</si>
  <si>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</si>
  <si>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</si>
  <si>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</si>
  <si>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</si>
  <si>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</si>
  <si>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</si>
  <si>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</si>
  <si>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</si>
  <si>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</si>
  <si>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</si>
  <si>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</si>
  <si>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Fertilizer_1979_N0</t>
  </si>
  <si>
    <t>1 | tillage_1979</t>
  </si>
  <si>
    <t>1 | harvest_1979</t>
  </si>
  <si>
    <t>2 | Fertilizer_1979_N90</t>
  </si>
  <si>
    <t>2 | harvest_1980</t>
  </si>
  <si>
    <t>3 | Fertilizer_1979_SN90</t>
  </si>
  <si>
    <t>4 | Fertilizer_1979_MN90</t>
  </si>
  <si>
    <t>2 | planting_1980</t>
  </si>
  <si>
    <t>5 | Fertilizer_1980_N0</t>
  </si>
  <si>
    <t>2 | tillage_1980</t>
  </si>
  <si>
    <t>6 | Fertilizer_1980_N90</t>
  </si>
  <si>
    <t>7 | Fertilizer_1980_SN90</t>
  </si>
  <si>
    <t>8 | Fertilizer_1980_MN90</t>
  </si>
  <si>
    <t>2 | WH1983</t>
  </si>
  <si>
    <t>3 | planting_1981</t>
  </si>
  <si>
    <t>9 | Fertilizer_1981_N0</t>
  </si>
  <si>
    <t>10 | Fertilizer_1981_N90</t>
  </si>
  <si>
    <t>3 | tillage_1981</t>
  </si>
  <si>
    <t>3 | harvest_1981</t>
  </si>
  <si>
    <t>11 | Fertilizer_1981_SN90</t>
  </si>
  <si>
    <t>12 | Fertilizer_1981_MN90</t>
  </si>
  <si>
    <t>4 | planting_1982</t>
  </si>
  <si>
    <t>13 | Fertilizer_1982_N0</t>
  </si>
  <si>
    <t>14 | Fertilizer_1982_N90</t>
  </si>
  <si>
    <t>15 | Fertilizer_1982_SN90</t>
  </si>
  <si>
    <t>16 | Fertilizer_1982_MN90</t>
  </si>
  <si>
    <t>4 | tillage_1982</t>
  </si>
  <si>
    <t>4 | harvest_1982</t>
  </si>
  <si>
    <t>5 | planting_1983</t>
  </si>
  <si>
    <t>17 | Fertilizer_1983_N0</t>
  </si>
  <si>
    <t>18 | Fertilizer_1983_N90</t>
  </si>
  <si>
    <t>19 | Fertilizer_1983_SN90</t>
  </si>
  <si>
    <t>20 | Fertilizer_1983_MN90</t>
  </si>
  <si>
    <t>5 | tillage_1983</t>
  </si>
  <si>
    <t>14 | harvest_1992</t>
  </si>
  <si>
    <t>6 | planting_1984</t>
  </si>
  <si>
    <t>21 | Fertilizer_1984_N0</t>
  </si>
  <si>
    <t>22 | Fertilizer_1984_N90</t>
  </si>
  <si>
    <t>23 | Fertilizer_1984_SN90</t>
  </si>
  <si>
    <t>24 | Fertilizer_1984_MN90</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</si>
  <si>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</si>
  <si>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</si>
  <si>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</si>
  <si>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</si>
  <si>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</si>
  <si>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</si>
  <si>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</si>
  <si>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</si>
  <si>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</si>
  <si>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</si>
  <si>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</si>
  <si>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25 | Fertilizer_1985_N0</t>
  </si>
  <si>
    <t>26 | Fertilizer_1985_N90</t>
  </si>
  <si>
    <t>27 | Fertilizer_1985_SN90</t>
  </si>
  <si>
    <t>28 | Fertilizer_1985_MN90</t>
  </si>
  <si>
    <t>29 | Fertilizer_1986_N0</t>
  </si>
  <si>
    <t>30 | Fertilizer_1986_N90</t>
  </si>
  <si>
    <t>31 | Fertilizer_1986_SN90</t>
  </si>
  <si>
    <t>32 | Fertilizer_1986_MN90</t>
  </si>
  <si>
    <t>33 | Fertilizer_1987_N0</t>
  </si>
  <si>
    <t>34 | Fertilizer_1987_N90</t>
  </si>
  <si>
    <t>35 | Fertilizer_1987_SN90</t>
  </si>
  <si>
    <t>36 | Fertilizer_1987_MN90</t>
  </si>
  <si>
    <t>37 | Fertilizer_1988_N0</t>
  </si>
  <si>
    <t>38 | Fertilizer_1988_N90</t>
  </si>
  <si>
    <t>39 | Fertilizer_1988_SN90</t>
  </si>
  <si>
    <t>40 | Fertilizer_1988_MN90</t>
  </si>
  <si>
    <t>41 | Fertilizer_1989_N0</t>
  </si>
  <si>
    <t>42 | Fertilizer_1989_N90</t>
  </si>
  <si>
    <t>43 | Fertilizer_1989_SN90</t>
  </si>
  <si>
    <t>44 | Fertilizer_1989_MN90</t>
  </si>
  <si>
    <t>45 | Fertilizer_1990_N0</t>
  </si>
  <si>
    <t>46 | Fertilizer_1990_N90</t>
  </si>
  <si>
    <t>47 | Fertilizer_1990_SN90</t>
  </si>
  <si>
    <t>48 | Fertilizer_1990_MN90</t>
  </si>
  <si>
    <t>49 | Fertilizer_1991_N0</t>
  </si>
  <si>
    <t>51 | Fertilizer_1991_SN90</t>
  </si>
  <si>
    <t>50 | Fertilizer_1991_N90</t>
  </si>
  <si>
    <t>52 | Fertilizer_1991_MN90</t>
  </si>
  <si>
    <t>53 | Fertilizer_1992_N0</t>
  </si>
  <si>
    <t>54 | Fertilizer_1992_N90</t>
  </si>
  <si>
    <t>55 | Fertilizer_1992_SN90</t>
  </si>
  <si>
    <t>56 | Fertilizer_1992_MN90</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</si>
  <si>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</si>
  <si>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</si>
  <si>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</si>
  <si>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</si>
  <si>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</si>
  <si>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</si>
  <si>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</si>
  <si>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</si>
  <si>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</si>
  <si>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</si>
  <si>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</si>
  <si>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</si>
  <si>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</si>
  <si>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</si>
  <si>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</si>
  <si>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</si>
  <si>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</si>
  <si>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</si>
  <si>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</si>
  <si>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</si>
  <si>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</si>
  <si>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</si>
  <si>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</si>
  <si>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</si>
  <si>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</si>
  <si>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</si>
  <si>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</si>
  <si>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</si>
  <si>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</si>
  <si>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</si>
  <si>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</si>
  <si>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</si>
  <si>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</si>
  <si>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</si>
  <si>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</si>
  <si>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</si>
  <si>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</si>
  <si>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</si>
  <si>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</si>
  <si>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</si>
  <si>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</si>
  <si>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</si>
  <si>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</si>
  <si>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</si>
  <si>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</si>
  <si>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</si>
  <si>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</si>
  <si>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</si>
  <si>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</si>
  <si>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</si>
  <si>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</si>
  <si>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</si>
  <si>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</si>
  <si>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</si>
  <si>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</si>
  <si>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</si>
  <si>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</si>
  <si>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</si>
  <si>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</si>
  <si>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</si>
  <si>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</si>
  <si>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</si>
  <si>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</si>
  <si>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Fertilizer_1998_2000</t>
  </si>
  <si>
    <t>Fertilize_1998_2000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</si>
  <si>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</si>
  <si>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</si>
  <si>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</si>
  <si>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</si>
  <si>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</si>
  <si>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</si>
  <si>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</si>
  <si>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</si>
  <si>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</si>
  <si>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</si>
  <si>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</si>
  <si>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</si>
  <si>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</si>
  <si>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</si>
  <si>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</si>
  <si>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</si>
  <si>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</si>
  <si>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</si>
  <si>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</si>
  <si>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</si>
  <si>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</si>
  <si>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</si>
  <si>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</si>
  <si>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</si>
  <si>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</si>
  <si>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</si>
  <si>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</si>
  <si>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</si>
  <si>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</si>
  <si>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</si>
  <si>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</si>
  <si>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</si>
  <si>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</si>
  <si>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</si>
  <si>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</si>
  <si>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</si>
  <si>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</si>
  <si>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</si>
  <si>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</si>
  <si>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</si>
  <si>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</si>
  <si>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</si>
  <si>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</si>
  <si>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</si>
  <si>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</si>
  <si>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</si>
  <si>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</si>
  <si>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</si>
  <si>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</si>
  <si>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</si>
  <si>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</si>
  <si>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</si>
  <si>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</si>
  <si>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</si>
  <si>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</si>
  <si>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</si>
  <si>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</si>
  <si>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</si>
  <si>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</si>
  <si>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</si>
  <si>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</si>
  <si>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</si>
  <si>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</si>
  <si>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</si>
  <si>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</si>
  <si>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</si>
  <si>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</si>
  <si>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</si>
  <si>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Fertilizer_1998_2000</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</si>
  <si>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</si>
  <si>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</si>
  <si>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</si>
  <si>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</si>
  <si>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</si>
  <si>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</si>
  <si>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</si>
  <si>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</si>
  <si>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</si>
  <si>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</si>
  <si>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</si>
  <si>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</si>
  <si>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</si>
  <si>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</si>
  <si>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</si>
  <si>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</si>
  <si>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</si>
  <si>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</si>
  <si>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</si>
  <si>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</si>
  <si>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</si>
  <si>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</si>
  <si>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</si>
  <si>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</si>
  <si>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</si>
  <si>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</si>
  <si>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</si>
  <si>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</si>
  <si>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</si>
  <si>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Fertilizer_1991_2006_plot1</t>
  </si>
  <si>
    <t>Fertilizer_1991_2006_plot2</t>
  </si>
  <si>
    <t>apply at sowing</t>
  </si>
  <si>
    <t>1 | Triticum Durum, Desf.; cv. Ofanto)</t>
  </si>
  <si>
    <t>1 | planting_1991_2006</t>
  </si>
  <si>
    <t>1 | no supplemental irrigation selected</t>
  </si>
  <si>
    <t>1 | Fertilizer_1991_2006_plot1</t>
  </si>
  <si>
    <t>2 | Fertilizer_1991_2006_plot2</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</si>
  <si>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</si>
  <si>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</si>
  <si>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</si>
  <si>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</si>
  <si>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</si>
  <si>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</si>
  <si>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</si>
  <si>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</si>
  <si>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</si>
  <si>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</si>
  <si>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</si>
  <si>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</si>
  <si>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</si>
  <si>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</si>
  <si>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</si>
  <si>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1 | The Universidad Austral de Chile in Valdivia</t>
  </si>
  <si>
    <t>1 | field experiment farm "Podere"</t>
  </si>
  <si>
    <t>1 | Gaoping Agronomy Farm, Pingliang, Gansu province, northwestern China</t>
  </si>
  <si>
    <t>Haijun</t>
  </si>
  <si>
    <t>Yan</t>
  </si>
  <si>
    <t>yanhj@cau.deu.cn</t>
  </si>
  <si>
    <t>Douglas</t>
  </si>
  <si>
    <t>Hunsaker</t>
  </si>
  <si>
    <t>dhunsake@uswcl.ars.ag.gov</t>
  </si>
  <si>
    <t>Daniel</t>
  </si>
  <si>
    <t>Calderini</t>
  </si>
  <si>
    <t>F.</t>
  </si>
  <si>
    <t>daniel calderini@uach.cl</t>
  </si>
  <si>
    <t>Myles</t>
  </si>
  <si>
    <t>Oelofse</t>
  </si>
  <si>
    <t>myles@plen.ku.dk</t>
  </si>
  <si>
    <t>Domenico</t>
  </si>
  <si>
    <t>Ventrella</t>
  </si>
  <si>
    <t>domenico.ventrella@entecra.it</t>
  </si>
  <si>
    <t>Saman</t>
  </si>
  <si>
    <t>Seneweera</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</si>
  <si>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</si>
  <si>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</si>
  <si>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</si>
  <si>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</si>
  <si>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</si>
  <si>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</si>
  <si>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</si>
  <si>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</si>
  <si>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</si>
  <si>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</si>
  <si>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</si>
  <si>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</si>
  <si>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</si>
  <si>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</si>
  <si>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</si>
  <si>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</si>
  <si>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</si>
  <si>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</si>
  <si>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http://dx.doi.org/10.1016/j.eja.2015.02.009</t>
  </si>
  <si>
    <t>10.1016/j.eja.2015.02.009</t>
  </si>
  <si>
    <t>Do soil organic carbon levels affect potential yields and nitrogen use efficiency? An analysis of winter wheat and spring barley field trials</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</si>
  <si>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</si>
  <si>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</si>
  <si>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</si>
  <si>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</si>
  <si>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</si>
  <si>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</si>
  <si>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</si>
  <si>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</si>
  <si>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</si>
  <si>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</si>
  <si>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</si>
  <si>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</si>
  <si>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</si>
  <si>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</si>
  <si>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</si>
  <si>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</si>
  <si>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</si>
  <si>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</si>
  <si>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</si>
  <si>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</si>
  <si>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</si>
  <si>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</si>
  <si>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</si>
  <si>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</si>
  <si>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</si>
  <si>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</si>
  <si>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</si>
  <si>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</si>
  <si>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</si>
  <si>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</si>
  <si>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</si>
  <si>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</si>
  <si>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</si>
  <si>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</si>
  <si>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</si>
  <si>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</si>
  <si>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</si>
  <si>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</si>
  <si>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</si>
  <si>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</si>
  <si>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</si>
  <si>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</si>
  <si>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</si>
  <si>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</si>
  <si>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</si>
  <si>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</si>
  <si>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</si>
  <si>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</si>
  <si>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</si>
  <si>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</si>
  <si>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</si>
  <si>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</si>
  <si>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</si>
  <si>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</si>
  <si>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</si>
  <si>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</si>
  <si>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</si>
  <si>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</si>
  <si>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</si>
  <si>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</si>
  <si>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</si>
  <si>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</si>
  <si>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Department of Plant and Environmental Sciences, Faculty of Science, University of Copenhagen, Frederiksberg, Denmark</t>
  </si>
  <si>
    <t>Laboratory of Applied Statistics, Department of Mathematical Sciences, Faculty of Science, University of Copenhagen,  Copenhagen Ø, Denmark</t>
  </si>
  <si>
    <t>SEGES, Agro Food Park 15, Aarhus N, Denmark</t>
  </si>
  <si>
    <t>Department of Agroecology, Aarhus University, Blichers Allé 20, P.O. Box 50,Tjele, Denmark</t>
  </si>
  <si>
    <t>Bo</t>
  </si>
  <si>
    <t>Markussen</t>
  </si>
  <si>
    <t>1 | Department of Plant and Environmental Sciences, Faculty of Science, University of Copenhagen, Frederiksberg, Denmark</t>
  </si>
  <si>
    <t>Leif</t>
  </si>
  <si>
    <t>Knudsen</t>
  </si>
  <si>
    <t>Kirsten</t>
  </si>
  <si>
    <t>Schelde</t>
  </si>
  <si>
    <t>Jorgen</t>
  </si>
  <si>
    <t>Olesen</t>
  </si>
  <si>
    <t>E.</t>
  </si>
  <si>
    <t>Lars</t>
  </si>
  <si>
    <t>Stoumann</t>
  </si>
  <si>
    <t>Jensen</t>
  </si>
  <si>
    <t>Sander</t>
  </si>
  <si>
    <t>Bruun</t>
  </si>
  <si>
    <t>2 | Laboratory of Applied Statistics, Department of Mathematical Sciences, Faculty of Science, University of Copenhagen,  Copenhagen Ø, Denmark</t>
  </si>
  <si>
    <t>3 | SEGES, Agro Food Park 15, Aarhus N, Denmark</t>
  </si>
  <si>
    <t>4 | Department of Agroecology, Aarhus University, Blichers Allé 20, P.O. Box 50,Tjele, Denmark</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</si>
  <si>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</si>
  <si>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</si>
  <si>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</si>
  <si>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</si>
  <si>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</si>
  <si>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</si>
  <si>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</si>
  <si>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</si>
  <si>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</si>
  <si>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</si>
  <si>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</si>
  <si>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</si>
  <si>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</si>
  <si>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</si>
  <si>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</si>
  <si>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</si>
  <si>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</si>
  <si>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</si>
  <si>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</si>
  <si>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</si>
  <si>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</si>
  <si>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</si>
  <si>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</si>
  <si>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</si>
  <si>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</si>
  <si>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</si>
  <si>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</si>
  <si>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</si>
  <si>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</si>
  <si>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</si>
  <si>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</si>
  <si>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</si>
  <si>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</si>
  <si>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</si>
  <si>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</si>
  <si>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</si>
  <si>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</si>
  <si>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</si>
  <si>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</si>
  <si>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</si>
  <si>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</si>
  <si>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</si>
  <si>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</si>
  <si>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</si>
  <si>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</si>
  <si>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</si>
  <si>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</si>
  <si>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Ting</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</si>
  <si>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</si>
  <si>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</si>
  <si>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</si>
  <si>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</si>
  <si>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</si>
  <si>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</si>
  <si>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</si>
  <si>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</si>
  <si>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</si>
  <si>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</si>
  <si>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</si>
  <si>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</si>
  <si>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</si>
  <si>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</si>
  <si>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</si>
  <si>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</si>
  <si>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</si>
  <si>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</si>
  <si>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</si>
  <si>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</si>
  <si>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</si>
  <si>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</si>
  <si>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</si>
  <si>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</si>
  <si>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</si>
  <si>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</si>
  <si>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</si>
  <si>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</si>
  <si>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</si>
  <si>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</si>
  <si>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</si>
  <si>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</si>
  <si>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</si>
  <si>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</si>
  <si>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</si>
  <si>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</si>
  <si>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</si>
  <si>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</si>
  <si>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</si>
  <si>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</si>
  <si>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</si>
  <si>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</si>
  <si>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</si>
  <si>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</si>
  <si>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</si>
  <si>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</si>
  <si>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</si>
  <si>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</si>
  <si>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</si>
  <si>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clay: 0-5, silt: 0-20, fine sand 0-50, total sand 75-100</t>
  </si>
  <si>
    <t>clay: 0-5, silt: 0-20, fine sand 50-100; total sand 75-100</t>
  </si>
  <si>
    <t>clay:5-10, silt 0-25, fine sand 0-40, total sand 65-95</t>
  </si>
  <si>
    <t>clay 5-10, silt 0-25, fine sand 40-95, total sand: 65-96</t>
  </si>
  <si>
    <t>clay: 10-15, silt: 0-30, fine sand: 0-40, total sand: 55-90</t>
  </si>
  <si>
    <t>clay: 10-15, silt: 0-30,  fine sand: 40-90, total sand: 40-90</t>
  </si>
  <si>
    <t>clay: 15-25; silt: 0-35, total sand:40-85</t>
  </si>
  <si>
    <t>clay: 25-45, silt: 0-45, total sand: 10-75</t>
  </si>
  <si>
    <t>sixteen plots were arranged into four blocks with four replications in each year, plant area: 25-35 m2</t>
  </si>
  <si>
    <t>1 | beauvais</t>
  </si>
  <si>
    <t>2 | catillon</t>
  </si>
  <si>
    <t>crop_residue_T2_T8</t>
  </si>
  <si>
    <t>Fertilizer_T4&amp;T7</t>
  </si>
  <si>
    <t>Fertilzer_T3&amp;T6</t>
  </si>
  <si>
    <t>Fertilizer_T5&amp;T8</t>
  </si>
  <si>
    <t>Fertilzer_T1&amp;T2</t>
  </si>
  <si>
    <t>spread on CR</t>
  </si>
  <si>
    <t>Rainfed+irrigation_T6&amp;T7&amp;T8</t>
  </si>
  <si>
    <t>During the research period, 1977-2012, due to the particularly dry conditions, supplemental irrigations were done in eight years during the entire experiment with irrigation depth ranging 30-70mm and mostly from January to April. 500 m3 ha-1 of water on CR.</t>
  </si>
  <si>
    <t>2 | crop_residue_T2_T8</t>
  </si>
  <si>
    <t>Rainfed+irrigation_T1&amp;T2&amp;T3&amp;T4&amp;T5</t>
  </si>
  <si>
    <t>1 | Fertilzer_T1&amp;T2</t>
  </si>
  <si>
    <t>1 | Rainfed+irrigation_T1&amp;T2&amp;T3&amp;T4&amp;T5</t>
  </si>
  <si>
    <t>2 | Rainfed+irrigation_T6&amp;T7&amp;T8</t>
  </si>
  <si>
    <t>2 | Fertilzer_T3&amp;T6</t>
  </si>
  <si>
    <t>3 | Fertilizer_T4&amp;T7</t>
  </si>
  <si>
    <t>4 | Fertilizer_T5&amp;T8</t>
  </si>
  <si>
    <t>Fertlizer_plot1</t>
  </si>
  <si>
    <t>Fertlizer_plot2</t>
  </si>
  <si>
    <t>Shoukat_2024_method_weather</t>
  </si>
  <si>
    <t>Hunsaker_1996_method_weather</t>
  </si>
  <si>
    <t>Bustos-Korts_2013_method_weather</t>
  </si>
  <si>
    <t>Oelofse_2015_method_weather</t>
  </si>
  <si>
    <t>Ventrella_2016_method_weather</t>
  </si>
  <si>
    <t>Boulch_2021_method_weather</t>
  </si>
  <si>
    <t>Li_2014_method_weather</t>
  </si>
  <si>
    <t>Weather Station ID</t>
  </si>
  <si>
    <t>__1</t>
  </si>
  <si>
    <t>Dueri_2022_method</t>
  </si>
  <si>
    <t>field trials</t>
  </si>
  <si>
    <t>Sowing dates</t>
  </si>
  <si>
    <t>Dueri_2022_method_soil1</t>
  </si>
  <si>
    <t>Dueri_2022_method_soil2</t>
  </si>
  <si>
    <t>Leeston</t>
  </si>
  <si>
    <t>Wakanui</t>
  </si>
  <si>
    <t>Canterbury Region of South Island</t>
  </si>
  <si>
    <t>soft wheat with very high yield potential associated with a long grain-filling period</t>
  </si>
  <si>
    <t>planting_Leeston_2012_2013</t>
  </si>
  <si>
    <t>planting_Leeston_2014_2015</t>
  </si>
  <si>
    <t>planting_Leeston_2013_2014</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</si>
  <si>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</si>
  <si>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</si>
  <si>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</si>
  <si>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</si>
  <si>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</si>
  <si>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</si>
  <si>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</si>
  <si>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</si>
  <si>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</si>
  <si>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</si>
  <si>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</si>
  <si>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</si>
  <si>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</si>
  <si>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</si>
  <si>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</si>
  <si>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</si>
  <si>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</si>
  <si>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</si>
  <si>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</si>
  <si>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</si>
  <si>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</si>
  <si>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</si>
  <si>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</si>
  <si>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</si>
  <si>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</si>
  <si>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</si>
  <si>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</si>
  <si>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</si>
  <si>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</si>
  <si>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</si>
  <si>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</si>
  <si>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</si>
  <si>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</si>
  <si>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</si>
  <si>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</si>
  <si>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</si>
  <si>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</si>
  <si>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</si>
  <si>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</si>
  <si>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</si>
  <si>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</si>
  <si>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</si>
  <si>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</si>
  <si>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</si>
  <si>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</si>
  <si>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</si>
  <si>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</si>
  <si>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</si>
  <si>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</si>
  <si>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</si>
  <si>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</si>
  <si>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</si>
  <si>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</si>
  <si>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</si>
  <si>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</si>
  <si>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</si>
  <si>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</si>
  <si>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</si>
  <si>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</si>
  <si>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</si>
  <si>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</si>
  <si>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</si>
  <si>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</si>
  <si>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</si>
  <si>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</si>
  <si>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</si>
  <si>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</si>
  <si>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</si>
  <si>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</si>
  <si>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</si>
  <si>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</si>
  <si>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</si>
  <si>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</si>
  <si>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</si>
  <si>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</si>
  <si>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</si>
  <si>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</si>
  <si>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</si>
  <si>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</si>
  <si>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</si>
  <si>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</si>
  <si>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</si>
  <si>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</si>
  <si>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</si>
  <si>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</si>
  <si>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</si>
  <si>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</si>
  <si>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</si>
  <si>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</si>
  <si>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</si>
  <si>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</si>
  <si>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</si>
  <si>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</si>
  <si>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</si>
  <si>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</si>
  <si>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</si>
  <si>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</si>
  <si>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</si>
  <si>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</si>
  <si>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</si>
  <si>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</si>
  <si>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</si>
  <si>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</si>
  <si>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</si>
  <si>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</si>
  <si>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</si>
  <si>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</si>
  <si>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</si>
  <si>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</si>
  <si>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</si>
  <si>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</si>
  <si>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</si>
  <si>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</si>
  <si>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</si>
  <si>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</si>
  <si>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</si>
  <si>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</si>
  <si>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</si>
  <si>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</si>
  <si>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</si>
  <si>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</si>
  <si>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</si>
  <si>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</si>
  <si>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</si>
  <si>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</si>
  <si>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</si>
  <si>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</si>
  <si>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</si>
  <si>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</si>
  <si>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</si>
  <si>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</si>
  <si>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</si>
  <si>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</si>
  <si>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</si>
  <si>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</si>
  <si>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</si>
  <si>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</si>
  <si>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</si>
  <si>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</si>
  <si>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</si>
  <si>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</si>
  <si>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</si>
  <si>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</si>
  <si>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</si>
  <si>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</si>
  <si>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</si>
  <si>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</si>
  <si>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</si>
  <si>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</si>
  <si>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</si>
  <si>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</si>
  <si>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</si>
  <si>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</si>
  <si>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</si>
  <si>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</si>
  <si>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</si>
  <si>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</si>
  <si>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</si>
  <si>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</si>
  <si>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</si>
  <si>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</si>
  <si>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</si>
  <si>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</si>
  <si>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</si>
  <si>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</si>
  <si>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</si>
  <si>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</si>
  <si>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</si>
  <si>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</si>
  <si>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</si>
  <si>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</si>
  <si>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</si>
  <si>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</si>
  <si>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</si>
  <si>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</si>
  <si>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</si>
  <si>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</si>
  <si>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</si>
  <si>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</si>
  <si>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</si>
  <si>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</si>
  <si>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</si>
  <si>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</si>
  <si>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</si>
  <si>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</si>
  <si>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</si>
  <si>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</si>
  <si>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</si>
  <si>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</si>
  <si>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</si>
  <si>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</si>
  <si>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</si>
  <si>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</si>
  <si>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</si>
  <si>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</si>
  <si>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</si>
  <si>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planting_Leeston_2012_2013_locally_recommended_late_March</t>
  </si>
  <si>
    <t>planting_Leeston_2013_2014_locally_recommend_late_March</t>
  </si>
  <si>
    <t>planting_Leeston_2013_2014_locally_recommend_April</t>
  </si>
  <si>
    <t>planting_Leeston_2014_2015_ealy_early_March</t>
  </si>
  <si>
    <t>planting_Leeston_2014_2015_locally_recommended_late_March</t>
  </si>
  <si>
    <t>planting_Leeston_2014_2015_locally_recommended_April</t>
  </si>
  <si>
    <t>planting_Wakanui_2015_2016_early_February</t>
  </si>
  <si>
    <t>planting_Leeston_2014_2015_ealy_Ferbruary</t>
  </si>
  <si>
    <t>planting_Leeston_2013_2014_early_February</t>
  </si>
  <si>
    <t>planting_Leeston_2012_2013_early_Ferbruary</t>
  </si>
  <si>
    <t>planting_Wakanui_2015_2016_early_Early_March</t>
  </si>
  <si>
    <t>planting_Wakanui_2015_2016_locally_recommended_Late_March</t>
  </si>
  <si>
    <t>planting_Wakanui_2015_2016_locally_recommended_April</t>
  </si>
  <si>
    <t>planting_Wakanui_2016_2017_Early_February</t>
  </si>
  <si>
    <t xml:space="preserve"> planting_Wakanui_2016_2017_Early_Early_March</t>
  </si>
  <si>
    <t xml:space="preserve"> planting_Wakanui_2016_2017_Locally_recommended_Late_March</t>
  </si>
  <si>
    <t xml:space="preserve"> planting_Wakanui_2016_2017_Locally_recommended_April</t>
  </si>
  <si>
    <t>planting_Wakanui_2017_2018_early_Early_March</t>
  </si>
  <si>
    <t>planting_Wakanui_2017_2018_locally_recommended_Late_March</t>
  </si>
  <si>
    <t>planting_Wakanui_2017_2018_locally_recommended_April</t>
  </si>
  <si>
    <t>seed sowing densities</t>
  </si>
  <si>
    <t>a split-plot design with sowing dates as the main plots and sowing rates as the subplots</t>
  </si>
  <si>
    <t>planting_wakanul_2015_2016</t>
  </si>
  <si>
    <t>planting_wakanul_2016_2017</t>
  </si>
  <si>
    <t>planting_wakanul_2017_2018</t>
  </si>
  <si>
    <t>Dueri_2022_method_weather</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</si>
  <si>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</si>
  <si>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</si>
  <si>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</si>
  <si>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1 | planting_Leeston_2012_2013_early_Ferbruary</t>
  </si>
  <si>
    <t>2 | planting_Leeston_2012_2013_locally_recommended_late_March</t>
  </si>
  <si>
    <t>3 | planting_Leeston_2013_2014_early_February</t>
  </si>
  <si>
    <t>4 | planting_Leeston_2013_2014_locally_recommend_late_March</t>
  </si>
  <si>
    <t>5 | planting_Leeston_2013_2014_locally_recommend_April</t>
  </si>
  <si>
    <t>6 | planting_Leeston_2014_2015_ealy_Ferbruary</t>
  </si>
  <si>
    <t>7 | planting_Leeston_2014_2015_ealy_early_March</t>
  </si>
  <si>
    <t>8 | planting_Leeston_2014_2015_locally_recommended_late_March</t>
  </si>
  <si>
    <t>9 | planting_Leeston_2014_2015_locally_recommended_April</t>
  </si>
  <si>
    <t>10 | planting_Wakanui_2015_2016_early_February</t>
  </si>
  <si>
    <t>11 | planting_Wakanui_2015_2016_early_Early_March</t>
  </si>
  <si>
    <t>12 | planting_Wakanui_2015_2016_locally_recommended_Late_March</t>
  </si>
  <si>
    <t>13 | planting_Wakanui_2015_2016_locally_recommended_April</t>
  </si>
  <si>
    <t>14 | planting_Wakanui_2016_2017_Early_February</t>
  </si>
  <si>
    <t>15 |  planting_Wakanui_2016_2017_Early_Early_March</t>
  </si>
  <si>
    <t>16 |  planting_Wakanui_2016_2017_Locally_recommended_Late_March</t>
  </si>
  <si>
    <t>17 |  planting_Wakanui_2016_2017_Locally_recommended_April</t>
  </si>
  <si>
    <t>18 | planting_Wakanui_2017_2018_early_Early_March</t>
  </si>
  <si>
    <t>19 | planting_Wakanui_2017_2018_locally_recommended_Late_March</t>
  </si>
  <si>
    <t>20 | planting_Wakanui_2017_2018_locally_recommended_April</t>
  </si>
  <si>
    <t>1 | planting_Leeston_2012_2013</t>
  </si>
  <si>
    <t>2 | planting_Leeston_2013_2014</t>
  </si>
  <si>
    <t>3 | planting_Leeston_2014_2015</t>
  </si>
  <si>
    <t>4 | planting_wakanul_2015_2016</t>
  </si>
  <si>
    <t>5 | planting_wakanul_2016_2017</t>
  </si>
  <si>
    <t>6 | planting_wakanul_2017_2018</t>
  </si>
  <si>
    <t>Dettori_2017_method</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</si>
  <si>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</si>
  <si>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</si>
  <si>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</si>
  <si>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</si>
  <si>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</si>
  <si>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</si>
  <si>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Dettori_2017_method_soil1</t>
  </si>
  <si>
    <t>Dettori_2017_method_soil2</t>
  </si>
  <si>
    <t>Ussana</t>
  </si>
  <si>
    <t>Benatzu</t>
  </si>
  <si>
    <t>durum wheat growing area of Southern Sardinia, Italy</t>
  </si>
  <si>
    <t>sandy clay loam soil</t>
  </si>
  <si>
    <t>clay loam soil</t>
  </si>
  <si>
    <t>Dettori_2017_method_weather</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</si>
  <si>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</si>
  <si>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</si>
  <si>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</si>
  <si>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</si>
  <si>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</si>
  <si>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</si>
  <si>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</si>
  <si>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</si>
  <si>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</si>
  <si>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</si>
  <si>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</si>
  <si>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</si>
  <si>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</si>
  <si>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</si>
  <si>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</si>
  <si>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1973_2004</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</si>
  <si>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</si>
  <si>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</si>
  <si>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</si>
  <si>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</si>
  <si>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</si>
  <si>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</si>
  <si>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</si>
  <si>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</si>
  <si>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1 | 1973_2004</t>
  </si>
  <si>
    <t>Benatzu_Creso_early_1973</t>
  </si>
  <si>
    <t>Benatzu_Duilio_early_1973</t>
  </si>
  <si>
    <t>Benatzu_Simeto_early_1973</t>
  </si>
  <si>
    <t>Benatzu_Creso_mean_1973</t>
  </si>
  <si>
    <t>Benatzu_Duilio_mean_1973</t>
  </si>
  <si>
    <t>Benatzu_Simeto_mean_1973</t>
  </si>
  <si>
    <t>Benatzu_Creso_late_1973</t>
  </si>
  <si>
    <t>Benatzu_Duilio_late_1973</t>
  </si>
  <si>
    <t>Benatzu_Simeto_late_1973</t>
  </si>
  <si>
    <t>Ussana_Creso_early_1973</t>
  </si>
  <si>
    <t>Ussana_Duilio_early_1973</t>
  </si>
  <si>
    <t>Ussana_Simeto_early_1973</t>
  </si>
  <si>
    <t>Ussana_Creso_mean_1973</t>
  </si>
  <si>
    <t>Ussana_Duilio_mean_1973</t>
  </si>
  <si>
    <t>Ussana_Simeto_mean_1973</t>
  </si>
  <si>
    <t>Ussana_Creso_late_1973</t>
  </si>
  <si>
    <t>Ussana_Duilio_late_1973</t>
  </si>
  <si>
    <t>Ussana_Simeto_late_1973</t>
  </si>
  <si>
    <t>Fertilizer_Leeston_2012_2013</t>
  </si>
  <si>
    <t>Fertilizer_Leeston_2013_2014</t>
  </si>
  <si>
    <t>Fertilizer_Leeston_2014_2015</t>
  </si>
  <si>
    <t>Fertilizer_wakanul_2015_2016</t>
  </si>
  <si>
    <t>Fertilizer_wakanul_2016_2017</t>
  </si>
  <si>
    <t>Fertilizer_wakanul_2017_2018</t>
  </si>
  <si>
    <t>Fertilizer</t>
  </si>
  <si>
    <t>fertilizer application at sowing</t>
  </si>
  <si>
    <t>Fertilizer application at the end of tillering (Jan-Mar)</t>
  </si>
  <si>
    <t>1 | Fertilizer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</si>
  <si>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</si>
  <si>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</si>
  <si>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</si>
  <si>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</si>
  <si>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</si>
  <si>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planting_Benatzu_1973_2003_earliest</t>
  </si>
  <si>
    <t>planting_Benatzu_1973_2003_mean</t>
  </si>
  <si>
    <t>planting_Benatzu_1973_2003_latest</t>
  </si>
  <si>
    <t>planting_Ussana_1973_2003_earliest</t>
  </si>
  <si>
    <t>planting_Ussana_1973_2003_mean</t>
  </si>
  <si>
    <t>planting_Ussana_1973_2003_latest</t>
  </si>
  <si>
    <t>harvest_1974_2004_Benatzu_ealiest</t>
  </si>
  <si>
    <t>harvest_1974_2004_Benatzu_mean</t>
  </si>
  <si>
    <t>harvest_1974_2004_Benatzu_lateset</t>
  </si>
  <si>
    <t>harvest_1974_2004_Ussana_ealiest</t>
  </si>
  <si>
    <t>harvest_1974_2004_Ussana_mean</t>
  </si>
  <si>
    <t>harvest_1974_2004_Ussana_lateset</t>
  </si>
  <si>
    <t>harvest at Jul 7 for each year</t>
  </si>
  <si>
    <t>harvest at Jun 5 for each year</t>
  </si>
  <si>
    <t>harvest at Jun 24 for each year</t>
  </si>
  <si>
    <t>harvest at Jun 14 for each year</t>
  </si>
  <si>
    <t>harvest at Jun 30 for each year</t>
  </si>
  <si>
    <t>harvest at Jul 16 for each year</t>
  </si>
  <si>
    <t>1 | planting_Benatzu_1973_2003_earliest</t>
  </si>
  <si>
    <t>2 | planting_Benatzu_1973_2003_mean</t>
  </si>
  <si>
    <t>3 | planting_Benatzu_1973_2003_latest</t>
  </si>
  <si>
    <t>4 | planting_Ussana_1973_2003_earliest</t>
  </si>
  <si>
    <t>5 | planting_Ussana_1973_2003_mean</t>
  </si>
  <si>
    <t>6 | planting_Ussana_1973_2003_latest</t>
  </si>
  <si>
    <t>1 | harvest_1974_2004_Benatzu_ealiest</t>
  </si>
  <si>
    <t>2 | harvest_1974_2004_Benatzu_mean</t>
  </si>
  <si>
    <t>3 | harvest_1974_2004_Benatzu_lateset</t>
  </si>
  <si>
    <t>4 | harvest_1974_2004_Ussana_ealiest</t>
  </si>
  <si>
    <t>5 | harvest_1974_2004_Ussana_mean</t>
  </si>
  <si>
    <t>6 | harvest_1974_2004_Ussana_lateset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</si>
</sst>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7">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0" fillId="0" borderId="0" xfId="0" applyNumberFormat="1" applyAlignment="1">
      <alignment horizontal="right"/>
    </xf>
    <xf numFmtId="2" fontId="29" fillId="0" borderId="0" xfId="0" applyNumberFormat="1" applyFon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xf numFmtId="2" fontId="0" fillId="0" borderId="0" xfId="0" applyNumberFormat="1" applyFont="1"/>
    <xf numFmtId="0" fontId="0" fillId="0" borderId="0" xfId="0" applyAlignment="1"/>
    <xf numFmtId="49" fontId="25" fillId="0" borderId="0" xfId="0" applyNumberFormat="1" applyFont="1"/>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9931" y="1517880"/>
          <a:ext cx="3603100"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4290" y="1516380"/>
          <a:ext cx="4069825"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9253" y="1517199"/>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32888" y="1516989"/>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32385" y="1514475"/>
          <a:ext cx="27776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28413" y="1515447"/>
          <a:ext cx="274267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2852"/>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5894"/>
          <a:ext cx="37999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4290" y="1516380"/>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9934" y="1517879"/>
          <a:ext cx="27363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30735" y="1516090"/>
          <a:ext cx="2736325"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31992" y="1516989"/>
          <a:ext cx="27331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5223" y="1522255"/>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6723" y="1514096"/>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4290" y="1516380"/>
          <a:ext cx="2733150"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3249" y="1514652"/>
          <a:ext cx="1481551" cy="36000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4290" y="1514475"/>
          <a:ext cx="2770029"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8688" y="1521982"/>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3013" y="1523410"/>
          <a:ext cx="274145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32260" y="1520009"/>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27927" y="1521095"/>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4685" y="152520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28089" y="1521256"/>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30615" y="1517877"/>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31976" y="1517197"/>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6420" y="1523694"/>
          <a:ext cx="273827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27099" y="1524166"/>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31293" y="1519920"/>
          <a:ext cx="2741454"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27840" y="1524735"/>
          <a:ext cx="39384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27108" y="1525469"/>
          <a:ext cx="27382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9428" y="1465263"/>
          <a:ext cx="148170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3426" y="1519505"/>
          <a:ext cx="1483174"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8324" y="1501322"/>
          <a:ext cx="2768075"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51135" y="1501941"/>
          <a:ext cx="2752200"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8090" y="1518092"/>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6726" y="152017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22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28089" y="1518352"/>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3336" y="1519239"/>
          <a:ext cx="2761725"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30593" y="1524500"/>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27765" y="1515285"/>
          <a:ext cx="27617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3199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33072" y="151590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31296" y="1520600"/>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9254" y="1519239"/>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7" totalsRowShown="0" headerRowDxfId="611" headerRowBorderDxfId="610">
  <autoFilter ref="A4:O17" xr:uid="{7E3196FD-41CA-4617-B4E6-1663860AE448}"/>
  <tableColumns count="15">
    <tableColumn id="1" xr3:uid="{7AC6F4F0-0B21-48D3-9F25-3D1070C3034B}" name="experiment_ID" dataDxfId="609"/>
    <tableColumn id="21" xr3:uid="{9D4DA41D-CE58-451A-BD31-50D7CBF1EE62}" name="name_of_experiment" dataDxfId="608"/>
    <tableColumn id="22" xr3:uid="{0C321953-54D6-45AC-A207-3D46F9759CC7}" name="exp_code_local" dataDxfId="607"/>
    <tableColumn id="23" xr3:uid="{45987F0B-9242-400A-8F9A-4053C3C08B32}" name="experiment_name_local" dataDxfId="606"/>
    <tableColumn id="24" xr3:uid="{3BFAEB9F-FC18-4EFE-8423-A029B1EF9B2F}" name="experiment_type" dataDxfId="605"/>
    <tableColumn id="25" xr3:uid="{203815DC-ECF8-45D5-9FB4-2F7C9BDFCEB2}" name="management_type" dataDxfId="604"/>
    <tableColumn id="26" xr3:uid="{6C69A743-44C0-4C87-A384-14977A5990EF}" name="number_of_replicates" dataDxfId="603"/>
    <tableColumn id="27" xr3:uid="{7DE35B79-41B9-401A-BFDB-0FE51EBE1CC3}" name="number_of_treatments" dataDxfId="602"/>
    <tableColumn id="28" xr3:uid="{031AA929-EC35-4D49-8AE4-D8B70A35E2ED}" name="experimental_design" dataDxfId="601"/>
    <tableColumn id="29" xr3:uid="{154F22E4-CC3D-403D-92A7-83E196BAAB1C}" name="main_experiment_factor" dataDxfId="600"/>
    <tableColumn id="30" xr3:uid="{6E5024E5-CF17-41A0-A45D-E99988F2B346}" name="site_type" dataDxfId="599"/>
    <tableColumn id="31" xr3:uid="{5FFFF8B5-542A-48F1-8F3C-2DE43E022A0D}" name="experiment_duration" dataDxfId="598"/>
    <tableColumn id="2" xr3:uid="{F7C6A0C8-0937-41C0-9859-5E28B9634EAE}" name="experimental_factor_comb" dataDxfId="597"/>
    <tableColumn id="3" xr3:uid="{4261F109-4CC4-48B6-B5E5-B27CAA5AFEAB}" name="revision_date_first" dataDxfId="596"/>
    <tableColumn id="4" xr3:uid="{3CA63CAC-D9EE-4B74-8C04-0B23EC0655E8}" name="revision_date_latest" dataDxfId="595"/>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7" totalsRowShown="0" headerRowDxfId="594">
  <autoFilter ref="A4:N27" xr:uid="{4764CA42-BDDC-497C-B82B-528A3783901F}"/>
  <tableColumns count="14">
    <tableColumn id="1" xr3:uid="{7B93E340-CBA9-40CE-A1EF-B67FCE2190CA}" name="soil_profile_ID" dataDxfId="593"/>
    <tableColumn id="2" xr3:uid="{91103EA9-886D-46E4-98AC-E31C03494653}" name="name_of_soil_profile" dataDxfId="592"/>
    <tableColumn id="15" xr3:uid="{50158705-A7CF-4E07-9B70-09C342ACCF56}" name="soil_site" dataDxfId="591"/>
    <tableColumn id="16" xr3:uid="{14CAC2FB-6597-4DE3-B653-822F24DEF3D6}" name="soil_location_country" dataDxfId="590"/>
    <tableColumn id="17" xr3:uid="{F513BDFD-A6F1-4793-B1A2-75126D628185}" name="soil_loc_2nd_level" dataDxfId="589"/>
    <tableColumn id="18" xr3:uid="{5BAD4E40-90D3-474A-A79D-D8BC65875960}" name="soil_loc_3rd_level" dataDxfId="588"/>
    <tableColumn id="19" xr3:uid="{9591FE11-FDA3-4687-A8BA-D5940751D38C}" name="latitude_soil_profile" dataDxfId="587"/>
    <tableColumn id="20" xr3:uid="{993B34F5-2076-4C22-9F86-045131A126C7}" name="longitude_soil_profile" dataDxfId="586"/>
    <tableColumn id="21" xr3:uid="{DDE7EAE7-332C-489A-92A5-CBFB1A23FC25}" name="soil_site_elevation" dataDxfId="585"/>
    <tableColumn id="22" xr3:uid="{6F739D77-5692-4A76-B625-C40410794B54}" name="soil_sampling_date" dataDxfId="584"/>
    <tableColumn id="23" xr3:uid="{7E2CE58A-DBB7-44CB-8CFF-1059F5590ECC}" name="soil_depth" dataDxfId="583"/>
    <tableColumn id="24" xr3:uid="{5383B87D-E0C8-4333-9155-A5A2B3AB189E}" name="soil_profile_slope" dataDxfId="582"/>
    <tableColumn id="25" xr3:uid="{209A508C-C60C-4AAE-BCFB-7CFD9BB95E1B}" name="soil_source" dataDxfId="581"/>
    <tableColumn id="26" xr3:uid="{5DA4AE2A-1A76-4774-A207-5306B3C674D4}" name="soil_profile_notes" dataDxfId="5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6" totalsRowShown="0" headerRowDxfId="579" dataDxfId="578">
  <autoFilter ref="A4:L16" xr:uid="{506D2BCE-E568-448F-8779-3B54605BBFFE}"/>
  <tableColumns count="12">
    <tableColumn id="3" xr3:uid="{105BFAB4-F9C1-420A-89F2-3F65625DFAF9}" name="weather_station_name" dataDxfId="577"/>
    <tableColumn id="4" xr3:uid="{468A82B1-C9A9-42AC-A22D-CEC506F1073C}" name="weather_station_site" dataDxfId="576"/>
    <tableColumn id="5" xr3:uid="{E929CA5A-14B9-4E6F-ABE2-2167BF5EFB00}" name="wsta_location_country" dataDxfId="575"/>
    <tableColumn id="6" xr3:uid="{05439B1A-A3FD-4DC6-AC75-47ACE6EA59A0}" name="wsta_loc_2nd_level" dataDxfId="574"/>
    <tableColumn id="7" xr3:uid="{ECAF2EA5-CCAA-44D8-A968-B7DB1470C250}" name="wsta_loc_3rd_level" dataDxfId="573"/>
    <tableColumn id="8" xr3:uid="{3B8E4BB1-E962-4D97-865C-03BCCAB656F2}" name="weather_sta_latitude" dataDxfId="572"/>
    <tableColumn id="9" xr3:uid="{9F6FC6EE-7019-475C-9089-F0C8D04EA9C8}" name="weather_sta_longitude" dataDxfId="571"/>
    <tableColumn id="10" xr3:uid="{F916A068-99DC-4AD3-A24A-CD1581E9DFA5}" name="weather_sta_elevation" dataDxfId="570"/>
    <tableColumn id="11" xr3:uid="{40CDF2DC-C9D1-4F02-9FFA-2D475CE0CD0A}" name="temperature_sensor_ht" dataDxfId="569"/>
    <tableColumn id="12" xr3:uid="{9EFC118F-C92B-404E-9E2D-81A8AC97DFA4}" name="ref_height_windsp_meas" dataDxfId="568"/>
    <tableColumn id="1" xr3:uid="{AB18156E-789C-46E7-8C53-50C09B80A287}" name="ref_height_weather_meas" dataDxfId="567"/>
    <tableColumn id="2" xr3:uid="{E21436E5-C96E-45B8-848C-B109B274A788}" name="source_daily_weather" dataDxfId="56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79" totalsRowShown="0" headerRowDxfId="565">
  <autoFilter ref="A4:G79" xr:uid="{CDF130C1-D396-4A8C-ADF6-BCE95083E13D}"/>
  <tableColumns count="7">
    <tableColumn id="1" xr3:uid="{5BFEF52C-8537-4E4E-95E5-857BB138AC40}" name="resource_ID" dataDxfId="564"/>
    <tableColumn id="7" xr3:uid="{040E20DB-7AEE-4FA6-8A26-C944D4A4A815}" name="resource_type" dataDxfId="563"/>
    <tableColumn id="2" xr3:uid="{6A04E1E9-D55C-41AA-96EE-09A3A36AEC6E}" name="institute_ID" dataDxfId="562">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561"/>
    <tableColumn id="4" xr3:uid="{27D73B94-F1F8-4E34-925D-4CA08157ED0B}" name="institute_role" dataDxfId="560"/>
    <tableColumn id="5" xr3:uid="{4652B04E-9CAD-4A2D-87C2-AD1303E585F9}" name="institute_type" dataDxfId="559"/>
    <tableColumn id="11" xr3:uid="{47F4676C-F707-48A3-A476-CC5C70216E97}" name="institute_notes" dataDxfId="55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39" totalsRowShown="0">
  <autoFilter ref="A4:J139" xr:uid="{D592DB2B-CA70-4984-AAAB-B6DFEDBCC2E1}"/>
  <tableColumns count="10">
    <tableColumn id="1" xr3:uid="{3DC05D3B-A820-4651-B22B-0544975E5828}" name="resource_ID" dataDxfId="557"/>
    <tableColumn id="7" xr3:uid="{BADC33BD-789F-47F8-B7A1-3C7F0C519F7E}" name="resource_type" dataDxfId="556"/>
    <tableColumn id="2" xr3:uid="{ABCA1176-7E3E-4E8D-9E72-E06D6DAD50AA}" name="people_level" dataDxfId="555">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554"/>
    <tableColumn id="3" xr3:uid="{2EC10443-A167-4509-B9F6-A1EC90316193}" name="researcher_first_name" dataDxfId="553"/>
    <tableColumn id="4" xr3:uid="{EBDC6D18-4868-46CA-B425-94B6ADEFE928}" name="researcher_last_name" dataDxfId="552"/>
    <tableColumn id="5" xr3:uid="{78A162CC-D9F2-4330-A694-12E2569F5019}" name="researcher_name_mi" dataDxfId="551"/>
    <tableColumn id="6" xr3:uid="{7FAE614C-29AE-4C71-A24A-86D4D1331576}" name="researcher_role" dataDxfId="550"/>
    <tableColumn id="9" xr3:uid="{19A7579E-0521-4500-9406-B221F230FF35}" name="e_mail_address" dataDxfId="549"/>
    <tableColumn id="10" xr3:uid="{C4912046-6BB3-485D-9F22-44FF99460067}" name="persons_notes" dataDxfId="548"/>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7" totalsRowShown="0" headerRowDxfId="547">
  <autoFilter ref="A4:H17" xr:uid="{293FAAE0-B5F9-4163-9FD9-D8C533FDC441}"/>
  <tableColumns count="8">
    <tableColumn id="2" xr3:uid="{064E0BC7-E121-4C10-81EC-2AA5D50BCD43}" name="resource_ID" dataDxfId="546"/>
    <tableColumn id="1" xr3:uid="{C4DBB1FE-38BB-4AC5-A9E1-FC072684F66A}" name="resource_type" dataDxfId="545"/>
    <tableColumn id="8" xr3:uid="{8141EDCB-2A56-4968-81DD-AF9F394F4CC3}" name="document_ID" dataDxfId="544">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543"/>
    <tableColumn id="10" xr3:uid="{81E80CC1-6AA0-40A9-9815-43B3A3489219}" name="digital_object_identifier" dataDxfId="542"/>
    <tableColumn id="11" xr3:uid="{60601409-1FAD-4AC7-922B-9FCAB142469A}" name="document_link" dataDxfId="541"/>
    <tableColumn id="12" xr3:uid="{A90F2AAB-F02E-43D5-A0C3-5DB13D8110CD}" name="document_name" dataDxfId="540"/>
    <tableColumn id="3" xr3:uid="{0162B803-1CB9-4CC8-BC6F-AF919ABF0F6C}" name="document_type" dataDxfId="53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27" totalsRowShown="0" headerRowDxfId="538">
  <autoFilter ref="A4:P27" xr:uid="{14E9D701-1C4A-4272-8CD2-D69B1CB18D26}"/>
  <tableColumns count="16">
    <tableColumn id="1" xr3:uid="{77579958-6324-4474-9590-F843B0F96336}" name="soil_profile_ID" dataDxfId="537"/>
    <tableColumn id="2" xr3:uid="{C330FE4D-56FF-4BC6-877B-2F1E4D534CC9}" name="soil_classific_system" dataDxfId="536"/>
    <tableColumn id="3" xr3:uid="{3CA4AA88-0DE9-48F6-96F0-1D380B565A78}" name="soil_classification" dataDxfId="535"/>
    <tableColumn id="4" xr3:uid="{0BDB2B97-8CEC-4EDB-A4D3-630DD693C883}" name="soil_drainage_class" dataDxfId="534"/>
    <tableColumn id="5" xr3:uid="{000518D3-FF1D-421E-BB3B-F27B582A32B9}" name="soil_albedo" dataDxfId="533"/>
    <tableColumn id="7" xr3:uid="{6C0E2937-BAFA-4E88-8780-7A14DF6EB968}" name="soil_evaporation_limit" dataDxfId="532">
      <calculatedColumnFormula array="1">F5:K5</calculatedColumnFormula>
    </tableColumn>
    <tableColumn id="8" xr3:uid="{72EF92FF-0589-4726-949B-9B5F6199AF03}" name="drainage_rate_per_day" dataDxfId="531"/>
    <tableColumn id="9" xr3:uid="{D90EE4A4-65C2-46A9-BEFA-2C33874F07CB}" name="runoff_curve_no_SCS" dataDxfId="530"/>
    <tableColumn id="10" xr3:uid="{5CA31174-E18A-47B5-A091-78947D5A45C1}" name="soil_surface_color" dataDxfId="529"/>
    <tableColumn id="11" xr3:uid="{6F3A24B6-C226-43E2-9C1F-3B83D35E9D96}" name="mineralization_factor" dataDxfId="528"/>
    <tableColumn id="12" xr3:uid="{0F606CA2-DF35-43E2-A5B1-CDC7730A182F}" name="soil_texture" dataDxfId="527"/>
    <tableColumn id="6" xr3:uid="{DE60E23A-1987-4F99-BC7B-33698D7B8693}" name="pH_buffer_determin_meth" dataDxfId="526"/>
    <tableColumn id="13" xr3:uid="{57FBD4B4-7224-49F4-A467-D5247EF5D586}" name="potassium_determ_method" dataDxfId="525"/>
    <tableColumn id="14" xr3:uid="{EFE07593-0E98-43B4-896E-1B776B45642A}" name="phosphorus_determ_method" dataDxfId="524"/>
    <tableColumn id="15" xr3:uid="{82717DAA-5906-4B63-8FE6-E8AB33D19E42}" name="soil_fertility_on_photo" dataDxfId="523"/>
    <tableColumn id="16" xr3:uid="{EC7AF4B6-96FE-432B-8387-84DF9B2645A7}" name="soil_note" dataDxfId="522"/>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53" totalsRowShown="0" headerRowDxfId="521" dataDxfId="520">
  <autoFilter ref="A4:V53" xr:uid="{B06385CB-7B6E-405F-977A-CBB0D33AB843}"/>
  <tableColumns count="22">
    <tableColumn id="1" xr3:uid="{420F3946-BC67-43CA-B782-26D94576E058}" name="soil_profile_ID" dataDxfId="519"/>
    <tableColumn id="2" xr3:uid="{D22F9DE8-A10E-4FDD-9A31-3CB435AD45E3}" name="soil_layer_top_depth" dataDxfId="518"/>
    <tableColumn id="3" xr3:uid="{1D0A37E2-3D3A-4EF4-BB5D-85D224897D6D}" name="soil_layer_base_depth" dataDxfId="517"/>
    <tableColumn id="4" xr3:uid="{3C291ACF-A5BE-40EE-96E1-4473C04F1261}" name="master_horizon" dataDxfId="516"/>
    <tableColumn id="5" xr3:uid="{CFB3A252-9FA7-4D24-8F3E-D6F4B156CE9B}" name="soil_clay_fraction" dataDxfId="515"/>
    <tableColumn id="10" xr3:uid="{A9847EF9-89CB-48F9-A74F-C28FC55B7224}" name="soil_silt_fraction" dataDxfId="514"/>
    <tableColumn id="11" xr3:uid="{0A0E3603-30C4-45D0-B7C3-8B54DF91C626}" name="soil_sand_fraction" dataDxfId="513"/>
    <tableColumn id="12" xr3:uid="{979A0024-95E2-4F75-BF56-B397DFBE34C8}" name="soil_coarse_fraction" dataDxfId="512"/>
    <tableColumn id="13" xr3:uid="{E29E1973-2CBE-4932-AB19-3AD1CC30466C}" name="soil_organic_C_perc_layr" dataDxfId="511"/>
    <tableColumn id="14" xr3:uid="{A1C91ABA-CDD2-43E3-BE59-3A53D4D99E34}" name="soil_pH_in_water" dataDxfId="510"/>
    <tableColumn id="15" xr3:uid="{335256F5-A30B-4B48-B5F8-0FB4A7984472}" name="soil_bulk_density_moist" dataDxfId="509"/>
    <tableColumn id="17" xr3:uid="{8187424B-3FE9-46C2-AA74-DEE5A05577FE}" name="soil_water_lower_limit" dataDxfId="508"/>
    <tableColumn id="6" xr3:uid="{78525120-83B5-404D-9B53-84D8943FA930}" name="soil_pH_in_buffer" dataDxfId="507"/>
    <tableColumn id="7" xr3:uid="{A448CB62-B180-4C01-B44F-6597B67A0E54}" name="soil_adsorption_coef" dataDxfId="506"/>
    <tableColumn id="8" xr3:uid="{AF066E4C-BDCB-40B6-8498-E2757C289C47}" name="soil_wat_drned_upper_lim" dataDxfId="505"/>
    <tableColumn id="9" xr3:uid="{B8DACA95-BE23-4629-A152-6EF404E9AFA2}" name="soil_water_saturated" dataDxfId="504"/>
    <tableColumn id="16" xr3:uid="{C36A0A80-57C9-453F-B470-D87D3B59DB1F}" name="sat_hydraul_conductivity" dataDxfId="503"/>
    <tableColumn id="18" xr3:uid="{527E9D5B-F065-4EE2-B09D-2CE0D60ACC4B}" name="cation_exchange_capacity" dataDxfId="502"/>
    <tableColumn id="19" xr3:uid="{11CF1384-4FBF-4AB7-B2F6-C1BB4B6E60B0}" name="soil_organic_N_conc" dataDxfId="501"/>
    <tableColumn id="20" xr3:uid="{420267BD-3203-4498-96AE-BD164706E6B8}" name="root_growth_factor_soil" dataDxfId="500"/>
    <tableColumn id="21" xr3:uid="{757972AF-8B8E-433B-BAB0-FB20491A9AC4}" name="soil_water_air_dry" dataDxfId="499"/>
    <tableColumn id="29" xr3:uid="{63C5ECFA-82F0-48A3-8470-791049FC2D8D}" name="note" dataDxfId="49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497" tableBorderDxfId="496">
  <autoFilter ref="A4:M5" xr:uid="{B43A5523-FDE0-40F3-935F-821A5B79A027}"/>
  <tableColumns count="13">
    <tableColumn id="1" xr3:uid="{F47E75C8-8E51-49B8-85CD-FF758B7B2C18}" name="weather_id" dataDxfId="495">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494"/>
    <tableColumn id="3" xr3:uid="{59266200-B8EF-487E-8CDE-AB1731780BAF}" name="weather_date" dataDxfId="493"/>
    <tableColumn id="11" xr3:uid="{AC29F5BE-B529-438B-A9A4-AFC05050A786}" name="solar_radiation" dataDxfId="492"/>
    <tableColumn id="12" xr3:uid="{A7851DBA-C3CB-440B-8C86-0C0EDD4C0FD9}" name="maximum_temperature" dataDxfId="491"/>
    <tableColumn id="13" xr3:uid="{3D8F893F-E73E-4A13-89CD-F76BE6603B25}" name="minimum_temperature" dataDxfId="490"/>
    <tableColumn id="14" xr3:uid="{EAC7083F-8CD1-4A33-8554-0754968A3507}" name="precipitation" dataDxfId="489"/>
    <tableColumn id="15" xr3:uid="{70D9E659-B779-4E5F-9856-8F710B832D04}" name="wind_speed_daily" dataDxfId="488"/>
    <tableColumn id="17" xr3:uid="{99C4222D-72F5-47E3-A8F2-6BDCF6DDC11C}" name="temperature_dewpoint" dataDxfId="487"/>
    <tableColumn id="18" xr3:uid="{921D17A5-BEB4-4F32-84A1-5926A3B75E03}" name="CO2_conc_atmosphere_daily" dataDxfId="486"/>
    <tableColumn id="4" xr3:uid="{FD54DECF-C936-4DC1-A7EA-DEBDF48F99DD}" name="evaporation_pan" dataDxfId="485"/>
    <tableColumn id="5" xr3:uid="{52CB5CF0-D40E-4C20-BBB6-81DB045D36EC}" name="evapotranspiration_reference" dataDxfId="484"/>
    <tableColumn id="6" xr3:uid="{686DED8D-9B48-4EA2-8A7D-4261D5826E01}" name="realtive_humidity_avg" dataDxfId="483"/>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27" totalsRowShown="0" headerRowDxfId="482">
  <autoFilter ref="A4:AC27" xr:uid="{3C9D2DB6-8981-41D9-B44E-7995A694A6EF}"/>
  <tableColumns count="29">
    <tableColumn id="1" xr3:uid="{71757B2C-B63F-4B79-ACCB-0ADC28FF9B17}" name="experiment_ID" dataDxfId="481"/>
    <tableColumn id="2" xr3:uid="{53BE7058-238E-4EBF-949E-4C3E4806DE51}" name="field_level" dataDxfId="480"/>
    <tableColumn id="3" xr3:uid="{65150283-65C3-4775-8944-138E447DFDA5}" name="weather_sta_identifier" dataDxfId="479"/>
    <tableColumn id="12" xr3:uid="{509462E9-1D92-4E4C-BD9B-1FB3533D8F7B}" name="soil_identifier" dataDxfId="478"/>
    <tableColumn id="13" xr3:uid="{663AE94E-684F-419B-998A-C702A847659B}" name="field_name" dataDxfId="477"/>
    <tableColumn id="15" xr3:uid="{ABFE498D-3BCC-4AEF-9A36-C7F613194098}" name="field_id" dataDxfId="476"/>
    <tableColumn id="4" xr3:uid="{2276AD56-A9FB-451E-ACF7-C14D3BB55541}" name="field_country" dataDxfId="475"/>
    <tableColumn id="5" xr3:uid="{F76A86DC-1792-458E-BA24-F39B198170B8}" name="field_sub_country" dataDxfId="474"/>
    <tableColumn id="6" xr3:uid="{F1C90C07-84CE-4772-82F0-2004777BA3D2}" name="field_sub_sub_country" dataDxfId="473"/>
    <tableColumn id="7" xr3:uid="{C88744DC-0440-4F34-BF11-4D2D1572B15B}" name="field_latitude" dataDxfId="472"/>
    <tableColumn id="8" xr3:uid="{7CFCE0D2-E2C0-46D4-BA8E-59590DB62B93}" name="field_longitude" dataDxfId="471"/>
    <tableColumn id="9" xr3:uid="{AF655BF0-6B7A-4D3C-90C6-1F6E1CC0F23C}" name="field_elevation" dataDxfId="470"/>
    <tableColumn id="10" xr3:uid="{2DD9FF6D-7463-4D86-884E-7D0B2628BC03}" name="field_soil_texture" dataDxfId="469"/>
    <tableColumn id="14" xr3:uid="{269CDBA9-EC80-40EC-B67F-A555A282FC1E}" name="field_slope" dataDxfId="468"/>
    <tableColumn id="16" xr3:uid="{F4F42096-F08E-440F-8FD5-02A75EBBD7A5}" name="field_slope_length" dataDxfId="467"/>
    <tableColumn id="17" xr3:uid="{E53CB5BA-D876-45F9-9DC3-A8A6F1C3565C}" name="field_slope_aspect" dataDxfId="466"/>
    <tableColumn id="18" xr3:uid="{12139652-7ECC-4FBB-8973-96AFCBE46B0F}" name="field_area" dataDxfId="465"/>
    <tableColumn id="19" xr3:uid="{38E785D1-1F3A-4EB0-99E6-C90D72AAA805}" name="obstruction_to_sun" dataDxfId="464"/>
    <tableColumn id="20" xr3:uid="{BAA5ABE4-EAC9-4346-8D57-1A1803289A80}" name="field_length_width_ratio" dataDxfId="463"/>
    <tableColumn id="21" xr3:uid="{EDFDFF7E-5EBC-4EFB-828A-9A88C5567280}" name="drainage_type" dataDxfId="462"/>
    <tableColumn id="22" xr3:uid="{0AB962C4-8381-4109-837E-431297BEC757}" name="depth_to_drain" dataDxfId="461"/>
    <tableColumn id="23" xr3:uid="{2268E708-DB74-43BC-AE03-71C6C487A202}" name="drain_spacing" dataDxfId="460"/>
    <tableColumn id="26" xr3:uid="{7F7EED72-90D9-4869-AB2E-FA25BAC15FF4}" name="field_surface_stones" dataDxfId="459"/>
    <tableColumn id="27" xr3:uid="{1D6DC861-1582-4294-8DD9-FCECB54382F9}" name="field_soil_depth" dataDxfId="458"/>
    <tableColumn id="28" xr3:uid="{51F3F793-2684-40B3-A90B-BE0EC8711352}" name="water_table_depth" dataDxfId="457"/>
    <tableColumn id="34" xr3:uid="{27A3F41B-862B-4A9F-B61F-C1753C0BCD6A}" name="wsta_distance" dataDxfId="456"/>
    <tableColumn id="36" xr3:uid="{C0F52D3B-E74C-4CFD-83CB-DA5D5E5651B7}" name="field_history" dataDxfId="455"/>
    <tableColumn id="37" xr3:uid="{4BD14D79-869C-4782-B4FF-1C6B48261321}" name="field_history_duration" dataDxfId="454"/>
    <tableColumn id="38" xr3:uid="{185081C0-2293-4B4E-9929-46EACF4CBCB1}" name="field_notes" dataDxfId="453"/>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 totalsRowShown="0" headerRowDxfId="452">
  <autoFilter ref="A4:O11" xr:uid="{FE56ED03-3827-4D4B-95D4-C9B25130FFC2}"/>
  <tableColumns count="15">
    <tableColumn id="2" xr3:uid="{E4B89C5A-BCD1-40C8-A0C5-73AFF52367AC}" name="experiment_ID" dataDxfId="451"/>
    <tableColumn id="3" xr3:uid="{2D4DE1A2-C9D5-4709-A96E-1F5BCF57028B}" name="initial_conditions_level" dataDxfId="450">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449"/>
    <tableColumn id="4" xr3:uid="{9259E97D-815E-46E2-A6A6-9506195A9609}" name="residue_nature_prev_crop" dataDxfId="448"/>
    <tableColumn id="5" xr3:uid="{9D195458-51A5-41E1-BEEC-9F897A620974}" name="residue_incorporated" dataDxfId="447"/>
    <tableColumn id="6" xr3:uid="{9D39AEA1-5F0C-4819-B80C-163258319B0A}" name="residue_incorpor_depth" dataDxfId="446"/>
    <tableColumn id="7" xr3:uid="{A33BBD7C-2442-4EE0-9D23-699A079A513D}" name="residue_above_ground_wt" dataDxfId="445"/>
    <tableColumn id="8" xr3:uid="{10D9E02F-C4A1-4813-B13F-75D586D0EE42}" name="residue_moisture_init" dataDxfId="444"/>
    <tableColumn id="9" xr3:uid="{1CF4BE7A-4F6D-498E-8804-E0B27889F27C}" name="residue_N_conc" dataDxfId="443"/>
    <tableColumn id="10" xr3:uid="{79A25CC5-525E-457F-9F6E-EE6E501E4904}" name="residue_P_conc" dataDxfId="442"/>
    <tableColumn id="11" xr3:uid="{255EBFC3-04A8-4652-A60B-1A7F6AE61900}" name="root_wt_previous_crop" dataDxfId="441"/>
    <tableColumn id="12" xr3:uid="{C30CDA9A-9961-4CAC-8044-3258C36CF59B}" name="nodule_wt_previous_crop" dataDxfId="440"/>
    <tableColumn id="13" xr3:uid="{7AFA7382-8E85-472A-ADD6-68511C73C4C4}" name="rhizobia_number" dataDxfId="439"/>
    <tableColumn id="14" xr3:uid="{82B14ADA-ED2F-4258-B760-60AECF2380BD}" name="rhizobia_effectiveness" dataDxfId="438"/>
    <tableColumn id="15" xr3:uid="{E3552F6C-F372-4889-9D64-782362BD6C6B}" name="initial_conditions_notes" dataDxfId="437"/>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7" totalsRowShown="0" headerRowDxfId="436">
  <autoFilter ref="A4:I17"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435"/>
    <tableColumn id="17" xr3:uid="{A66FE8EC-165B-432C-9F83-DCF6149A48C5}" name="soil_analysis_level" dataDxfId="434">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433"/>
    <tableColumn id="4" xr3:uid="{826321F1-3A6A-4CB3-90B2-795ADCCB3DF2}" name="soil_analysis_date" dataDxfId="432"/>
    <tableColumn id="1" xr3:uid="{8CF8C080-6E49-46C9-97F4-3CEE02F64734}" name="soil_analys_meth_pH_buff" dataDxfId="431"/>
    <tableColumn id="5" xr3:uid="{822C635F-CFA7-4F32-B324-CBF875B5B602}" name="soil_anal_meth_P_extract" dataDxfId="430"/>
    <tableColumn id="6" xr3:uid="{86FE5BEF-9FE0-40BE-AC4E-C84590C85051}" name="soil_anal_meth_exch_K" dataDxfId="429"/>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428" dataDxfId="427">
  <autoFilter ref="A4:K17" xr:uid="{7C3F1750-AC69-4213-B59A-E077F022E7D0}"/>
  <tableColumns count="11">
    <tableColumn id="1" xr3:uid="{889454A3-CAA5-460A-B294-0112F82DCF18}" name="experiment_ID" dataDxfId="426"/>
    <tableColumn id="28" xr3:uid="{FA40FA5E-6E53-46CA-BE9D-2D51B659CD0C}" name="soil_analysis_layer_top_depth" dataDxfId="425"/>
    <tableColumn id="29" xr3:uid="{8D68594F-62BC-4E45-B558-B4D7E00F6878}" name="soil_analysis_layer_base_depth" dataDxfId="424"/>
    <tableColumn id="2" xr3:uid="{BB9B1848-596F-4ACD-BFF0-6F413CF43898}" name="soil_bulk_dens_moist" dataDxfId="423"/>
    <tableColumn id="3" xr3:uid="{8BBC2ADA-2011-4E37-A11C-8B32E7590702}" name="pH_in_water" dataDxfId="422"/>
    <tableColumn id="4" xr3:uid="{87F4CF6E-74D2-4807-BB3C-85672D81A06F}" name="pH_in_buffer" dataDxfId="421"/>
    <tableColumn id="5" xr3:uid="{2F92148F-87C0-4D99-8132-86C2CB7891C4}" name="organic_carbon_conc" dataDxfId="420"/>
    <tableColumn id="6" xr3:uid="{A3D13539-E4E8-4670-9F87-5636389F554C}" name="soil_stable_C" dataDxfId="419"/>
    <tableColumn id="7" xr3:uid="{26A36F9A-35C6-408C-B82B-0A549E4F3E40}" name="soil_N_conc_total" dataDxfId="418"/>
    <tableColumn id="8" xr3:uid="{8B0279C2-07D6-4B77-9A24-36B4290735B6}" name="phosphorus_extractable" dataDxfId="417"/>
    <tableColumn id="9" xr3:uid="{D224B653-0C9F-4410-AB6C-B5E58870D904}" name="potassium_exchangeable" dataDxfId="416"/>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415">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414">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413"/>
    <tableColumn id="19" xr3:uid="{FAACFD37-53A0-4E46-A585-62FF593AFAC9}" name="environ_parameter"/>
    <tableColumn id="20" xr3:uid="{E2142BED-A7E8-43B6-87BD-6CF2DB949556}" name="modif_code"/>
    <tableColumn id="21" xr3:uid="{84FFDAE4-D12B-472C-B609-B42CD222BCBF}" name="environ_parameter_value" dataDxfId="412"/>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7" totalsRowShown="0" headerRowDxfId="411">
  <autoFilter ref="A4:N17" xr:uid="{F704A919-35EF-4F9B-B28A-E5C52918070E}"/>
  <tableColumns count="14">
    <tableColumn id="1" xr3:uid="{10241A42-1437-4B05-B9F8-389A5701D989}" name="experiment_ID" dataDxfId="410"/>
    <tableColumn id="2" xr3:uid="{7FB208B7-C0D6-43DB-8D08-A2BEEB39E50C}" name="plot_length" dataDxfId="409"/>
    <tableColumn id="3" xr3:uid="{F1A4547F-1CC5-4358-A67C-70BE8EDF07CA}" name="plot_width" dataDxfId="408"/>
    <tableColumn id="4" xr3:uid="{8ED72938-1EEE-46CA-AC94-12EFB87A7E3B}" name="plot_area" dataDxfId="407"/>
    <tableColumn id="5" xr3:uid="{1594A504-316F-4A3B-8009-6E6ED2C39F01}" name="plot_separation" dataDxfId="406"/>
    <tableColumn id="6" xr3:uid="{8DBD8976-5B2C-4928-8472-8E9725113563}" name="plot_orientation" dataDxfId="405"/>
    <tableColumn id="7" xr3:uid="{D9AEAAA9-430D-4DAA-89B8-4581C7FD545F}" name="plot_harvest_length" dataDxfId="404"/>
    <tableColumn id="8" xr3:uid="{CAD22EE6-C5C6-49D4-9F31-C21C2324743F}" name="plot_harvest_width" dataDxfId="403"/>
    <tableColumn id="9" xr3:uid="{158A0F1C-364B-4012-83B4-CF3D2DB25E71}" name="plot_harvest_area" dataDxfId="402"/>
    <tableColumn id="10" xr3:uid="{673E07B4-20EC-42EA-8397-9E0EDB1957A8}" name="harvest_method_plot" dataDxfId="401"/>
    <tableColumn id="11" xr3:uid="{3BBE1C10-3632-4EE8-9EA3-28072069E906}" name="plot_layout" dataDxfId="400"/>
    <tableColumn id="12" xr3:uid="{72FD167F-39B5-47DC-8F73-428D203378CC}" name="plot_row_number" dataDxfId="399"/>
    <tableColumn id="13" xr3:uid="{9C83DBDB-9B26-4B4C-9E46-813BD1352A8A}" name="plots_relative_to_drains" dataDxfId="398"/>
    <tableColumn id="14" xr3:uid="{082CAF5C-27B5-49B5-9A5E-8F6CEB8CC2C9}" name="plot_harvest_row_number" dataDxfId="397"/>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33" totalsRowShown="0" tableBorderDxfId="135">
  <autoFilter ref="A4:G33" xr:uid="{B5DB3634-6071-440A-ACB7-120C56A8AEB3}"/>
  <tableColumns count="7">
    <tableColumn id="1" xr3:uid="{00BBA329-0850-4C23-A571-D06B2D410C0B}" name="experiment_ID" dataDxfId="134"/>
    <tableColumn id="2" xr3:uid="{D506A502-AD0E-4576-BA4A-9E3749F78E94}" name="cultivar_level" dataDxfId="133">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132"/>
    <tableColumn id="15" xr3:uid="{9A59B5B7-7B68-4F38-96E2-7D080D8BF671}" name="cultivar_name" dataDxfId="131"/>
    <tableColumn id="19" xr3:uid="{7BCD97B1-6DBE-4764-B922-1F2DCDA74217}" name="crop_ident_ICASA" dataDxfId="130"/>
    <tableColumn id="3" xr3:uid="{F318CBD0-FE96-4710-8F26-0E0B167E94FA}" name="crop_intended_use" dataDxfId="129"/>
    <tableColumn id="5" xr3:uid="{A649E60E-E925-4D5E-AC98-32DD6D0E7F63}" name="cultivar_notes" dataDxfId="128"/>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1" totalsRowShown="0" headerRowDxfId="396">
  <autoFilter ref="A4:D21" xr:uid="{77F7C1D0-1B00-4CF4-88BC-0DEC85F953DC}"/>
  <tableColumns count="4">
    <tableColumn id="1" xr3:uid="{064C0C80-9966-4FE5-A358-3B63D88AFD11}" name="experiment_ID" dataDxfId="395"/>
    <tableColumn id="2" xr3:uid="{123A7DAC-8FE9-4397-9658-262487332BF5}" name="tillage_level" dataDxfId="394">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393"/>
    <tableColumn id="8" xr3:uid="{17128E21-52FE-45DB-9580-F437CD0DCDA4}" name="tillage_treatment_notes" dataDxfId="39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1" totalsRowShown="0" headerRowDxfId="391">
  <autoFilter ref="A4:G21" xr:uid="{A3AAB4EA-51D5-47B5-B4D5-27DD724AC1A8}"/>
  <tableColumns count="7">
    <tableColumn id="1" xr3:uid="{BE6134E0-871E-4354-93DF-B7E89DEE2CAA}" name="experiment_ID" dataDxfId="390"/>
    <tableColumn id="3" xr3:uid="{83DC67DB-647C-4BB5-A921-6C5C560E47AE}" name="tillage_level" dataDxfId="389"/>
    <tableColumn id="4" xr3:uid="{4F516FC8-6F60-4C2B-B76A-6924F1007CAB}" name="tillage_operation_name" dataDxfId="388"/>
    <tableColumn id="7" xr3:uid="{3928CA98-0312-43FB-ADE1-32BB25EBED88}" name="tillage_date" dataDxfId="387"/>
    <tableColumn id="8" xr3:uid="{345978E8-7B1B-4AA2-A869-FD46316EC7C9}" name="tillage_implement" dataDxfId="386"/>
    <tableColumn id="9" xr3:uid="{68205519-7C8B-4DCD-9BD5-BD4F1041DA5E}" name="tillage_operations_depth" dataDxfId="385"/>
    <tableColumn id="2" xr3:uid="{3283F14A-08FF-42F2-807E-814D7B436261}" name="tillage_operations_notes" dataDxfId="384"/>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69" totalsRowShown="0" headerRowDxfId="383">
  <autoFilter ref="A4:O69" xr:uid="{DBCC93B0-4D79-472C-B995-C493E7EC6DC1}"/>
  <tableColumns count="15">
    <tableColumn id="1" xr3:uid="{4FCE37D5-7DAD-4580-885E-2A24AFCAFB23}" name="experiment_ID" dataDxfId="382"/>
    <tableColumn id="3" xr3:uid="{22DEE118-9F6A-48CB-871A-84D7BFF31B8B}" name="planting_level" dataDxfId="381">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380"/>
    <tableColumn id="28" xr3:uid="{999D169E-1EBA-4C31-BDEE-38C7D334CC7D}" name="planting_date" dataDxfId="379"/>
    <tableColumn id="29" xr3:uid="{F8697C7E-5C68-4D3F-9F99-56AA239618FE}" name="plant_pop_at_planting" dataDxfId="378"/>
    <tableColumn id="30" xr3:uid="{C21DA1A1-6B9B-4126-AB49-F9C289146363}" name="planting_material" dataDxfId="377"/>
    <tableColumn id="31" xr3:uid="{93B796FB-A950-4835-BAD7-B99108EBCF60}" name="planting_distribution" dataDxfId="376"/>
    <tableColumn id="32" xr3:uid="{852D630D-16D3-409E-9EA4-5EB47C041BFA}" name="planting_depth" dataDxfId="375"/>
    <tableColumn id="33" xr3:uid="{CC1B8D6E-15BC-4133-9CC9-27EC36479076}" name="planting_material_weight" dataDxfId="374"/>
    <tableColumn id="34" xr3:uid="{EA5935E4-D663-4ED2-9086-7F8CC96E47C0}" name="germination" dataDxfId="373"/>
    <tableColumn id="35" xr3:uid="{3A1EBD13-440C-4713-BDDA-620D23D50CC9}" name="planting_notes" dataDxfId="372"/>
    <tableColumn id="2" xr3:uid="{711578A9-8AB9-463F-A61D-6F4D1254A2CD}" name="emergence_date" dataDxfId="371"/>
    <tableColumn id="4" xr3:uid="{E0198DD6-D522-49D5-BBA5-DB5007F0CB3C}" name="plant_pop_at_emergence" dataDxfId="370"/>
    <tableColumn id="5" xr3:uid="{F74B739F-B6E1-4F30-AF85-22E88F5CF787}" name="row_spacing" dataDxfId="369"/>
    <tableColumn id="6" xr3:uid="{7771BBA3-A06A-4654-AB04-FFB262BA6F8F}" name="row_direction" dataDxfId="368"/>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40" totalsRowShown="0" headerRowDxfId="367">
  <autoFilter ref="A4:E40" xr:uid="{77F7C1D0-1B00-4CF4-88BC-0DEC85F953DC}"/>
  <tableColumns count="5">
    <tableColumn id="1" xr3:uid="{A156CDB4-CA1C-46B2-9A28-F2884AC5D92D}" name="experiment_ID" dataDxfId="366"/>
    <tableColumn id="2" xr3:uid="{ACD08E62-9057-49A7-9EA3-EE0BA19976E3}" name="irrigation_level" dataDxfId="365">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364"/>
    <tableColumn id="6" xr3:uid="{22FD20B3-53D9-43B5-A650-6EFE4BBB9AEE}" name="irrig_applied" dataDxfId="363"/>
    <tableColumn id="4" xr3:uid="{064213CE-0408-4414-81B4-7C758038E3D5}" name="irrigation_notes" dataDxfId="362"/>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85" totalsRowShown="0" headerRowDxfId="361" dataDxfId="360">
  <autoFilter ref="A4:G85" xr:uid="{A3AAB4EA-51D5-47B5-B4D5-27DD724AC1A8}"/>
  <tableColumns count="7">
    <tableColumn id="1" xr3:uid="{C45E9A7C-2CC6-4576-81A1-EE90CF2C42FA}" name="experiment_ID" dataDxfId="359"/>
    <tableColumn id="3" xr3:uid="{A9243036-F39E-4AF0-B13D-DD0803C7FA54}" name="irrigation_level" dataDxfId="358"/>
    <tableColumn id="17" xr3:uid="{FA25899C-5D99-4977-927E-9CAA9CF77D25}" name="irrigation_operation_name" dataDxfId="357"/>
    <tableColumn id="2" xr3:uid="{3E4B3DA5-9F7B-4B6E-A91A-6C3928BCAFA8}" name="irrigation_date" dataDxfId="356"/>
    <tableColumn id="4" xr3:uid="{6B2B59A8-279C-438A-8F42-4FDD583B2666}" name="irrigation_operation" dataDxfId="355"/>
    <tableColumn id="5" xr3:uid="{DEAECE4B-5F6B-4C05-9A26-338D1D652A11}" name="irrig_amount_depth" dataDxfId="354"/>
    <tableColumn id="6" xr3:uid="{C245A1F4-3485-4E75-9FB8-2EF47CB2D40C}" name="irrigation_operation_notes" dataDxfId="353"/>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352">
  <autoFilter ref="A4:E5" xr:uid="{77F7C1D0-1B00-4CF4-88BC-0DEC85F953DC}"/>
  <tableColumns count="5">
    <tableColumn id="1" xr3:uid="{1C67C35E-E90B-4AC3-A63C-3865AA7F946D}" name="experiment_ID" dataDxfId="351"/>
    <tableColumn id="2" xr3:uid="{EE8EF69A-A40F-4852-B647-5BC9CFBA1BA7}" name="org_materials_applic_lev" dataDxfId="350">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349"/>
    <tableColumn id="9" xr3:uid="{ACFCF9CD-6197-4300-A3C5-75775B372222}" name="org_material_applic_tot" dataDxfId="348"/>
    <tableColumn id="3" xr3:uid="{12F541B9-0E79-44B0-B295-3382406840B2}" name="org_material_notes" dataDxfId="347"/>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346" dataDxfId="345">
  <autoFilter ref="A4:K5" xr:uid="{7C3F1750-AC69-4213-B59A-E077F022E7D0}"/>
  <tableColumns count="11">
    <tableColumn id="1" xr3:uid="{1B26D61E-FE2D-4AC4-A912-D367EB1E1265}" name="experiment_ID" dataDxfId="344"/>
    <tableColumn id="3" xr3:uid="{735E5EED-69EC-45F6-A5E3-D217D11FC4AE}" name="org_materials_applic_lev" dataDxfId="343"/>
    <tableColumn id="2" xr3:uid="{067DB045-F705-42C5-B755-9601CC596A0A}" name="organic_material_applic_date" dataDxfId="342"/>
    <tableColumn id="15" xr3:uid="{AC211CA4-4C6A-46E8-9A7C-7A3B618E998D}" name="organic_material" dataDxfId="341"/>
    <tableColumn id="17" xr3:uid="{DA53AF3E-3BC9-4137-A3FB-F8A5C34EED15}" name="org_material_appl_depth" dataDxfId="340"/>
    <tableColumn id="18" xr3:uid="{97072A05-F46B-4D37-B431-F8762A356ACB}" name="org_material_incorp_perc" dataDxfId="339"/>
    <tableColumn id="19" xr3:uid="{4C260044-6455-43DD-A1C0-1B1E9D76C07F}" name="org_material_applic_amnt" dataDxfId="338"/>
    <tableColumn id="20" xr3:uid="{9AD9E87C-C967-47B7-96A3-1DD8F7D722C2}" name="org_matter_moisture_conc" dataDxfId="337"/>
    <tableColumn id="21" xr3:uid="{D996A876-B860-421D-B47F-0CD2A22209C6}" name="org_matter_carbon_conc" dataDxfId="336"/>
    <tableColumn id="22" xr3:uid="{332AC063-69DF-472F-A702-1A671673AE59}" name="organic_material_N_conc" dataDxfId="335"/>
    <tableColumn id="23" xr3:uid="{6F1E195B-40F9-4C8D-878A-871BE3D660DC}" name="org_material_applic_notes" dataDxfId="334"/>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01" totalsRowShown="0" headerRowDxfId="333">
  <autoFilter ref="A4:G101" xr:uid="{DB9EB374-C541-4A85-ADC8-845A320AB264}"/>
  <tableColumns count="7">
    <tableColumn id="1" xr3:uid="{79B5E9CA-7C90-4CFF-B479-128C58B71009}" name="experiment_ID" dataDxfId="332"/>
    <tableColumn id="2" xr3:uid="{E5917133-2C12-452F-942D-E4260F14FC8F}" name="fertilizer_level" dataDxfId="331">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330"/>
    <tableColumn id="3" xr3:uid="{4849280E-6464-44DA-A745-B5BAC6FF6559}" name="fert_applied" dataDxfId="329"/>
    <tableColumn id="4" xr3:uid="{C4B7560B-56F2-4333-9583-24D9DB57137E}" name="fert_#_tot" dataDxfId="328"/>
    <tableColumn id="5" xr3:uid="{AED1EB50-299C-48F8-A961-521C6C722AD7}" name="fertilizer_season" dataDxfId="327"/>
    <tableColumn id="18" xr3:uid="{D578DCB9-0986-4424-B3AD-4D2F7F3F3804}" name="fertilizer_notes" dataDxfId="326"/>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67" totalsRowShown="0" headerRowDxfId="325">
  <autoFilter ref="A4:X167" xr:uid="{7C3F1750-AC69-4213-B59A-E077F022E7D0}"/>
  <tableColumns count="24">
    <tableColumn id="1" xr3:uid="{86BB556E-921D-459C-95EB-7E01C208482F}" name="experiment_ID" dataDxfId="324"/>
    <tableColumn id="3" xr3:uid="{206AB09C-68CA-4358-98A9-735CEACC74EA}" name="fertilizer_level" dataDxfId="323"/>
    <tableColumn id="28" xr3:uid="{AD29869F-1EFC-4B76-A913-C4192F975B24}" name="fertiliz_app_name" dataDxfId="322"/>
    <tableColumn id="29" xr3:uid="{13C30E9D-D629-4447-B465-23BAF14ADA10}" name="fertilization_date" dataDxfId="321"/>
    <tableColumn id="30" xr3:uid="{A709DAC8-57BE-4DC1-AFDD-C9A35CE94D2E}" name="fertilizer_material" dataDxfId="320"/>
    <tableColumn id="31" xr3:uid="{92A4398B-E281-48AF-8282-1181B058ED7A}" name="fertilizer_applic_method" dataDxfId="319"/>
    <tableColumn id="32" xr3:uid="{94BBBA5A-DF59-45F4-BFBB-A0BA6FE2268E}" name="application_depth_fert" dataDxfId="318"/>
    <tableColumn id="33" xr3:uid="{BCED6F27-DAE7-4EC5-9872-8862E9462381}" name="fertilizer_total_amount" dataDxfId="317"/>
    <tableColumn id="34" xr3:uid="{114F6E6A-5050-462D-8166-BD138F9F9653}" name="N_in_applied_fertilizer" dataDxfId="316"/>
    <tableColumn id="35" xr3:uid="{1CC15F09-7DD6-4EE5-99EA-065B4DCE45CC}" name="NO3_applied_fertilizer" dataDxfId="315"/>
    <tableColumn id="36" xr3:uid="{204AE436-750C-44E7-871C-D3F3AAB01B23}" name="NH4_applied_fertilizer" dataDxfId="314"/>
    <tableColumn id="37" xr3:uid="{F628C0D7-E91C-47F5-B8F2-ED2C86832711}" name="Urea_applied_fertilizer" dataDxfId="313"/>
    <tableColumn id="38" xr3:uid="{F155F9AB-013A-4D6F-B8A2-9D317C5F0BC9}" name="phosphorus_applied_fert" dataDxfId="312"/>
    <tableColumn id="39" xr3:uid="{A00DD634-3309-49CF-B590-8632957F980D}" name="fertilizer_K_applied" dataDxfId="311"/>
    <tableColumn id="40" xr3:uid="{074C0D25-C0C6-4010-8772-475123F63D81}" name="B_in_applied_fertilizer" dataDxfId="310"/>
    <tableColumn id="41" xr3:uid="{48D6EF16-3473-4DBE-BE03-23F730D215C8}" name="Ca_in_applied_fertilizer" dataDxfId="309"/>
    <tableColumn id="42" xr3:uid="{44E13A7D-FE24-42B7-91A9-FB5798EC2324}" name="Fe_in_applied_fertilizer" dataDxfId="308"/>
    <tableColumn id="43" xr3:uid="{292C46D3-AC1C-4F18-951B-A076D6F88868}" name="Mg_in_applied_fertilizer" dataDxfId="307"/>
    <tableColumn id="44" xr3:uid="{90CE11FB-1254-4DFD-93CA-8759263A6132}" name="Mn_in_applied_fertilizer" dataDxfId="306"/>
    <tableColumn id="45" xr3:uid="{27972042-D338-4A32-ABA1-1563C01C04E3}" name="S_in_applied_fertilizer" dataDxfId="305"/>
    <tableColumn id="46" xr3:uid="{61529952-8942-4A28-9AEA-A7460A674A65}" name="Zn_in_applied_fertilizer" dataDxfId="304"/>
    <tableColumn id="2" xr3:uid="{A9638481-95DC-4E58-86DD-251DD647A655}" name="fertiliz_code_other_elem" dataDxfId="303"/>
    <tableColumn id="4" xr3:uid="{D4E8CB31-15D0-4D05-BDCC-D97F97A13922}" name="other_elements_appl_fert" dataDxfId="302"/>
    <tableColumn id="5" xr3:uid="{1E2DAE40-5ABF-409E-AD1C-3FE3C44178FC}" name="fertilizer_applic_notes" dataDxfId="301"/>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300">
  <autoFilter ref="A4:D9" xr:uid="{77F7C1D0-1B00-4CF4-88BC-0DEC85F953DC}"/>
  <tableColumns count="4">
    <tableColumn id="1" xr3:uid="{481EB051-4328-42CD-9B7E-1B5D371B11E8}" name="experiment_ID"/>
    <tableColumn id="2" xr3:uid="{C5E0F8D4-0AC1-43CD-9963-49F39C522011}" name="chemical_applic_level" dataDxfId="299">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298"/>
    <tableColumn id="5" xr3:uid="{624A44F9-1748-4F9C-B889-3E56A5138C2F}" name="chemicals_notes" dataDxfId="297"/>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296">
  <autoFilter ref="A4:I5" xr:uid="{A3AAB4EA-51D5-47B5-B4D5-27DD724AC1A8}"/>
  <tableColumns count="9">
    <tableColumn id="1" xr3:uid="{4571FE7C-A5B1-42E7-A10D-B8C517E57329}" name="experiment_ID" dataDxfId="295"/>
    <tableColumn id="3" xr3:uid="{BEABF4E5-DBFA-48F5-BB68-85D07F2CA2AB}" name="chemical_applic_level" dataDxfId="294"/>
    <tableColumn id="2" xr3:uid="{50DA79F1-F284-4570-9FB1-C3BC391D78BE}" name="chemical_applic_date" dataDxfId="293"/>
    <tableColumn id="58" xr3:uid="{C79458F4-3537-4566-904E-D8A043733DB0}" name="chemical_applic_material" dataDxfId="292"/>
    <tableColumn id="59" xr3:uid="{CCA4B20F-9527-4113-8222-410CBDBBD014}" name="chemical_applic_method" dataDxfId="291"/>
    <tableColumn id="60" xr3:uid="{641D8B7E-2821-4F98-BB3F-EDF8B15FCBD0}" name="application_depth_chem" dataDxfId="290"/>
    <tableColumn id="61" xr3:uid="{E6AD654A-BF7C-458B-8DA7-8EDA1ECF0B05}" name="chemical_applic_amount" dataDxfId="289"/>
    <tableColumn id="62" xr3:uid="{75C36578-C365-4137-B226-932D34495025}" name="chemical_applic_target" dataDxfId="288"/>
    <tableColumn id="4" xr3:uid="{2615844A-BA4F-4DDE-8082-F04DEAEC56AD}" name="chemical_applic_notes" dataDxfId="287"/>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286">
  <autoFilter ref="A4:I5" xr:uid="{B5DB3634-6071-440A-ACB7-120C56A8AEB3}"/>
  <tableColumns count="9">
    <tableColumn id="1" xr3:uid="{CDFFD694-37EA-4136-8B38-531C383330E7}" name="experiment_ID" dataDxfId="285"/>
    <tableColumn id="2" xr3:uid="{2FB7DA15-597F-4D99-A03A-EB00DFC63A8F}" name="mulch_level" dataDxfId="284">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283"/>
    <tableColumn id="15" xr3:uid="{9F041F40-0402-41AC-A0A8-74BFC7D48534}" name="mulch_applic_date" dataDxfId="282"/>
    <tableColumn id="19" xr3:uid="{1B708BC0-AF1C-4D64-94BF-A0B90E96A46A}" name="mulch_removal_date" dataDxfId="281"/>
    <tableColumn id="3" xr3:uid="{1E721FBB-5A34-4090-973D-8DFAACB9EAD2}" name="mulch_type" dataDxfId="280"/>
    <tableColumn id="4" xr3:uid="{45625963-AB56-40A4-9BDA-CC78681D5F09}" name="mulch_type_remove" dataDxfId="279"/>
    <tableColumn id="5" xr3:uid="{5D638432-9BB8-454C-AD81-0E3474E718D3}" name="mulch_cover_fraction" dataDxfId="278"/>
    <tableColumn id="6" xr3:uid="{F46B062A-6E3F-4DB0-A49C-D6D37D611AFD}" name="mulch_level_notes" dataDxfId="277"/>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15:D51" totalsRowShown="0" headerRowDxfId="276">
  <autoFilter ref="A15:D5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42" totalsRowShown="0" headerRowDxfId="275">
  <autoFilter ref="A4:J242" xr:uid="{F334BE32-25D5-43AD-A28D-6595D81A11E8}"/>
  <tableColumns count="10">
    <tableColumn id="1" xr3:uid="{229B1FAB-E450-4755-81F8-05415EA5CEDA}" name="experiment_ID" dataDxfId="274"/>
    <tableColumn id="3" xr3:uid="{7BB2A383-5548-45FF-AD53-869BFDA02149}" name="harvest_operations_level" dataDxfId="273"/>
    <tableColumn id="18" xr3:uid="{D2B8CE1F-F1E5-41FA-B06C-5289CBDACD1E}" name="harvest_operations_date" dataDxfId="272"/>
    <tableColumn id="20" xr3:uid="{6DB3DD3A-82FE-4613-8C62-05FC810C64C2}" name="harvest_operat_component" dataDxfId="271"/>
    <tableColumn id="21" xr3:uid="{A15B1384-30E2-4551-86F9-A2AB53A46E12}" name="harvest_method" dataDxfId="270"/>
    <tableColumn id="2" xr3:uid="{7DF04191-64DE-427B-8CFB-9D1F8602418A}" name="harvest_stage" dataDxfId="269"/>
    <tableColumn id="4" xr3:uid="{FBCD518C-C103-417F-A584-74DC40BCEC7C}" name="harv_operat_main_product" dataDxfId="268"/>
    <tableColumn id="5" xr3:uid="{9FC54403-06C1-4846-9082-480589D3F591}" name="harv_operation_byproduct" dataDxfId="267"/>
    <tableColumn id="6" xr3:uid="{E8E7FD42-484D-4819-9DAC-925E004EB8EA}" name="harv_operat_size_categor" dataDxfId="266"/>
    <tableColumn id="7" xr3:uid="{72A52620-5DAA-4D25-8565-C9D0CDCCB3CA}" name="harvest_operations_notes" dataDxfId="265"/>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340" totalsRowShown="0" headerRowDxfId="264" dataDxfId="263">
  <autoFilter ref="A4:Q340" xr:uid="{418326F8-391B-45E0-97BB-D948CCE1E8D3}"/>
  <tableColumns count="17">
    <tableColumn id="1" xr3:uid="{E3E3835B-ED22-4E2F-B31F-E7780ABB0DD6}" name="experiment_ID" dataDxfId="262"/>
    <tableColumn id="2" xr3:uid="{DDC4028D-51F9-4B05-A591-AC7BCE40287E}" name="treatment_number" dataDxfId="261">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260"/>
    <tableColumn id="4" xr3:uid="{723AF5B3-C8B4-48EE-A56A-56495723F770}" name="genotype_level_number" dataDxfId="259"/>
    <tableColumn id="5" xr3:uid="{B7E65C1A-5FED-45C6-A1B4-66394B6B10BC}" name="field_level" dataDxfId="258"/>
    <tableColumn id="6" xr3:uid="{0288AF23-3B4F-46D7-96E5-F2836716E890}" name="soil_analysis_level" dataDxfId="257"/>
    <tableColumn id="7" xr3:uid="{A99E7C02-2ECD-4115-9A68-7A5F32B4933B}" name="initial_conditions_level" dataDxfId="256"/>
    <tableColumn id="8" xr3:uid="{A6356408-09C3-4F4F-8609-DA47BF128A5D}" name="planting_level" dataDxfId="255"/>
    <tableColumn id="9" xr3:uid="{2E44F29B-0789-488A-ADD7-E812928A8FF7}" name="irrigation_level" dataDxfId="254"/>
    <tableColumn id="10" xr3:uid="{9377009E-FE92-4471-9F35-B769CDEA0EAE}" name="fertilizer_level" dataDxfId="253"/>
    <tableColumn id="11" xr3:uid="{1E208BA1-C1F0-4711-B7A8-FA4F39726875}" name="org_materials_applic_lev" dataDxfId="252"/>
    <tableColumn id="12" xr3:uid="{5F3C3085-2F26-411A-8530-A0FA0F9C5194}" name="chemical_applic_level" dataDxfId="251"/>
    <tableColumn id="13" xr3:uid="{24D68267-41D3-4A56-B9DC-B15ADCED41A5}" name="tillage_level" dataDxfId="250"/>
    <tableColumn id="14" xr3:uid="{8F54013B-D171-4C0F-97DC-A5D64DFD69B2}" name="environmental_modif_lev" dataDxfId="249"/>
    <tableColumn id="15" xr3:uid="{609E5842-0963-47EC-A6A4-2747D5256F59}" name="harvest_operations_level" dataDxfId="248"/>
    <tableColumn id="16" xr3:uid="{E740A0BB-530D-4FF2-B895-8DB8AF948E78}" name="mulch_level" dataDxfId="247"/>
    <tableColumn id="17" xr3:uid="{650FA923-C999-4B90-BB36-A39625D4CB3F}" name="simulation_control_level" dataDxfId="246"/>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245">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244"/>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243">
  <autoFilter ref="A4:J5" xr:uid="{637C23B0-AA44-4AA6-9E36-40568E969208}"/>
  <tableColumns count="10">
    <tableColumn id="1" xr3:uid="{DE0A8CFB-86B1-46C2-B611-583E5EEA8561}" name="experiment_ID" dataDxfId="242"/>
    <tableColumn id="7" xr3:uid="{563854A2-C7A8-4F97-A0CC-793ABCD68755}" name="treatment_lev_ID" dataDxfId="241"/>
    <tableColumn id="5" xr3:uid="{7F1636B8-8FAC-44AD-ABA7-9DDCD3E5CABE}" name="treatment_number" dataDxfId="240"/>
    <tableColumn id="89" xr3:uid="{249E2369-CC86-46F7-8675-DB0347726A4A}" name="replicate_number" dataDxfId="239"/>
    <tableColumn id="91" xr3:uid="{4698CDBF-6B1C-44F4-B9F5-13C13E986BFA}" name="harvest_yld_matur_dry_wt" dataDxfId="238"/>
    <tableColumn id="2" xr3:uid="{531FE137-CA55-4491-B1F0-94AB5FA89C2D}" name="grain_dry_wt_at_maturity" dataDxfId="237"/>
    <tableColumn id="3" xr3:uid="{983252DD-FFC5-44D3-96F4-0430062C4804}" name="grain_unit_dry_wt_matur" dataDxfId="236"/>
    <tableColumn id="6" xr3:uid="{9E6B0084-D045-4D92-A640-0352C256C5FB}" name="tot_dry_wt_at_harvest" dataDxfId="235"/>
    <tableColumn id="8" xr3:uid="{3FF21391-9E30-42F6-A1B6-716C9A63AF29}" name="harvest_index_maturity" dataDxfId="234"/>
    <tableColumn id="9" xr3:uid="{288ECCB8-BAA0-4CD3-9BBE-1BCEA1C9C1DB}" name="tiller_number_maturity" dataDxfId="233"/>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232" dataDxfId="231">
  <autoFilter ref="A4:L5" xr:uid="{637C23B0-AA44-4AA6-9E36-40568E969208}"/>
  <tableColumns count="12">
    <tableColumn id="1" xr3:uid="{7F2CE5A8-CAE8-42CF-8EC4-7CF8AC8BBBAD}" name="experiment_ID" dataDxfId="230"/>
    <tableColumn id="4" xr3:uid="{014CE956-2092-460F-B73D-996A8A933E12}" name="treatment_lev_ID" dataDxfId="229"/>
    <tableColumn id="89" xr3:uid="{9CE2AC7A-F0E6-458A-A181-C43995D3AB92}" name="treatment_number" dataDxfId="228"/>
    <tableColumn id="17" xr3:uid="{60313B67-A908-4FE9-AA12-289F429B903B}" name="replicate_number" dataDxfId="227"/>
    <tableColumn id="2" xr3:uid="{E3AA7938-9291-45AF-A12B-8CC882200D8E}" name="anthesis_date" dataDxfId="226"/>
    <tableColumn id="3" xr3:uid="{1CC9F3F6-BD9C-44D4-AEF8-784810AF19F3}" name="physiologic_maturity_dat" dataDxfId="225"/>
    <tableColumn id="6" xr3:uid="{B6637099-B86D-4BF8-B593-1443FE1293FC}" name="harvest_date" dataDxfId="224"/>
    <tableColumn id="7" xr3:uid="{EC0C9B35-9D77-4C25-AB89-769F59251504}" name="emergence_date" dataDxfId="223"/>
    <tableColumn id="8" xr3:uid="{F5EA7C1D-671E-4AB3-A95D-05E71376E5F0}" name="beginning_bloom_stage" dataDxfId="222"/>
    <tableColumn id="9" xr3:uid="{31D71E63-FF8C-4251-B3B6-657A6D93ED2D}" name="beginning_maturity_date" dataDxfId="221"/>
    <tableColumn id="10" xr3:uid="{BDAF7EF8-2AE1-4827-B8EE-7FECFD7E8D8A}" name="beginning_peg_stage" dataDxfId="220"/>
    <tableColumn id="11" xr3:uid="{857ADD19-A5FC-401D-B1D1-609E7ADDEF76}" name="beginning_pod_stage" dataDxfId="219"/>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218" dataDxfId="217">
  <autoFilter ref="A4:D5" xr:uid="{637C23B0-AA44-4AA6-9E36-40568E969208}"/>
  <tableColumns count="4">
    <tableColumn id="1" xr3:uid="{B87FBDA4-8115-4225-8366-96E97D8EBB56}" name="experiment_ID" dataDxfId="216"/>
    <tableColumn id="7" xr3:uid="{949640D5-CED6-4147-A3E6-A7E2C387493E}" name="treatment_lev_ID" dataDxfId="215"/>
    <tableColumn id="5" xr3:uid="{CDB24A26-4309-472D-AE83-5255AEFEC65A}" name="treatment_number" dataDxfId="214"/>
    <tableColumn id="89" xr3:uid="{896E25E6-AB99-494E-B151-1CE90622844D}" name="replicate_number" dataDxfId="213"/>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212" dataDxfId="211">
  <autoFilter ref="A4:D5" xr:uid="{637C23B0-AA44-4AA6-9E36-40568E969208}"/>
  <tableColumns count="4">
    <tableColumn id="1" xr3:uid="{D5F09AF8-2259-482A-84B0-C8DC0E6EF27A}" name="experiment_ID" dataDxfId="210"/>
    <tableColumn id="7" xr3:uid="{8BBAD5C2-9C7B-43B6-8B0F-468D5033C9AD}" name="treatment_lev_ID" dataDxfId="209"/>
    <tableColumn id="5" xr3:uid="{C7833CC8-5CB8-460E-BA01-FB86B3075982}" name="treatment_number" dataDxfId="208"/>
    <tableColumn id="89" xr3:uid="{2D852C3C-CCC0-46E2-956A-6B7D5A1423EF}" name="replicate_number" dataDxfId="207"/>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206" dataDxfId="205">
  <autoFilter ref="A4:D5" xr:uid="{637C23B0-AA44-4AA6-9E36-40568E969208}"/>
  <tableColumns count="4">
    <tableColumn id="1" xr3:uid="{93930785-BC88-47D7-879E-99D2D080CC0E}" name="experiment_ID" dataDxfId="204"/>
    <tableColumn id="7" xr3:uid="{31D58FCE-03CF-47EE-9E28-37C46762B6F8}" name="treatment_lev_ID" dataDxfId="203"/>
    <tableColumn id="5" xr3:uid="{1A9F9D64-E5E0-4C59-917B-A5101BE074F6}" name="treatment_number" dataDxfId="202"/>
    <tableColumn id="89" xr3:uid="{5566ECB4-5E89-4A70-AF17-FC1F3A2C7B50}" name="replicate_number" dataDxfId="201"/>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200" dataDxfId="199">
  <autoFilter ref="A4:D5" xr:uid="{637C23B0-AA44-4AA6-9E36-40568E969208}"/>
  <tableColumns count="4">
    <tableColumn id="1" xr3:uid="{17E467C8-AEC4-4793-A931-0B5349ABACE3}" name="experiment_ID" dataDxfId="198"/>
    <tableColumn id="7" xr3:uid="{2892904C-2D99-472D-A2DD-2610772E3CB8}" name="treatment_lev_ID" dataDxfId="197"/>
    <tableColumn id="5" xr3:uid="{8053B4BF-358E-47A5-A5BA-5A4C1513E2AA}" name="treatment_number" dataDxfId="196"/>
    <tableColumn id="89" xr3:uid="{63893810-FB26-4944-BEDE-B75A06B2B053}" name="replicate_number" dataDxfId="195"/>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194" dataDxfId="193">
  <autoFilter ref="A4:H5" xr:uid="{20435861-579E-497D-999A-529F7B05BFEA}"/>
  <tableColumns count="8">
    <tableColumn id="1" xr3:uid="{11EC9595-1DB0-43F4-9CA1-4CAD69107C94}" name="experiment_ID" dataDxfId="192"/>
    <tableColumn id="7" xr3:uid="{50C22B6E-13B8-4787-86CF-36F99C0E8077}" name="treatment_lev_ID" dataDxfId="191"/>
    <tableColumn id="4" xr3:uid="{E1C2B2DC-E469-4315-989D-997E50622464}" name="treatment_number" dataDxfId="190"/>
    <tableColumn id="6" xr3:uid="{3072FE54-6EFE-45D2-8E36-3136F081E474}" name="replicate_number" dataDxfId="189"/>
    <tableColumn id="5" xr3:uid="{C32DE6CE-BEF9-40B8-9191-A599AB52DB5F}" name="date_of_measurement" dataDxfId="188"/>
    <tableColumn id="8" xr3:uid="{384C8EC1-3286-4B4F-9214-475314DE5576}" name="leaf_area_index" dataDxfId="187"/>
    <tableColumn id="9" xr3:uid="{BCE0A326-3E2F-4912-9A1F-D8B1A1B0413D}" name="shoot_(apex)_number" dataDxfId="186"/>
    <tableColumn id="2" xr3:uid="{D9FEA559-8C8D-4755-9343-A520EF589A34}" name="growth_stage_Zadoks" dataDxfId="185"/>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184" dataDxfId="183">
  <autoFilter ref="A4:E5" xr:uid="{20435861-579E-497D-999A-529F7B05BFEA}"/>
  <tableColumns count="5">
    <tableColumn id="1" xr3:uid="{B8036022-A3F9-407C-BDDA-F89E0B7E4DD5}" name="experiment_ID" dataDxfId="182"/>
    <tableColumn id="7" xr3:uid="{F3D76335-2B28-4514-B119-8F0FC5454B9D}" name="treatment_lev_ID" dataDxfId="181"/>
    <tableColumn id="4" xr3:uid="{1A7611A1-BDAB-4B28-B346-89B6E1522AF9}" name="treatment_number" dataDxfId="180"/>
    <tableColumn id="6" xr3:uid="{E033292B-122E-4E27-B860-57670BFE3E52}" name="replicate_number" dataDxfId="179"/>
    <tableColumn id="5" xr3:uid="{DB78B44F-CC0C-49E7-8619-C8EFABE45E13}" name="date_of_measurement" dataDxfId="178"/>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177" dataDxfId="176">
  <autoFilter ref="A4:E5" xr:uid="{20435861-579E-497D-999A-529F7B05BFEA}"/>
  <tableColumns count="5">
    <tableColumn id="1" xr3:uid="{89CB7365-2CAB-4D48-95F2-FC0553783ADC}" name="experiment_ID" dataDxfId="175"/>
    <tableColumn id="7" xr3:uid="{C4EF157F-705C-494E-9CE0-3472BE316CB4}" name="treatment_lev_ID" dataDxfId="174"/>
    <tableColumn id="4" xr3:uid="{A4239645-4017-4A65-868A-C9B5765F0F43}" name="treatment_number" dataDxfId="173"/>
    <tableColumn id="6" xr3:uid="{9731BC91-4C74-413D-A3F3-CB37129DFA21}" name="replicate_number" dataDxfId="172"/>
    <tableColumn id="5" xr3:uid="{85F55033-DDC1-4BEA-87F9-746C2C0524D2}" name="date_of_measurement" dataDxfId="171"/>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170" dataDxfId="169">
  <autoFilter ref="A4:E5" xr:uid="{20435861-579E-497D-999A-529F7B05BFEA}"/>
  <tableColumns count="5">
    <tableColumn id="1" xr3:uid="{AF3EC75C-AC58-4C49-810A-F0D2C6D5E56B}" name="experiment_ID" dataDxfId="168"/>
    <tableColumn id="7" xr3:uid="{F0A3331C-3F1B-499A-8B1E-D75660A65187}" name="treatment_lev_ID" dataDxfId="167"/>
    <tableColumn id="4" xr3:uid="{403FB5CF-6F52-4810-AB8F-8BD8D2A69111}" name="treatment_number" dataDxfId="166"/>
    <tableColumn id="6" xr3:uid="{DFD6CF61-6FA6-4653-A0E2-D5EDEEF9B087}" name="replicate_number" dataDxfId="165"/>
    <tableColumn id="5" xr3:uid="{FD28EE3F-6539-49AF-A5AE-3BB34EE717E0}" name="date_of_measurement" dataDxfId="164"/>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163" dataDxfId="162">
  <autoFilter ref="A4:E5" xr:uid="{20435861-579E-497D-999A-529F7B05BFEA}"/>
  <tableColumns count="5">
    <tableColumn id="1" xr3:uid="{8BE22FC2-0945-492E-869E-9F726D70D0DB}" name="experiment_ID" dataDxfId="161"/>
    <tableColumn id="7" xr3:uid="{EC78117E-E48E-4C5C-B123-5BE0EEF1F776}" name="treatment_lev_ID" dataDxfId="160"/>
    <tableColumn id="4" xr3:uid="{6A640BCC-F154-4EE4-8781-E74E1EB06DBB}" name="treatment_number" dataDxfId="159"/>
    <tableColumn id="6" xr3:uid="{82B55AFD-0438-4986-8D2A-2810BFAF9519}" name="replicate_number" dataDxfId="158"/>
    <tableColumn id="5" xr3:uid="{ABC2387E-32FA-403D-B807-54F5F414411D}" name="date_of_measurement" dataDxfId="157"/>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156" dataDxfId="155">
  <autoFilter ref="A4:E5" xr:uid="{20435861-579E-497D-999A-529F7B05BFEA}"/>
  <tableColumns count="5">
    <tableColumn id="1" xr3:uid="{5BCCE7C5-FD3C-442A-B586-A6599A57DF69}" name="experiment_ID" dataDxfId="154"/>
    <tableColumn id="7" xr3:uid="{C558DE82-A40E-498D-B00E-15BA26CAB706}" name="treatment_lev_ID" dataDxfId="153"/>
    <tableColumn id="4" xr3:uid="{33F79646-A0C0-40E3-BB1F-35257EEA5162}" name="treatment_number" dataDxfId="152"/>
    <tableColumn id="6" xr3:uid="{6B997D94-5977-45BB-97D8-F0CA07A49321}" name="replicate_number" dataDxfId="151"/>
    <tableColumn id="5" xr3:uid="{37CAE8AD-4172-48A4-9706-11D53C899D9E}" name="date_of_measurement" dataDxfId="150"/>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49" dataDxfId="148">
  <autoFilter ref="A4:E5" xr:uid="{20435861-579E-497D-999A-529F7B05BFEA}"/>
  <tableColumns count="5">
    <tableColumn id="1" xr3:uid="{8C961294-5479-467C-9C60-E8E3C0E6215A}" name="experiment_ID" dataDxfId="147"/>
    <tableColumn id="7" xr3:uid="{ADD2C3BE-F80A-4BB6-A034-0FD0DF78B345}" name="treatment_lev_ID" dataDxfId="146"/>
    <tableColumn id="4" xr3:uid="{1C2CED32-D082-405D-87B7-4FDCA39DD9CE}" name="treatment_number" dataDxfId="145"/>
    <tableColumn id="6" xr3:uid="{2A66A12B-6CB0-4DA7-B1EA-4271BB204D91}" name="replicate_number" dataDxfId="144"/>
    <tableColumn id="5" xr3:uid="{808B5092-A762-44A3-A768-4EBA5825737C}" name="date_of_measurement" dataDxfId="143"/>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142" dataDxfId="141">
  <autoFilter ref="A4:E5" xr:uid="{20435861-579E-497D-999A-529F7B05BFEA}"/>
  <tableColumns count="5">
    <tableColumn id="1" xr3:uid="{2EF3C722-FCC0-4214-8D63-B7DED8911425}" name="experiment_ID" dataDxfId="140"/>
    <tableColumn id="7" xr3:uid="{835FF07C-C4D7-43FB-B407-0623225A1410}" name="treatment_lev_ID" dataDxfId="139"/>
    <tableColumn id="4" xr3:uid="{ADB918F4-9B30-4258-9A00-05AA385B4B15}" name="treatment_number" dataDxfId="138"/>
    <tableColumn id="6" xr3:uid="{496BDF75-6741-4D03-9447-413F81817664}" name="replicate_number" dataDxfId="137"/>
    <tableColumn id="5" xr3:uid="{30D0339F-444F-45E7-924A-CF8428AB64DA}" name="date_of_measurement" dataDxfId="13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8" Type="http://schemas.openxmlformats.org/officeDocument/2006/relationships/hyperlink" Target="mailto:anjumuaf0023@gmail.com" TargetMode="External"/><Relationship Id="rId13" Type="http://schemas.openxmlformats.org/officeDocument/2006/relationships/hyperlink" Target="mailto:sunhongyoung@ms.sjzim.ac.cn" TargetMode="External"/><Relationship Id="rId18" Type="http://schemas.openxmlformats.org/officeDocument/2006/relationships/printerSettings" Target="../printerSettings/printerSettings10.bin"/><Relationship Id="rId3" Type="http://schemas.openxmlformats.org/officeDocument/2006/relationships/hyperlink" Target="mailto:myles@plen.ku.dk" TargetMode="External"/><Relationship Id="rId7" Type="http://schemas.openxmlformats.org/officeDocument/2006/relationships/hyperlink" Target="mailto:bruno.basso@unibas.it" TargetMode="External"/><Relationship Id="rId12" Type="http://schemas.openxmlformats.org/officeDocument/2006/relationships/hyperlink" Target="mailto:phw1987@126.com" TargetMode="External"/><Relationship Id="rId17" Type="http://schemas.openxmlformats.org/officeDocument/2006/relationships/hyperlink" Target="mailto:c.cesaraccio@ibimet.cnr.it" TargetMode="External"/><Relationship Id="rId2" Type="http://schemas.openxmlformats.org/officeDocument/2006/relationships/hyperlink" Target="mailto:dhunsake@uswcl.ars.ag.gov" TargetMode="External"/><Relationship Id="rId16" Type="http://schemas.openxmlformats.org/officeDocument/2006/relationships/hyperlink" Target="mailto:sriog@unileon.es" TargetMode="External"/><Relationship Id="rId20" Type="http://schemas.openxmlformats.org/officeDocument/2006/relationships/table" Target="../tables/table5.xml"/><Relationship Id="rId1" Type="http://schemas.openxmlformats.org/officeDocument/2006/relationships/hyperlink" Target="mailto:yanhj@cau.deu.cn" TargetMode="External"/><Relationship Id="rId6" Type="http://schemas.openxmlformats.org/officeDocument/2006/relationships/hyperlink" Target="mailto:Jingyi.yang@agr.gc.ca" TargetMode="External"/><Relationship Id="rId11" Type="http://schemas.openxmlformats.org/officeDocument/2006/relationships/hyperlink" Target="mailto:sruzica@agrif.bg.ac.rs" TargetMode="External"/><Relationship Id="rId5" Type="http://schemas.openxmlformats.org/officeDocument/2006/relationships/hyperlink" Target="mailto:guenole.boulch@unilasalle.fr" TargetMode="External"/><Relationship Id="rId15" Type="http://schemas.openxmlformats.org/officeDocument/2006/relationships/hyperlink" Target="mailto:apenm@unileon.es" TargetMode="External"/><Relationship Id="rId10" Type="http://schemas.openxmlformats.org/officeDocument/2006/relationships/hyperlink" Target="mailto:yjshen@sjziam.ac.cn" TargetMode="External"/><Relationship Id="rId19" Type="http://schemas.openxmlformats.org/officeDocument/2006/relationships/drawing" Target="../drawings/drawing6.xml"/><Relationship Id="rId4" Type="http://schemas.openxmlformats.org/officeDocument/2006/relationships/hyperlink" Target="mailto:domenico.ventrella@entecra.it" TargetMode="External"/><Relationship Id="rId9" Type="http://schemas.openxmlformats.org/officeDocument/2006/relationships/hyperlink" Target="mailto:yanhj@cau.deu.cn" TargetMode="External"/><Relationship Id="rId14" Type="http://schemas.openxmlformats.org/officeDocument/2006/relationships/hyperlink" Target="mailto:eamiri@iau-lahijan.ac.ir" TargetMode="External"/></Relationships>
</file>

<file path=xl/worksheets/_rels/sheet29.xml.rels><?xml version="1.0" encoding="UTF-8" standalone="yes"?>
<Relationships xmlns="http://schemas.openxmlformats.org/package/2006/relationships"><Relationship Id="rId8" Type="http://schemas.openxmlformats.org/officeDocument/2006/relationships/hyperlink" Target="https://doi.org/10.1093/jxb/erac221" TargetMode="External"/><Relationship Id="rId3" Type="http://schemas.openxmlformats.org/officeDocument/2006/relationships/hyperlink" Target="http://dx.doi.org/10.1016/j.eja.2015.02.009" TargetMode="External"/><Relationship Id="rId7" Type="http://schemas.openxmlformats.org/officeDocument/2006/relationships/hyperlink" Target="http://dx.doi.org/10.1016/j.agwat.2013.12.012" TargetMode="External"/><Relationship Id="rId12" Type="http://schemas.openxmlformats.org/officeDocument/2006/relationships/table" Target="../tables/table6.xml"/><Relationship Id="rId2" Type="http://schemas.openxmlformats.org/officeDocument/2006/relationships/hyperlink" Target="https://doi.org/10.1016/j.fcr.2013.01.015"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sy.2014.12.006" TargetMode="External"/><Relationship Id="rId11" Type="http://schemas.openxmlformats.org/officeDocument/2006/relationships/drawing" Target="../drawings/drawing7.xml"/><Relationship Id="rId5" Type="http://schemas.openxmlformats.org/officeDocument/2006/relationships/hyperlink" Target="http://dx.doi.org/10.1016/j.agee.2013.11.023" TargetMode="External"/><Relationship Id="rId10" Type="http://schemas.openxmlformats.org/officeDocument/2006/relationships/printerSettings" Target="../printerSettings/printerSettings11.bin"/><Relationship Id="rId4" Type="http://schemas.openxmlformats.org/officeDocument/2006/relationships/hyperlink" Target="http://dx.doi.org/10.1016/j.eja.2016.02.010" TargetMode="External"/><Relationship Id="rId9" Type="http://schemas.openxmlformats.org/officeDocument/2006/relationships/hyperlink" Target="http://dx.doi.org/10.1016/j.fcr.2017.02.013"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42" s="124" customFormat="1" x14ac:dyDescent="0.35">
      <c r="A1" s="123" t="s">
        <v>6572</v>
      </c>
      <c r="I1" s="125"/>
    </row>
    <row r="2" spans="1:42" x14ac:dyDescent="0.35">
      <c r="A2" t="str" cm="1">
        <f t="array" ref="A2:A13">_xlfn._xlws.SORT(_xlfn.UNIQUE(_xlfn._xlws.FILTER(institutions[resource_ID],institutions[resource_ID] &lt;&gt; "")))</f>
        <v>Basso_2010_method</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42" x14ac:dyDescent="0.35">
      <c r="A3" t="str">
        <v>Boulch_2021_method</v>
      </c>
      <c r="B3" t="str" cm="1">
        <f t="array" ref="B3">TRANSPOSE(_xlfn._xlws.SORT(_xlfn._xlws.FILTER(institutions[institute_ID]&amp;" | "&amp;institutions[institute_name],institutions[resource_ID]=A3)))</f>
        <v>1 | Institut Polytechnique UniLaSalle, AGHYLE, 60000 Beauvais, France</v>
      </c>
    </row>
    <row r="4" spans="1:42" x14ac:dyDescent="0.35">
      <c r="A4" t="str">
        <v>Bustos-Korts_2013_method</v>
      </c>
      <c r="B4" t="str" cm="1">
        <f t="array" ref="B4:D4">TRANSPOSE(_xlfn._xlws.SORT(_xlfn._xlws.FILTER(institutions[institute_ID]&amp;" | "&amp;institutions[institute_name],institutions[resource_ID]=A4)))</f>
        <v>1 | Graduate School, Faculty of Agricultural Sciences, Universidad Austral de Chile, Campus Isla Teja, Valdivia, Chile</v>
      </c>
      <c r="C4" t="str">
        <v>2 | Institute of Plant Production and Protection, Universidad Austral de Chile, Campus Isla Teja, Valdivia, Chile</v>
      </c>
      <c r="D4" t="str">
        <v>3 | Global Wheat Program, International Maize and Wheat Improvement Center (CIMMYT), Apdo, Mexico</v>
      </c>
    </row>
    <row r="5" spans="1:42" x14ac:dyDescent="0.35">
      <c r="A5" t="str">
        <v>Dettori_2017_method</v>
      </c>
      <c r="B5" t="str" cm="1">
        <f t="array" ref="B5:C5">TRANSPOSE(_xlfn._xlws.SORT(_xlfn._xlws.FILTER(institutions[institute_ID]&amp;" | "&amp;institutions[institute_name],institutions[resource_ID]=A5)))</f>
        <v>1 | Agricultural Research Agency of Sardinia (Agris), Viale Trieste 111, 09123 Cagliari, Italy</v>
      </c>
      <c r="C5" t="str">
        <v>2 | Institute of Biometeorology, National Research Council, CNR – IBIMET, Traversa La Crucca 3, 07100 Sassari, Italy</v>
      </c>
    </row>
    <row r="6" spans="1:42" x14ac:dyDescent="0.35">
      <c r="A6" t="str">
        <v>Dueri_2022_method</v>
      </c>
      <c r="B6" t="str" cm="1">
        <f t="array" ref="B6:AP6">TRANSPOSE(_xlfn._xlws.SORT(_xlfn._xlws.FILTER(institutions[institute_ID]&amp;" | "&amp;institutions[institute_name],institutions[resource_ID]=A6)))</f>
        <v>1 | LEPSE, Univ. Montpellier, INRAE, Institut Agro Montpellier , Montpellier, France</v>
      </c>
      <c r="C6" t="str">
        <v>10 | NASA Goddard Institute for Space Studies, New York, NY, USA</v>
      </c>
      <c r="D6" t="str">
        <v>11 | International Maize and Wheat Improvement Center (CIMMYT), Mexico DF, Mexico</v>
      </c>
      <c r="E6" t="str">
        <v>12 | Department of Agronomy, Pir Mehr Ali Shah Arid Agriculture University, Rawalpindi, Pakistan</v>
      </c>
      <c r="F6" t="str">
        <v>13 | Department of Agricultural Research for Northern Sweden, Swedish University of Agricultural Sciences Umeå, Sweden</v>
      </c>
      <c r="G6" t="str">
        <v>14 | Department of Plant and Soil Sciences, Oklahoma State University, Stillwater, OK, USA</v>
      </c>
      <c r="H6" t="str">
        <v>15 | Department of Earth and Environmental Sciences, Michigan State University, East Lansing, MI, USA</v>
      </c>
      <c r="I6" t="str">
        <v>16 | W. K. Kellogg Biological Station, Michigan State University, East Lansing, MI, USA</v>
      </c>
      <c r="J6" t="str">
        <v>17 | National Institute of Agricultural Research (INIA), Colonia, Uruguay</v>
      </c>
      <c r="K6" t="str">
        <v>18 | Tropical Plant Production and Agricultural Systems Modelling (TROPAGS), University of Göttingen, Göttingen, Germany</v>
      </c>
      <c r="L6" t="str">
        <v>19 | Department of Agroecology, Aarhus University, Tjele, Denmark</v>
      </c>
      <c r="M6" t="str">
        <v>2 | The New Zealand Institute for Plant &amp; Food Research Limited, Christchurch, New Zealand</v>
      </c>
      <c r="N6" t="str">
        <v>20 | Institute of Geographical Sciences and Natural Resources Research, Chinese Academy of Science, Beijing, China</v>
      </c>
      <c r="O6" t="str">
        <v>21 | Plant Sciences Axis – Crop Science, Gembloux Agro-Bio Tech, University of Liege, Gembloux, Belgium</v>
      </c>
      <c r="P6" t="str">
        <v>22 | IAS-CSIC &amp; DAUCO, University of Cordoba, Cordoba, Spain</v>
      </c>
      <c r="Q6" t="str">
        <v>23 | Department of Agriculture, food, environment and forestry (DAGRI), University of Florence, Florence, Italy</v>
      </c>
      <c r="R6" t="str">
        <v>24 | Institute of Soil Science and Land Evaluation, University of Hohenheim, Stuttgart, Germany</v>
      </c>
      <c r="S6" t="str">
        <v>25 | CSIRO Agriculture and Food, Brisbane, Queensland, Australia</v>
      </c>
      <c r="T6" t="str">
        <v>26 | Institute for Sustainable Food Systems, University of Florida, Gainesville, FL, USA</v>
      </c>
      <c r="U6" t="str">
        <v>27 | Global Change Research Institute, Academy of Sciences of the Czech Republic, Brno, Czech Republic</v>
      </c>
      <c r="V6" t="str">
        <v>28 | Institute of Biochemistry and Biology, University of Potsdam, Potsdam, Germany</v>
      </c>
      <c r="W6" t="str">
        <v>29 | Natural Resources Institute Finland (Luke), Helsinki, Finland</v>
      </c>
      <c r="X6" t="str">
        <v>3 | Department of Life Science Engineering, Digital Agriculture, Technical University of Munich, Freising, Germany</v>
      </c>
      <c r="Y6" t="str">
        <v>30 | Institute of Biochemical Plant Pathology, Helmholtz Zentrum München—German Research Center for Environmental Health, Neuherberg, Germany</v>
      </c>
      <c r="Z6" t="str">
        <v>31 | CEIGRAM, Technical University of Madrid, Madrid, Spain</v>
      </c>
      <c r="AA6" t="str">
        <v>32 | Department of Economic Analysis and Finances, University of Castilla-La Mancha, Toledo, Spain</v>
      </c>
      <c r="AB6" t="str">
        <v>33 | Centre of Biodiversity and Sustainable Land Use (CBL), University of Göttingen, Göttingen, Germany</v>
      </c>
      <c r="AC6" t="str">
        <v>34 | Rothamsted Research, Harpenden, UK</v>
      </c>
      <c r="AD6" t="str">
        <v>35 | Department of Crop Sciences, University of Göttingen, Göttingen, Germany</v>
      </c>
      <c r="AE6" t="str">
        <v>36 | Biological Systems Engineering, Washington State University, Pullman, WA, USA</v>
      </c>
      <c r="AF6" t="str">
        <v>37 | Water Systems &amp; Global Change Group, Wageningen University, Wageningen, The Netherlands</v>
      </c>
      <c r="AG6" t="str">
        <v>38 | CSIRO Agriculture and Food, Canberra, Australian Capital Territory, Australia</v>
      </c>
      <c r="AH6" t="str">
        <v>39 | College of Environmental and Resource Sciences, Zhejiang University, Hangzhou, Zhejiang, China</v>
      </c>
      <c r="AI6" t="str">
        <v>4 | Institute of Crop Science and Resource Conservation INRES, University of Bonn, Bonn, Germany</v>
      </c>
      <c r="AJ6" t="str">
        <v>40 | National Engineering and Technology Center for Information Agriculture, Ministry of Agriculture, Jiangsu Key Laboratory for Information Agriculture,  Nanjing Agricultural University, Nanjing, China</v>
      </c>
      <c r="AK6" t="str">
        <v>41 | College of Resources and Environmental Sciences, China Agricultural University, Beijing, China</v>
      </c>
      <c r="AL6" t="str">
        <v>5 | Leibniz Centre for Agricultural Landscape Research, Müncheberg, Germany</v>
      </c>
      <c r="AM6" t="str">
        <v>6 | Brandenburg University of Technology, Faculty of Environment and Natural Sciences, Cottbus, Germany</v>
      </c>
      <c r="AN6" t="str">
        <v>7 | Foundation for Arable Research, Templeton, New Zealand</v>
      </c>
      <c r="AO6" t="str">
        <v>8 | Agricultural &amp; Biological Engineering Department, University of Florida, Gainesville, FL, USA</v>
      </c>
      <c r="AP6" t="str">
        <v>9 | Center for Climate Systems Research, Earth Institute, Columbia University, New York, NY, USA</v>
      </c>
    </row>
    <row r="7" spans="1:42" x14ac:dyDescent="0.35">
      <c r="A7" t="str">
        <v>Fernando_2013_method</v>
      </c>
      <c r="B7" t="str" cm="1">
        <f t="array" ref="B7:E7">TRANSPOSE(_xlfn._xlws.SORT(_xlfn._xlws.FILTER(institutions[institute_ID]&amp;" | "&amp;institutions[institute_name],institutions[resource_ID]=A7)))</f>
        <v>1 | Department of Agriculture and Food Systems, Melbourne School of Land and Environment, The University of Melbourne, 4, Water Street, Creswick, Melbourne, VIC  Australia</v>
      </c>
      <c r="C7" t="str">
        <v>2 | Department of Environment and Primary Industries, Natimuk Road, Private Box 260, Horsham, VIC, Australia</v>
      </c>
      <c r="D7" t="str">
        <v>3 | Department of Forest and Ecosystem Science, Melbourne School of Land and Environment, The University of Melbourne, 4, Water Street, Creswick, Melbourne, VIC, Australia</v>
      </c>
      <c r="E7" t="str">
        <v>4 | International Plant Nutrition Institute, 54 Florence Street, Horsham, VIC, Australia</v>
      </c>
    </row>
    <row r="8" spans="1:42" x14ac:dyDescent="0.35">
      <c r="A8" t="str">
        <v>Hunsaker_1996_method</v>
      </c>
      <c r="B8" t="str" cm="1">
        <f t="array" ref="B8">TRANSPOSE(_xlfn._xlws.SORT(_xlfn._xlws.FILTER(institutions[institute_ID]&amp;" | "&amp;institutions[institute_name],institutions[resource_ID]=A8)))</f>
        <v>1 | USDA-Agricultural Research Service, U.S. Water Conservation Laboratory, Flioenix, Arizona</v>
      </c>
    </row>
    <row r="9" spans="1:42" x14ac:dyDescent="0.35">
      <c r="A9" t="str">
        <v>Iqba_2014_method</v>
      </c>
      <c r="B9" t="str" cm="1">
        <f t="array" ref="B9:E9">TRANSPOSE(_xlfn._xlws.SORT(_xlfn._xlws.FILTER(institutions[institute_ID]&amp;" | "&amp;institutions[institute_name],institutions[resource_ID]=A9)))</f>
        <v>1 | Center for Agricultural Resources Research, Institute of Genetics and Developmental Biology, Chinese Academy of Sciences, Shijiazhuang, China</v>
      </c>
      <c r="C9" t="str">
        <v>2 | University of Belgrade, Faculty of Agriculture, Nemanjina 6,  Zemun, Serbia</v>
      </c>
      <c r="D9" t="str">
        <v>3 | Department of Agriculture, Islamic Azad University, Lahijan Branch, Lahijan, Iran</v>
      </c>
      <c r="E9" t="str">
        <v>4 | Department of Biodiversity and Environmental Management (Area of Botany), Mountain Livestock Farming Institute (Joint Center CSIC-ULE), Faculty of Biological and Environmental Sciences, University of Leon, Spain</v>
      </c>
    </row>
    <row r="10" spans="1:42" x14ac:dyDescent="0.35">
      <c r="A10" t="str">
        <v>Li_2014_method</v>
      </c>
      <c r="B10" t="str" cm="1">
        <f t="array" ref="B10:D10">TRANSPOSE(_xlfn._xlws.SORT(_xlfn._xlws.FILTER(institutions[institute_ID]&amp;" | "&amp;institutions[institute_name],institutions[resource_ID]=A10)))</f>
        <v>1 | State Key Laboratory of Grassland and Agro-ecosystems, School of Life Sciences, Lanzhou University, South Tianshui Road, Lanzhou, China</v>
      </c>
      <c r="C10" t="str">
        <v>2 | Greenhouse and Processing Crops Research Centre, Agriculture and Agri-Food Canada, Harrow, ON N0R 1G0, Canada</v>
      </c>
      <c r="D10" t="str">
        <v>3 | AgWeatherNet, Washington State University, WA, USA</v>
      </c>
    </row>
    <row r="11" spans="1:42" x14ac:dyDescent="0.35">
      <c r="A11" t="str">
        <v>Oelofse_2015_method</v>
      </c>
      <c r="B11" t="str" cm="1">
        <f t="array" ref="B11:E11">TRANSPOSE(_xlfn._xlws.SORT(_xlfn._xlws.FILTER(institutions[institute_ID]&amp;" | "&amp;institutions[institute_name],institutions[resource_ID]=A11)))</f>
        <v>1 | Department of Plant and Environmental Sciences, Faculty of Science, University of Copenhagen, Frederiksberg, Denmark</v>
      </c>
      <c r="C11" t="str">
        <v>2 | Laboratory of Applied Statistics, Department of Mathematical Sciences, Faculty of Science, University of Copenhagen,  Copenhagen Ø, Denmark</v>
      </c>
      <c r="D11" t="str">
        <v>3 | SEGES, Agro Food Park 15, Aarhus N, Denmark</v>
      </c>
      <c r="E11" t="str">
        <v>4 | Department of Agroecology, Aarhus University, Blichers Allé 20, P.O. Box 50,Tjele, Denmark</v>
      </c>
    </row>
    <row r="12" spans="1:42" x14ac:dyDescent="0.35">
      <c r="A12" t="str">
        <v>Shoukat_2024_method</v>
      </c>
      <c r="B12" t="str" cm="1">
        <f t="array" ref="B12:E12">TRANSPOSE(_xlfn._xlws.SORT(_xlfn._xlws.FILTER(institutions[institute_ID]&amp;" | "&amp;institutions[institute_name],institutions[resource_ID]=A12)))</f>
        <v>1 | College of Water Resources and Civil Engineering,China Agricultural University, Beijing, China</v>
      </c>
      <c r="C12" t="str">
        <v>2 | Institute of Crop Science and Resource Conservation (INRES), University Bonn, Germany</v>
      </c>
      <c r="D12" t="str">
        <v>3 | Agricultural and Biological Engineering, University of Florida, Gainesville, USA</v>
      </c>
      <c r="E12" t="str">
        <v>4 | Engineering Research Center for Agricultural Water-Saving and Water Resources, Beijing, China</v>
      </c>
    </row>
    <row r="13" spans="1:42" x14ac:dyDescent="0.35">
      <c r="A13" t="str">
        <v>Ventrella_2016_method</v>
      </c>
      <c r="B13" t="str" cm="1">
        <f t="array" ref="B13">TRANSPOSE(_xlfn._xlws.SORT(_xlfn._xlws.FILTER(institutions[institute_ID]&amp;" | "&amp;institutions[institute_name],institutions[resource_ID]=A13)))</f>
        <v>1 | field experiment farm "Podere"</v>
      </c>
    </row>
    <row r="14" spans="1:42" x14ac:dyDescent="0.35">
      <c r="B14" t="str" cm="1">
        <f t="array" ref="B14:C14">TRANSPOSE(_xlfn._xlws.SORT(_xlfn._xlws.FILTER(institutions[institute_ID]&amp;" | "&amp;institutions[institute_name],institutions[resource_ID]=A14)))</f>
        <v xml:space="preserve"> | </v>
      </c>
      <c r="C14" t="str">
        <v xml:space="preserve"> | </v>
      </c>
    </row>
    <row r="15" spans="1:42" x14ac:dyDescent="0.35">
      <c r="B15" t="str" cm="1">
        <f t="array" ref="B15:C15">TRANSPOSE(_xlfn._xlws.SORT(_xlfn._xlws.FILTER(institutions[institute_ID]&amp;" | "&amp;institutions[institute_name],institutions[resource_ID]=A15)))</f>
        <v xml:space="preserve"> | </v>
      </c>
      <c r="C15" t="str">
        <v xml:space="preserve"> | </v>
      </c>
    </row>
    <row r="16" spans="1:42" x14ac:dyDescent="0.35">
      <c r="B16" t="str" cm="1">
        <f t="array" ref="B16:C16">TRANSPOSE(_xlfn._xlws.SORT(_xlfn._xlws.FILTER(institutions[institute_ID]&amp;" | "&amp;institutions[institute_name],institutions[resource_ID]=A16)))</f>
        <v xml:space="preserve"> | </v>
      </c>
      <c r="C16" t="str">
        <v xml:space="preserve"> | </v>
      </c>
    </row>
    <row r="17" spans="2:3" x14ac:dyDescent="0.35">
      <c r="B17" t="str" cm="1">
        <f t="array" ref="B17:C17">TRANSPOSE(_xlfn._xlws.SORT(_xlfn._xlws.FILTER(institutions[institute_ID]&amp;" | "&amp;institutions[institute_name],institutions[resource_ID]=A17)))</f>
        <v xml:space="preserve"> | </v>
      </c>
      <c r="C17" t="str">
        <v xml:space="preserve"> | </v>
      </c>
    </row>
    <row r="18" spans="2:3" x14ac:dyDescent="0.35">
      <c r="B18" t="str" cm="1">
        <f t="array" ref="B18:C18">TRANSPOSE(_xlfn._xlws.SORT(_xlfn._xlws.FILTER(institutions[institute_ID]&amp;" | "&amp;institutions[institute_name],institutions[resource_ID]=A18)))</f>
        <v xml:space="preserve"> | </v>
      </c>
      <c r="C18" t="str">
        <v xml:space="preserve"> | </v>
      </c>
    </row>
    <row r="19" spans="2:3" x14ac:dyDescent="0.35">
      <c r="B19" t="str" cm="1">
        <f t="array" ref="B19:C19">TRANSPOSE(_xlfn._xlws.SORT(_xlfn._xlws.FILTER(institutions[institute_ID]&amp;" | "&amp;institutions[institute_name],institutions[resource_ID]=A19)))</f>
        <v xml:space="preserve"> | </v>
      </c>
      <c r="C19" t="str">
        <v xml:space="preserve"> | </v>
      </c>
    </row>
    <row r="20" spans="2:3" x14ac:dyDescent="0.35">
      <c r="B20" t="str" cm="1">
        <f t="array" ref="B20:C20">TRANSPOSE(_xlfn._xlws.SORT(_xlfn._xlws.FILTER(institutions[institute_ID]&amp;" | "&amp;institutions[institute_name],institutions[resource_ID]=A20)))</f>
        <v xml:space="preserve"> | </v>
      </c>
      <c r="C20" t="str">
        <v xml:space="preserve"> | </v>
      </c>
    </row>
    <row r="21" spans="2:3" x14ac:dyDescent="0.35">
      <c r="B21" t="str" cm="1">
        <f t="array" ref="B21:C21">TRANSPOSE(_xlfn._xlws.SORT(_xlfn._xlws.FILTER(institutions[institute_ID]&amp;" | "&amp;institutions[institute_name],institutions[resource_ID]=A21)))</f>
        <v xml:space="preserve"> | </v>
      </c>
      <c r="C21" t="str">
        <v xml:space="preserve"> | </v>
      </c>
    </row>
    <row r="22" spans="2:3" x14ac:dyDescent="0.35">
      <c r="B22" t="str" cm="1">
        <f t="array" ref="B22:C22">TRANSPOSE(_xlfn._xlws.SORT(_xlfn._xlws.FILTER(institutions[institute_ID]&amp;" | "&amp;institutions[institute_name],institutions[resource_ID]=A22)))</f>
        <v xml:space="preserve"> | </v>
      </c>
      <c r="C22" t="str">
        <v xml:space="preserve"> | </v>
      </c>
    </row>
    <row r="23" spans="2:3" x14ac:dyDescent="0.35">
      <c r="B23" t="str" cm="1">
        <f t="array" ref="B23:C23">TRANSPOSE(_xlfn._xlws.SORT(_xlfn._xlws.FILTER(institutions[institute_ID]&amp;" | "&amp;institutions[institute_name],institutions[resource_ID]=A23)))</f>
        <v xml:space="preserve"> | </v>
      </c>
      <c r="C23" t="str">
        <v xml:space="preserve"> | </v>
      </c>
    </row>
    <row r="24" spans="2:3" x14ac:dyDescent="0.35">
      <c r="B24" t="str" cm="1">
        <f t="array" ref="B24:C24">TRANSPOSE(_xlfn._xlws.SORT(_xlfn._xlws.FILTER(institutions[institute_ID]&amp;" | "&amp;institutions[institute_name],institutions[resource_ID]=A24)))</f>
        <v xml:space="preserve"> | </v>
      </c>
      <c r="C24" t="str">
        <v xml:space="preserve"> | </v>
      </c>
    </row>
    <row r="25" spans="2:3" x14ac:dyDescent="0.35">
      <c r="B25" t="str" cm="1">
        <f t="array" ref="B25:C25">TRANSPOSE(_xlfn._xlws.SORT(_xlfn._xlws.FILTER(institutions[institute_ID]&amp;" | "&amp;institutions[institute_name],institutions[resource_ID]=A25)))</f>
        <v xml:space="preserve"> | </v>
      </c>
      <c r="C25" t="str">
        <v xml:space="preserve"> | </v>
      </c>
    </row>
    <row r="26" spans="2:3" x14ac:dyDescent="0.35">
      <c r="B26" t="str" cm="1">
        <f t="array" ref="B26:C26">TRANSPOSE(_xlfn._xlws.SORT(_xlfn._xlws.FILTER(institutions[institute_ID]&amp;" | "&amp;institutions[institute_name],institutions[resource_ID]=A26)))</f>
        <v xml:space="preserve"> | </v>
      </c>
      <c r="C26" t="str">
        <v xml:space="preserve"> | </v>
      </c>
    </row>
    <row r="27" spans="2:3" x14ac:dyDescent="0.35">
      <c r="B27" t="str" cm="1">
        <f t="array" ref="B27:C27">TRANSPOSE(_xlfn._xlws.SORT(_xlfn._xlws.FILTER(institutions[institute_ID]&amp;" | "&amp;institutions[institute_name],institutions[resource_ID]=A27)))</f>
        <v xml:space="preserve"> | </v>
      </c>
      <c r="C27" t="str">
        <v xml:space="preserve"> | </v>
      </c>
    </row>
    <row r="28" spans="2:3" x14ac:dyDescent="0.35">
      <c r="B28" t="str" cm="1">
        <f t="array" ref="B28:C28">TRANSPOSE(_xlfn._xlws.SORT(_xlfn._xlws.FILTER(institutions[institute_ID]&amp;" | "&amp;institutions[institute_name],institutions[resource_ID]=A28)))</f>
        <v xml:space="preserve"> | </v>
      </c>
      <c r="C28" t="str">
        <v xml:space="preserve"> | </v>
      </c>
    </row>
    <row r="29" spans="2:3" x14ac:dyDescent="0.35">
      <c r="B29" t="str" cm="1">
        <f t="array" ref="B29:C29">TRANSPOSE(_xlfn._xlws.SORT(_xlfn._xlws.FILTER(institutions[institute_ID]&amp;" | "&amp;institutions[institute_name],institutions[resource_ID]=A29)))</f>
        <v xml:space="preserve"> | </v>
      </c>
      <c r="C29" t="str">
        <v xml:space="preserve"> | </v>
      </c>
    </row>
    <row r="30" spans="2:3" x14ac:dyDescent="0.35">
      <c r="B30" t="str" cm="1">
        <f t="array" ref="B30:C30">TRANSPOSE(_xlfn._xlws.SORT(_xlfn._xlws.FILTER(institutions[institute_ID]&amp;" | "&amp;institutions[institute_name],institutions[resource_ID]=A30)))</f>
        <v xml:space="preserve"> | </v>
      </c>
      <c r="C30" t="str">
        <v xml:space="preserve"> | </v>
      </c>
    </row>
    <row r="31" spans="2:3" x14ac:dyDescent="0.35">
      <c r="B31" t="str" cm="1">
        <f t="array" ref="B31:C31">TRANSPOSE(_xlfn._xlws.SORT(_xlfn._xlws.FILTER(institutions[institute_ID]&amp;" | "&amp;institutions[institute_name],institutions[resource_ID]=A31)))</f>
        <v xml:space="preserve"> | </v>
      </c>
      <c r="C31" t="str">
        <v xml:space="preserve"> | </v>
      </c>
    </row>
    <row r="32" spans="2:3" x14ac:dyDescent="0.35">
      <c r="B32" t="str" cm="1">
        <f t="array" ref="B32:C32">TRANSPOSE(_xlfn._xlws.SORT(_xlfn._xlws.FILTER(institutions[institute_ID]&amp;" | "&amp;institutions[institute_name],institutions[resource_ID]=A32)))</f>
        <v xml:space="preserve"> | </v>
      </c>
      <c r="C32" t="str">
        <v xml:space="preserve"> | </v>
      </c>
    </row>
    <row r="33" spans="2:3" x14ac:dyDescent="0.35">
      <c r="B33" t="str" cm="1">
        <f t="array" ref="B33:C33">TRANSPOSE(_xlfn._xlws.SORT(_xlfn._xlws.FILTER(institutions[institute_ID]&amp;" | "&amp;institutions[institute_name],institutions[resource_ID]=A33)))</f>
        <v xml:space="preserve"> | </v>
      </c>
      <c r="C33" t="str">
        <v xml:space="preserve"> | </v>
      </c>
    </row>
    <row r="34" spans="2:3" x14ac:dyDescent="0.35">
      <c r="B34" t="str" cm="1">
        <f t="array" ref="B34:C34">TRANSPOSE(_xlfn._xlws.SORT(_xlfn._xlws.FILTER(institutions[institute_ID]&amp;" | "&amp;institutions[institute_name],institutions[resource_ID]=A34)))</f>
        <v xml:space="preserve"> | </v>
      </c>
      <c r="C34" t="str">
        <v xml:space="preserve"> | </v>
      </c>
    </row>
    <row r="35" spans="2:3" x14ac:dyDescent="0.35">
      <c r="B35" t="str" cm="1">
        <f t="array" ref="B35:C35">TRANSPOSE(_xlfn._xlws.SORT(_xlfn._xlws.FILTER(institutions[institute_ID]&amp;" | "&amp;institutions[institute_name],institutions[resource_ID]=A35)))</f>
        <v xml:space="preserve"> | </v>
      </c>
      <c r="C35" t="str">
        <v xml:space="preserve"> | </v>
      </c>
    </row>
    <row r="36" spans="2:3" x14ac:dyDescent="0.35">
      <c r="B36" t="str" cm="1">
        <f t="array" ref="B36:C36">TRANSPOSE(_xlfn._xlws.SORT(_xlfn._xlws.FILTER(institutions[institute_ID]&amp;" | "&amp;institutions[institute_name],institutions[resource_ID]=A36)))</f>
        <v xml:space="preserve"> | </v>
      </c>
      <c r="C36" t="str">
        <v xml:space="preserve"> | </v>
      </c>
    </row>
    <row r="37" spans="2:3" x14ac:dyDescent="0.35">
      <c r="B37" t="str" cm="1">
        <f t="array" ref="B37:C37">TRANSPOSE(_xlfn._xlws.SORT(_xlfn._xlws.FILTER(institutions[institute_ID]&amp;" | "&amp;institutions[institute_name],institutions[resource_ID]=A37)))</f>
        <v xml:space="preserve"> | </v>
      </c>
      <c r="C37" t="str">
        <v xml:space="preserve"> | </v>
      </c>
    </row>
    <row r="38" spans="2:3" x14ac:dyDescent="0.35">
      <c r="B38" t="str" cm="1">
        <f t="array" ref="B38:C38">TRANSPOSE(_xlfn._xlws.SORT(_xlfn._xlws.FILTER(institutions[institute_ID]&amp;" | "&amp;institutions[institute_name],institutions[resource_ID]=A38)))</f>
        <v xml:space="preserve"> | </v>
      </c>
      <c r="C38" t="str">
        <v xml:space="preserve"> | </v>
      </c>
    </row>
    <row r="39" spans="2:3" x14ac:dyDescent="0.35">
      <c r="B39" t="str" cm="1">
        <f t="array" ref="B39:C39">TRANSPOSE(_xlfn._xlws.SORT(_xlfn._xlws.FILTER(institutions[institute_ID]&amp;" | "&amp;institutions[institute_name],institutions[resource_ID]=A39)))</f>
        <v xml:space="preserve"> | </v>
      </c>
      <c r="C39" t="str">
        <v xml:space="preserve"> | </v>
      </c>
    </row>
    <row r="40" spans="2:3" x14ac:dyDescent="0.35">
      <c r="B40" t="str" cm="1">
        <f t="array" ref="B40:C40">TRANSPOSE(_xlfn._xlws.SORT(_xlfn._xlws.FILTER(institutions[institute_ID]&amp;" | "&amp;institutions[institute_name],institutions[resource_ID]=A40)))</f>
        <v xml:space="preserve"> | </v>
      </c>
      <c r="C40" t="str">
        <v xml:space="preserve"> | </v>
      </c>
    </row>
    <row r="41" spans="2:3" x14ac:dyDescent="0.35">
      <c r="B41" t="str" cm="1">
        <f t="array" ref="B41:C41">TRANSPOSE(_xlfn._xlws.SORT(_xlfn._xlws.FILTER(institutions[institute_ID]&amp;" | "&amp;institutions[institute_name],institutions[resource_ID]=A41)))</f>
        <v xml:space="preserve"> | </v>
      </c>
      <c r="C41" t="str">
        <v xml:space="preserve"> | </v>
      </c>
    </row>
    <row r="42" spans="2:3" x14ac:dyDescent="0.35">
      <c r="B42" t="str" cm="1">
        <f t="array" ref="B42:C42">TRANSPOSE(_xlfn._xlws.SORT(_xlfn._xlws.FILTER(institutions[institute_ID]&amp;" | "&amp;institutions[institute_name],institutions[resource_ID]=A42)))</f>
        <v xml:space="preserve"> | </v>
      </c>
      <c r="C42" t="str">
        <v xml:space="preserve"> | </v>
      </c>
    </row>
    <row r="43" spans="2:3" x14ac:dyDescent="0.35">
      <c r="B43" t="str" cm="1">
        <f t="array" ref="B43:C43">TRANSPOSE(_xlfn._xlws.SORT(_xlfn._xlws.FILTER(institutions[institute_ID]&amp;" | "&amp;institutions[institute_name],institutions[resource_ID]=A43)))</f>
        <v xml:space="preserve"> | </v>
      </c>
      <c r="C43" t="str">
        <v xml:space="preserve"> | </v>
      </c>
    </row>
    <row r="44" spans="2:3" x14ac:dyDescent="0.35">
      <c r="B44" t="str" cm="1">
        <f t="array" ref="B44:C44">TRANSPOSE(_xlfn._xlws.SORT(_xlfn._xlws.FILTER(institutions[institute_ID]&amp;" | "&amp;institutions[institute_name],institutions[resource_ID]=A44)))</f>
        <v xml:space="preserve"> | </v>
      </c>
      <c r="C44" t="str">
        <v xml:space="preserve"> | </v>
      </c>
    </row>
    <row r="45" spans="2:3" x14ac:dyDescent="0.35">
      <c r="B45" t="str" cm="1">
        <f t="array" ref="B45:C45">TRANSPOSE(_xlfn._xlws.SORT(_xlfn._xlws.FILTER(institutions[institute_ID]&amp;" | "&amp;institutions[institute_name],institutions[resource_ID]=A45)))</f>
        <v xml:space="preserve"> | </v>
      </c>
      <c r="C45" t="str">
        <v xml:space="preserve"> | </v>
      </c>
    </row>
    <row r="46" spans="2:3" x14ac:dyDescent="0.35">
      <c r="B46" t="str" cm="1">
        <f t="array" ref="B46:C46">TRANSPOSE(_xlfn._xlws.SORT(_xlfn._xlws.FILTER(institutions[institute_ID]&amp;" | "&amp;institutions[institute_name],institutions[resource_ID]=A46)))</f>
        <v xml:space="preserve"> | </v>
      </c>
      <c r="C46" t="str">
        <v xml:space="preserve"> | </v>
      </c>
    </row>
    <row r="47" spans="2:3" x14ac:dyDescent="0.35">
      <c r="B47" t="str" cm="1">
        <f t="array" ref="B47:C47">TRANSPOSE(_xlfn._xlws.SORT(_xlfn._xlws.FILTER(institutions[institute_ID]&amp;" | "&amp;institutions[institute_name],institutions[resource_ID]=A47)))</f>
        <v xml:space="preserve"> | </v>
      </c>
      <c r="C47" t="str">
        <v xml:space="preserve"> | </v>
      </c>
    </row>
    <row r="48" spans="2:3" x14ac:dyDescent="0.35">
      <c r="B48" t="str" cm="1">
        <f t="array" ref="B48:C48">TRANSPOSE(_xlfn._xlws.SORT(_xlfn._xlws.FILTER(institutions[institute_ID]&amp;" | "&amp;institutions[institute_name],institutions[resource_ID]=A48)))</f>
        <v xml:space="preserve"> | </v>
      </c>
      <c r="C48" t="str">
        <v xml:space="preserve"> | </v>
      </c>
    </row>
    <row r="49" spans="2:3" x14ac:dyDescent="0.35">
      <c r="B49" t="str" cm="1">
        <f t="array" ref="B49:C49">TRANSPOSE(_xlfn._xlws.SORT(_xlfn._xlws.FILTER(institutions[institute_ID]&amp;" | "&amp;institutions[institute_name],institutions[resource_ID]=A49)))</f>
        <v xml:space="preserve"> | </v>
      </c>
      <c r="C49" t="str">
        <v xml:space="preserve"> | </v>
      </c>
    </row>
    <row r="50" spans="2:3" x14ac:dyDescent="0.35">
      <c r="B50" t="str" cm="1">
        <f t="array" ref="B50:C50">TRANSPOSE(_xlfn._xlws.SORT(_xlfn._xlws.FILTER(institutions[institute_ID]&amp;" | "&amp;institutions[institute_name],institutions[resource_ID]=A50)))</f>
        <v xml:space="preserve"> | </v>
      </c>
      <c r="C50" t="str">
        <v xml:space="preserve"> | </v>
      </c>
    </row>
    <row r="51" spans="2:3" x14ac:dyDescent="0.35">
      <c r="B51" t="str" cm="1">
        <f t="array" ref="B51:C51">TRANSPOSE(_xlfn._xlws.SORT(_xlfn._xlws.FILTER(institutions[institute_ID]&amp;" | "&amp;institutions[institute_name],institutions[resource_ID]=A51)))</f>
        <v xml:space="preserve"> | </v>
      </c>
      <c r="C51" t="str">
        <v xml:space="preserve"> | </v>
      </c>
    </row>
    <row r="52" spans="2:3" x14ac:dyDescent="0.35">
      <c r="B52" t="str" cm="1">
        <f t="array" ref="B52:C52">TRANSPOSE(_xlfn._xlws.SORT(_xlfn._xlws.FILTER(institutions[institute_ID]&amp;" | "&amp;institutions[institute_name],institutions[resource_ID]=A52)))</f>
        <v xml:space="preserve"> | </v>
      </c>
      <c r="C52" t="str">
        <v xml:space="preserve"> | </v>
      </c>
    </row>
    <row r="53" spans="2:3" x14ac:dyDescent="0.35">
      <c r="B53" t="str" cm="1">
        <f t="array" ref="B53:C53">TRANSPOSE(_xlfn._xlws.SORT(_xlfn._xlws.FILTER(institutions[institute_ID]&amp;" | "&amp;institutions[institute_name],institutions[resource_ID]=A53)))</f>
        <v xml:space="preserve"> | </v>
      </c>
      <c r="C53" t="str">
        <v xml:space="preserve"> | </v>
      </c>
    </row>
    <row r="54" spans="2:3" x14ac:dyDescent="0.35">
      <c r="B54" t="str" cm="1">
        <f t="array" ref="B54:C54">TRANSPOSE(_xlfn._xlws.SORT(_xlfn._xlws.FILTER(institutions[institute_ID]&amp;" | "&amp;institutions[institute_name],institutions[resource_ID]=A54)))</f>
        <v xml:space="preserve"> | </v>
      </c>
      <c r="C54" t="str">
        <v xml:space="preserve"> | </v>
      </c>
    </row>
    <row r="55" spans="2:3" x14ac:dyDescent="0.35">
      <c r="B55" t="str" cm="1">
        <f t="array" ref="B55:C55">TRANSPOSE(_xlfn._xlws.SORT(_xlfn._xlws.FILTER(institutions[institute_ID]&amp;" | "&amp;institutions[institute_name],institutions[resource_ID]=A55)))</f>
        <v xml:space="preserve"> | </v>
      </c>
      <c r="C55" t="str">
        <v xml:space="preserve"> | </v>
      </c>
    </row>
    <row r="56" spans="2:3" x14ac:dyDescent="0.35">
      <c r="B56" t="str" cm="1">
        <f t="array" ref="B56:C56">TRANSPOSE(_xlfn._xlws.SORT(_xlfn._xlws.FILTER(institutions[institute_ID]&amp;" | "&amp;institutions[institute_name],institutions[resource_ID]=A56)))</f>
        <v xml:space="preserve"> | </v>
      </c>
      <c r="C56" t="str">
        <v xml:space="preserve"> | </v>
      </c>
    </row>
    <row r="57" spans="2:3" x14ac:dyDescent="0.35">
      <c r="B57" t="str" cm="1">
        <f t="array" ref="B57:C57">TRANSPOSE(_xlfn._xlws.SORT(_xlfn._xlws.FILTER(institutions[institute_ID]&amp;" | "&amp;institutions[institute_name],institutions[resource_ID]=A57)))</f>
        <v xml:space="preserve"> | </v>
      </c>
      <c r="C57" t="str">
        <v xml:space="preserve"> | </v>
      </c>
    </row>
    <row r="58" spans="2:3" x14ac:dyDescent="0.35">
      <c r="B58" t="str" cm="1">
        <f t="array" ref="B58:C58">TRANSPOSE(_xlfn._xlws.SORT(_xlfn._xlws.FILTER(institutions[institute_ID]&amp;" | "&amp;institutions[institute_name],institutions[resource_ID]=A58)))</f>
        <v xml:space="preserve"> | </v>
      </c>
      <c r="C58" t="str">
        <v xml:space="preserve"> | </v>
      </c>
    </row>
    <row r="59" spans="2:3" x14ac:dyDescent="0.35">
      <c r="B59" t="str" cm="1">
        <f t="array" ref="B59:C59">TRANSPOSE(_xlfn._xlws.SORT(_xlfn._xlws.FILTER(institutions[institute_ID]&amp;" | "&amp;institutions[institute_name],institutions[resource_ID]=A59)))</f>
        <v xml:space="preserve"> | </v>
      </c>
      <c r="C59" t="str">
        <v xml:space="preserve"> | </v>
      </c>
    </row>
    <row r="60" spans="2:3" x14ac:dyDescent="0.35">
      <c r="B60" t="str" cm="1">
        <f t="array" ref="B60:C60">TRANSPOSE(_xlfn._xlws.SORT(_xlfn._xlws.FILTER(institutions[institute_ID]&amp;" | "&amp;institutions[institute_name],institutions[resource_ID]=A60)))</f>
        <v xml:space="preserve"> | </v>
      </c>
      <c r="C60" t="str">
        <v xml:space="preserve"> | </v>
      </c>
    </row>
    <row r="61" spans="2:3" x14ac:dyDescent="0.35">
      <c r="B61" t="str" cm="1">
        <f t="array" ref="B61:C61">TRANSPOSE(_xlfn._xlws.SORT(_xlfn._xlws.FILTER(institutions[institute_ID]&amp;" | "&amp;institutions[institute_name],institutions[resource_ID]=A61)))</f>
        <v xml:space="preserve"> | </v>
      </c>
      <c r="C61" t="str">
        <v xml:space="preserve"> | </v>
      </c>
    </row>
    <row r="62" spans="2:3" x14ac:dyDescent="0.35">
      <c r="B62" t="str" cm="1">
        <f t="array" ref="B62:C62">TRANSPOSE(_xlfn._xlws.SORT(_xlfn._xlws.FILTER(institutions[institute_ID]&amp;" | "&amp;institutions[institute_name],institutions[resource_ID]=A62)))</f>
        <v xml:space="preserve"> | </v>
      </c>
      <c r="C62" t="str">
        <v xml:space="preserve"> | </v>
      </c>
    </row>
    <row r="63" spans="2:3" x14ac:dyDescent="0.35">
      <c r="B63" t="str" cm="1">
        <f t="array" ref="B63:C63">TRANSPOSE(_xlfn._xlws.SORT(_xlfn._xlws.FILTER(institutions[institute_ID]&amp;" | "&amp;institutions[institute_name],institutions[resource_ID]=A63)))</f>
        <v xml:space="preserve"> | </v>
      </c>
      <c r="C63" t="str">
        <v xml:space="preserve"> | </v>
      </c>
    </row>
    <row r="64" spans="2:3" x14ac:dyDescent="0.35">
      <c r="B64" t="str" cm="1">
        <f t="array" ref="B64:C64">TRANSPOSE(_xlfn._xlws.SORT(_xlfn._xlws.FILTER(institutions[institute_ID]&amp;" | "&amp;institutions[institute_name],institutions[resource_ID]=A64)))</f>
        <v xml:space="preserve"> | </v>
      </c>
      <c r="C64" t="str">
        <v xml:space="preserve"> | </v>
      </c>
    </row>
    <row r="65" spans="2:3" x14ac:dyDescent="0.35">
      <c r="B65" t="str" cm="1">
        <f t="array" ref="B65:C65">TRANSPOSE(_xlfn._xlws.SORT(_xlfn._xlws.FILTER(institutions[institute_ID]&amp;" | "&amp;institutions[institute_name],institutions[resource_ID]=A65)))</f>
        <v xml:space="preserve"> | </v>
      </c>
      <c r="C65" t="str">
        <v xml:space="preserve"> | </v>
      </c>
    </row>
    <row r="66" spans="2:3" x14ac:dyDescent="0.35">
      <c r="B66" t="str" cm="1">
        <f t="array" ref="B66:C66">TRANSPOSE(_xlfn._xlws.SORT(_xlfn._xlws.FILTER(institutions[institute_ID]&amp;" | "&amp;institutions[institute_name],institutions[resource_ID]=A66)))</f>
        <v xml:space="preserve"> | </v>
      </c>
      <c r="C66" t="str">
        <v xml:space="preserve"> | </v>
      </c>
    </row>
    <row r="67" spans="2:3" x14ac:dyDescent="0.35">
      <c r="B67" t="str" cm="1">
        <f t="array" ref="B67:C67">TRANSPOSE(_xlfn._xlws.SORT(_xlfn._xlws.FILTER(institutions[institute_ID]&amp;" | "&amp;institutions[institute_name],institutions[resource_ID]=A67)))</f>
        <v xml:space="preserve"> | </v>
      </c>
      <c r="C67" t="str">
        <v xml:space="preserve"> | </v>
      </c>
    </row>
    <row r="68" spans="2:3" x14ac:dyDescent="0.35">
      <c r="B68" t="str" cm="1">
        <f t="array" ref="B68:C68">TRANSPOSE(_xlfn._xlws.SORT(_xlfn._xlws.FILTER(institutions[institute_ID]&amp;" | "&amp;institutions[institute_name],institutions[resource_ID]=A68)))</f>
        <v xml:space="preserve"> | </v>
      </c>
      <c r="C68" t="str">
        <v xml:space="preserve"> | </v>
      </c>
    </row>
    <row r="69" spans="2:3" x14ac:dyDescent="0.35">
      <c r="B69" t="str" cm="1">
        <f t="array" ref="B69:C69">TRANSPOSE(_xlfn._xlws.SORT(_xlfn._xlws.FILTER(institutions[institute_ID]&amp;" | "&amp;institutions[institute_name],institutions[resource_ID]=A69)))</f>
        <v xml:space="preserve"> | </v>
      </c>
      <c r="C69" t="str">
        <v xml:space="preserve"> | </v>
      </c>
    </row>
    <row r="70" spans="2:3" x14ac:dyDescent="0.35">
      <c r="B70" t="str" cm="1">
        <f t="array" ref="B70:C70">TRANSPOSE(_xlfn._xlws.SORT(_xlfn._xlws.FILTER(institutions[institute_ID]&amp;" | "&amp;institutions[institute_name],institutions[resource_ID]=A70)))</f>
        <v xml:space="preserve"> | </v>
      </c>
      <c r="C70" t="str">
        <v xml:space="preserve"> | </v>
      </c>
    </row>
    <row r="71" spans="2:3" x14ac:dyDescent="0.35">
      <c r="B71" t="str" cm="1">
        <f t="array" ref="B71:C71">TRANSPOSE(_xlfn._xlws.SORT(_xlfn._xlws.FILTER(institutions[institute_ID]&amp;" | "&amp;institutions[institute_name],institutions[resource_ID]=A71)))</f>
        <v xml:space="preserve"> | </v>
      </c>
      <c r="C71" t="str">
        <v xml:space="preserve"> | </v>
      </c>
    </row>
    <row r="72" spans="2:3" x14ac:dyDescent="0.35">
      <c r="B72" t="str" cm="1">
        <f t="array" ref="B72:C72">TRANSPOSE(_xlfn._xlws.SORT(_xlfn._xlws.FILTER(institutions[institute_ID]&amp;" | "&amp;institutions[institute_name],institutions[resource_ID]=A72)))</f>
        <v xml:space="preserve"> | </v>
      </c>
      <c r="C72" t="str">
        <v xml:space="preserve"> | </v>
      </c>
    </row>
    <row r="73" spans="2:3" x14ac:dyDescent="0.35">
      <c r="B73" t="str" cm="1">
        <f t="array" ref="B73:C73">TRANSPOSE(_xlfn._xlws.SORT(_xlfn._xlws.FILTER(institutions[institute_ID]&amp;" | "&amp;institutions[institute_name],institutions[resource_ID]=A73)))</f>
        <v xml:space="preserve"> | </v>
      </c>
      <c r="C73" t="str">
        <v xml:space="preserve"> | </v>
      </c>
    </row>
    <row r="74" spans="2:3" x14ac:dyDescent="0.35">
      <c r="B74" t="str" cm="1">
        <f t="array" ref="B74:C74">TRANSPOSE(_xlfn._xlws.SORT(_xlfn._xlws.FILTER(institutions[institute_ID]&amp;" | "&amp;institutions[institute_name],institutions[resource_ID]=A74)))</f>
        <v xml:space="preserve"> | </v>
      </c>
      <c r="C74" t="str">
        <v xml:space="preserve"> | </v>
      </c>
    </row>
    <row r="75" spans="2:3" x14ac:dyDescent="0.35">
      <c r="B75" t="str" cm="1">
        <f t="array" ref="B75:C75">TRANSPOSE(_xlfn._xlws.SORT(_xlfn._xlws.FILTER(institutions[institute_ID]&amp;" | "&amp;institutions[institute_name],institutions[resource_ID]=A75)))</f>
        <v xml:space="preserve"> | </v>
      </c>
      <c r="C75" t="str">
        <v xml:space="preserve"> | </v>
      </c>
    </row>
    <row r="76" spans="2:3" x14ac:dyDescent="0.35">
      <c r="B76" t="str" cm="1">
        <f t="array" ref="B76:C76">TRANSPOSE(_xlfn._xlws.SORT(_xlfn._xlws.FILTER(institutions[institute_ID]&amp;" | "&amp;institutions[institute_name],institutions[resource_ID]=A76)))</f>
        <v xml:space="preserve"> | </v>
      </c>
      <c r="C76" t="str">
        <v xml:space="preserve"> | </v>
      </c>
    </row>
    <row r="77" spans="2:3" x14ac:dyDescent="0.35">
      <c r="B77" t="str" cm="1">
        <f t="array" ref="B77:C77">TRANSPOSE(_xlfn._xlws.SORT(_xlfn._xlws.FILTER(institutions[institute_ID]&amp;" | "&amp;institutions[institute_name],institutions[resource_ID]=A77)))</f>
        <v xml:space="preserve"> | </v>
      </c>
      <c r="C77" t="str">
        <v xml:space="preserve"> | </v>
      </c>
    </row>
    <row r="78" spans="2:3" x14ac:dyDescent="0.35">
      <c r="B78" t="str" cm="1">
        <f t="array" ref="B78:C78">TRANSPOSE(_xlfn._xlws.SORT(_xlfn._xlws.FILTER(institutions[institute_ID]&amp;" | "&amp;institutions[institute_name],institutions[resource_ID]=A78)))</f>
        <v xml:space="preserve"> | </v>
      </c>
      <c r="C78" t="str">
        <v xml:space="preserve"> | </v>
      </c>
    </row>
    <row r="79" spans="2:3" x14ac:dyDescent="0.35">
      <c r="B79" t="str" cm="1">
        <f t="array" ref="B79:C79">TRANSPOSE(_xlfn._xlws.SORT(_xlfn._xlws.FILTER(institutions[institute_ID]&amp;" | "&amp;institutions[institute_name],institutions[resource_ID]=A79)))</f>
        <v xml:space="preserve"> | </v>
      </c>
      <c r="C79" t="str">
        <v xml:space="preserve"> | </v>
      </c>
    </row>
    <row r="80" spans="2:3" x14ac:dyDescent="0.35">
      <c r="B80" t="str" cm="1">
        <f t="array" ref="B80:C80">TRANSPOSE(_xlfn._xlws.SORT(_xlfn._xlws.FILTER(institutions[institute_ID]&amp;" | "&amp;institutions[institute_name],institutions[resource_ID]=A80)))</f>
        <v xml:space="preserve"> | </v>
      </c>
      <c r="C80" t="str">
        <v xml:space="preserve"> | </v>
      </c>
    </row>
    <row r="81" spans="2:3" x14ac:dyDescent="0.35">
      <c r="B81" t="str" cm="1">
        <f t="array" ref="B81:C81">TRANSPOSE(_xlfn._xlws.SORT(_xlfn._xlws.FILTER(institutions[institute_ID]&amp;" | "&amp;institutions[institute_name],institutions[resource_ID]=A81)))</f>
        <v xml:space="preserve"> | </v>
      </c>
      <c r="C81" t="str">
        <v xml:space="preserve"> | </v>
      </c>
    </row>
    <row r="82" spans="2:3" x14ac:dyDescent="0.35">
      <c r="B82" t="str" cm="1">
        <f t="array" ref="B82:C82">TRANSPOSE(_xlfn._xlws.SORT(_xlfn._xlws.FILTER(institutions[institute_ID]&amp;" | "&amp;institutions[institute_name],institutions[resource_ID]=A82)))</f>
        <v xml:space="preserve"> | </v>
      </c>
      <c r="C82" t="str">
        <v xml:space="preserve"> | </v>
      </c>
    </row>
    <row r="83" spans="2:3" x14ac:dyDescent="0.35">
      <c r="B83" t="str" cm="1">
        <f t="array" ref="B83:C83">TRANSPOSE(_xlfn._xlws.SORT(_xlfn._xlws.FILTER(institutions[institute_ID]&amp;" | "&amp;institutions[institute_name],institutions[resource_ID]=A83)))</f>
        <v xml:space="preserve"> | </v>
      </c>
      <c r="C83" t="str">
        <v xml:space="preserve"> | </v>
      </c>
    </row>
    <row r="84" spans="2:3" x14ac:dyDescent="0.35">
      <c r="B84" t="str" cm="1">
        <f t="array" ref="B84:C84">TRANSPOSE(_xlfn._xlws.SORT(_xlfn._xlws.FILTER(institutions[institute_ID]&amp;" | "&amp;institutions[institute_name],institutions[resource_ID]=A84)))</f>
        <v xml:space="preserve"> | </v>
      </c>
      <c r="C84" t="str">
        <v xml:space="preserve"> | </v>
      </c>
    </row>
    <row r="85" spans="2:3" x14ac:dyDescent="0.35">
      <c r="B85" t="str" cm="1">
        <f t="array" ref="B85:C85">TRANSPOSE(_xlfn._xlws.SORT(_xlfn._xlws.FILTER(institutions[institute_ID]&amp;" | "&amp;institutions[institute_name],institutions[resource_ID]=A85)))</f>
        <v xml:space="preserve"> | </v>
      </c>
      <c r="C85" t="str">
        <v xml:space="preserve"> | </v>
      </c>
    </row>
    <row r="86" spans="2:3" x14ac:dyDescent="0.35">
      <c r="B86" t="str" cm="1">
        <f t="array" ref="B86:C86">TRANSPOSE(_xlfn._xlws.SORT(_xlfn._xlws.FILTER(institutions[institute_ID]&amp;" | "&amp;institutions[institute_name],institutions[resource_ID]=A86)))</f>
        <v xml:space="preserve"> | </v>
      </c>
      <c r="C86" t="str">
        <v xml:space="preserve"> | </v>
      </c>
    </row>
    <row r="87" spans="2:3" x14ac:dyDescent="0.35">
      <c r="B87" t="str" cm="1">
        <f t="array" ref="B87:C87">TRANSPOSE(_xlfn._xlws.SORT(_xlfn._xlws.FILTER(institutions[institute_ID]&amp;" | "&amp;institutions[institute_name],institutions[resource_ID]=A87)))</f>
        <v xml:space="preserve"> | </v>
      </c>
      <c r="C87" t="str">
        <v xml:space="preserve"> | </v>
      </c>
    </row>
    <row r="88" spans="2:3" x14ac:dyDescent="0.35">
      <c r="B88" t="str" cm="1">
        <f t="array" ref="B88:C88">TRANSPOSE(_xlfn._xlws.SORT(_xlfn._xlws.FILTER(institutions[institute_ID]&amp;" | "&amp;institutions[institute_name],institutions[resource_ID]=A88)))</f>
        <v xml:space="preserve"> | </v>
      </c>
      <c r="C88" t="str">
        <v xml:space="preserve"> | </v>
      </c>
    </row>
    <row r="89" spans="2:3" x14ac:dyDescent="0.35">
      <c r="B89" t="str" cm="1">
        <f t="array" ref="B89:C89">TRANSPOSE(_xlfn._xlws.SORT(_xlfn._xlws.FILTER(institutions[institute_ID]&amp;" | "&amp;institutions[institute_name],institutions[resource_ID]=A89)))</f>
        <v xml:space="preserve"> | </v>
      </c>
      <c r="C89" t="str">
        <v xml:space="preserve"> | </v>
      </c>
    </row>
    <row r="90" spans="2:3" x14ac:dyDescent="0.35">
      <c r="B90" t="str" cm="1">
        <f t="array" ref="B90:C90">TRANSPOSE(_xlfn._xlws.SORT(_xlfn._xlws.FILTER(institutions[institute_ID]&amp;" | "&amp;institutions[institute_name],institutions[resource_ID]=A90)))</f>
        <v xml:space="preserve"> | </v>
      </c>
      <c r="C90" t="str">
        <v xml:space="preserve"> | </v>
      </c>
    </row>
    <row r="91" spans="2:3" x14ac:dyDescent="0.35">
      <c r="B91" t="str" cm="1">
        <f t="array" ref="B91:C91">TRANSPOSE(_xlfn._xlws.SORT(_xlfn._xlws.FILTER(institutions[institute_ID]&amp;" | "&amp;institutions[institute_name],institutions[resource_ID]=A91)))</f>
        <v xml:space="preserve"> | </v>
      </c>
      <c r="C91" t="str">
        <v xml:space="preserve"> | </v>
      </c>
    </row>
    <row r="92" spans="2:3" x14ac:dyDescent="0.35">
      <c r="B92" t="str" cm="1">
        <f t="array" ref="B92:C92">TRANSPOSE(_xlfn._xlws.SORT(_xlfn._xlws.FILTER(institutions[institute_ID]&amp;" | "&amp;institutions[institute_name],institutions[resource_ID]=A92)))</f>
        <v xml:space="preserve"> | </v>
      </c>
      <c r="C92" t="str">
        <v xml:space="preserve"> | </v>
      </c>
    </row>
    <row r="93" spans="2:3" x14ac:dyDescent="0.35">
      <c r="B93" t="str" cm="1">
        <f t="array" ref="B93:C93">TRANSPOSE(_xlfn._xlws.SORT(_xlfn._xlws.FILTER(institutions[institute_ID]&amp;" | "&amp;institutions[institute_name],institutions[resource_ID]=A93)))</f>
        <v xml:space="preserve"> | </v>
      </c>
      <c r="C93" t="str">
        <v xml:space="preserve"> | </v>
      </c>
    </row>
    <row r="94" spans="2:3" x14ac:dyDescent="0.35">
      <c r="B94" t="str" cm="1">
        <f t="array" ref="B94:C94">TRANSPOSE(_xlfn._xlws.SORT(_xlfn._xlws.FILTER(institutions[institute_ID]&amp;" | "&amp;institutions[institute_name],institutions[resource_ID]=A94)))</f>
        <v xml:space="preserve"> | </v>
      </c>
      <c r="C94" t="str">
        <v xml:space="preserve"> | </v>
      </c>
    </row>
    <row r="95" spans="2:3" x14ac:dyDescent="0.35">
      <c r="B95" t="str" cm="1">
        <f t="array" ref="B95:C95">TRANSPOSE(_xlfn._xlws.SORT(_xlfn._xlws.FILTER(institutions[institute_ID]&amp;" | "&amp;institutions[institute_name],institutions[resource_ID]=A95)))</f>
        <v xml:space="preserve"> | </v>
      </c>
      <c r="C95" t="str">
        <v xml:space="preserve"> | </v>
      </c>
    </row>
    <row r="96" spans="2:3" x14ac:dyDescent="0.35">
      <c r="B96" t="str" cm="1">
        <f t="array" ref="B96:C96">TRANSPOSE(_xlfn._xlws.SORT(_xlfn._xlws.FILTER(institutions[institute_ID]&amp;" | "&amp;institutions[institute_name],institutions[resource_ID]=A96)))</f>
        <v xml:space="preserve"> | </v>
      </c>
      <c r="C96" t="str">
        <v xml:space="preserve"> | </v>
      </c>
    </row>
    <row r="97" spans="2:3" x14ac:dyDescent="0.35">
      <c r="B97" t="str" cm="1">
        <f t="array" ref="B97:C97">TRANSPOSE(_xlfn._xlws.SORT(_xlfn._xlws.FILTER(institutions[institute_ID]&amp;" | "&amp;institutions[institute_name],institutions[resource_ID]=A97)))</f>
        <v xml:space="preserve"> | </v>
      </c>
      <c r="C97" t="str">
        <v xml:space="preserve"> | </v>
      </c>
    </row>
    <row r="98" spans="2:3" x14ac:dyDescent="0.35">
      <c r="B98" t="str" cm="1">
        <f t="array" ref="B98:C98">TRANSPOSE(_xlfn._xlws.SORT(_xlfn._xlws.FILTER(institutions[institute_ID]&amp;" | "&amp;institutions[institute_name],institutions[resource_ID]=A98)))</f>
        <v xml:space="preserve"> | </v>
      </c>
      <c r="C98" t="str">
        <v xml:space="preserve"> | </v>
      </c>
    </row>
    <row r="99" spans="2:3" x14ac:dyDescent="0.35">
      <c r="B99" t="str" cm="1">
        <f t="array" ref="B99:C99">TRANSPOSE(_xlfn._xlws.SORT(_xlfn._xlws.FILTER(institutions[institute_ID]&amp;" | "&amp;institutions[institute_name],institutions[resource_ID]=A99)))</f>
        <v xml:space="preserve"> | </v>
      </c>
      <c r="C99" t="str">
        <v xml:space="preserve"> | </v>
      </c>
    </row>
    <row r="100" spans="2:3" x14ac:dyDescent="0.35">
      <c r="B100" t="str" cm="1">
        <f t="array" ref="B100:C100">TRANSPOSE(_xlfn._xlws.SORT(_xlfn._xlws.FILTER(institutions[institute_ID]&amp;" | "&amp;institutions[institute_name],institutions[resource_ID]=A100)))</f>
        <v xml:space="preserve"> | </v>
      </c>
      <c r="C100" t="str">
        <v xml:space="preserve"> | </v>
      </c>
    </row>
    <row r="101" spans="2:3" x14ac:dyDescent="0.35">
      <c r="B101" t="str" cm="1">
        <f t="array" ref="B101:C101">TRANSPOSE(_xlfn._xlws.SORT(_xlfn._xlws.FILTER(institutions[institute_ID]&amp;" | "&amp;institutions[institute_name],institutions[resource_ID]=A101)))</f>
        <v xml:space="preserve"> | </v>
      </c>
      <c r="C101" t="str">
        <v xml:space="preserve"> | </v>
      </c>
    </row>
    <row r="102" spans="2:3" x14ac:dyDescent="0.35">
      <c r="B102" t="str" cm="1">
        <f t="array" ref="B102:C102">TRANSPOSE(_xlfn._xlws.SORT(_xlfn._xlws.FILTER(institutions[institute_ID]&amp;" | "&amp;institutions[institute_name],institutions[resource_ID]=A102)))</f>
        <v xml:space="preserve"> | </v>
      </c>
      <c r="C102" t="str">
        <v xml:space="preserve"> | </v>
      </c>
    </row>
    <row r="103" spans="2:3" x14ac:dyDescent="0.35">
      <c r="B103" t="str" cm="1">
        <f t="array" ref="B103:C103">TRANSPOSE(_xlfn._xlws.SORT(_xlfn._xlws.FILTER(institutions[institute_ID]&amp;" | "&amp;institutions[institute_name],institutions[resource_ID]=A103)))</f>
        <v xml:space="preserve"> | </v>
      </c>
      <c r="C103" t="str">
        <v xml:space="preserve"> | </v>
      </c>
    </row>
    <row r="104" spans="2:3" x14ac:dyDescent="0.35">
      <c r="B104" t="str" cm="1">
        <f t="array" ref="B104:C104">TRANSPOSE(_xlfn._xlws.SORT(_xlfn._xlws.FILTER(institutions[institute_ID]&amp;" | "&amp;institutions[institute_name],institutions[resource_ID]=A104)))</f>
        <v xml:space="preserve"> | </v>
      </c>
      <c r="C104" t="str">
        <v xml:space="preserve"> | </v>
      </c>
    </row>
    <row r="105" spans="2:3" x14ac:dyDescent="0.35">
      <c r="B105" t="str" cm="1">
        <f t="array" ref="B105:C105">TRANSPOSE(_xlfn._xlws.SORT(_xlfn._xlws.FILTER(institutions[institute_ID]&amp;" | "&amp;institutions[institute_name],institutions[resource_ID]=A105)))</f>
        <v xml:space="preserve"> | </v>
      </c>
      <c r="C105" t="str">
        <v xml:space="preserve"> | </v>
      </c>
    </row>
    <row r="106" spans="2:3" x14ac:dyDescent="0.35">
      <c r="B106" t="str" cm="1">
        <f t="array" ref="B106:C106">TRANSPOSE(_xlfn._xlws.SORT(_xlfn._xlws.FILTER(institutions[institute_ID]&amp;" | "&amp;institutions[institute_name],institutions[resource_ID]=A106)))</f>
        <v xml:space="preserve"> | </v>
      </c>
      <c r="C106" t="str">
        <v xml:space="preserve"> | </v>
      </c>
    </row>
    <row r="107" spans="2:3" x14ac:dyDescent="0.35">
      <c r="B107" t="str" cm="1">
        <f t="array" ref="B107:C107">TRANSPOSE(_xlfn._xlws.SORT(_xlfn._xlws.FILTER(institutions[institute_ID]&amp;" | "&amp;institutions[institute_name],institutions[resource_ID]=A107)))</f>
        <v xml:space="preserve"> | </v>
      </c>
      <c r="C107" t="str">
        <v xml:space="preserve"> | </v>
      </c>
    </row>
    <row r="108" spans="2:3" x14ac:dyDescent="0.35">
      <c r="B108" t="str" cm="1">
        <f t="array" ref="B108:C108">TRANSPOSE(_xlfn._xlws.SORT(_xlfn._xlws.FILTER(institutions[institute_ID]&amp;" | "&amp;institutions[institute_name],institutions[resource_ID]=A108)))</f>
        <v xml:space="preserve"> | </v>
      </c>
      <c r="C108" t="str">
        <v xml:space="preserve"> | </v>
      </c>
    </row>
    <row r="109" spans="2:3" x14ac:dyDescent="0.35">
      <c r="B109" t="str" cm="1">
        <f t="array" ref="B109:C109">TRANSPOSE(_xlfn._xlws.SORT(_xlfn._xlws.FILTER(institutions[institute_ID]&amp;" | "&amp;institutions[institute_name],institutions[resource_ID]=A109)))</f>
        <v xml:space="preserve"> | </v>
      </c>
      <c r="C109" t="str">
        <v xml:space="preserve"> | </v>
      </c>
    </row>
    <row r="110" spans="2:3" x14ac:dyDescent="0.35">
      <c r="B110" t="str" cm="1">
        <f t="array" ref="B110:C110">TRANSPOSE(_xlfn._xlws.SORT(_xlfn._xlws.FILTER(institutions[institute_ID]&amp;" | "&amp;institutions[institute_name],institutions[resource_ID]=A110)))</f>
        <v xml:space="preserve"> | </v>
      </c>
      <c r="C110" t="str">
        <v xml:space="preserve"> | </v>
      </c>
    </row>
    <row r="111" spans="2:3" x14ac:dyDescent="0.35">
      <c r="B111" t="str" cm="1">
        <f t="array" ref="B111:C111">TRANSPOSE(_xlfn._xlws.SORT(_xlfn._xlws.FILTER(institutions[institute_ID]&amp;" | "&amp;institutions[institute_name],institutions[resource_ID]=A111)))</f>
        <v xml:space="preserve"> | </v>
      </c>
      <c r="C111" t="str">
        <v xml:space="preserve"> | </v>
      </c>
    </row>
    <row r="112" spans="2:3" x14ac:dyDescent="0.35">
      <c r="B112" t="str" cm="1">
        <f t="array" ref="B112:C112">TRANSPOSE(_xlfn._xlws.SORT(_xlfn._xlws.FILTER(institutions[institute_ID]&amp;" | "&amp;institutions[institute_name],institutions[resource_ID]=A112)))</f>
        <v xml:space="preserve"> | </v>
      </c>
      <c r="C112" t="str">
        <v xml:space="preserve"> | </v>
      </c>
    </row>
    <row r="113" spans="2:3" x14ac:dyDescent="0.35">
      <c r="B113" t="str" cm="1">
        <f t="array" ref="B113:C113">TRANSPOSE(_xlfn._xlws.SORT(_xlfn._xlws.FILTER(institutions[institute_ID]&amp;" | "&amp;institutions[institute_name],institutions[resource_ID]=A113)))</f>
        <v xml:space="preserve"> | </v>
      </c>
      <c r="C113" t="str">
        <v xml:space="preserve"> | </v>
      </c>
    </row>
    <row r="114" spans="2:3" x14ac:dyDescent="0.35">
      <c r="B114" t="str" cm="1">
        <f t="array" ref="B114:C114">TRANSPOSE(_xlfn._xlws.SORT(_xlfn._xlws.FILTER(institutions[institute_ID]&amp;" | "&amp;institutions[institute_name],institutions[resource_ID]=A114)))</f>
        <v xml:space="preserve"> | </v>
      </c>
      <c r="C114" t="str">
        <v xml:space="preserve"> | </v>
      </c>
    </row>
    <row r="115" spans="2:3" x14ac:dyDescent="0.35">
      <c r="B115" t="str" cm="1">
        <f t="array" ref="B115:C115">TRANSPOSE(_xlfn._xlws.SORT(_xlfn._xlws.FILTER(institutions[institute_ID]&amp;" | "&amp;institutions[institute_name],institutions[resource_ID]=A115)))</f>
        <v xml:space="preserve"> | </v>
      </c>
      <c r="C115" t="str">
        <v xml:space="preserve"> | </v>
      </c>
    </row>
    <row r="116" spans="2:3" x14ac:dyDescent="0.35">
      <c r="B116" t="str" cm="1">
        <f t="array" ref="B116:C116">TRANSPOSE(_xlfn._xlws.SORT(_xlfn._xlws.FILTER(institutions[institute_ID]&amp;" | "&amp;institutions[institute_name],institutions[resource_ID]=A116)))</f>
        <v xml:space="preserve"> | </v>
      </c>
      <c r="C116" t="str">
        <v xml:space="preserve"> | </v>
      </c>
    </row>
    <row r="117" spans="2:3" x14ac:dyDescent="0.35">
      <c r="B117" t="str" cm="1">
        <f t="array" ref="B117:C117">TRANSPOSE(_xlfn._xlws.SORT(_xlfn._xlws.FILTER(institutions[institute_ID]&amp;" | "&amp;institutions[institute_name],institutions[resource_ID]=A117)))</f>
        <v xml:space="preserve"> | </v>
      </c>
      <c r="C117" t="str">
        <v xml:space="preserve"> | </v>
      </c>
    </row>
    <row r="118" spans="2:3" x14ac:dyDescent="0.35">
      <c r="B118" t="str" cm="1">
        <f t="array" ref="B118:C118">TRANSPOSE(_xlfn._xlws.SORT(_xlfn._xlws.FILTER(institutions[institute_ID]&amp;" | "&amp;institutions[institute_name],institutions[resource_ID]=A118)))</f>
        <v xml:space="preserve"> | </v>
      </c>
      <c r="C118" t="str">
        <v xml:space="preserve"> | </v>
      </c>
    </row>
    <row r="119" spans="2:3" x14ac:dyDescent="0.35">
      <c r="B119" t="str" cm="1">
        <f t="array" ref="B119:C119">TRANSPOSE(_xlfn._xlws.SORT(_xlfn._xlws.FILTER(institutions[institute_ID]&amp;" | "&amp;institutions[institute_name],institutions[resource_ID]=A119)))</f>
        <v xml:space="preserve"> | </v>
      </c>
      <c r="C119" t="str">
        <v xml:space="preserve"> | </v>
      </c>
    </row>
    <row r="120" spans="2:3" x14ac:dyDescent="0.35">
      <c r="B120" t="str" cm="1">
        <f t="array" ref="B120:C120">TRANSPOSE(_xlfn._xlws.SORT(_xlfn._xlws.FILTER(institutions[institute_ID]&amp;" | "&amp;institutions[institute_name],institutions[resource_ID]=A120)))</f>
        <v xml:space="preserve"> | </v>
      </c>
      <c r="C120" t="str">
        <v xml:space="preserve"> | </v>
      </c>
    </row>
    <row r="121" spans="2:3" x14ac:dyDescent="0.35">
      <c r="B121" t="str" cm="1">
        <f t="array" ref="B121:C121">TRANSPOSE(_xlfn._xlws.SORT(_xlfn._xlws.FILTER(institutions[institute_ID]&amp;" | "&amp;institutions[institute_name],institutions[resource_ID]=A121)))</f>
        <v xml:space="preserve"> | </v>
      </c>
      <c r="C121" t="str">
        <v xml:space="preserve"> | </v>
      </c>
    </row>
    <row r="122" spans="2:3" x14ac:dyDescent="0.35">
      <c r="B122" t="str" cm="1">
        <f t="array" ref="B122:C122">TRANSPOSE(_xlfn._xlws.SORT(_xlfn._xlws.FILTER(institutions[institute_ID]&amp;" | "&amp;institutions[institute_name],institutions[resource_ID]=A122)))</f>
        <v xml:space="preserve"> | </v>
      </c>
      <c r="C122" t="str">
        <v xml:space="preserve"> | </v>
      </c>
    </row>
    <row r="123" spans="2:3" x14ac:dyDescent="0.35">
      <c r="B123" t="str" cm="1">
        <f t="array" ref="B123:C123">TRANSPOSE(_xlfn._xlws.SORT(_xlfn._xlws.FILTER(institutions[institute_ID]&amp;" | "&amp;institutions[institute_name],institutions[resource_ID]=A123)))</f>
        <v xml:space="preserve"> | </v>
      </c>
      <c r="C123" t="str">
        <v xml:space="preserve"> | </v>
      </c>
    </row>
    <row r="124" spans="2:3" x14ac:dyDescent="0.35">
      <c r="B124" t="str" cm="1">
        <f t="array" ref="B124:C124">TRANSPOSE(_xlfn._xlws.SORT(_xlfn._xlws.FILTER(institutions[institute_ID]&amp;" | "&amp;institutions[institute_name],institutions[resource_ID]=A124)))</f>
        <v xml:space="preserve"> | </v>
      </c>
      <c r="C124" t="str">
        <v xml:space="preserve"> | </v>
      </c>
    </row>
    <row r="125" spans="2:3" x14ac:dyDescent="0.35">
      <c r="B125" t="str" cm="1">
        <f t="array" ref="B125:C125">TRANSPOSE(_xlfn._xlws.SORT(_xlfn._xlws.FILTER(institutions[institute_ID]&amp;" | "&amp;institutions[institute_name],institutions[resource_ID]=A125)))</f>
        <v xml:space="preserve"> | </v>
      </c>
      <c r="C125" t="str">
        <v xml:space="preserve"> | </v>
      </c>
    </row>
    <row r="126" spans="2:3" x14ac:dyDescent="0.35">
      <c r="B126" t="str" cm="1">
        <f t="array" ref="B126:C126">TRANSPOSE(_xlfn._xlws.SORT(_xlfn._xlws.FILTER(institutions[institute_ID]&amp;" | "&amp;institutions[institute_name],institutions[resource_ID]=A126)))</f>
        <v xml:space="preserve"> | </v>
      </c>
      <c r="C126" t="str">
        <v xml:space="preserve"> | </v>
      </c>
    </row>
    <row r="127" spans="2:3" x14ac:dyDescent="0.35">
      <c r="B127" t="str" cm="1">
        <f t="array" ref="B127:C127">TRANSPOSE(_xlfn._xlws.SORT(_xlfn._xlws.FILTER(institutions[institute_ID]&amp;" | "&amp;institutions[institute_name],institutions[resource_ID]=A127)))</f>
        <v xml:space="preserve"> | </v>
      </c>
      <c r="C127" t="str">
        <v xml:space="preserve"> | </v>
      </c>
    </row>
    <row r="128" spans="2:3" x14ac:dyDescent="0.35">
      <c r="B128" t="str" cm="1">
        <f t="array" ref="B128:C128">TRANSPOSE(_xlfn._xlws.SORT(_xlfn._xlws.FILTER(institutions[institute_ID]&amp;" | "&amp;institutions[institute_name],institutions[resource_ID]=A128)))</f>
        <v xml:space="preserve"> | </v>
      </c>
      <c r="C128" t="str">
        <v xml:space="preserve"> | </v>
      </c>
    </row>
    <row r="129" spans="2:3" x14ac:dyDescent="0.35">
      <c r="B129" t="str" cm="1">
        <f t="array" ref="B129:C129">TRANSPOSE(_xlfn._xlws.SORT(_xlfn._xlws.FILTER(institutions[institute_ID]&amp;" | "&amp;institutions[institute_name],institutions[resource_ID]=A129)))</f>
        <v xml:space="preserve"> | </v>
      </c>
      <c r="C129" t="str">
        <v xml:space="preserve"> | </v>
      </c>
    </row>
    <row r="130" spans="2:3" x14ac:dyDescent="0.35">
      <c r="B130" t="str" cm="1">
        <f t="array" ref="B130:C130">TRANSPOSE(_xlfn._xlws.SORT(_xlfn._xlws.FILTER(institutions[institute_ID]&amp;" | "&amp;institutions[institute_name],institutions[resource_ID]=A130)))</f>
        <v xml:space="preserve"> | </v>
      </c>
      <c r="C130" t="str">
        <v xml:space="preserve"> | </v>
      </c>
    </row>
    <row r="131" spans="2:3" x14ac:dyDescent="0.35">
      <c r="B131" t="str" cm="1">
        <f t="array" ref="B131:C131">TRANSPOSE(_xlfn._xlws.SORT(_xlfn._xlws.FILTER(institutions[institute_ID]&amp;" | "&amp;institutions[institute_name],institutions[resource_ID]=A131)))</f>
        <v xml:space="preserve"> | </v>
      </c>
      <c r="C131" t="str">
        <v xml:space="preserve"> | </v>
      </c>
    </row>
    <row r="132" spans="2:3" x14ac:dyDescent="0.35">
      <c r="B132" t="str" cm="1">
        <f t="array" ref="B132:C132">TRANSPOSE(_xlfn._xlws.SORT(_xlfn._xlws.FILTER(institutions[institute_ID]&amp;" | "&amp;institutions[institute_name],institutions[resource_ID]=A132)))</f>
        <v xml:space="preserve"> | </v>
      </c>
      <c r="C132" t="str">
        <v xml:space="preserve"> | </v>
      </c>
    </row>
    <row r="133" spans="2:3" x14ac:dyDescent="0.35">
      <c r="B133" t="str" cm="1">
        <f t="array" ref="B133:C133">TRANSPOSE(_xlfn._xlws.SORT(_xlfn._xlws.FILTER(institutions[institute_ID]&amp;" | "&amp;institutions[institute_name],institutions[resource_ID]=A133)))</f>
        <v xml:space="preserve"> | </v>
      </c>
      <c r="C133" t="str">
        <v xml:space="preserve"> | </v>
      </c>
    </row>
    <row r="134" spans="2:3" x14ac:dyDescent="0.35">
      <c r="B134" t="str" cm="1">
        <f t="array" ref="B134:C134">TRANSPOSE(_xlfn._xlws.SORT(_xlfn._xlws.FILTER(institutions[institute_ID]&amp;" | "&amp;institutions[institute_name],institutions[resource_ID]=A134)))</f>
        <v xml:space="preserve"> | </v>
      </c>
      <c r="C134" t="str">
        <v xml:space="preserve"> | </v>
      </c>
    </row>
    <row r="135" spans="2:3" x14ac:dyDescent="0.35">
      <c r="B135" t="str" cm="1">
        <f t="array" ref="B135:C135">TRANSPOSE(_xlfn._xlws.SORT(_xlfn._xlws.FILTER(institutions[institute_ID]&amp;" | "&amp;institutions[institute_name],institutions[resource_ID]=A135)))</f>
        <v xml:space="preserve"> | </v>
      </c>
      <c r="C135" t="str">
        <v xml:space="preserve"> | </v>
      </c>
    </row>
    <row r="136" spans="2:3" x14ac:dyDescent="0.35">
      <c r="B136" t="str" cm="1">
        <f t="array" ref="B136:C136">TRANSPOSE(_xlfn._xlws.SORT(_xlfn._xlws.FILTER(institutions[institute_ID]&amp;" | "&amp;institutions[institute_name],institutions[resource_ID]=A136)))</f>
        <v xml:space="preserve"> | </v>
      </c>
      <c r="C136" t="str">
        <v xml:space="preserve"> | </v>
      </c>
    </row>
    <row r="137" spans="2:3" x14ac:dyDescent="0.35">
      <c r="B137" t="str" cm="1">
        <f t="array" ref="B137:C137">TRANSPOSE(_xlfn._xlws.SORT(_xlfn._xlws.FILTER(institutions[institute_ID]&amp;" | "&amp;institutions[institute_name],institutions[resource_ID]=A137)))</f>
        <v xml:space="preserve"> | </v>
      </c>
      <c r="C137" t="str">
        <v xml:space="preserve"> | </v>
      </c>
    </row>
    <row r="138" spans="2:3" x14ac:dyDescent="0.35">
      <c r="B138" t="str" cm="1">
        <f t="array" ref="B138:C138">TRANSPOSE(_xlfn._xlws.SORT(_xlfn._xlws.FILTER(institutions[institute_ID]&amp;" | "&amp;institutions[institute_name],institutions[resource_ID]=A138)))</f>
        <v xml:space="preserve"> | </v>
      </c>
      <c r="C138" t="str">
        <v xml:space="preserve"> | </v>
      </c>
    </row>
    <row r="139" spans="2:3" x14ac:dyDescent="0.35">
      <c r="B139" t="str" cm="1">
        <f t="array" ref="B139:C139">TRANSPOSE(_xlfn._xlws.SORT(_xlfn._xlws.FILTER(institutions[institute_ID]&amp;" | "&amp;institutions[institute_name],institutions[resource_ID]=A139)))</f>
        <v xml:space="preserve"> | </v>
      </c>
      <c r="C139" t="str">
        <v xml:space="preserve"> | </v>
      </c>
    </row>
    <row r="140" spans="2:3" x14ac:dyDescent="0.35">
      <c r="B140" t="str" cm="1">
        <f t="array" ref="B140:C140">TRANSPOSE(_xlfn._xlws.SORT(_xlfn._xlws.FILTER(institutions[institute_ID]&amp;" | "&amp;institutions[institute_name],institutions[resource_ID]=A140)))</f>
        <v xml:space="preserve"> | </v>
      </c>
      <c r="C140" t="str">
        <v xml:space="preserve"> | </v>
      </c>
    </row>
    <row r="141" spans="2:3" x14ac:dyDescent="0.35">
      <c r="B141" t="str" cm="1">
        <f t="array" ref="B141:C141">TRANSPOSE(_xlfn._xlws.SORT(_xlfn._xlws.FILTER(institutions[institute_ID]&amp;" | "&amp;institutions[institute_name],institutions[resource_ID]=A141)))</f>
        <v xml:space="preserve"> | </v>
      </c>
      <c r="C141" t="str">
        <v xml:space="preserve"> | </v>
      </c>
    </row>
    <row r="142" spans="2:3" x14ac:dyDescent="0.35">
      <c r="B142" t="str" cm="1">
        <f t="array" ref="B142:C142">TRANSPOSE(_xlfn._xlws.SORT(_xlfn._xlws.FILTER(institutions[institute_ID]&amp;" | "&amp;institutions[institute_name],institutions[resource_ID]=A142)))</f>
        <v xml:space="preserve"> | </v>
      </c>
      <c r="C142" t="str">
        <v xml:space="preserve"> | </v>
      </c>
    </row>
    <row r="143" spans="2:3" x14ac:dyDescent="0.35">
      <c r="B143" t="str" cm="1">
        <f t="array" ref="B143:C143">TRANSPOSE(_xlfn._xlws.SORT(_xlfn._xlws.FILTER(institutions[institute_ID]&amp;" | "&amp;institutions[institute_name],institutions[resource_ID]=A143)))</f>
        <v xml:space="preserve"> | </v>
      </c>
      <c r="C143" t="str">
        <v xml:space="preserve"> | </v>
      </c>
    </row>
    <row r="144" spans="2:3" x14ac:dyDescent="0.35">
      <c r="B144" t="str" cm="1">
        <f t="array" ref="B144:C144">TRANSPOSE(_xlfn._xlws.SORT(_xlfn._xlws.FILTER(institutions[institute_ID]&amp;" | "&amp;institutions[institute_name],institutions[resource_ID]=A144)))</f>
        <v xml:space="preserve"> | </v>
      </c>
      <c r="C144" t="str">
        <v xml:space="preserve"> | </v>
      </c>
    </row>
    <row r="145" spans="2:3" x14ac:dyDescent="0.35">
      <c r="B145" t="str" cm="1">
        <f t="array" ref="B145:C145">TRANSPOSE(_xlfn._xlws.SORT(_xlfn._xlws.FILTER(institutions[institute_ID]&amp;" | "&amp;institutions[institute_name],institutions[resource_ID]=A145)))</f>
        <v xml:space="preserve"> | </v>
      </c>
      <c r="C145" t="str">
        <v xml:space="preserve"> | </v>
      </c>
    </row>
    <row r="146" spans="2:3" x14ac:dyDescent="0.35">
      <c r="B146" t="str" cm="1">
        <f t="array" ref="B146:C146">TRANSPOSE(_xlfn._xlws.SORT(_xlfn._xlws.FILTER(institutions[institute_ID]&amp;" | "&amp;institutions[institute_name],institutions[resource_ID]=A146)))</f>
        <v xml:space="preserve"> | </v>
      </c>
      <c r="C146" t="str">
        <v xml:space="preserve"> | </v>
      </c>
    </row>
    <row r="147" spans="2:3" x14ac:dyDescent="0.35">
      <c r="B147" t="str" cm="1">
        <f t="array" ref="B147:C147">TRANSPOSE(_xlfn._xlws.SORT(_xlfn._xlws.FILTER(institutions[institute_ID]&amp;" | "&amp;institutions[institute_name],institutions[resource_ID]=A147)))</f>
        <v xml:space="preserve"> | </v>
      </c>
      <c r="C147" t="str">
        <v xml:space="preserve"> | </v>
      </c>
    </row>
    <row r="148" spans="2:3" x14ac:dyDescent="0.35">
      <c r="B148" t="str" cm="1">
        <f t="array" ref="B148:C148">TRANSPOSE(_xlfn._xlws.SORT(_xlfn._xlws.FILTER(institutions[institute_ID]&amp;" | "&amp;institutions[institute_name],institutions[resource_ID]=A148)))</f>
        <v xml:space="preserve"> | </v>
      </c>
      <c r="C148" t="str">
        <v xml:space="preserve"> | </v>
      </c>
    </row>
    <row r="149" spans="2:3" x14ac:dyDescent="0.35">
      <c r="B149" t="str" cm="1">
        <f t="array" ref="B149:C149">TRANSPOSE(_xlfn._xlws.SORT(_xlfn._xlws.FILTER(institutions[institute_ID]&amp;" | "&amp;institutions[institute_name],institutions[resource_ID]=A149)))</f>
        <v xml:space="preserve"> | </v>
      </c>
      <c r="C149" t="str">
        <v xml:space="preserve"> | </v>
      </c>
    </row>
    <row r="150" spans="2:3" x14ac:dyDescent="0.35">
      <c r="B150" t="str" cm="1">
        <f t="array" ref="B150:C150">TRANSPOSE(_xlfn._xlws.SORT(_xlfn._xlws.FILTER(institutions[institute_ID]&amp;" | "&amp;institutions[institute_name],institutions[resource_ID]=A150)))</f>
        <v xml:space="preserve"> | </v>
      </c>
      <c r="C150" t="str">
        <v xml:space="preserve"> | </v>
      </c>
    </row>
    <row r="151" spans="2:3" x14ac:dyDescent="0.35">
      <c r="B151" t="str" cm="1">
        <f t="array" ref="B151:C151">TRANSPOSE(_xlfn._xlws.SORT(_xlfn._xlws.FILTER(institutions[institute_ID]&amp;" | "&amp;institutions[institute_name],institutions[resource_ID]=A151)))</f>
        <v xml:space="preserve"> | </v>
      </c>
      <c r="C151" t="str">
        <v xml:space="preserve"> | </v>
      </c>
    </row>
    <row r="152" spans="2:3" x14ac:dyDescent="0.35">
      <c r="B152" t="str" cm="1">
        <f t="array" ref="B152:C152">TRANSPOSE(_xlfn._xlws.SORT(_xlfn._xlws.FILTER(institutions[institute_ID]&amp;" | "&amp;institutions[institute_name],institutions[resource_ID]=A152)))</f>
        <v xml:space="preserve"> | </v>
      </c>
      <c r="C152" t="str">
        <v xml:space="preserve"> | </v>
      </c>
    </row>
    <row r="153" spans="2:3" x14ac:dyDescent="0.35">
      <c r="B153" t="str" cm="1">
        <f t="array" ref="B153:C153">TRANSPOSE(_xlfn._xlws.SORT(_xlfn._xlws.FILTER(institutions[institute_ID]&amp;" | "&amp;institutions[institute_name],institutions[resource_ID]=A153)))</f>
        <v xml:space="preserve"> | </v>
      </c>
      <c r="C153" t="str">
        <v xml:space="preserve"> | </v>
      </c>
    </row>
    <row r="154" spans="2:3" x14ac:dyDescent="0.35">
      <c r="B154" t="str" cm="1">
        <f t="array" ref="B154:C154">TRANSPOSE(_xlfn._xlws.SORT(_xlfn._xlws.FILTER(institutions[institute_ID]&amp;" | "&amp;institutions[institute_name],institutions[resource_ID]=A154)))</f>
        <v xml:space="preserve"> | </v>
      </c>
      <c r="C154" t="str">
        <v xml:space="preserve"> | </v>
      </c>
    </row>
    <row r="155" spans="2:3" x14ac:dyDescent="0.35">
      <c r="B155" t="str" cm="1">
        <f t="array" ref="B155:C155">TRANSPOSE(_xlfn._xlws.SORT(_xlfn._xlws.FILTER(institutions[institute_ID]&amp;" | "&amp;institutions[institute_name],institutions[resource_ID]=A155)))</f>
        <v xml:space="preserve"> | </v>
      </c>
      <c r="C155" t="str">
        <v xml:space="preserve"> | </v>
      </c>
    </row>
    <row r="156" spans="2:3" x14ac:dyDescent="0.35">
      <c r="B156" t="str" cm="1">
        <f t="array" ref="B156:C156">TRANSPOSE(_xlfn._xlws.SORT(_xlfn._xlws.FILTER(institutions[institute_ID]&amp;" | "&amp;institutions[institute_name],institutions[resource_ID]=A156)))</f>
        <v xml:space="preserve"> | </v>
      </c>
      <c r="C156" t="str">
        <v xml:space="preserve"> | </v>
      </c>
    </row>
    <row r="157" spans="2:3" x14ac:dyDescent="0.35">
      <c r="B157" t="str" cm="1">
        <f t="array" ref="B157:C157">TRANSPOSE(_xlfn._xlws.SORT(_xlfn._xlws.FILTER(institutions[institute_ID]&amp;" | "&amp;institutions[institute_name],institutions[resource_ID]=A157)))</f>
        <v xml:space="preserve"> | </v>
      </c>
      <c r="C157" t="str">
        <v xml:space="preserve"> | </v>
      </c>
    </row>
    <row r="158" spans="2:3" x14ac:dyDescent="0.35">
      <c r="B158" t="str" cm="1">
        <f t="array" ref="B158:C158">TRANSPOSE(_xlfn._xlws.SORT(_xlfn._xlws.FILTER(institutions[institute_ID]&amp;" | "&amp;institutions[institute_name],institutions[resource_ID]=A158)))</f>
        <v xml:space="preserve"> | </v>
      </c>
      <c r="C158" t="str">
        <v xml:space="preserve"> | </v>
      </c>
    </row>
    <row r="159" spans="2:3" x14ac:dyDescent="0.35">
      <c r="B159" t="str" cm="1">
        <f t="array" ref="B159:C159">TRANSPOSE(_xlfn._xlws.SORT(_xlfn._xlws.FILTER(institutions[institute_ID]&amp;" | "&amp;institutions[institute_name],institutions[resource_ID]=A159)))</f>
        <v xml:space="preserve"> | </v>
      </c>
      <c r="C159" t="str">
        <v xml:space="preserve"> | </v>
      </c>
    </row>
    <row r="160" spans="2:3" x14ac:dyDescent="0.35">
      <c r="B160" t="str" cm="1">
        <f t="array" ref="B160:C160">TRANSPOSE(_xlfn._xlws.SORT(_xlfn._xlws.FILTER(institutions[institute_ID]&amp;" | "&amp;institutions[institute_name],institutions[resource_ID]=A160)))</f>
        <v xml:space="preserve"> | </v>
      </c>
      <c r="C160" t="str">
        <v xml:space="preserve"> | </v>
      </c>
    </row>
    <row r="161" spans="2:3" x14ac:dyDescent="0.35">
      <c r="B161" t="str" cm="1">
        <f t="array" ref="B161:C161">TRANSPOSE(_xlfn._xlws.SORT(_xlfn._xlws.FILTER(institutions[institute_ID]&amp;" | "&amp;institutions[institute_name],institutions[resource_ID]=A161)))</f>
        <v xml:space="preserve"> | </v>
      </c>
      <c r="C161" t="str">
        <v xml:space="preserve"> | </v>
      </c>
    </row>
    <row r="162" spans="2:3" x14ac:dyDescent="0.35">
      <c r="B162" t="str" cm="1">
        <f t="array" ref="B162:C162">TRANSPOSE(_xlfn._xlws.SORT(_xlfn._xlws.FILTER(institutions[institute_ID]&amp;" | "&amp;institutions[institute_name],institutions[resource_ID]=A162)))</f>
        <v xml:space="preserve"> | </v>
      </c>
      <c r="C162" t="str">
        <v xml:space="preserve"> | </v>
      </c>
    </row>
    <row r="163" spans="2:3" x14ac:dyDescent="0.35">
      <c r="B163" t="str" cm="1">
        <f t="array" ref="B163:C163">TRANSPOSE(_xlfn._xlws.SORT(_xlfn._xlws.FILTER(institutions[institute_ID]&amp;" | "&amp;institutions[institute_name],institutions[resource_ID]=A163)))</f>
        <v xml:space="preserve"> | </v>
      </c>
      <c r="C163" t="str">
        <v xml:space="preserve"> | </v>
      </c>
    </row>
    <row r="164" spans="2:3" x14ac:dyDescent="0.35">
      <c r="B164" t="str" cm="1">
        <f t="array" ref="B164:C164">TRANSPOSE(_xlfn._xlws.SORT(_xlfn._xlws.FILTER(institutions[institute_ID]&amp;" | "&amp;institutions[institute_name],institutions[resource_ID]=A164)))</f>
        <v xml:space="preserve"> | </v>
      </c>
      <c r="C164" t="str">
        <v xml:space="preserve"> | </v>
      </c>
    </row>
    <row r="165" spans="2:3" x14ac:dyDescent="0.35">
      <c r="B165" t="str" cm="1">
        <f t="array" ref="B165:C165">TRANSPOSE(_xlfn._xlws.SORT(_xlfn._xlws.FILTER(institutions[institute_ID]&amp;" | "&amp;institutions[institute_name],institutions[resource_ID]=A165)))</f>
        <v xml:space="preserve"> | </v>
      </c>
      <c r="C165" t="str">
        <v xml:space="preserve"> | </v>
      </c>
    </row>
    <row r="166" spans="2:3" x14ac:dyDescent="0.35">
      <c r="B166" t="str" cm="1">
        <f t="array" ref="B166:C166">TRANSPOSE(_xlfn._xlws.SORT(_xlfn._xlws.FILTER(institutions[institute_ID]&amp;" | "&amp;institutions[institute_name],institutions[resource_ID]=A166)))</f>
        <v xml:space="preserve"> | </v>
      </c>
      <c r="C166" t="str">
        <v xml:space="preserve"> | </v>
      </c>
    </row>
    <row r="167" spans="2:3" x14ac:dyDescent="0.35">
      <c r="B167" t="str" cm="1">
        <f t="array" ref="B167:C167">TRANSPOSE(_xlfn._xlws.SORT(_xlfn._xlws.FILTER(institutions[institute_ID]&amp;" | "&amp;institutions[institute_name],institutions[resource_ID]=A167)))</f>
        <v xml:space="preserve"> | </v>
      </c>
      <c r="C167" t="str">
        <v xml:space="preserve"> | </v>
      </c>
    </row>
    <row r="168" spans="2:3" x14ac:dyDescent="0.35">
      <c r="B168" t="str" cm="1">
        <f t="array" ref="B168:C168">TRANSPOSE(_xlfn._xlws.SORT(_xlfn._xlws.FILTER(institutions[institute_ID]&amp;" | "&amp;institutions[institute_name],institutions[resource_ID]=A168)))</f>
        <v xml:space="preserve"> | </v>
      </c>
      <c r="C168" t="str">
        <v xml:space="preserve"> | </v>
      </c>
    </row>
    <row r="169" spans="2:3" x14ac:dyDescent="0.35">
      <c r="B169" t="str" cm="1">
        <f t="array" ref="B169:C169">TRANSPOSE(_xlfn._xlws.SORT(_xlfn._xlws.FILTER(institutions[institute_ID]&amp;" | "&amp;institutions[institute_name],institutions[resource_ID]=A169)))</f>
        <v xml:space="preserve"> | </v>
      </c>
      <c r="C169" t="str">
        <v xml:space="preserve"> | </v>
      </c>
    </row>
    <row r="170" spans="2:3" x14ac:dyDescent="0.35">
      <c r="B170" t="str" cm="1">
        <f t="array" ref="B170:C170">TRANSPOSE(_xlfn._xlws.SORT(_xlfn._xlws.FILTER(institutions[institute_ID]&amp;" | "&amp;institutions[institute_name],institutions[resource_ID]=A170)))</f>
        <v xml:space="preserve"> | </v>
      </c>
      <c r="C170" t="str">
        <v xml:space="preserve"> | </v>
      </c>
    </row>
    <row r="171" spans="2:3" x14ac:dyDescent="0.35">
      <c r="B171" t="str" cm="1">
        <f t="array" ref="B171:C171">TRANSPOSE(_xlfn._xlws.SORT(_xlfn._xlws.FILTER(institutions[institute_ID]&amp;" | "&amp;institutions[institute_name],institutions[resource_ID]=A171)))</f>
        <v xml:space="preserve"> | </v>
      </c>
      <c r="C171" t="str">
        <v xml:space="preserve"> | </v>
      </c>
    </row>
    <row r="172" spans="2:3" x14ac:dyDescent="0.35">
      <c r="B172" t="str" cm="1">
        <f t="array" ref="B172:C172">TRANSPOSE(_xlfn._xlws.SORT(_xlfn._xlws.FILTER(institutions[institute_ID]&amp;" | "&amp;institutions[institute_name],institutions[resource_ID]=A172)))</f>
        <v xml:space="preserve"> | </v>
      </c>
      <c r="C172" t="str">
        <v xml:space="preserve"> | </v>
      </c>
    </row>
    <row r="173" spans="2:3" x14ac:dyDescent="0.35">
      <c r="B173" t="str" cm="1">
        <f t="array" ref="B173:C173">TRANSPOSE(_xlfn._xlws.SORT(_xlfn._xlws.FILTER(institutions[institute_ID]&amp;" | "&amp;institutions[institute_name],institutions[resource_ID]=A173)))</f>
        <v xml:space="preserve"> | </v>
      </c>
      <c r="C173" t="str">
        <v xml:space="preserve"> | </v>
      </c>
    </row>
    <row r="174" spans="2:3" x14ac:dyDescent="0.35">
      <c r="B174" t="str" cm="1">
        <f t="array" ref="B174:C174">TRANSPOSE(_xlfn._xlws.SORT(_xlfn._xlws.FILTER(institutions[institute_ID]&amp;" | "&amp;institutions[institute_name],institutions[resource_ID]=A174)))</f>
        <v xml:space="preserve"> | </v>
      </c>
      <c r="C174" t="str">
        <v xml:space="preserve"> | </v>
      </c>
    </row>
    <row r="175" spans="2:3" x14ac:dyDescent="0.35">
      <c r="B175" t="str" cm="1">
        <f t="array" ref="B175:C175">TRANSPOSE(_xlfn._xlws.SORT(_xlfn._xlws.FILTER(institutions[institute_ID]&amp;" | "&amp;institutions[institute_name],institutions[resource_ID]=A175)))</f>
        <v xml:space="preserve"> | </v>
      </c>
      <c r="C175" t="str">
        <v xml:space="preserve"> | </v>
      </c>
    </row>
    <row r="176" spans="2:3" x14ac:dyDescent="0.35">
      <c r="B176" t="str" cm="1">
        <f t="array" ref="B176:C176">TRANSPOSE(_xlfn._xlws.SORT(_xlfn._xlws.FILTER(institutions[institute_ID]&amp;" | "&amp;institutions[institute_name],institutions[resource_ID]=A176)))</f>
        <v xml:space="preserve"> | </v>
      </c>
      <c r="C176" t="str">
        <v xml:space="preserve"> | </v>
      </c>
    </row>
    <row r="177" spans="2:3" x14ac:dyDescent="0.35">
      <c r="B177" t="str" cm="1">
        <f t="array" ref="B177:C177">TRANSPOSE(_xlfn._xlws.SORT(_xlfn._xlws.FILTER(institutions[institute_ID]&amp;" | "&amp;institutions[institute_name],institutions[resource_ID]=A177)))</f>
        <v xml:space="preserve"> | </v>
      </c>
      <c r="C177" t="str">
        <v xml:space="preserve"> | </v>
      </c>
    </row>
    <row r="178" spans="2:3" x14ac:dyDescent="0.35">
      <c r="B178" t="str" cm="1">
        <f t="array" ref="B178:C178">TRANSPOSE(_xlfn._xlws.SORT(_xlfn._xlws.FILTER(institutions[institute_ID]&amp;" | "&amp;institutions[institute_name],institutions[resource_ID]=A178)))</f>
        <v xml:space="preserve"> | </v>
      </c>
      <c r="C178" t="str">
        <v xml:space="preserve"> | </v>
      </c>
    </row>
    <row r="179" spans="2:3" x14ac:dyDescent="0.35">
      <c r="B179" t="str" cm="1">
        <f t="array" ref="B179:C179">TRANSPOSE(_xlfn._xlws.SORT(_xlfn._xlws.FILTER(institutions[institute_ID]&amp;" | "&amp;institutions[institute_name],institutions[resource_ID]=A179)))</f>
        <v xml:space="preserve"> | </v>
      </c>
      <c r="C179" t="str">
        <v xml:space="preserve"> | </v>
      </c>
    </row>
    <row r="180" spans="2:3" x14ac:dyDescent="0.35">
      <c r="B180" t="str" cm="1">
        <f t="array" ref="B180:C180">TRANSPOSE(_xlfn._xlws.SORT(_xlfn._xlws.FILTER(institutions[institute_ID]&amp;" | "&amp;institutions[institute_name],institutions[resource_ID]=A180)))</f>
        <v xml:space="preserve"> | </v>
      </c>
      <c r="C180" t="str">
        <v xml:space="preserve"> | </v>
      </c>
    </row>
    <row r="181" spans="2:3" x14ac:dyDescent="0.35">
      <c r="B181" t="str" cm="1">
        <f t="array" ref="B181:C181">TRANSPOSE(_xlfn._xlws.SORT(_xlfn._xlws.FILTER(institutions[institute_ID]&amp;" | "&amp;institutions[institute_name],institutions[resource_ID]=A181)))</f>
        <v xml:space="preserve"> | </v>
      </c>
      <c r="C181" t="str">
        <v xml:space="preserve"> | </v>
      </c>
    </row>
    <row r="182" spans="2:3" x14ac:dyDescent="0.35">
      <c r="B182" t="str" cm="1">
        <f t="array" ref="B182:C182">TRANSPOSE(_xlfn._xlws.SORT(_xlfn._xlws.FILTER(institutions[institute_ID]&amp;" | "&amp;institutions[institute_name],institutions[resource_ID]=A182)))</f>
        <v xml:space="preserve"> | </v>
      </c>
      <c r="C182" t="str">
        <v xml:space="preserve"> | </v>
      </c>
    </row>
    <row r="183" spans="2:3" x14ac:dyDescent="0.35">
      <c r="B183" t="str" cm="1">
        <f t="array" ref="B183:C183">TRANSPOSE(_xlfn._xlws.SORT(_xlfn._xlws.FILTER(institutions[institute_ID]&amp;" | "&amp;institutions[institute_name],institutions[resource_ID]=A183)))</f>
        <v xml:space="preserve"> | </v>
      </c>
      <c r="C183" t="str">
        <v xml:space="preserve"> | </v>
      </c>
    </row>
    <row r="184" spans="2:3" x14ac:dyDescent="0.35">
      <c r="B184" t="str" cm="1">
        <f t="array" ref="B184:C184">TRANSPOSE(_xlfn._xlws.SORT(_xlfn._xlws.FILTER(institutions[institute_ID]&amp;" | "&amp;institutions[institute_name],institutions[resource_ID]=A184)))</f>
        <v xml:space="preserve"> | </v>
      </c>
      <c r="C184" t="str">
        <v xml:space="preserve"> | </v>
      </c>
    </row>
    <row r="185" spans="2:3" x14ac:dyDescent="0.35">
      <c r="B185" t="str" cm="1">
        <f t="array" ref="B185:C185">TRANSPOSE(_xlfn._xlws.SORT(_xlfn._xlws.FILTER(institutions[institute_ID]&amp;" | "&amp;institutions[institute_name],institutions[resource_ID]=A185)))</f>
        <v xml:space="preserve"> | </v>
      </c>
      <c r="C185" t="str">
        <v xml:space="preserve"> | </v>
      </c>
    </row>
    <row r="186" spans="2:3" x14ac:dyDescent="0.35">
      <c r="B186" t="str" cm="1">
        <f t="array" ref="B186:C186">TRANSPOSE(_xlfn._xlws.SORT(_xlfn._xlws.FILTER(institutions[institute_ID]&amp;" | "&amp;institutions[institute_name],institutions[resource_ID]=A186)))</f>
        <v xml:space="preserve"> | </v>
      </c>
      <c r="C186" t="str">
        <v xml:space="preserve"> | </v>
      </c>
    </row>
    <row r="187" spans="2:3" x14ac:dyDescent="0.35">
      <c r="B187" t="str" cm="1">
        <f t="array" ref="B187:C187">TRANSPOSE(_xlfn._xlws.SORT(_xlfn._xlws.FILTER(institutions[institute_ID]&amp;" | "&amp;institutions[institute_name],institutions[resource_ID]=A187)))</f>
        <v xml:space="preserve"> | </v>
      </c>
      <c r="C187" t="str">
        <v xml:space="preserve"> | </v>
      </c>
    </row>
    <row r="188" spans="2:3" x14ac:dyDescent="0.35">
      <c r="B188" t="str" cm="1">
        <f t="array" ref="B188:C188">TRANSPOSE(_xlfn._xlws.SORT(_xlfn._xlws.FILTER(institutions[institute_ID]&amp;" | "&amp;institutions[institute_name],institutions[resource_ID]=A188)))</f>
        <v xml:space="preserve"> | </v>
      </c>
      <c r="C188" t="str">
        <v xml:space="preserve"> | </v>
      </c>
    </row>
    <row r="189" spans="2:3" x14ac:dyDescent="0.35">
      <c r="B189" t="str" cm="1">
        <f t="array" ref="B189:C189">TRANSPOSE(_xlfn._xlws.SORT(_xlfn._xlws.FILTER(institutions[institute_ID]&amp;" | "&amp;institutions[institute_name],institutions[resource_ID]=A189)))</f>
        <v xml:space="preserve"> | </v>
      </c>
      <c r="C189" t="str">
        <v xml:space="preserve"> | </v>
      </c>
    </row>
    <row r="190" spans="2:3" x14ac:dyDescent="0.35">
      <c r="B190" t="str" cm="1">
        <f t="array" ref="B190:C190">TRANSPOSE(_xlfn._xlws.SORT(_xlfn._xlws.FILTER(institutions[institute_ID]&amp;" | "&amp;institutions[institute_name],institutions[resource_ID]=A190)))</f>
        <v xml:space="preserve"> | </v>
      </c>
      <c r="C190" t="str">
        <v xml:space="preserve"> | </v>
      </c>
    </row>
    <row r="191" spans="2:3" x14ac:dyDescent="0.35">
      <c r="B191" t="str" cm="1">
        <f t="array" ref="B191:C191">TRANSPOSE(_xlfn._xlws.SORT(_xlfn._xlws.FILTER(institutions[institute_ID]&amp;" | "&amp;institutions[institute_name],institutions[resource_ID]=A191)))</f>
        <v xml:space="preserve"> | </v>
      </c>
      <c r="C191" t="str">
        <v xml:space="preserve"> | </v>
      </c>
    </row>
    <row r="192" spans="2:3" x14ac:dyDescent="0.35">
      <c r="B192" t="str" cm="1">
        <f t="array" ref="B192:C192">TRANSPOSE(_xlfn._xlws.SORT(_xlfn._xlws.FILTER(institutions[institute_ID]&amp;" | "&amp;institutions[institute_name],institutions[resource_ID]=A192)))</f>
        <v xml:space="preserve"> | </v>
      </c>
      <c r="C192" t="str">
        <v xml:space="preserve"> | </v>
      </c>
    </row>
    <row r="193" spans="2:3" x14ac:dyDescent="0.35">
      <c r="B193" t="str" cm="1">
        <f t="array" ref="B193:C193">TRANSPOSE(_xlfn._xlws.SORT(_xlfn._xlws.FILTER(institutions[institute_ID]&amp;" | "&amp;institutions[institute_name],institutions[resource_ID]=A193)))</f>
        <v xml:space="preserve"> | </v>
      </c>
      <c r="C193" t="str">
        <v xml:space="preserve"> | </v>
      </c>
    </row>
    <row r="194" spans="2:3" x14ac:dyDescent="0.35">
      <c r="B194" t="str" cm="1">
        <f t="array" ref="B194:C194">TRANSPOSE(_xlfn._xlws.SORT(_xlfn._xlws.FILTER(institutions[institute_ID]&amp;" | "&amp;institutions[institute_name],institutions[resource_ID]=A194)))</f>
        <v xml:space="preserve"> | </v>
      </c>
      <c r="C194" t="str">
        <v xml:space="preserve"> | </v>
      </c>
    </row>
    <row r="195" spans="2:3" x14ac:dyDescent="0.35">
      <c r="B195" t="str" cm="1">
        <f t="array" ref="B195:C195">TRANSPOSE(_xlfn._xlws.SORT(_xlfn._xlws.FILTER(institutions[institute_ID]&amp;" | "&amp;institutions[institute_name],institutions[resource_ID]=A195)))</f>
        <v xml:space="preserve"> | </v>
      </c>
      <c r="C195" t="str">
        <v xml:space="preserve"> | </v>
      </c>
    </row>
    <row r="196" spans="2:3" x14ac:dyDescent="0.35">
      <c r="B196" t="str" cm="1">
        <f t="array" ref="B196:C196">TRANSPOSE(_xlfn._xlws.SORT(_xlfn._xlws.FILTER(institutions[institute_ID]&amp;" | "&amp;institutions[institute_name],institutions[resource_ID]=A196)))</f>
        <v xml:space="preserve"> | </v>
      </c>
      <c r="C196" t="str">
        <v xml:space="preserve"> | </v>
      </c>
    </row>
    <row r="197" spans="2:3" x14ac:dyDescent="0.35">
      <c r="B197" t="str" cm="1">
        <f t="array" ref="B197:C197">TRANSPOSE(_xlfn._xlws.SORT(_xlfn._xlws.FILTER(institutions[institute_ID]&amp;" | "&amp;institutions[institute_name],institutions[resource_ID]=A197)))</f>
        <v xml:space="preserve"> | </v>
      </c>
      <c r="C197" t="str">
        <v xml:space="preserve"> | </v>
      </c>
    </row>
    <row r="198" spans="2:3" x14ac:dyDescent="0.35">
      <c r="B198" t="str" cm="1">
        <f t="array" ref="B198:C198">TRANSPOSE(_xlfn._xlws.SORT(_xlfn._xlws.FILTER(institutions[institute_ID]&amp;" | "&amp;institutions[institute_name],institutions[resource_ID]=A198)))</f>
        <v xml:space="preserve"> | </v>
      </c>
      <c r="C198" t="str">
        <v xml:space="preserve"> | </v>
      </c>
    </row>
    <row r="199" spans="2:3" x14ac:dyDescent="0.35">
      <c r="B199" t="str" cm="1">
        <f t="array" ref="B199:C199">TRANSPOSE(_xlfn._xlws.SORT(_xlfn._xlws.FILTER(institutions[institute_ID]&amp;" | "&amp;institutions[institute_name],institutions[resource_ID]=A199)))</f>
        <v xml:space="preserve"> | </v>
      </c>
      <c r="C199" t="str">
        <v xml:space="preserve"> | </v>
      </c>
    </row>
    <row r="200" spans="2:3" x14ac:dyDescent="0.35">
      <c r="B200" t="str" cm="1">
        <f t="array" ref="B200:C200">TRANSPOSE(_xlfn._xlws.SORT(_xlfn._xlws.FILTER(institutions[institute_ID]&amp;" | "&amp;institutions[institute_name],institutions[resource_ID]=A200)))</f>
        <v xml:space="preserve"> | </v>
      </c>
      <c r="C200" t="str">
        <v xml:space="preserve"> | </v>
      </c>
    </row>
    <row r="201" spans="2:3" x14ac:dyDescent="0.35">
      <c r="B201" t="str" cm="1">
        <f t="array" ref="B201:C201">TRANSPOSE(_xlfn._xlws.SORT(_xlfn._xlws.FILTER(institutions[institute_ID]&amp;" | "&amp;institutions[institute_name],institutions[resource_ID]=A201)))</f>
        <v xml:space="preserve"> | </v>
      </c>
      <c r="C201" t="str">
        <v xml:space="preserve"> | </v>
      </c>
    </row>
    <row r="202" spans="2:3" x14ac:dyDescent="0.35">
      <c r="B202" t="str" cm="1">
        <f t="array" ref="B202:C202">TRANSPOSE(_xlfn._xlws.SORT(_xlfn._xlws.FILTER(institutions[institute_ID]&amp;" | "&amp;institutions[institute_name],institutions[resource_ID]=A202)))</f>
        <v xml:space="preserve"> | </v>
      </c>
      <c r="C202" t="str">
        <v xml:space="preserve"> | </v>
      </c>
    </row>
    <row r="203" spans="2:3" x14ac:dyDescent="0.35">
      <c r="B203" t="str" cm="1">
        <f t="array" ref="B203:C203">TRANSPOSE(_xlfn._xlws.SORT(_xlfn._xlws.FILTER(institutions[institute_ID]&amp;" | "&amp;institutions[institute_name],institutions[resource_ID]=A203)))</f>
        <v xml:space="preserve"> | </v>
      </c>
      <c r="C203" t="str">
        <v xml:space="preserve"> | </v>
      </c>
    </row>
    <row r="204" spans="2:3" x14ac:dyDescent="0.35">
      <c r="B204" t="str" cm="1">
        <f t="array" ref="B204:C204">TRANSPOSE(_xlfn._xlws.SORT(_xlfn._xlws.FILTER(institutions[institute_ID]&amp;" | "&amp;institutions[institute_name],institutions[resource_ID]=A204)))</f>
        <v xml:space="preserve"> | </v>
      </c>
      <c r="C204" t="str">
        <v xml:space="preserve"> | </v>
      </c>
    </row>
    <row r="205" spans="2:3" x14ac:dyDescent="0.35">
      <c r="B205" t="str" cm="1">
        <f t="array" ref="B205:C205">TRANSPOSE(_xlfn._xlws.SORT(_xlfn._xlws.FILTER(institutions[institute_ID]&amp;" | "&amp;institutions[institute_name],institutions[resource_ID]=A205)))</f>
        <v xml:space="preserve"> | </v>
      </c>
      <c r="C205" t="str">
        <v xml:space="preserve"> | </v>
      </c>
    </row>
    <row r="206" spans="2:3" x14ac:dyDescent="0.35">
      <c r="B206" t="str" cm="1">
        <f t="array" ref="B206:C206">TRANSPOSE(_xlfn._xlws.SORT(_xlfn._xlws.FILTER(institutions[institute_ID]&amp;" | "&amp;institutions[institute_name],institutions[resource_ID]=A206)))</f>
        <v xml:space="preserve"> | </v>
      </c>
      <c r="C206" t="str">
        <v xml:space="preserve"> | </v>
      </c>
    </row>
    <row r="207" spans="2:3" x14ac:dyDescent="0.35">
      <c r="B207" t="str" cm="1">
        <f t="array" ref="B207:C207">TRANSPOSE(_xlfn._xlws.SORT(_xlfn._xlws.FILTER(institutions[institute_ID]&amp;" | "&amp;institutions[institute_name],institutions[resource_ID]=A207)))</f>
        <v xml:space="preserve"> | </v>
      </c>
      <c r="C207" t="str">
        <v xml:space="preserve"> | </v>
      </c>
    </row>
    <row r="208" spans="2:3" x14ac:dyDescent="0.35">
      <c r="B208" t="str" cm="1">
        <f t="array" ref="B208:C208">TRANSPOSE(_xlfn._xlws.SORT(_xlfn._xlws.FILTER(institutions[institute_ID]&amp;" | "&amp;institutions[institute_name],institutions[resource_ID]=A208)))</f>
        <v xml:space="preserve"> | </v>
      </c>
      <c r="C208" t="str">
        <v xml:space="preserve"> | </v>
      </c>
    </row>
    <row r="209" spans="2:3" x14ac:dyDescent="0.35">
      <c r="B209" t="str" cm="1">
        <f t="array" ref="B209:C209">TRANSPOSE(_xlfn._xlws.SORT(_xlfn._xlws.FILTER(institutions[institute_ID]&amp;" | "&amp;institutions[institute_name],institutions[resource_ID]=A209)))</f>
        <v xml:space="preserve"> | </v>
      </c>
      <c r="C209" t="str">
        <v xml:space="preserve"> | </v>
      </c>
    </row>
    <row r="210" spans="2:3" x14ac:dyDescent="0.35">
      <c r="B210" t="str" cm="1">
        <f t="array" ref="B210:C210">TRANSPOSE(_xlfn._xlws.SORT(_xlfn._xlws.FILTER(institutions[institute_ID]&amp;" | "&amp;institutions[institute_name],institutions[resource_ID]=A210)))</f>
        <v xml:space="preserve"> | </v>
      </c>
      <c r="C210" t="str">
        <v xml:space="preserve"> | </v>
      </c>
    </row>
    <row r="211" spans="2:3" x14ac:dyDescent="0.35">
      <c r="B211" t="str" cm="1">
        <f t="array" ref="B211:C211">TRANSPOSE(_xlfn._xlws.SORT(_xlfn._xlws.FILTER(institutions[institute_ID]&amp;" | "&amp;institutions[institute_name],institutions[resource_ID]=A211)))</f>
        <v xml:space="preserve"> | </v>
      </c>
      <c r="C211" t="str">
        <v xml:space="preserve"> | </v>
      </c>
    </row>
    <row r="212" spans="2:3" x14ac:dyDescent="0.35">
      <c r="B212" t="str" cm="1">
        <f t="array" ref="B212:C212">TRANSPOSE(_xlfn._xlws.SORT(_xlfn._xlws.FILTER(institutions[institute_ID]&amp;" | "&amp;institutions[institute_name],institutions[resource_ID]=A212)))</f>
        <v xml:space="preserve"> | </v>
      </c>
      <c r="C212" t="str">
        <v xml:space="preserve"> | </v>
      </c>
    </row>
    <row r="213" spans="2:3" x14ac:dyDescent="0.35">
      <c r="B213" t="str" cm="1">
        <f t="array" ref="B213:C213">TRANSPOSE(_xlfn._xlws.SORT(_xlfn._xlws.FILTER(institutions[institute_ID]&amp;" | "&amp;institutions[institute_name],institutions[resource_ID]=A213)))</f>
        <v xml:space="preserve"> | </v>
      </c>
      <c r="C213" t="str">
        <v xml:space="preserve"> | </v>
      </c>
    </row>
    <row r="214" spans="2:3" x14ac:dyDescent="0.35">
      <c r="B214" t="str" cm="1">
        <f t="array" ref="B214:C214">TRANSPOSE(_xlfn._xlws.SORT(_xlfn._xlws.FILTER(institutions[institute_ID]&amp;" | "&amp;institutions[institute_name],institutions[resource_ID]=A214)))</f>
        <v xml:space="preserve"> | </v>
      </c>
      <c r="C214" t="str">
        <v xml:space="preserve"> | </v>
      </c>
    </row>
    <row r="215" spans="2:3" x14ac:dyDescent="0.35">
      <c r="B215" t="str" cm="1">
        <f t="array" ref="B215:C215">TRANSPOSE(_xlfn._xlws.SORT(_xlfn._xlws.FILTER(institutions[institute_ID]&amp;" | "&amp;institutions[institute_name],institutions[resource_ID]=A215)))</f>
        <v xml:space="preserve"> | </v>
      </c>
      <c r="C215" t="str">
        <v xml:space="preserve"> | </v>
      </c>
    </row>
    <row r="216" spans="2:3" x14ac:dyDescent="0.35">
      <c r="B216" t="str" cm="1">
        <f t="array" ref="B216:C216">TRANSPOSE(_xlfn._xlws.SORT(_xlfn._xlws.FILTER(institutions[institute_ID]&amp;" | "&amp;institutions[institute_name],institutions[resource_ID]=A216)))</f>
        <v xml:space="preserve"> | </v>
      </c>
      <c r="C216" t="str">
        <v xml:space="preserve"> | </v>
      </c>
    </row>
    <row r="217" spans="2:3" x14ac:dyDescent="0.35">
      <c r="B217" t="str" cm="1">
        <f t="array" ref="B217:C217">TRANSPOSE(_xlfn._xlws.SORT(_xlfn._xlws.FILTER(institutions[institute_ID]&amp;" | "&amp;institutions[institute_name],institutions[resource_ID]=A217)))</f>
        <v xml:space="preserve"> | </v>
      </c>
      <c r="C217" t="str">
        <v xml:space="preserve"> | </v>
      </c>
    </row>
    <row r="218" spans="2:3" x14ac:dyDescent="0.35">
      <c r="B218" t="str" cm="1">
        <f t="array" ref="B218:C218">TRANSPOSE(_xlfn._xlws.SORT(_xlfn._xlws.FILTER(institutions[institute_ID]&amp;" | "&amp;institutions[institute_name],institutions[resource_ID]=A218)))</f>
        <v xml:space="preserve"> | </v>
      </c>
      <c r="C218" t="str">
        <v xml:space="preserve"> | </v>
      </c>
    </row>
    <row r="219" spans="2:3" x14ac:dyDescent="0.35">
      <c r="B219" t="str" cm="1">
        <f t="array" ref="B219:C219">TRANSPOSE(_xlfn._xlws.SORT(_xlfn._xlws.FILTER(institutions[institute_ID]&amp;" | "&amp;institutions[institute_name],institutions[resource_ID]=A219)))</f>
        <v xml:space="preserve"> | </v>
      </c>
      <c r="C219" t="str">
        <v xml:space="preserve"> | </v>
      </c>
    </row>
    <row r="220" spans="2:3" x14ac:dyDescent="0.35">
      <c r="B220" t="str" cm="1">
        <f t="array" ref="B220:C220">TRANSPOSE(_xlfn._xlws.SORT(_xlfn._xlws.FILTER(institutions[institute_ID]&amp;" | "&amp;institutions[institute_name],institutions[resource_ID]=A220)))</f>
        <v xml:space="preserve"> | </v>
      </c>
      <c r="C220" t="str">
        <v xml:space="preserve"> | </v>
      </c>
    </row>
    <row r="221" spans="2:3" x14ac:dyDescent="0.35">
      <c r="B221" t="str" cm="1">
        <f t="array" ref="B221:C221">TRANSPOSE(_xlfn._xlws.SORT(_xlfn._xlws.FILTER(institutions[institute_ID]&amp;" | "&amp;institutions[institute_name],institutions[resource_ID]=A221)))</f>
        <v xml:space="preserve"> | </v>
      </c>
      <c r="C221" t="str">
        <v xml:space="preserve"> | </v>
      </c>
    </row>
    <row r="222" spans="2:3" x14ac:dyDescent="0.35">
      <c r="B222" t="str" cm="1">
        <f t="array" ref="B222:C222">TRANSPOSE(_xlfn._xlws.SORT(_xlfn._xlws.FILTER(institutions[institute_ID]&amp;" | "&amp;institutions[institute_name],institutions[resource_ID]=A222)))</f>
        <v xml:space="preserve"> | </v>
      </c>
      <c r="C222" t="str">
        <v xml:space="preserve"> | </v>
      </c>
    </row>
    <row r="223" spans="2:3" x14ac:dyDescent="0.35">
      <c r="B223" t="str" cm="1">
        <f t="array" ref="B223:C223">TRANSPOSE(_xlfn._xlws.SORT(_xlfn._xlws.FILTER(institutions[institute_ID]&amp;" | "&amp;institutions[institute_name],institutions[resource_ID]=A223)))</f>
        <v xml:space="preserve"> | </v>
      </c>
      <c r="C223" t="str">
        <v xml:space="preserve"> | </v>
      </c>
    </row>
    <row r="224" spans="2:3" x14ac:dyDescent="0.35">
      <c r="B224" t="str" cm="1">
        <f t="array" ref="B224:C224">TRANSPOSE(_xlfn._xlws.SORT(_xlfn._xlws.FILTER(institutions[institute_ID]&amp;" | "&amp;institutions[institute_name],institutions[resource_ID]=A224)))</f>
        <v xml:space="preserve"> | </v>
      </c>
      <c r="C224" t="str">
        <v xml:space="preserve"> | </v>
      </c>
    </row>
    <row r="225" spans="2:3" x14ac:dyDescent="0.35">
      <c r="B225" t="str" cm="1">
        <f t="array" ref="B225:C225">TRANSPOSE(_xlfn._xlws.SORT(_xlfn._xlws.FILTER(institutions[institute_ID]&amp;" | "&amp;institutions[institute_name],institutions[resource_ID]=A225)))</f>
        <v xml:space="preserve"> | </v>
      </c>
      <c r="C225" t="str">
        <v xml:space="preserve"> | </v>
      </c>
    </row>
    <row r="226" spans="2:3" x14ac:dyDescent="0.35">
      <c r="B226" t="str" cm="1">
        <f t="array" ref="B226:C226">TRANSPOSE(_xlfn._xlws.SORT(_xlfn._xlws.FILTER(institutions[institute_ID]&amp;" | "&amp;institutions[institute_name],institutions[resource_ID]=A226)))</f>
        <v xml:space="preserve"> | </v>
      </c>
      <c r="C226" t="str">
        <v xml:space="preserve"> | </v>
      </c>
    </row>
    <row r="227" spans="2:3" x14ac:dyDescent="0.35">
      <c r="B227" t="str" cm="1">
        <f t="array" ref="B227:C227">TRANSPOSE(_xlfn._xlws.SORT(_xlfn._xlws.FILTER(institutions[institute_ID]&amp;" | "&amp;institutions[institute_name],institutions[resource_ID]=A227)))</f>
        <v xml:space="preserve"> | </v>
      </c>
      <c r="C227" t="str">
        <v xml:space="preserve"> | </v>
      </c>
    </row>
    <row r="228" spans="2:3" x14ac:dyDescent="0.35">
      <c r="B228" t="str" cm="1">
        <f t="array" ref="B228:C228">TRANSPOSE(_xlfn._xlws.SORT(_xlfn._xlws.FILTER(institutions[institute_ID]&amp;" | "&amp;institutions[institute_name],institutions[resource_ID]=A228)))</f>
        <v xml:space="preserve"> | </v>
      </c>
      <c r="C228" t="str">
        <v xml:space="preserve"> | </v>
      </c>
    </row>
    <row r="229" spans="2:3" x14ac:dyDescent="0.35">
      <c r="B229" t="str" cm="1">
        <f t="array" ref="B229:C229">TRANSPOSE(_xlfn._xlws.SORT(_xlfn._xlws.FILTER(institutions[institute_ID]&amp;" | "&amp;institutions[institute_name],institutions[resource_ID]=A229)))</f>
        <v xml:space="preserve"> | </v>
      </c>
      <c r="C229" t="str">
        <v xml:space="preserve"> | </v>
      </c>
    </row>
    <row r="230" spans="2:3" x14ac:dyDescent="0.35">
      <c r="B230" t="str" cm="1">
        <f t="array" ref="B230:C230">TRANSPOSE(_xlfn._xlws.SORT(_xlfn._xlws.FILTER(institutions[institute_ID]&amp;" | "&amp;institutions[institute_name],institutions[resource_ID]=A230)))</f>
        <v xml:space="preserve"> | </v>
      </c>
      <c r="C230" t="str">
        <v xml:space="preserve"> | </v>
      </c>
    </row>
    <row r="231" spans="2:3" x14ac:dyDescent="0.35">
      <c r="B231" t="str" cm="1">
        <f t="array" ref="B231:C231">TRANSPOSE(_xlfn._xlws.SORT(_xlfn._xlws.FILTER(institutions[institute_ID]&amp;" | "&amp;institutions[institute_name],institutions[resource_ID]=A231)))</f>
        <v xml:space="preserve"> | </v>
      </c>
      <c r="C231" t="str">
        <v xml:space="preserve"> | </v>
      </c>
    </row>
    <row r="232" spans="2:3" x14ac:dyDescent="0.35">
      <c r="B232" t="str" cm="1">
        <f t="array" ref="B232:C232">TRANSPOSE(_xlfn._xlws.SORT(_xlfn._xlws.FILTER(institutions[institute_ID]&amp;" | "&amp;institutions[institute_name],institutions[resource_ID]=A232)))</f>
        <v xml:space="preserve"> | </v>
      </c>
      <c r="C232" t="str">
        <v xml:space="preserve"> | </v>
      </c>
    </row>
    <row r="233" spans="2:3" x14ac:dyDescent="0.35">
      <c r="B233" t="str" cm="1">
        <f t="array" ref="B233:C233">TRANSPOSE(_xlfn._xlws.SORT(_xlfn._xlws.FILTER(institutions[institute_ID]&amp;" | "&amp;institutions[institute_name],institutions[resource_ID]=A233)))</f>
        <v xml:space="preserve"> | </v>
      </c>
      <c r="C233" t="str">
        <v xml:space="preserve"> | </v>
      </c>
    </row>
    <row r="234" spans="2:3" x14ac:dyDescent="0.35">
      <c r="B234" t="str" cm="1">
        <f t="array" ref="B234:C234">TRANSPOSE(_xlfn._xlws.SORT(_xlfn._xlws.FILTER(institutions[institute_ID]&amp;" | "&amp;institutions[institute_name],institutions[resource_ID]=A234)))</f>
        <v xml:space="preserve"> | </v>
      </c>
      <c r="C234" t="str">
        <v xml:space="preserve"> | </v>
      </c>
    </row>
    <row r="235" spans="2:3" x14ac:dyDescent="0.35">
      <c r="B235" t="str" cm="1">
        <f t="array" ref="B235:C235">TRANSPOSE(_xlfn._xlws.SORT(_xlfn._xlws.FILTER(institutions[institute_ID]&amp;" | "&amp;institutions[institute_name],institutions[resource_ID]=A235)))</f>
        <v xml:space="preserve"> | </v>
      </c>
      <c r="C235" t="str">
        <v xml:space="preserve"> | </v>
      </c>
    </row>
    <row r="236" spans="2:3" x14ac:dyDescent="0.35">
      <c r="B236" t="str" cm="1">
        <f t="array" ref="B236:C236">TRANSPOSE(_xlfn._xlws.SORT(_xlfn._xlws.FILTER(institutions[institute_ID]&amp;" | "&amp;institutions[institute_name],institutions[resource_ID]=A236)))</f>
        <v xml:space="preserve"> | </v>
      </c>
      <c r="C236" t="str">
        <v xml:space="preserve"> | </v>
      </c>
    </row>
    <row r="237" spans="2:3" x14ac:dyDescent="0.35">
      <c r="B237" t="str" cm="1">
        <f t="array" ref="B237:C237">TRANSPOSE(_xlfn._xlws.SORT(_xlfn._xlws.FILTER(institutions[institute_ID]&amp;" | "&amp;institutions[institute_name],institutions[resource_ID]=A237)))</f>
        <v xml:space="preserve"> | </v>
      </c>
      <c r="C237" t="str">
        <v xml:space="preserve"> | </v>
      </c>
    </row>
    <row r="238" spans="2:3" x14ac:dyDescent="0.35">
      <c r="B238" t="str" cm="1">
        <f t="array" ref="B238:C238">TRANSPOSE(_xlfn._xlws.SORT(_xlfn._xlws.FILTER(institutions[institute_ID]&amp;" | "&amp;institutions[institute_name],institutions[resource_ID]=A238)))</f>
        <v xml:space="preserve"> | </v>
      </c>
      <c r="C238" t="str">
        <v xml:space="preserve"> | </v>
      </c>
    </row>
    <row r="239" spans="2:3" x14ac:dyDescent="0.35">
      <c r="B239" t="str" cm="1">
        <f t="array" ref="B239:C239">TRANSPOSE(_xlfn._xlws.SORT(_xlfn._xlws.FILTER(institutions[institute_ID]&amp;" | "&amp;institutions[institute_name],institutions[resource_ID]=A239)))</f>
        <v xml:space="preserve"> | </v>
      </c>
      <c r="C239" t="str">
        <v xml:space="preserve"> | </v>
      </c>
    </row>
    <row r="240" spans="2:3" x14ac:dyDescent="0.35">
      <c r="B240" t="str" cm="1">
        <f t="array" ref="B240:C240">TRANSPOSE(_xlfn._xlws.SORT(_xlfn._xlws.FILTER(institutions[institute_ID]&amp;" | "&amp;institutions[institute_name],institutions[resource_ID]=A240)))</f>
        <v xml:space="preserve"> | </v>
      </c>
      <c r="C240" t="str">
        <v xml:space="preserve"> | </v>
      </c>
    </row>
    <row r="241" spans="2:3" x14ac:dyDescent="0.35">
      <c r="B241" t="str" cm="1">
        <f t="array" ref="B241:C241">TRANSPOSE(_xlfn._xlws.SORT(_xlfn._xlws.FILTER(institutions[institute_ID]&amp;" | "&amp;institutions[institute_name],institutions[resource_ID]=A241)))</f>
        <v xml:space="preserve"> | </v>
      </c>
      <c r="C241" t="str">
        <v xml:space="preserve"> | </v>
      </c>
    </row>
    <row r="242" spans="2:3" x14ac:dyDescent="0.35">
      <c r="B242" t="str" cm="1">
        <f t="array" ref="B242:C242">TRANSPOSE(_xlfn._xlws.SORT(_xlfn._xlws.FILTER(institutions[institute_ID]&amp;" | "&amp;institutions[institute_name],institutions[resource_ID]=A242)))</f>
        <v xml:space="preserve"> | </v>
      </c>
      <c r="C242" t="str">
        <v xml:space="preserve"> | </v>
      </c>
    </row>
    <row r="243" spans="2:3" x14ac:dyDescent="0.35">
      <c r="B243" t="str" cm="1">
        <f t="array" ref="B243:C243">TRANSPOSE(_xlfn._xlws.SORT(_xlfn._xlws.FILTER(institutions[institute_ID]&amp;" | "&amp;institutions[institute_name],institutions[resource_ID]=A243)))</f>
        <v xml:space="preserve"> | </v>
      </c>
      <c r="C243" t="str">
        <v xml:space="preserve"> | </v>
      </c>
    </row>
    <row r="244" spans="2:3" x14ac:dyDescent="0.35">
      <c r="B244" t="str" cm="1">
        <f t="array" ref="B244:C244">TRANSPOSE(_xlfn._xlws.SORT(_xlfn._xlws.FILTER(institutions[institute_ID]&amp;" | "&amp;institutions[institute_name],institutions[resource_ID]=A244)))</f>
        <v xml:space="preserve"> | </v>
      </c>
      <c r="C244" t="str">
        <v xml:space="preserve"> | </v>
      </c>
    </row>
    <row r="245" spans="2:3" x14ac:dyDescent="0.35">
      <c r="B245" t="str" cm="1">
        <f t="array" ref="B245:C245">TRANSPOSE(_xlfn._xlws.SORT(_xlfn._xlws.FILTER(institutions[institute_ID]&amp;" | "&amp;institutions[institute_name],institutions[resource_ID]=A245)))</f>
        <v xml:space="preserve"> | </v>
      </c>
      <c r="C245" t="str">
        <v xml:space="preserve"> | </v>
      </c>
    </row>
    <row r="246" spans="2:3" x14ac:dyDescent="0.35">
      <c r="B246" t="str" cm="1">
        <f t="array" ref="B246:C246">TRANSPOSE(_xlfn._xlws.SORT(_xlfn._xlws.FILTER(institutions[institute_ID]&amp;" | "&amp;institutions[institute_name],institutions[resource_ID]=A246)))</f>
        <v xml:space="preserve"> | </v>
      </c>
      <c r="C246" t="str">
        <v xml:space="preserve"> | </v>
      </c>
    </row>
    <row r="247" spans="2:3" x14ac:dyDescent="0.35">
      <c r="B247" t="str" cm="1">
        <f t="array" ref="B247:C247">TRANSPOSE(_xlfn._xlws.SORT(_xlfn._xlws.FILTER(institutions[institute_ID]&amp;" | "&amp;institutions[institute_name],institutions[resource_ID]=A247)))</f>
        <v xml:space="preserve"> | </v>
      </c>
      <c r="C247" t="str">
        <v xml:space="preserve"> | </v>
      </c>
    </row>
    <row r="248" spans="2:3" x14ac:dyDescent="0.35">
      <c r="B248" t="str" cm="1">
        <f t="array" ref="B248:C248">TRANSPOSE(_xlfn._xlws.SORT(_xlfn._xlws.FILTER(institutions[institute_ID]&amp;" | "&amp;institutions[institute_name],institutions[resource_ID]=A248)))</f>
        <v xml:space="preserve"> | </v>
      </c>
      <c r="C248" t="str">
        <v xml:space="preserve"> | </v>
      </c>
    </row>
    <row r="249" spans="2:3" x14ac:dyDescent="0.35">
      <c r="B249" t="str" cm="1">
        <f t="array" ref="B249:C249">TRANSPOSE(_xlfn._xlws.SORT(_xlfn._xlws.FILTER(institutions[institute_ID]&amp;" | "&amp;institutions[institute_name],institutions[resource_ID]=A249)))</f>
        <v xml:space="preserve"> | </v>
      </c>
      <c r="C249" t="str">
        <v xml:space="preserve"> | </v>
      </c>
    </row>
    <row r="250" spans="2:3" x14ac:dyDescent="0.35">
      <c r="B250" t="str" cm="1">
        <f t="array" ref="B250:C250">TRANSPOSE(_xlfn._xlws.SORT(_xlfn._xlws.FILTER(institutions[institute_ID]&amp;" | "&amp;institutions[institute_name],institutions[resource_ID]=A250)))</f>
        <v xml:space="preserve"> | </v>
      </c>
      <c r="C250" t="str">
        <v xml:space="preserve"> | </v>
      </c>
    </row>
    <row r="251" spans="2:3" x14ac:dyDescent="0.35">
      <c r="B251" t="str" cm="1">
        <f t="array" ref="B251:C251">TRANSPOSE(_xlfn._xlws.SORT(_xlfn._xlws.FILTER(institutions[institute_ID]&amp;" | "&amp;institutions[institute_name],institutions[resource_ID]=A251)))</f>
        <v xml:space="preserve"> | </v>
      </c>
      <c r="C251" t="str">
        <v xml:space="preserve"> | </v>
      </c>
    </row>
    <row r="252" spans="2:3" x14ac:dyDescent="0.35">
      <c r="B252" t="str" cm="1">
        <f t="array" ref="B252:C252">TRANSPOSE(_xlfn._xlws.SORT(_xlfn._xlws.FILTER(institutions[institute_ID]&amp;" | "&amp;institutions[institute_name],institutions[resource_ID]=A252)))</f>
        <v xml:space="preserve"> | </v>
      </c>
      <c r="C252" t="str">
        <v xml:space="preserve"> | </v>
      </c>
    </row>
    <row r="253" spans="2:3" x14ac:dyDescent="0.35">
      <c r="B253" t="str" cm="1">
        <f t="array" ref="B253:C253">TRANSPOSE(_xlfn._xlws.SORT(_xlfn._xlws.FILTER(institutions[institute_ID]&amp;" | "&amp;institutions[institute_name],institutions[resource_ID]=A253)))</f>
        <v xml:space="preserve"> | </v>
      </c>
      <c r="C253" t="str">
        <v xml:space="preserve"> | </v>
      </c>
    </row>
    <row r="254" spans="2:3" x14ac:dyDescent="0.35">
      <c r="B254" t="str" cm="1">
        <f t="array" ref="B254:C254">TRANSPOSE(_xlfn._xlws.SORT(_xlfn._xlws.FILTER(institutions[institute_ID]&amp;" | "&amp;institutions[institute_name],institutions[resource_ID]=A254)))</f>
        <v xml:space="preserve"> | </v>
      </c>
      <c r="C254" t="str">
        <v xml:space="preserve"> | </v>
      </c>
    </row>
    <row r="255" spans="2:3" x14ac:dyDescent="0.35">
      <c r="B255" t="str" cm="1">
        <f t="array" ref="B255:C255">TRANSPOSE(_xlfn._xlws.SORT(_xlfn._xlws.FILTER(institutions[institute_ID]&amp;" | "&amp;institutions[institute_name],institutions[resource_ID]=A255)))</f>
        <v xml:space="preserve"> | </v>
      </c>
      <c r="C255" t="str">
        <v xml:space="preserve"> | </v>
      </c>
    </row>
    <row r="256" spans="2:3" x14ac:dyDescent="0.35">
      <c r="B256" t="str" cm="1">
        <f t="array" ref="B256:C256">TRANSPOSE(_xlfn._xlws.SORT(_xlfn._xlws.FILTER(institutions[institute_ID]&amp;" | "&amp;institutions[institute_name],institutions[resource_ID]=A256)))</f>
        <v xml:space="preserve"> | </v>
      </c>
      <c r="C256" t="str">
        <v xml:space="preserve"> | </v>
      </c>
    </row>
    <row r="257" spans="2:3" x14ac:dyDescent="0.35">
      <c r="B257" t="str" cm="1">
        <f t="array" ref="B257:C257">TRANSPOSE(_xlfn._xlws.SORT(_xlfn._xlws.FILTER(institutions[institute_ID]&amp;" | "&amp;institutions[institute_name],institutions[resource_ID]=A257)))</f>
        <v xml:space="preserve"> | </v>
      </c>
      <c r="C257" t="str">
        <v xml:space="preserve"> | </v>
      </c>
    </row>
    <row r="258" spans="2:3" x14ac:dyDescent="0.35">
      <c r="B258" t="str" cm="1">
        <f t="array" ref="B258:C258">TRANSPOSE(_xlfn._xlws.SORT(_xlfn._xlws.FILTER(institutions[institute_ID]&amp;" | "&amp;institutions[institute_name],institutions[resource_ID]=A258)))</f>
        <v xml:space="preserve"> | </v>
      </c>
      <c r="C258" t="str">
        <v xml:space="preserve"> | </v>
      </c>
    </row>
    <row r="259" spans="2:3" x14ac:dyDescent="0.35">
      <c r="B259" t="str" cm="1">
        <f t="array" ref="B259:C259">TRANSPOSE(_xlfn._xlws.SORT(_xlfn._xlws.FILTER(institutions[institute_ID]&amp;" | "&amp;institutions[institute_name],institutions[resource_ID]=A259)))</f>
        <v xml:space="preserve"> | </v>
      </c>
      <c r="C259" t="str">
        <v xml:space="preserve"> | </v>
      </c>
    </row>
    <row r="260" spans="2:3" x14ac:dyDescent="0.35">
      <c r="B260" t="str" cm="1">
        <f t="array" ref="B260:C260">TRANSPOSE(_xlfn._xlws.SORT(_xlfn._xlws.FILTER(institutions[institute_ID]&amp;" | "&amp;institutions[institute_name],institutions[resource_ID]=A260)))</f>
        <v xml:space="preserve"> | </v>
      </c>
      <c r="C260" t="str">
        <v xml:space="preserve"> | </v>
      </c>
    </row>
    <row r="261" spans="2:3" x14ac:dyDescent="0.35">
      <c r="B261" t="str" cm="1">
        <f t="array" ref="B261:C261">TRANSPOSE(_xlfn._xlws.SORT(_xlfn._xlws.FILTER(institutions[institute_ID]&amp;" | "&amp;institutions[institute_name],institutions[resource_ID]=A261)))</f>
        <v xml:space="preserve"> | </v>
      </c>
      <c r="C261" t="str">
        <v xml:space="preserve"> | </v>
      </c>
    </row>
    <row r="262" spans="2:3" x14ac:dyDescent="0.35">
      <c r="B262" t="str" cm="1">
        <f t="array" ref="B262:C262">TRANSPOSE(_xlfn._xlws.SORT(_xlfn._xlws.FILTER(institutions[institute_ID]&amp;" | "&amp;institutions[institute_name],institutions[resource_ID]=A262)))</f>
        <v xml:space="preserve"> | </v>
      </c>
      <c r="C262" t="str">
        <v xml:space="preserve"> | </v>
      </c>
    </row>
    <row r="263" spans="2:3" x14ac:dyDescent="0.35">
      <c r="B263" t="str" cm="1">
        <f t="array" ref="B263:C263">TRANSPOSE(_xlfn._xlws.SORT(_xlfn._xlws.FILTER(institutions[institute_ID]&amp;" | "&amp;institutions[institute_name],institutions[resource_ID]=A263)))</f>
        <v xml:space="preserve"> | </v>
      </c>
      <c r="C263" t="str">
        <v xml:space="preserve"> | </v>
      </c>
    </row>
    <row r="264" spans="2:3" x14ac:dyDescent="0.35">
      <c r="B264" t="str" cm="1">
        <f t="array" ref="B264:C264">TRANSPOSE(_xlfn._xlws.SORT(_xlfn._xlws.FILTER(institutions[institute_ID]&amp;" | "&amp;institutions[institute_name],institutions[resource_ID]=A264)))</f>
        <v xml:space="preserve"> | </v>
      </c>
      <c r="C264" t="str">
        <v xml:space="preserve"> | </v>
      </c>
    </row>
    <row r="265" spans="2:3" x14ac:dyDescent="0.35">
      <c r="B265" t="str" cm="1">
        <f t="array" ref="B265:C265">TRANSPOSE(_xlfn._xlws.SORT(_xlfn._xlws.FILTER(institutions[institute_ID]&amp;" | "&amp;institutions[institute_name],institutions[resource_ID]=A265)))</f>
        <v xml:space="preserve"> | </v>
      </c>
      <c r="C265" t="str">
        <v xml:space="preserve"> | </v>
      </c>
    </row>
    <row r="266" spans="2:3" x14ac:dyDescent="0.35">
      <c r="B266" t="str" cm="1">
        <f t="array" ref="B266:C266">TRANSPOSE(_xlfn._xlws.SORT(_xlfn._xlws.FILTER(institutions[institute_ID]&amp;" | "&amp;institutions[institute_name],institutions[resource_ID]=A266)))</f>
        <v xml:space="preserve"> | </v>
      </c>
      <c r="C266" t="str">
        <v xml:space="preserve"> | </v>
      </c>
    </row>
    <row r="267" spans="2:3" x14ac:dyDescent="0.35">
      <c r="B267" t="str" cm="1">
        <f t="array" ref="B267:C267">TRANSPOSE(_xlfn._xlws.SORT(_xlfn._xlws.FILTER(institutions[institute_ID]&amp;" | "&amp;institutions[institute_name],institutions[resource_ID]=A267)))</f>
        <v xml:space="preserve"> | </v>
      </c>
      <c r="C267" t="str">
        <v xml:space="preserve"> | </v>
      </c>
    </row>
    <row r="268" spans="2:3" x14ac:dyDescent="0.35">
      <c r="B268" t="str" cm="1">
        <f t="array" ref="B268:C268">TRANSPOSE(_xlfn._xlws.SORT(_xlfn._xlws.FILTER(institutions[institute_ID]&amp;" | "&amp;institutions[institute_name],institutions[resource_ID]=A268)))</f>
        <v xml:space="preserve"> | </v>
      </c>
      <c r="C268" t="str">
        <v xml:space="preserve"> | </v>
      </c>
    </row>
    <row r="269" spans="2:3" x14ac:dyDescent="0.35">
      <c r="B269" t="str" cm="1">
        <f t="array" ref="B269:C269">TRANSPOSE(_xlfn._xlws.SORT(_xlfn._xlws.FILTER(institutions[institute_ID]&amp;" | "&amp;institutions[institute_name],institutions[resource_ID]=A269)))</f>
        <v xml:space="preserve"> | </v>
      </c>
      <c r="C269" t="str">
        <v xml:space="preserve"> | </v>
      </c>
    </row>
    <row r="270" spans="2:3" x14ac:dyDescent="0.35">
      <c r="B270" t="str" cm="1">
        <f t="array" ref="B270:C270">TRANSPOSE(_xlfn._xlws.SORT(_xlfn._xlws.FILTER(institutions[institute_ID]&amp;" | "&amp;institutions[institute_name],institutions[resource_ID]=A270)))</f>
        <v xml:space="preserve"> | </v>
      </c>
      <c r="C270" t="str">
        <v xml:space="preserve"> | </v>
      </c>
    </row>
    <row r="271" spans="2:3" x14ac:dyDescent="0.35">
      <c r="B271" t="str" cm="1">
        <f t="array" ref="B271:C271">TRANSPOSE(_xlfn._xlws.SORT(_xlfn._xlws.FILTER(institutions[institute_ID]&amp;" | "&amp;institutions[institute_name],institutions[resource_ID]=A271)))</f>
        <v xml:space="preserve"> | </v>
      </c>
      <c r="C271" t="str">
        <v xml:space="preserve"> | </v>
      </c>
    </row>
    <row r="272" spans="2:3" x14ac:dyDescent="0.35">
      <c r="B272" t="str" cm="1">
        <f t="array" ref="B272:C272">TRANSPOSE(_xlfn._xlws.SORT(_xlfn._xlws.FILTER(institutions[institute_ID]&amp;" | "&amp;institutions[institute_name],institutions[resource_ID]=A272)))</f>
        <v xml:space="preserve"> | </v>
      </c>
      <c r="C272" t="str">
        <v xml:space="preserve"> | </v>
      </c>
    </row>
    <row r="273" spans="2:3" x14ac:dyDescent="0.35">
      <c r="B273" t="str" cm="1">
        <f t="array" ref="B273:C273">TRANSPOSE(_xlfn._xlws.SORT(_xlfn._xlws.FILTER(institutions[institute_ID]&amp;" | "&amp;institutions[institute_name],institutions[resource_ID]=A273)))</f>
        <v xml:space="preserve"> | </v>
      </c>
      <c r="C273" t="str">
        <v xml:space="preserve"> | </v>
      </c>
    </row>
    <row r="274" spans="2:3" x14ac:dyDescent="0.35">
      <c r="B274" t="str" cm="1">
        <f t="array" ref="B274:C274">TRANSPOSE(_xlfn._xlws.SORT(_xlfn._xlws.FILTER(institutions[institute_ID]&amp;" | "&amp;institutions[institute_name],institutions[resource_ID]=A274)))</f>
        <v xml:space="preserve"> | </v>
      </c>
      <c r="C274" t="str">
        <v xml:space="preserve"> | </v>
      </c>
    </row>
    <row r="275" spans="2:3" x14ac:dyDescent="0.35">
      <c r="B275" t="str" cm="1">
        <f t="array" ref="B275:C275">TRANSPOSE(_xlfn._xlws.SORT(_xlfn._xlws.FILTER(institutions[institute_ID]&amp;" | "&amp;institutions[institute_name],institutions[resource_ID]=A275)))</f>
        <v xml:space="preserve"> | </v>
      </c>
      <c r="C275" t="str">
        <v xml:space="preserve"> | </v>
      </c>
    </row>
    <row r="276" spans="2:3" x14ac:dyDescent="0.35">
      <c r="B276" t="str" cm="1">
        <f t="array" ref="B276:C276">TRANSPOSE(_xlfn._xlws.SORT(_xlfn._xlws.FILTER(institutions[institute_ID]&amp;" | "&amp;institutions[institute_name],institutions[resource_ID]=A276)))</f>
        <v xml:space="preserve"> | </v>
      </c>
      <c r="C276" t="str">
        <v xml:space="preserve"> | </v>
      </c>
    </row>
    <row r="277" spans="2:3" x14ac:dyDescent="0.35">
      <c r="B277" t="str" cm="1">
        <f t="array" ref="B277:C277">TRANSPOSE(_xlfn._xlws.SORT(_xlfn._xlws.FILTER(institutions[institute_ID]&amp;" | "&amp;institutions[institute_name],institutions[resource_ID]=A277)))</f>
        <v xml:space="preserve"> | </v>
      </c>
      <c r="C277" t="str">
        <v xml:space="preserve"> | </v>
      </c>
    </row>
    <row r="278" spans="2:3" x14ac:dyDescent="0.35">
      <c r="B278" t="str" cm="1">
        <f t="array" ref="B278:C278">TRANSPOSE(_xlfn._xlws.SORT(_xlfn._xlws.FILTER(institutions[institute_ID]&amp;" | "&amp;institutions[institute_name],institutions[resource_ID]=A278)))</f>
        <v xml:space="preserve"> | </v>
      </c>
      <c r="C278" t="str">
        <v xml:space="preserve"> | </v>
      </c>
    </row>
    <row r="279" spans="2:3" x14ac:dyDescent="0.35">
      <c r="B279" t="str" cm="1">
        <f t="array" ref="B279:C279">TRANSPOSE(_xlfn._xlws.SORT(_xlfn._xlws.FILTER(institutions[institute_ID]&amp;" | "&amp;institutions[institute_name],institutions[resource_ID]=A279)))</f>
        <v xml:space="preserve"> | </v>
      </c>
      <c r="C279" t="str">
        <v xml:space="preserve"> | </v>
      </c>
    </row>
    <row r="280" spans="2:3" x14ac:dyDescent="0.35">
      <c r="B280" t="str" cm="1">
        <f t="array" ref="B280:C280">TRANSPOSE(_xlfn._xlws.SORT(_xlfn._xlws.FILTER(institutions[institute_ID]&amp;" | "&amp;institutions[institute_name],institutions[resource_ID]=A280)))</f>
        <v xml:space="preserve"> | </v>
      </c>
      <c r="C280" t="str">
        <v xml:space="preserve"> | </v>
      </c>
    </row>
    <row r="281" spans="2:3" x14ac:dyDescent="0.35">
      <c r="B281" t="str" cm="1">
        <f t="array" ref="B281:C281">TRANSPOSE(_xlfn._xlws.SORT(_xlfn._xlws.FILTER(institutions[institute_ID]&amp;" | "&amp;institutions[institute_name],institutions[resource_ID]=A281)))</f>
        <v xml:space="preserve"> | </v>
      </c>
      <c r="C281" t="str">
        <v xml:space="preserve"> | </v>
      </c>
    </row>
    <row r="282" spans="2:3" x14ac:dyDescent="0.35">
      <c r="B282" t="str" cm="1">
        <f t="array" ref="B282:C282">TRANSPOSE(_xlfn._xlws.SORT(_xlfn._xlws.FILTER(institutions[institute_ID]&amp;" | "&amp;institutions[institute_name],institutions[resource_ID]=A282)))</f>
        <v xml:space="preserve"> | </v>
      </c>
      <c r="C282" t="str">
        <v xml:space="preserve"> | </v>
      </c>
    </row>
    <row r="283" spans="2:3" x14ac:dyDescent="0.35">
      <c r="B283" t="str" cm="1">
        <f t="array" ref="B283:C283">TRANSPOSE(_xlfn._xlws.SORT(_xlfn._xlws.FILTER(institutions[institute_ID]&amp;" | "&amp;institutions[institute_name],institutions[resource_ID]=A283)))</f>
        <v xml:space="preserve"> | </v>
      </c>
      <c r="C283" t="str">
        <v xml:space="preserve"> | </v>
      </c>
    </row>
    <row r="284" spans="2:3" x14ac:dyDescent="0.35">
      <c r="B284" t="str" cm="1">
        <f t="array" ref="B284:C284">TRANSPOSE(_xlfn._xlws.SORT(_xlfn._xlws.FILTER(institutions[institute_ID]&amp;" | "&amp;institutions[institute_name],institutions[resource_ID]=A284)))</f>
        <v xml:space="preserve"> | </v>
      </c>
      <c r="C284" t="str">
        <v xml:space="preserve"> | </v>
      </c>
    </row>
    <row r="285" spans="2:3" x14ac:dyDescent="0.35">
      <c r="B285" t="str" cm="1">
        <f t="array" ref="B285:C285">TRANSPOSE(_xlfn._xlws.SORT(_xlfn._xlws.FILTER(institutions[institute_ID]&amp;" | "&amp;institutions[institute_name],institutions[resource_ID]=A285)))</f>
        <v xml:space="preserve"> | </v>
      </c>
      <c r="C285" t="str">
        <v xml:space="preserve"> | </v>
      </c>
    </row>
    <row r="286" spans="2:3" x14ac:dyDescent="0.35">
      <c r="B286" t="str" cm="1">
        <f t="array" ref="B286:C286">TRANSPOSE(_xlfn._xlws.SORT(_xlfn._xlws.FILTER(institutions[institute_ID]&amp;" | "&amp;institutions[institute_name],institutions[resource_ID]=A286)))</f>
        <v xml:space="preserve"> | </v>
      </c>
      <c r="C286" t="str">
        <v xml:space="preserve"> | </v>
      </c>
    </row>
    <row r="287" spans="2:3" x14ac:dyDescent="0.35">
      <c r="B287" t="str" cm="1">
        <f t="array" ref="B287:C287">TRANSPOSE(_xlfn._xlws.SORT(_xlfn._xlws.FILTER(institutions[institute_ID]&amp;" | "&amp;institutions[institute_name],institutions[resource_ID]=A287)))</f>
        <v xml:space="preserve"> | </v>
      </c>
      <c r="C287" t="str">
        <v xml:space="preserve"> | </v>
      </c>
    </row>
    <row r="288" spans="2:3" x14ac:dyDescent="0.35">
      <c r="B288" t="str" cm="1">
        <f t="array" ref="B288:C288">TRANSPOSE(_xlfn._xlws.SORT(_xlfn._xlws.FILTER(institutions[institute_ID]&amp;" | "&amp;institutions[institute_name],institutions[resource_ID]=A288)))</f>
        <v xml:space="preserve"> | </v>
      </c>
      <c r="C288" t="str">
        <v xml:space="preserve"> | </v>
      </c>
    </row>
    <row r="289" spans="2:3" x14ac:dyDescent="0.35">
      <c r="B289" t="str" cm="1">
        <f t="array" ref="B289:C289">TRANSPOSE(_xlfn._xlws.SORT(_xlfn._xlws.FILTER(institutions[institute_ID]&amp;" | "&amp;institutions[institute_name],institutions[resource_ID]=A289)))</f>
        <v xml:space="preserve"> | </v>
      </c>
      <c r="C289" t="str">
        <v xml:space="preserve"> | </v>
      </c>
    </row>
    <row r="290" spans="2:3" x14ac:dyDescent="0.35">
      <c r="B290" t="str" cm="1">
        <f t="array" ref="B290:C290">TRANSPOSE(_xlfn._xlws.SORT(_xlfn._xlws.FILTER(institutions[institute_ID]&amp;" | "&amp;institutions[institute_name],institutions[resource_ID]=A290)))</f>
        <v xml:space="preserve"> | </v>
      </c>
      <c r="C290" t="str">
        <v xml:space="preserve"> | </v>
      </c>
    </row>
    <row r="291" spans="2:3" x14ac:dyDescent="0.35">
      <c r="B291" t="str" cm="1">
        <f t="array" ref="B291:C291">TRANSPOSE(_xlfn._xlws.SORT(_xlfn._xlws.FILTER(institutions[institute_ID]&amp;" | "&amp;institutions[institute_name],institutions[resource_ID]=A291)))</f>
        <v xml:space="preserve"> | </v>
      </c>
      <c r="C291" t="str">
        <v xml:space="preserve"> | </v>
      </c>
    </row>
    <row r="292" spans="2:3" x14ac:dyDescent="0.35">
      <c r="B292" t="str" cm="1">
        <f t="array" ref="B292:C292">TRANSPOSE(_xlfn._xlws.SORT(_xlfn._xlws.FILTER(institutions[institute_ID]&amp;" | "&amp;institutions[institute_name],institutions[resource_ID]=A292)))</f>
        <v xml:space="preserve"> | </v>
      </c>
      <c r="C292" t="str">
        <v xml:space="preserve"> | </v>
      </c>
    </row>
    <row r="293" spans="2:3" x14ac:dyDescent="0.35">
      <c r="B293" t="str" cm="1">
        <f t="array" ref="B293:C293">TRANSPOSE(_xlfn._xlws.SORT(_xlfn._xlws.FILTER(institutions[institute_ID]&amp;" | "&amp;institutions[institute_name],institutions[resource_ID]=A293)))</f>
        <v xml:space="preserve"> | </v>
      </c>
      <c r="C293" t="str">
        <v xml:space="preserve"> | </v>
      </c>
    </row>
    <row r="294" spans="2:3" x14ac:dyDescent="0.35">
      <c r="B294" t="str" cm="1">
        <f t="array" ref="B294:C294">TRANSPOSE(_xlfn._xlws.SORT(_xlfn._xlws.FILTER(institutions[institute_ID]&amp;" | "&amp;institutions[institute_name],institutions[resource_ID]=A294)))</f>
        <v xml:space="preserve"> | </v>
      </c>
      <c r="C294" t="str">
        <v xml:space="preserve"> | </v>
      </c>
    </row>
    <row r="295" spans="2:3" x14ac:dyDescent="0.35">
      <c r="B295" t="str" cm="1">
        <f t="array" ref="B295:C295">TRANSPOSE(_xlfn._xlws.SORT(_xlfn._xlws.FILTER(institutions[institute_ID]&amp;" | "&amp;institutions[institute_name],institutions[resource_ID]=A295)))</f>
        <v xml:space="preserve"> | </v>
      </c>
      <c r="C295" t="str">
        <v xml:space="preserve"> | </v>
      </c>
    </row>
    <row r="296" spans="2:3" x14ac:dyDescent="0.35">
      <c r="B296" t="str" cm="1">
        <f t="array" ref="B296:C296">TRANSPOSE(_xlfn._xlws.SORT(_xlfn._xlws.FILTER(institutions[institute_ID]&amp;" | "&amp;institutions[institute_name],institutions[resource_ID]=A296)))</f>
        <v xml:space="preserve"> | </v>
      </c>
      <c r="C296" t="str">
        <v xml:space="preserve"> | </v>
      </c>
    </row>
    <row r="297" spans="2:3" x14ac:dyDescent="0.35">
      <c r="B297" t="str" cm="1">
        <f t="array" ref="B297:C297">TRANSPOSE(_xlfn._xlws.SORT(_xlfn._xlws.FILTER(institutions[institute_ID]&amp;" | "&amp;institutions[institute_name],institutions[resource_ID]=A297)))</f>
        <v xml:space="preserve"> | </v>
      </c>
      <c r="C297" t="str">
        <v xml:space="preserve"> | </v>
      </c>
    </row>
    <row r="298" spans="2:3" x14ac:dyDescent="0.35">
      <c r="B298" t="str" cm="1">
        <f t="array" ref="B298:C298">TRANSPOSE(_xlfn._xlws.SORT(_xlfn._xlws.FILTER(institutions[institute_ID]&amp;" | "&amp;institutions[institute_name],institutions[resource_ID]=A298)))</f>
        <v xml:space="preserve"> | </v>
      </c>
      <c r="C298" t="str">
        <v xml:space="preserve"> | </v>
      </c>
    </row>
    <row r="299" spans="2:3" x14ac:dyDescent="0.35">
      <c r="B299" t="str" cm="1">
        <f t="array" ref="B299:C299">TRANSPOSE(_xlfn._xlws.SORT(_xlfn._xlws.FILTER(institutions[institute_ID]&amp;" | "&amp;institutions[institute_name],institutions[resource_ID]=A299)))</f>
        <v xml:space="preserve"> | </v>
      </c>
      <c r="C299" t="str">
        <v xml:space="preserve"> | </v>
      </c>
    </row>
    <row r="300" spans="2:3" x14ac:dyDescent="0.35">
      <c r="B300" t="str" cm="1">
        <f t="array" ref="B300:C300">TRANSPOSE(_xlfn._xlws.SORT(_xlfn._xlws.FILTER(institutions[institute_ID]&amp;" | "&amp;institutions[institute_name],institutions[resource_ID]=A300)))</f>
        <v xml:space="preserve"> | </v>
      </c>
      <c r="C300" t="str">
        <v xml:space="preserve"> | </v>
      </c>
    </row>
    <row r="301" spans="2:3" x14ac:dyDescent="0.35">
      <c r="B301" t="str" cm="1">
        <f t="array" ref="B301:C301">TRANSPOSE(_xlfn._xlws.SORT(_xlfn._xlws.FILTER(institutions[institute_ID]&amp;" | "&amp;institutions[institute_name],institutions[resource_ID]=A301)))</f>
        <v xml:space="preserve"> | </v>
      </c>
      <c r="C301" t="str">
        <v xml:space="preserve"> | </v>
      </c>
    </row>
    <row r="302" spans="2:3" x14ac:dyDescent="0.35">
      <c r="B302" t="str" cm="1">
        <f t="array" ref="B302:C302">TRANSPOSE(_xlfn._xlws.SORT(_xlfn._xlws.FILTER(institutions[institute_ID]&amp;" | "&amp;institutions[institute_name],institutions[resource_ID]=A302)))</f>
        <v xml:space="preserve"> | </v>
      </c>
      <c r="C302" t="str">
        <v xml:space="preserve"> | </v>
      </c>
    </row>
    <row r="303" spans="2:3" x14ac:dyDescent="0.35">
      <c r="B303" t="str" cm="1">
        <f t="array" ref="B303:C303">TRANSPOSE(_xlfn._xlws.SORT(_xlfn._xlws.FILTER(institutions[institute_ID]&amp;" | "&amp;institutions[institute_name],institutions[resource_ID]=A303)))</f>
        <v xml:space="preserve"> | </v>
      </c>
      <c r="C303" t="str">
        <v xml:space="preserve"> | </v>
      </c>
    </row>
    <row r="304" spans="2:3" x14ac:dyDescent="0.35">
      <c r="B304" t="str" cm="1">
        <f t="array" ref="B304:C304">TRANSPOSE(_xlfn._xlws.SORT(_xlfn._xlws.FILTER(institutions[institute_ID]&amp;" | "&amp;institutions[institute_name],institutions[resource_ID]=A304)))</f>
        <v xml:space="preserve"> | </v>
      </c>
      <c r="C304" t="str">
        <v xml:space="preserve"> | </v>
      </c>
    </row>
    <row r="305" spans="2:3" x14ac:dyDescent="0.35">
      <c r="B305" t="str" cm="1">
        <f t="array" ref="B305:C305">TRANSPOSE(_xlfn._xlws.SORT(_xlfn._xlws.FILTER(institutions[institute_ID]&amp;" | "&amp;institutions[institute_name],institutions[resource_ID]=A305)))</f>
        <v xml:space="preserve"> | </v>
      </c>
      <c r="C305" t="str">
        <v xml:space="preserve"> | </v>
      </c>
    </row>
    <row r="306" spans="2:3" x14ac:dyDescent="0.35">
      <c r="B306" t="str" cm="1">
        <f t="array" ref="B306:C306">TRANSPOSE(_xlfn._xlws.SORT(_xlfn._xlws.FILTER(institutions[institute_ID]&amp;" | "&amp;institutions[institute_name],institutions[resource_ID]=A306)))</f>
        <v xml:space="preserve"> | </v>
      </c>
      <c r="C306" t="str">
        <v xml:space="preserve"> | </v>
      </c>
    </row>
    <row r="307" spans="2:3" x14ac:dyDescent="0.35">
      <c r="B307" t="str" cm="1">
        <f t="array" ref="B307:C307">TRANSPOSE(_xlfn._xlws.SORT(_xlfn._xlws.FILTER(institutions[institute_ID]&amp;" | "&amp;institutions[institute_name],institutions[resource_ID]=A307)))</f>
        <v xml:space="preserve"> | </v>
      </c>
      <c r="C307" t="str">
        <v xml:space="preserve"> | </v>
      </c>
    </row>
    <row r="308" spans="2:3" x14ac:dyDescent="0.35">
      <c r="B308" t="str" cm="1">
        <f t="array" ref="B308:C308">TRANSPOSE(_xlfn._xlws.SORT(_xlfn._xlws.FILTER(institutions[institute_ID]&amp;" | "&amp;institutions[institute_name],institutions[resource_ID]=A308)))</f>
        <v xml:space="preserve"> | </v>
      </c>
      <c r="C308" t="str">
        <v xml:space="preserve"> | </v>
      </c>
    </row>
    <row r="309" spans="2:3" x14ac:dyDescent="0.35">
      <c r="B309" t="str" cm="1">
        <f t="array" ref="B309:C309">TRANSPOSE(_xlfn._xlws.SORT(_xlfn._xlws.FILTER(institutions[institute_ID]&amp;" | "&amp;institutions[institute_name],institutions[resource_ID]=A309)))</f>
        <v xml:space="preserve"> | </v>
      </c>
      <c r="C309" t="str">
        <v xml:space="preserve"> | </v>
      </c>
    </row>
    <row r="310" spans="2:3" x14ac:dyDescent="0.35">
      <c r="B310" t="str" cm="1">
        <f t="array" ref="B310:C310">TRANSPOSE(_xlfn._xlws.SORT(_xlfn._xlws.FILTER(institutions[institute_ID]&amp;" | "&amp;institutions[institute_name],institutions[resource_ID]=A310)))</f>
        <v xml:space="preserve"> | </v>
      </c>
      <c r="C310" t="str">
        <v xml:space="preserve"> | </v>
      </c>
    </row>
    <row r="311" spans="2:3" x14ac:dyDescent="0.35">
      <c r="B311" t="str" cm="1">
        <f t="array" ref="B311:C311">TRANSPOSE(_xlfn._xlws.SORT(_xlfn._xlws.FILTER(institutions[institute_ID]&amp;" | "&amp;institutions[institute_name],institutions[resource_ID]=A311)))</f>
        <v xml:space="preserve"> | </v>
      </c>
      <c r="C311" t="str">
        <v xml:space="preserve"> | </v>
      </c>
    </row>
    <row r="312" spans="2:3" x14ac:dyDescent="0.35">
      <c r="B312" t="str" cm="1">
        <f t="array" ref="B312:C312">TRANSPOSE(_xlfn._xlws.SORT(_xlfn._xlws.FILTER(institutions[institute_ID]&amp;" | "&amp;institutions[institute_name],institutions[resource_ID]=A312)))</f>
        <v xml:space="preserve"> | </v>
      </c>
      <c r="C312" t="str">
        <v xml:space="preserve"> | </v>
      </c>
    </row>
    <row r="313" spans="2:3" x14ac:dyDescent="0.35">
      <c r="B313" t="str" cm="1">
        <f t="array" ref="B313:C313">TRANSPOSE(_xlfn._xlws.SORT(_xlfn._xlws.FILTER(institutions[institute_ID]&amp;" | "&amp;institutions[institute_name],institutions[resource_ID]=A313)))</f>
        <v xml:space="preserve"> | </v>
      </c>
      <c r="C313" t="str">
        <v xml:space="preserve"> | </v>
      </c>
    </row>
    <row r="314" spans="2:3" x14ac:dyDescent="0.35">
      <c r="B314" t="str" cm="1">
        <f t="array" ref="B314:C314">TRANSPOSE(_xlfn._xlws.SORT(_xlfn._xlws.FILTER(institutions[institute_ID]&amp;" | "&amp;institutions[institute_name],institutions[resource_ID]=A314)))</f>
        <v xml:space="preserve"> | </v>
      </c>
      <c r="C314" t="str">
        <v xml:space="preserve"> | </v>
      </c>
    </row>
    <row r="315" spans="2:3" x14ac:dyDescent="0.35">
      <c r="B315" t="str" cm="1">
        <f t="array" ref="B315:C315">TRANSPOSE(_xlfn._xlws.SORT(_xlfn._xlws.FILTER(institutions[institute_ID]&amp;" | "&amp;institutions[institute_name],institutions[resource_ID]=A315)))</f>
        <v xml:space="preserve"> | </v>
      </c>
      <c r="C315" t="str">
        <v xml:space="preserve"> | </v>
      </c>
    </row>
    <row r="316" spans="2:3" x14ac:dyDescent="0.35">
      <c r="B316" t="str" cm="1">
        <f t="array" ref="B316:C316">TRANSPOSE(_xlfn._xlws.SORT(_xlfn._xlws.FILTER(institutions[institute_ID]&amp;" | "&amp;institutions[institute_name],institutions[resource_ID]=A316)))</f>
        <v xml:space="preserve"> | </v>
      </c>
      <c r="C316" t="str">
        <v xml:space="preserve"> | </v>
      </c>
    </row>
    <row r="317" spans="2:3" x14ac:dyDescent="0.35">
      <c r="B317" t="str" cm="1">
        <f t="array" ref="B317:C317">TRANSPOSE(_xlfn._xlws.SORT(_xlfn._xlws.FILTER(institutions[institute_ID]&amp;" | "&amp;institutions[institute_name],institutions[resource_ID]=A317)))</f>
        <v xml:space="preserve"> | </v>
      </c>
      <c r="C317" t="str">
        <v xml:space="preserve"> | </v>
      </c>
    </row>
    <row r="318" spans="2:3" x14ac:dyDescent="0.35">
      <c r="B318" t="str" cm="1">
        <f t="array" ref="B318:C318">TRANSPOSE(_xlfn._xlws.SORT(_xlfn._xlws.FILTER(institutions[institute_ID]&amp;" | "&amp;institutions[institute_name],institutions[resource_ID]=A318)))</f>
        <v xml:space="preserve"> | </v>
      </c>
      <c r="C318" t="str">
        <v xml:space="preserve"> | </v>
      </c>
    </row>
    <row r="319" spans="2:3" x14ac:dyDescent="0.35">
      <c r="B319" t="str" cm="1">
        <f t="array" ref="B319:C319">TRANSPOSE(_xlfn._xlws.SORT(_xlfn._xlws.FILTER(institutions[institute_ID]&amp;" | "&amp;institutions[institute_name],institutions[resource_ID]=A319)))</f>
        <v xml:space="preserve"> | </v>
      </c>
      <c r="C319" t="str">
        <v xml:space="preserve"> | </v>
      </c>
    </row>
    <row r="320" spans="2:3" x14ac:dyDescent="0.35">
      <c r="B320" t="str" cm="1">
        <f t="array" ref="B320:C320">TRANSPOSE(_xlfn._xlws.SORT(_xlfn._xlws.FILTER(institutions[institute_ID]&amp;" | "&amp;institutions[institute_name],institutions[resource_ID]=A320)))</f>
        <v xml:space="preserve"> | </v>
      </c>
      <c r="C320" t="str">
        <v xml:space="preserve"> | </v>
      </c>
    </row>
    <row r="321" spans="2:3" x14ac:dyDescent="0.35">
      <c r="B321" t="str" cm="1">
        <f t="array" ref="B321:C321">TRANSPOSE(_xlfn._xlws.SORT(_xlfn._xlws.FILTER(institutions[institute_ID]&amp;" | "&amp;institutions[institute_name],institutions[resource_ID]=A321)))</f>
        <v xml:space="preserve"> | </v>
      </c>
      <c r="C321" t="str">
        <v xml:space="preserve"> | </v>
      </c>
    </row>
    <row r="322" spans="2:3" x14ac:dyDescent="0.35">
      <c r="B322" t="str" cm="1">
        <f t="array" ref="B322:C322">TRANSPOSE(_xlfn._xlws.SORT(_xlfn._xlws.FILTER(institutions[institute_ID]&amp;" | "&amp;institutions[institute_name],institutions[resource_ID]=A322)))</f>
        <v xml:space="preserve"> | </v>
      </c>
      <c r="C322" t="str">
        <v xml:space="preserve"> | </v>
      </c>
    </row>
    <row r="323" spans="2:3" x14ac:dyDescent="0.35">
      <c r="B323" t="str" cm="1">
        <f t="array" ref="B323:C323">TRANSPOSE(_xlfn._xlws.SORT(_xlfn._xlws.FILTER(institutions[institute_ID]&amp;" | "&amp;institutions[institute_name],institutions[resource_ID]=A323)))</f>
        <v xml:space="preserve"> | </v>
      </c>
      <c r="C323" t="str">
        <v xml:space="preserve"> | </v>
      </c>
    </row>
    <row r="324" spans="2:3" x14ac:dyDescent="0.35">
      <c r="B324" t="str" cm="1">
        <f t="array" ref="B324:C324">TRANSPOSE(_xlfn._xlws.SORT(_xlfn._xlws.FILTER(institutions[institute_ID]&amp;" | "&amp;institutions[institute_name],institutions[resource_ID]=A324)))</f>
        <v xml:space="preserve"> | </v>
      </c>
      <c r="C324" t="str">
        <v xml:space="preserve"> | </v>
      </c>
    </row>
    <row r="325" spans="2:3" x14ac:dyDescent="0.35">
      <c r="B325" t="str" cm="1">
        <f t="array" ref="B325:C325">TRANSPOSE(_xlfn._xlws.SORT(_xlfn._xlws.FILTER(institutions[institute_ID]&amp;" | "&amp;institutions[institute_name],institutions[resource_ID]=A325)))</f>
        <v xml:space="preserve"> | </v>
      </c>
      <c r="C325" t="str">
        <v xml:space="preserve"> | </v>
      </c>
    </row>
    <row r="326" spans="2:3" x14ac:dyDescent="0.35">
      <c r="B326" t="str" cm="1">
        <f t="array" ref="B326:C326">TRANSPOSE(_xlfn._xlws.SORT(_xlfn._xlws.FILTER(institutions[institute_ID]&amp;" | "&amp;institutions[institute_name],institutions[resource_ID]=A326)))</f>
        <v xml:space="preserve"> | </v>
      </c>
      <c r="C326" t="str">
        <v xml:space="preserve"> | </v>
      </c>
    </row>
    <row r="327" spans="2:3" x14ac:dyDescent="0.35">
      <c r="B327" t="str" cm="1">
        <f t="array" ref="B327:C327">TRANSPOSE(_xlfn._xlws.SORT(_xlfn._xlws.FILTER(institutions[institute_ID]&amp;" | "&amp;institutions[institute_name],institutions[resource_ID]=A327)))</f>
        <v xml:space="preserve"> | </v>
      </c>
      <c r="C327" t="str">
        <v xml:space="preserve"> | </v>
      </c>
    </row>
    <row r="328" spans="2:3" x14ac:dyDescent="0.35">
      <c r="B328" t="str" cm="1">
        <f t="array" ref="B328:C328">TRANSPOSE(_xlfn._xlws.SORT(_xlfn._xlws.FILTER(institutions[institute_ID]&amp;" | "&amp;institutions[institute_name],institutions[resource_ID]=A328)))</f>
        <v xml:space="preserve"> | </v>
      </c>
      <c r="C328" t="str">
        <v xml:space="preserve"> | </v>
      </c>
    </row>
    <row r="329" spans="2:3" x14ac:dyDescent="0.35">
      <c r="B329" t="str" cm="1">
        <f t="array" ref="B329:C329">TRANSPOSE(_xlfn._xlws.SORT(_xlfn._xlws.FILTER(institutions[institute_ID]&amp;" | "&amp;institutions[institute_name],institutions[resource_ID]=A329)))</f>
        <v xml:space="preserve"> | </v>
      </c>
      <c r="C329" t="str">
        <v xml:space="preserve"> | </v>
      </c>
    </row>
    <row r="330" spans="2:3" x14ac:dyDescent="0.35">
      <c r="B330" t="str" cm="1">
        <f t="array" ref="B330:C330">TRANSPOSE(_xlfn._xlws.SORT(_xlfn._xlws.FILTER(institutions[institute_ID]&amp;" | "&amp;institutions[institute_name],institutions[resource_ID]=A330)))</f>
        <v xml:space="preserve"> | </v>
      </c>
      <c r="C330" t="str">
        <v xml:space="preserve"> | </v>
      </c>
    </row>
    <row r="331" spans="2:3" x14ac:dyDescent="0.35">
      <c r="B331" t="str" cm="1">
        <f t="array" ref="B331:C331">TRANSPOSE(_xlfn._xlws.SORT(_xlfn._xlws.FILTER(institutions[institute_ID]&amp;" | "&amp;institutions[institute_name],institutions[resource_ID]=A331)))</f>
        <v xml:space="preserve"> | </v>
      </c>
      <c r="C331" t="str">
        <v xml:space="preserve"> | </v>
      </c>
    </row>
    <row r="332" spans="2:3" x14ac:dyDescent="0.35">
      <c r="B332" t="str" cm="1">
        <f t="array" ref="B332:C332">TRANSPOSE(_xlfn._xlws.SORT(_xlfn._xlws.FILTER(institutions[institute_ID]&amp;" | "&amp;institutions[institute_name],institutions[resource_ID]=A332)))</f>
        <v xml:space="preserve"> | </v>
      </c>
      <c r="C332" t="str">
        <v xml:space="preserve"> | </v>
      </c>
    </row>
    <row r="333" spans="2:3" x14ac:dyDescent="0.35">
      <c r="B333" t="str" cm="1">
        <f t="array" ref="B333:C333">TRANSPOSE(_xlfn._xlws.SORT(_xlfn._xlws.FILTER(institutions[institute_ID]&amp;" | "&amp;institutions[institute_name],institutions[resource_ID]=A333)))</f>
        <v xml:space="preserve"> | </v>
      </c>
      <c r="C333" t="str">
        <v xml:space="preserve"> | </v>
      </c>
    </row>
    <row r="334" spans="2:3" x14ac:dyDescent="0.35">
      <c r="B334" t="str" cm="1">
        <f t="array" ref="B334:C334">TRANSPOSE(_xlfn._xlws.SORT(_xlfn._xlws.FILTER(institutions[institute_ID]&amp;" | "&amp;institutions[institute_name],institutions[resource_ID]=A334)))</f>
        <v xml:space="preserve"> | </v>
      </c>
      <c r="C334" t="str">
        <v xml:space="preserve"> | </v>
      </c>
    </row>
    <row r="335" spans="2:3" x14ac:dyDescent="0.35">
      <c r="B335" t="str" cm="1">
        <f t="array" ref="B335:C335">TRANSPOSE(_xlfn._xlws.SORT(_xlfn._xlws.FILTER(institutions[institute_ID]&amp;" | "&amp;institutions[institute_name],institutions[resource_ID]=A335)))</f>
        <v xml:space="preserve"> | </v>
      </c>
      <c r="C335" t="str">
        <v xml:space="preserve"> | </v>
      </c>
    </row>
    <row r="336" spans="2:3" x14ac:dyDescent="0.35">
      <c r="B336" t="str" cm="1">
        <f t="array" ref="B336:C336">TRANSPOSE(_xlfn._xlws.SORT(_xlfn._xlws.FILTER(institutions[institute_ID]&amp;" | "&amp;institutions[institute_name],institutions[resource_ID]=A336)))</f>
        <v xml:space="preserve"> | </v>
      </c>
      <c r="C336" t="str">
        <v xml:space="preserve"> | </v>
      </c>
    </row>
    <row r="337" spans="2:3" x14ac:dyDescent="0.35">
      <c r="B337" t="str" cm="1">
        <f t="array" ref="B337:C337">TRANSPOSE(_xlfn._xlws.SORT(_xlfn._xlws.FILTER(institutions[institute_ID]&amp;" | "&amp;institutions[institute_name],institutions[resource_ID]=A337)))</f>
        <v xml:space="preserve"> | </v>
      </c>
      <c r="C337" t="str">
        <v xml:space="preserve"> | </v>
      </c>
    </row>
    <row r="338" spans="2:3" x14ac:dyDescent="0.35">
      <c r="B338" t="str" cm="1">
        <f t="array" ref="B338:C338">TRANSPOSE(_xlfn._xlws.SORT(_xlfn._xlws.FILTER(institutions[institute_ID]&amp;" | "&amp;institutions[institute_name],institutions[resource_ID]=A338)))</f>
        <v xml:space="preserve"> | </v>
      </c>
      <c r="C338" t="str">
        <v xml:space="preserve"> | </v>
      </c>
    </row>
    <row r="339" spans="2:3" x14ac:dyDescent="0.35">
      <c r="B339" t="str" cm="1">
        <f t="array" ref="B339:C339">TRANSPOSE(_xlfn._xlws.SORT(_xlfn._xlws.FILTER(institutions[institute_ID]&amp;" | "&amp;institutions[institute_name],institutions[resource_ID]=A339)))</f>
        <v xml:space="preserve"> | </v>
      </c>
      <c r="C339" t="str">
        <v xml:space="preserve"> | </v>
      </c>
    </row>
    <row r="340" spans="2:3" x14ac:dyDescent="0.35">
      <c r="B340" t="str" cm="1">
        <f t="array" ref="B340:C340">TRANSPOSE(_xlfn._xlws.SORT(_xlfn._xlws.FILTER(institutions[institute_ID]&amp;" | "&amp;institutions[institute_name],institutions[resource_ID]=A340)))</f>
        <v xml:space="preserve"> | </v>
      </c>
      <c r="C340" t="str">
        <v xml:space="preserve"> | </v>
      </c>
    </row>
    <row r="341" spans="2:3" x14ac:dyDescent="0.35">
      <c r="B341" t="str" cm="1">
        <f t="array" ref="B341:C341">TRANSPOSE(_xlfn._xlws.SORT(_xlfn._xlws.FILTER(institutions[institute_ID]&amp;" | "&amp;institutions[institute_name],institutions[resource_ID]=A341)))</f>
        <v xml:space="preserve"> | </v>
      </c>
      <c r="C341" t="str">
        <v xml:space="preserve"> | </v>
      </c>
    </row>
    <row r="342" spans="2:3" x14ac:dyDescent="0.35">
      <c r="B342" t="str" cm="1">
        <f t="array" ref="B342:C342">TRANSPOSE(_xlfn._xlws.SORT(_xlfn._xlws.FILTER(institutions[institute_ID]&amp;" | "&amp;institutions[institute_name],institutions[resource_ID]=A342)))</f>
        <v xml:space="preserve"> | </v>
      </c>
      <c r="C342" t="str">
        <v xml:space="preserve"> | </v>
      </c>
    </row>
    <row r="343" spans="2:3" x14ac:dyDescent="0.35">
      <c r="B343" t="str" cm="1">
        <f t="array" ref="B343:C343">TRANSPOSE(_xlfn._xlws.SORT(_xlfn._xlws.FILTER(institutions[institute_ID]&amp;" | "&amp;institutions[institute_name],institutions[resource_ID]=A343)))</f>
        <v xml:space="preserve"> | </v>
      </c>
      <c r="C343" t="str">
        <v xml:space="preserve"> | </v>
      </c>
    </row>
    <row r="344" spans="2:3" x14ac:dyDescent="0.35">
      <c r="B344" t="str" cm="1">
        <f t="array" ref="B344:C344">TRANSPOSE(_xlfn._xlws.SORT(_xlfn._xlws.FILTER(institutions[institute_ID]&amp;" | "&amp;institutions[institute_name],institutions[resource_ID]=A344)))</f>
        <v xml:space="preserve"> | </v>
      </c>
      <c r="C344" t="str">
        <v xml:space="preserve"> | </v>
      </c>
    </row>
    <row r="345" spans="2:3" x14ac:dyDescent="0.35">
      <c r="B345" t="str" cm="1">
        <f t="array" ref="B345:C345">TRANSPOSE(_xlfn._xlws.SORT(_xlfn._xlws.FILTER(institutions[institute_ID]&amp;" | "&amp;institutions[institute_name],institutions[resource_ID]=A345)))</f>
        <v xml:space="preserve"> | </v>
      </c>
      <c r="C345" t="str">
        <v xml:space="preserve"> | </v>
      </c>
    </row>
    <row r="346" spans="2:3" x14ac:dyDescent="0.35">
      <c r="B346" t="str" cm="1">
        <f t="array" ref="B346:C346">TRANSPOSE(_xlfn._xlws.SORT(_xlfn._xlws.FILTER(institutions[institute_ID]&amp;" | "&amp;institutions[institute_name],institutions[resource_ID]=A346)))</f>
        <v xml:space="preserve"> | </v>
      </c>
      <c r="C346" t="str">
        <v xml:space="preserve"> | </v>
      </c>
    </row>
    <row r="347" spans="2:3" x14ac:dyDescent="0.35">
      <c r="B347" t="str" cm="1">
        <f t="array" ref="B347:C347">TRANSPOSE(_xlfn._xlws.SORT(_xlfn._xlws.FILTER(institutions[institute_ID]&amp;" | "&amp;institutions[institute_name],institutions[resource_ID]=A347)))</f>
        <v xml:space="preserve"> | </v>
      </c>
      <c r="C347" t="str">
        <v xml:space="preserve"> | </v>
      </c>
    </row>
    <row r="348" spans="2:3" x14ac:dyDescent="0.35">
      <c r="B348" t="str" cm="1">
        <f t="array" ref="B348:C348">TRANSPOSE(_xlfn._xlws.SORT(_xlfn._xlws.FILTER(institutions[institute_ID]&amp;" | "&amp;institutions[institute_name],institutions[resource_ID]=A348)))</f>
        <v xml:space="preserve"> | </v>
      </c>
      <c r="C348" t="str">
        <v xml:space="preserve"> | </v>
      </c>
    </row>
    <row r="349" spans="2:3" x14ac:dyDescent="0.35">
      <c r="B349" t="str" cm="1">
        <f t="array" ref="B349:C349">TRANSPOSE(_xlfn._xlws.SORT(_xlfn._xlws.FILTER(institutions[institute_ID]&amp;" | "&amp;institutions[institute_name],institutions[resource_ID]=A349)))</f>
        <v xml:space="preserve"> | </v>
      </c>
      <c r="C349" t="str">
        <v xml:space="preserve"> | </v>
      </c>
    </row>
    <row r="350" spans="2:3" x14ac:dyDescent="0.35">
      <c r="B350" t="str" cm="1">
        <f t="array" ref="B350:C350">TRANSPOSE(_xlfn._xlws.SORT(_xlfn._xlws.FILTER(institutions[institute_ID]&amp;" | "&amp;institutions[institute_name],institutions[resource_ID]=A350)))</f>
        <v xml:space="preserve"> | </v>
      </c>
      <c r="C350" t="str">
        <v xml:space="preserve"> | </v>
      </c>
    </row>
    <row r="351" spans="2:3" x14ac:dyDescent="0.35">
      <c r="B351" t="str" cm="1">
        <f t="array" ref="B351:C351">TRANSPOSE(_xlfn._xlws.SORT(_xlfn._xlws.FILTER(institutions[institute_ID]&amp;" | "&amp;institutions[institute_name],institutions[resource_ID]=A351)))</f>
        <v xml:space="preserve"> | </v>
      </c>
      <c r="C351" t="str">
        <v xml:space="preserve"> | </v>
      </c>
    </row>
    <row r="352" spans="2:3" x14ac:dyDescent="0.35">
      <c r="B352" t="str" cm="1">
        <f t="array" ref="B352:C352">TRANSPOSE(_xlfn._xlws.SORT(_xlfn._xlws.FILTER(institutions[institute_ID]&amp;" | "&amp;institutions[institute_name],institutions[resource_ID]=A352)))</f>
        <v xml:space="preserve"> | </v>
      </c>
      <c r="C352" t="str">
        <v xml:space="preserve"> | </v>
      </c>
    </row>
    <row r="353" spans="2:3" x14ac:dyDescent="0.35">
      <c r="B353" t="str" cm="1">
        <f t="array" ref="B353:C353">TRANSPOSE(_xlfn._xlws.SORT(_xlfn._xlws.FILTER(institutions[institute_ID]&amp;" | "&amp;institutions[institute_name],institutions[resource_ID]=A353)))</f>
        <v xml:space="preserve"> | </v>
      </c>
      <c r="C353" t="str">
        <v xml:space="preserve"> | </v>
      </c>
    </row>
    <row r="354" spans="2:3" x14ac:dyDescent="0.35">
      <c r="B354" t="str" cm="1">
        <f t="array" ref="B354:C354">TRANSPOSE(_xlfn._xlws.SORT(_xlfn._xlws.FILTER(institutions[institute_ID]&amp;" | "&amp;institutions[institute_name],institutions[resource_ID]=A354)))</f>
        <v xml:space="preserve"> | </v>
      </c>
      <c r="C354" t="str">
        <v xml:space="preserve"> | </v>
      </c>
    </row>
    <row r="355" spans="2:3" x14ac:dyDescent="0.35">
      <c r="B355" t="str" cm="1">
        <f t="array" ref="B355:C355">TRANSPOSE(_xlfn._xlws.SORT(_xlfn._xlws.FILTER(institutions[institute_ID]&amp;" | "&amp;institutions[institute_name],institutions[resource_ID]=A355)))</f>
        <v xml:space="preserve"> | </v>
      </c>
      <c r="C355" t="str">
        <v xml:space="preserve"> | </v>
      </c>
    </row>
    <row r="356" spans="2:3" x14ac:dyDescent="0.35">
      <c r="B356" t="str" cm="1">
        <f t="array" ref="B356:C356">TRANSPOSE(_xlfn._xlws.SORT(_xlfn._xlws.FILTER(institutions[institute_ID]&amp;" | "&amp;institutions[institute_name],institutions[resource_ID]=A356)))</f>
        <v xml:space="preserve"> | </v>
      </c>
      <c r="C356" t="str">
        <v xml:space="preserve"> | </v>
      </c>
    </row>
    <row r="357" spans="2:3" x14ac:dyDescent="0.35">
      <c r="B357" t="str" cm="1">
        <f t="array" ref="B357:C357">TRANSPOSE(_xlfn._xlws.SORT(_xlfn._xlws.FILTER(institutions[institute_ID]&amp;" | "&amp;institutions[institute_name],institutions[resource_ID]=A357)))</f>
        <v xml:space="preserve"> | </v>
      </c>
      <c r="C357" t="str">
        <v xml:space="preserve"> | </v>
      </c>
    </row>
    <row r="358" spans="2:3" x14ac:dyDescent="0.35">
      <c r="B358" t="str" cm="1">
        <f t="array" ref="B358:C358">TRANSPOSE(_xlfn._xlws.SORT(_xlfn._xlws.FILTER(institutions[institute_ID]&amp;" | "&amp;institutions[institute_name],institutions[resource_ID]=A358)))</f>
        <v xml:space="preserve"> | </v>
      </c>
      <c r="C358" t="str">
        <v xml:space="preserve"> | </v>
      </c>
    </row>
    <row r="359" spans="2:3" x14ac:dyDescent="0.35">
      <c r="B359" t="str" cm="1">
        <f t="array" ref="B359:C359">TRANSPOSE(_xlfn._xlws.SORT(_xlfn._xlws.FILTER(institutions[institute_ID]&amp;" | "&amp;institutions[institute_name],institutions[resource_ID]=A359)))</f>
        <v xml:space="preserve"> | </v>
      </c>
      <c r="C359" t="str">
        <v xml:space="preserve"> | </v>
      </c>
    </row>
    <row r="360" spans="2:3" x14ac:dyDescent="0.35">
      <c r="B360" t="str" cm="1">
        <f t="array" ref="B360:C360">TRANSPOSE(_xlfn._xlws.SORT(_xlfn._xlws.FILTER(institutions[institute_ID]&amp;" | "&amp;institutions[institute_name],institutions[resource_ID]=A360)))</f>
        <v xml:space="preserve"> | </v>
      </c>
      <c r="C360" t="str">
        <v xml:space="preserve"> | </v>
      </c>
    </row>
    <row r="361" spans="2:3" x14ac:dyDescent="0.35">
      <c r="B361" t="str" cm="1">
        <f t="array" ref="B361:C361">TRANSPOSE(_xlfn._xlws.SORT(_xlfn._xlws.FILTER(institutions[institute_ID]&amp;" | "&amp;institutions[institute_name],institutions[resource_ID]=A361)))</f>
        <v xml:space="preserve"> | </v>
      </c>
      <c r="C361" t="str">
        <v xml:space="preserve"> | </v>
      </c>
    </row>
    <row r="362" spans="2:3" x14ac:dyDescent="0.35">
      <c r="B362" t="str" cm="1">
        <f t="array" ref="B362:C362">TRANSPOSE(_xlfn._xlws.SORT(_xlfn._xlws.FILTER(institutions[institute_ID]&amp;" | "&amp;institutions[institute_name],institutions[resource_ID]=A362)))</f>
        <v xml:space="preserve"> | </v>
      </c>
      <c r="C362" t="str">
        <v xml:space="preserve"> | </v>
      </c>
    </row>
    <row r="363" spans="2:3" x14ac:dyDescent="0.35">
      <c r="B363" t="str" cm="1">
        <f t="array" ref="B363:C363">TRANSPOSE(_xlfn._xlws.SORT(_xlfn._xlws.FILTER(institutions[institute_ID]&amp;" | "&amp;institutions[institute_name],institutions[resource_ID]=A363)))</f>
        <v xml:space="preserve"> | </v>
      </c>
      <c r="C363" t="str">
        <v xml:space="preserve"> | </v>
      </c>
    </row>
    <row r="364" spans="2:3" x14ac:dyDescent="0.35">
      <c r="B364" t="str" cm="1">
        <f t="array" ref="B364:C364">TRANSPOSE(_xlfn._xlws.SORT(_xlfn._xlws.FILTER(institutions[institute_ID]&amp;" | "&amp;institutions[institute_name],institutions[resource_ID]=A364)))</f>
        <v xml:space="preserve"> | </v>
      </c>
      <c r="C364" t="str">
        <v xml:space="preserve"> | </v>
      </c>
    </row>
    <row r="365" spans="2:3" x14ac:dyDescent="0.35">
      <c r="B365" t="str" cm="1">
        <f t="array" ref="B365:C365">TRANSPOSE(_xlfn._xlws.SORT(_xlfn._xlws.FILTER(institutions[institute_ID]&amp;" | "&amp;institutions[institute_name],institutions[resource_ID]=A365)))</f>
        <v xml:space="preserve"> | </v>
      </c>
      <c r="C365" t="str">
        <v xml:space="preserve"> | </v>
      </c>
    </row>
    <row r="366" spans="2:3" x14ac:dyDescent="0.35">
      <c r="B366" t="str" cm="1">
        <f t="array" ref="B366:C366">TRANSPOSE(_xlfn._xlws.SORT(_xlfn._xlws.FILTER(institutions[institute_ID]&amp;" | "&amp;institutions[institute_name],institutions[resource_ID]=A366)))</f>
        <v xml:space="preserve"> | </v>
      </c>
      <c r="C366" t="str">
        <v xml:space="preserve"> | </v>
      </c>
    </row>
    <row r="367" spans="2:3" x14ac:dyDescent="0.35">
      <c r="B367" t="str" cm="1">
        <f t="array" ref="B367:C367">TRANSPOSE(_xlfn._xlws.SORT(_xlfn._xlws.FILTER(institutions[institute_ID]&amp;" | "&amp;institutions[institute_name],institutions[resource_ID]=A367)))</f>
        <v xml:space="preserve"> | </v>
      </c>
      <c r="C367" t="str">
        <v xml:space="preserve"> | </v>
      </c>
    </row>
    <row r="368" spans="2:3" x14ac:dyDescent="0.35">
      <c r="B368" t="str" cm="1">
        <f t="array" ref="B368:C368">TRANSPOSE(_xlfn._xlws.SORT(_xlfn._xlws.FILTER(institutions[institute_ID]&amp;" | "&amp;institutions[institute_name],institutions[resource_ID]=A368)))</f>
        <v xml:space="preserve"> | </v>
      </c>
      <c r="C368" t="str">
        <v xml:space="preserve"> | </v>
      </c>
    </row>
    <row r="369" spans="2:3" x14ac:dyDescent="0.35">
      <c r="B369" t="str" cm="1">
        <f t="array" ref="B369:C369">TRANSPOSE(_xlfn._xlws.SORT(_xlfn._xlws.FILTER(institutions[institute_ID]&amp;" | "&amp;institutions[institute_name],institutions[resource_ID]=A369)))</f>
        <v xml:space="preserve"> | </v>
      </c>
      <c r="C369" t="str">
        <v xml:space="preserve"> | </v>
      </c>
    </row>
    <row r="370" spans="2:3" x14ac:dyDescent="0.35">
      <c r="B370" t="str" cm="1">
        <f t="array" ref="B370:C370">TRANSPOSE(_xlfn._xlws.SORT(_xlfn._xlws.FILTER(institutions[institute_ID]&amp;" | "&amp;institutions[institute_name],institutions[resource_ID]=A370)))</f>
        <v xml:space="preserve"> | </v>
      </c>
      <c r="C370" t="str">
        <v xml:space="preserve"> | </v>
      </c>
    </row>
    <row r="371" spans="2:3" x14ac:dyDescent="0.35">
      <c r="B371" t="str" cm="1">
        <f t="array" ref="B371:C371">TRANSPOSE(_xlfn._xlws.SORT(_xlfn._xlws.FILTER(institutions[institute_ID]&amp;" | "&amp;institutions[institute_name],institutions[resource_ID]=A371)))</f>
        <v xml:space="preserve"> | </v>
      </c>
      <c r="C371" t="str">
        <v xml:space="preserve"> | </v>
      </c>
    </row>
    <row r="372" spans="2:3" x14ac:dyDescent="0.35">
      <c r="B372" t="str" cm="1">
        <f t="array" ref="B372:C372">TRANSPOSE(_xlfn._xlws.SORT(_xlfn._xlws.FILTER(institutions[institute_ID]&amp;" | "&amp;institutions[institute_name],institutions[resource_ID]=A372)))</f>
        <v xml:space="preserve"> | </v>
      </c>
      <c r="C372" t="str">
        <v xml:space="preserve"> | </v>
      </c>
    </row>
    <row r="373" spans="2:3" x14ac:dyDescent="0.35">
      <c r="B373" t="str" cm="1">
        <f t="array" ref="B373:C373">TRANSPOSE(_xlfn._xlws.SORT(_xlfn._xlws.FILTER(institutions[institute_ID]&amp;" | "&amp;institutions[institute_name],institutions[resource_ID]=A373)))</f>
        <v xml:space="preserve"> | </v>
      </c>
      <c r="C373" t="str">
        <v xml:space="preserve"> | </v>
      </c>
    </row>
    <row r="374" spans="2:3" x14ac:dyDescent="0.35">
      <c r="B374" t="str" cm="1">
        <f t="array" ref="B374:C374">TRANSPOSE(_xlfn._xlws.SORT(_xlfn._xlws.FILTER(institutions[institute_ID]&amp;" | "&amp;institutions[institute_name],institutions[resource_ID]=A374)))</f>
        <v xml:space="preserve"> | </v>
      </c>
      <c r="C374" t="str">
        <v xml:space="preserve"> | </v>
      </c>
    </row>
    <row r="375" spans="2:3" x14ac:dyDescent="0.35">
      <c r="B375" t="str" cm="1">
        <f t="array" ref="B375:C375">TRANSPOSE(_xlfn._xlws.SORT(_xlfn._xlws.FILTER(institutions[institute_ID]&amp;" | "&amp;institutions[institute_name],institutions[resource_ID]=A375)))</f>
        <v xml:space="preserve"> | </v>
      </c>
      <c r="C375" t="str">
        <v xml:space="preserve"> | </v>
      </c>
    </row>
    <row r="376" spans="2:3" x14ac:dyDescent="0.35">
      <c r="B376" t="str" cm="1">
        <f t="array" ref="B376:C376">TRANSPOSE(_xlfn._xlws.SORT(_xlfn._xlws.FILTER(institutions[institute_ID]&amp;" | "&amp;institutions[institute_name],institutions[resource_ID]=A376)))</f>
        <v xml:space="preserve"> | </v>
      </c>
      <c r="C376" t="str">
        <v xml:space="preserve"> | </v>
      </c>
    </row>
    <row r="377" spans="2:3" x14ac:dyDescent="0.35">
      <c r="B377" t="str" cm="1">
        <f t="array" ref="B377:C377">TRANSPOSE(_xlfn._xlws.SORT(_xlfn._xlws.FILTER(institutions[institute_ID]&amp;" | "&amp;institutions[institute_name],institutions[resource_ID]=A377)))</f>
        <v xml:space="preserve"> | </v>
      </c>
      <c r="C377" t="str">
        <v xml:space="preserve"> | </v>
      </c>
    </row>
    <row r="378" spans="2:3" x14ac:dyDescent="0.35">
      <c r="B378" t="str" cm="1">
        <f t="array" ref="B378:C378">TRANSPOSE(_xlfn._xlws.SORT(_xlfn._xlws.FILTER(institutions[institute_ID]&amp;" | "&amp;institutions[institute_name],institutions[resource_ID]=A378)))</f>
        <v xml:space="preserve"> | </v>
      </c>
      <c r="C378" t="str">
        <v xml:space="preserve"> | </v>
      </c>
    </row>
    <row r="379" spans="2:3" x14ac:dyDescent="0.35">
      <c r="B379" t="str" cm="1">
        <f t="array" ref="B379:C379">TRANSPOSE(_xlfn._xlws.SORT(_xlfn._xlws.FILTER(institutions[institute_ID]&amp;" | "&amp;institutions[institute_name],institutions[resource_ID]=A379)))</f>
        <v xml:space="preserve"> | </v>
      </c>
      <c r="C379" t="str">
        <v xml:space="preserve"> | </v>
      </c>
    </row>
    <row r="380" spans="2:3" x14ac:dyDescent="0.35">
      <c r="B380" t="str" cm="1">
        <f t="array" ref="B380:C380">TRANSPOSE(_xlfn._xlws.SORT(_xlfn._xlws.FILTER(institutions[institute_ID]&amp;" | "&amp;institutions[institute_name],institutions[resource_ID]=A380)))</f>
        <v xml:space="preserve"> | </v>
      </c>
      <c r="C380" t="str">
        <v xml:space="preserve"> | </v>
      </c>
    </row>
    <row r="381" spans="2:3" x14ac:dyDescent="0.35">
      <c r="B381" t="str" cm="1">
        <f t="array" ref="B381:C381">TRANSPOSE(_xlfn._xlws.SORT(_xlfn._xlws.FILTER(institutions[institute_ID]&amp;" | "&amp;institutions[institute_name],institutions[resource_ID]=A381)))</f>
        <v xml:space="preserve"> | </v>
      </c>
      <c r="C381" t="str">
        <v xml:space="preserve"> | </v>
      </c>
    </row>
    <row r="382" spans="2:3" x14ac:dyDescent="0.35">
      <c r="B382" t="str" cm="1">
        <f t="array" ref="B382:C382">TRANSPOSE(_xlfn._xlws.SORT(_xlfn._xlws.FILTER(institutions[institute_ID]&amp;" | "&amp;institutions[institute_name],institutions[resource_ID]=A382)))</f>
        <v xml:space="preserve"> | </v>
      </c>
      <c r="C382" t="str">
        <v xml:space="preserve"> | </v>
      </c>
    </row>
    <row r="383" spans="2:3" x14ac:dyDescent="0.35">
      <c r="B383" t="str" cm="1">
        <f t="array" ref="B383:C383">TRANSPOSE(_xlfn._xlws.SORT(_xlfn._xlws.FILTER(institutions[institute_ID]&amp;" | "&amp;institutions[institute_name],institutions[resource_ID]=A383)))</f>
        <v xml:space="preserve"> | </v>
      </c>
      <c r="C383" t="str">
        <v xml:space="preserve"> | </v>
      </c>
    </row>
    <row r="384" spans="2:3" x14ac:dyDescent="0.35">
      <c r="B384" t="str" cm="1">
        <f t="array" ref="B384:C384">TRANSPOSE(_xlfn._xlws.SORT(_xlfn._xlws.FILTER(institutions[institute_ID]&amp;" | "&amp;institutions[institute_name],institutions[resource_ID]=A384)))</f>
        <v xml:space="preserve"> | </v>
      </c>
      <c r="C384" t="str">
        <v xml:space="preserve"> | </v>
      </c>
    </row>
    <row r="385" spans="2:3" x14ac:dyDescent="0.35">
      <c r="B385" t="str" cm="1">
        <f t="array" ref="B385:C385">TRANSPOSE(_xlfn._xlws.SORT(_xlfn._xlws.FILTER(institutions[institute_ID]&amp;" | "&amp;institutions[institute_name],institutions[resource_ID]=A385)))</f>
        <v xml:space="preserve"> | </v>
      </c>
      <c r="C385" t="str">
        <v xml:space="preserve"> | </v>
      </c>
    </row>
    <row r="386" spans="2:3" x14ac:dyDescent="0.35">
      <c r="B386" t="str" cm="1">
        <f t="array" ref="B386:C386">TRANSPOSE(_xlfn._xlws.SORT(_xlfn._xlws.FILTER(institutions[institute_ID]&amp;" | "&amp;institutions[institute_name],institutions[resource_ID]=A386)))</f>
        <v xml:space="preserve"> | </v>
      </c>
      <c r="C386" t="str">
        <v xml:space="preserve"> | </v>
      </c>
    </row>
    <row r="387" spans="2:3" x14ac:dyDescent="0.35">
      <c r="B387" t="str" cm="1">
        <f t="array" ref="B387:C387">TRANSPOSE(_xlfn._xlws.SORT(_xlfn._xlws.FILTER(institutions[institute_ID]&amp;" | "&amp;institutions[institute_name],institutions[resource_ID]=A387)))</f>
        <v xml:space="preserve"> | </v>
      </c>
      <c r="C387" t="str">
        <v xml:space="preserve"> | </v>
      </c>
    </row>
    <row r="388" spans="2:3" x14ac:dyDescent="0.35">
      <c r="B388" t="str" cm="1">
        <f t="array" ref="B388:C388">TRANSPOSE(_xlfn._xlws.SORT(_xlfn._xlws.FILTER(institutions[institute_ID]&amp;" | "&amp;institutions[institute_name],institutions[resource_ID]=A388)))</f>
        <v xml:space="preserve"> | </v>
      </c>
      <c r="C388" t="str">
        <v xml:space="preserve"> | </v>
      </c>
    </row>
    <row r="389" spans="2:3" x14ac:dyDescent="0.35">
      <c r="B389" t="str" cm="1">
        <f t="array" ref="B389:C389">TRANSPOSE(_xlfn._xlws.SORT(_xlfn._xlws.FILTER(institutions[institute_ID]&amp;" | "&amp;institutions[institute_name],institutions[resource_ID]=A389)))</f>
        <v xml:space="preserve"> | </v>
      </c>
      <c r="C389" t="str">
        <v xml:space="preserve"> | </v>
      </c>
    </row>
    <row r="390" spans="2:3" x14ac:dyDescent="0.35">
      <c r="B390" t="str" cm="1">
        <f t="array" ref="B390:C390">TRANSPOSE(_xlfn._xlws.SORT(_xlfn._xlws.FILTER(institutions[institute_ID]&amp;" | "&amp;institutions[institute_name],institutions[resource_ID]=A390)))</f>
        <v xml:space="preserve"> | </v>
      </c>
      <c r="C390" t="str">
        <v xml:space="preserve"> | </v>
      </c>
    </row>
    <row r="391" spans="2:3" x14ac:dyDescent="0.35">
      <c r="B391" t="str" cm="1">
        <f t="array" ref="B391:C391">TRANSPOSE(_xlfn._xlws.SORT(_xlfn._xlws.FILTER(institutions[institute_ID]&amp;" | "&amp;institutions[institute_name],institutions[resource_ID]=A391)))</f>
        <v xml:space="preserve"> | </v>
      </c>
      <c r="C391" t="str">
        <v xml:space="preserve"> | </v>
      </c>
    </row>
    <row r="392" spans="2:3" x14ac:dyDescent="0.35">
      <c r="B392" t="str" cm="1">
        <f t="array" ref="B392:C392">TRANSPOSE(_xlfn._xlws.SORT(_xlfn._xlws.FILTER(institutions[institute_ID]&amp;" | "&amp;institutions[institute_name],institutions[resource_ID]=A392)))</f>
        <v xml:space="preserve"> | </v>
      </c>
      <c r="C392" t="str">
        <v xml:space="preserve"> | </v>
      </c>
    </row>
    <row r="393" spans="2:3" x14ac:dyDescent="0.35">
      <c r="B393" t="str" cm="1">
        <f t="array" ref="B393:C393">TRANSPOSE(_xlfn._xlws.SORT(_xlfn._xlws.FILTER(institutions[institute_ID]&amp;" | "&amp;institutions[institute_name],institutions[resource_ID]=A393)))</f>
        <v xml:space="preserve"> | </v>
      </c>
      <c r="C393" t="str">
        <v xml:space="preserve"> | </v>
      </c>
    </row>
    <row r="394" spans="2:3" x14ac:dyDescent="0.35">
      <c r="B394" t="str" cm="1">
        <f t="array" ref="B394:C394">TRANSPOSE(_xlfn._xlws.SORT(_xlfn._xlws.FILTER(institutions[institute_ID]&amp;" | "&amp;institutions[institute_name],institutions[resource_ID]=A394)))</f>
        <v xml:space="preserve"> | </v>
      </c>
      <c r="C394" t="str">
        <v xml:space="preserve"> | </v>
      </c>
    </row>
    <row r="395" spans="2:3" x14ac:dyDescent="0.35">
      <c r="B395" t="str" cm="1">
        <f t="array" ref="B395:C395">TRANSPOSE(_xlfn._xlws.SORT(_xlfn._xlws.FILTER(institutions[institute_ID]&amp;" | "&amp;institutions[institute_name],institutions[resource_ID]=A395)))</f>
        <v xml:space="preserve"> | </v>
      </c>
      <c r="C395" t="str">
        <v xml:space="preserve"> | </v>
      </c>
    </row>
    <row r="396" spans="2:3" x14ac:dyDescent="0.35">
      <c r="B396" t="str" cm="1">
        <f t="array" ref="B396:C396">TRANSPOSE(_xlfn._xlws.SORT(_xlfn._xlws.FILTER(institutions[institute_ID]&amp;" | "&amp;institutions[institute_name],institutions[resource_ID]=A396)))</f>
        <v xml:space="preserve"> | </v>
      </c>
      <c r="C396" t="str">
        <v xml:space="preserve"> | </v>
      </c>
    </row>
    <row r="397" spans="2:3" x14ac:dyDescent="0.35">
      <c r="B397" t="str" cm="1">
        <f t="array" ref="B397:C397">TRANSPOSE(_xlfn._xlws.SORT(_xlfn._xlws.FILTER(institutions[institute_ID]&amp;" | "&amp;institutions[institute_name],institutions[resource_ID]=A397)))</f>
        <v xml:space="preserve"> | </v>
      </c>
      <c r="C397" t="str">
        <v xml:space="preserve"> | </v>
      </c>
    </row>
    <row r="398" spans="2:3" x14ac:dyDescent="0.35">
      <c r="B398" t="str" cm="1">
        <f t="array" ref="B398:C398">TRANSPOSE(_xlfn._xlws.SORT(_xlfn._xlws.FILTER(institutions[institute_ID]&amp;" | "&amp;institutions[institute_name],institutions[resource_ID]=A398)))</f>
        <v xml:space="preserve"> | </v>
      </c>
      <c r="C398" t="str">
        <v xml:space="preserve"> | </v>
      </c>
    </row>
    <row r="399" spans="2:3" x14ac:dyDescent="0.35">
      <c r="B399" t="str" cm="1">
        <f t="array" ref="B399:C399">TRANSPOSE(_xlfn._xlws.SORT(_xlfn._xlws.FILTER(institutions[institute_ID]&amp;" | "&amp;institutions[institute_name],institutions[resource_ID]=A399)))</f>
        <v xml:space="preserve"> | </v>
      </c>
      <c r="C399" t="str">
        <v xml:space="preserve"> | </v>
      </c>
    </row>
    <row r="400" spans="2:3" x14ac:dyDescent="0.35">
      <c r="B400" t="str" cm="1">
        <f t="array" ref="B400:C400">TRANSPOSE(_xlfn._xlws.SORT(_xlfn._xlws.FILTER(institutions[institute_ID]&amp;" | "&amp;institutions[institute_name],institutions[resource_ID]=A400)))</f>
        <v xml:space="preserve"> | </v>
      </c>
      <c r="C400" t="str">
        <v xml:space="preserve"> | </v>
      </c>
    </row>
    <row r="401" spans="2:3" x14ac:dyDescent="0.35">
      <c r="B401" t="str" cm="1">
        <f t="array" ref="B401:C401">TRANSPOSE(_xlfn._xlws.SORT(_xlfn._xlws.FILTER(institutions[institute_ID]&amp;" | "&amp;institutions[institute_name],institutions[resource_ID]=A401)))</f>
        <v xml:space="preserve"> | </v>
      </c>
      <c r="C401" t="str">
        <v xml:space="preserve"> | </v>
      </c>
    </row>
    <row r="402" spans="2:3" x14ac:dyDescent="0.35">
      <c r="B402" t="str" cm="1">
        <f t="array" ref="B402:C402">TRANSPOSE(_xlfn._xlws.SORT(_xlfn._xlws.FILTER(institutions[institute_ID]&amp;" | "&amp;institutions[institute_name],institutions[resource_ID]=A402)))</f>
        <v xml:space="preserve"> | </v>
      </c>
      <c r="C402" t="str">
        <v xml:space="preserve"> | </v>
      </c>
    </row>
    <row r="403" spans="2:3" x14ac:dyDescent="0.35">
      <c r="B403" t="str" cm="1">
        <f t="array" ref="B403:C403">TRANSPOSE(_xlfn._xlws.SORT(_xlfn._xlws.FILTER(institutions[institute_ID]&amp;" | "&amp;institutions[institute_name],institutions[resource_ID]=A403)))</f>
        <v xml:space="preserve"> | </v>
      </c>
      <c r="C403" t="str">
        <v xml:space="preserve"> | </v>
      </c>
    </row>
    <row r="404" spans="2:3" x14ac:dyDescent="0.35">
      <c r="B404" t="str" cm="1">
        <f t="array" ref="B404:C404">TRANSPOSE(_xlfn._xlws.SORT(_xlfn._xlws.FILTER(institutions[institute_ID]&amp;" | "&amp;institutions[institute_name],institutions[resource_ID]=A404)))</f>
        <v xml:space="preserve"> | </v>
      </c>
      <c r="C404" t="str">
        <v xml:space="preserve"> | </v>
      </c>
    </row>
    <row r="405" spans="2:3" x14ac:dyDescent="0.35">
      <c r="B405" t="str" cm="1">
        <f t="array" ref="B405:C405">TRANSPOSE(_xlfn._xlws.SORT(_xlfn._xlws.FILTER(institutions[institute_ID]&amp;" | "&amp;institutions[institute_name],institutions[resource_ID]=A405)))</f>
        <v xml:space="preserve"> | </v>
      </c>
      <c r="C405" t="str">
        <v xml:space="preserve"> | </v>
      </c>
    </row>
    <row r="406" spans="2:3" x14ac:dyDescent="0.35">
      <c r="B406" t="str" cm="1">
        <f t="array" ref="B406:C406">TRANSPOSE(_xlfn._xlws.SORT(_xlfn._xlws.FILTER(institutions[institute_ID]&amp;" | "&amp;institutions[institute_name],institutions[resource_ID]=A406)))</f>
        <v xml:space="preserve"> | </v>
      </c>
      <c r="C406" t="str">
        <v xml:space="preserve"> | </v>
      </c>
    </row>
    <row r="407" spans="2:3" x14ac:dyDescent="0.35">
      <c r="B407" t="str" cm="1">
        <f t="array" ref="B407:C407">TRANSPOSE(_xlfn._xlws.SORT(_xlfn._xlws.FILTER(institutions[institute_ID]&amp;" | "&amp;institutions[institute_name],institutions[resource_ID]=A407)))</f>
        <v xml:space="preserve"> | </v>
      </c>
      <c r="C407" t="str">
        <v xml:space="preserve"> | </v>
      </c>
    </row>
    <row r="408" spans="2:3" x14ac:dyDescent="0.35">
      <c r="B408" t="str" cm="1">
        <f t="array" ref="B408:C408">TRANSPOSE(_xlfn._xlws.SORT(_xlfn._xlws.FILTER(institutions[institute_ID]&amp;" | "&amp;institutions[institute_name],institutions[resource_ID]=A408)))</f>
        <v xml:space="preserve"> | </v>
      </c>
      <c r="C408" t="str">
        <v xml:space="preserve"> | </v>
      </c>
    </row>
    <row r="409" spans="2:3" x14ac:dyDescent="0.35">
      <c r="B409" t="str" cm="1">
        <f t="array" ref="B409:C409">TRANSPOSE(_xlfn._xlws.SORT(_xlfn._xlws.FILTER(institutions[institute_ID]&amp;" | "&amp;institutions[institute_name],institutions[resource_ID]=A409)))</f>
        <v xml:space="preserve"> | </v>
      </c>
      <c r="C409" t="str">
        <v xml:space="preserve"> | </v>
      </c>
    </row>
    <row r="410" spans="2:3" x14ac:dyDescent="0.35">
      <c r="B410" t="str" cm="1">
        <f t="array" ref="B410:C410">TRANSPOSE(_xlfn._xlws.SORT(_xlfn._xlws.FILTER(institutions[institute_ID]&amp;" | "&amp;institutions[institute_name],institutions[resource_ID]=A410)))</f>
        <v xml:space="preserve"> | </v>
      </c>
      <c r="C410" t="str">
        <v xml:space="preserve"> | </v>
      </c>
    </row>
    <row r="411" spans="2:3" x14ac:dyDescent="0.35">
      <c r="B411" t="str" cm="1">
        <f t="array" ref="B411:C411">TRANSPOSE(_xlfn._xlws.SORT(_xlfn._xlws.FILTER(institutions[institute_ID]&amp;" | "&amp;institutions[institute_name],institutions[resource_ID]=A411)))</f>
        <v xml:space="preserve"> | </v>
      </c>
      <c r="C411" t="str">
        <v xml:space="preserve"> | </v>
      </c>
    </row>
    <row r="412" spans="2:3" x14ac:dyDescent="0.35">
      <c r="B412" t="str" cm="1">
        <f t="array" ref="B412:C412">TRANSPOSE(_xlfn._xlws.SORT(_xlfn._xlws.FILTER(institutions[institute_ID]&amp;" | "&amp;institutions[institute_name],institutions[resource_ID]=A412)))</f>
        <v xml:space="preserve"> | </v>
      </c>
      <c r="C412" t="str">
        <v xml:space="preserve"> | </v>
      </c>
    </row>
    <row r="413" spans="2:3" x14ac:dyDescent="0.35">
      <c r="B413" t="str" cm="1">
        <f t="array" ref="B413:C413">TRANSPOSE(_xlfn._xlws.SORT(_xlfn._xlws.FILTER(institutions[institute_ID]&amp;" | "&amp;institutions[institute_name],institutions[resource_ID]=A413)))</f>
        <v xml:space="preserve"> | </v>
      </c>
      <c r="C413" t="str">
        <v xml:space="preserve"> | </v>
      </c>
    </row>
    <row r="414" spans="2:3" x14ac:dyDescent="0.35">
      <c r="B414" t="str" cm="1">
        <f t="array" ref="B414:C414">TRANSPOSE(_xlfn._xlws.SORT(_xlfn._xlws.FILTER(institutions[institute_ID]&amp;" | "&amp;institutions[institute_name],institutions[resource_ID]=A414)))</f>
        <v xml:space="preserve"> | </v>
      </c>
      <c r="C414" t="str">
        <v xml:space="preserve"> | </v>
      </c>
    </row>
    <row r="415" spans="2:3" x14ac:dyDescent="0.35">
      <c r="B415" t="str" cm="1">
        <f t="array" ref="B415:C415">TRANSPOSE(_xlfn._xlws.SORT(_xlfn._xlws.FILTER(institutions[institute_ID]&amp;" | "&amp;institutions[institute_name],institutions[resource_ID]=A415)))</f>
        <v xml:space="preserve"> | </v>
      </c>
      <c r="C415" t="str">
        <v xml:space="preserve"> | </v>
      </c>
    </row>
    <row r="416" spans="2:3" x14ac:dyDescent="0.35">
      <c r="B416" t="str" cm="1">
        <f t="array" ref="B416:C416">TRANSPOSE(_xlfn._xlws.SORT(_xlfn._xlws.FILTER(institutions[institute_ID]&amp;" | "&amp;institutions[institute_name],institutions[resource_ID]=A416)))</f>
        <v xml:space="preserve"> | </v>
      </c>
      <c r="C416" t="str">
        <v xml:space="preserve"> | </v>
      </c>
    </row>
    <row r="417" spans="2:3" x14ac:dyDescent="0.35">
      <c r="B417" t="str" cm="1">
        <f t="array" ref="B417:C417">TRANSPOSE(_xlfn._xlws.SORT(_xlfn._xlws.FILTER(institutions[institute_ID]&amp;" | "&amp;institutions[institute_name],institutions[resource_ID]=A417)))</f>
        <v xml:space="preserve"> | </v>
      </c>
      <c r="C417" t="str">
        <v xml:space="preserve"> | </v>
      </c>
    </row>
    <row r="418" spans="2:3" x14ac:dyDescent="0.35">
      <c r="B418" t="str" cm="1">
        <f t="array" ref="B418:C418">TRANSPOSE(_xlfn._xlws.SORT(_xlfn._xlws.FILTER(institutions[institute_ID]&amp;" | "&amp;institutions[institute_name],institutions[resource_ID]=A418)))</f>
        <v xml:space="preserve"> | </v>
      </c>
      <c r="C418" t="str">
        <v xml:space="preserve"> | </v>
      </c>
    </row>
    <row r="419" spans="2:3" x14ac:dyDescent="0.35">
      <c r="B419" t="str" cm="1">
        <f t="array" ref="B419:C419">TRANSPOSE(_xlfn._xlws.SORT(_xlfn._xlws.FILTER(institutions[institute_ID]&amp;" | "&amp;institutions[institute_name],institutions[resource_ID]=A419)))</f>
        <v xml:space="preserve"> | </v>
      </c>
      <c r="C419" t="str">
        <v xml:space="preserve"> | </v>
      </c>
    </row>
    <row r="420" spans="2:3" x14ac:dyDescent="0.35">
      <c r="B420" t="str" cm="1">
        <f t="array" ref="B420:C420">TRANSPOSE(_xlfn._xlws.SORT(_xlfn._xlws.FILTER(institutions[institute_ID]&amp;" | "&amp;institutions[institute_name],institutions[resource_ID]=A420)))</f>
        <v xml:space="preserve"> | </v>
      </c>
      <c r="C420" t="str">
        <v xml:space="preserve"> | </v>
      </c>
    </row>
    <row r="421" spans="2:3" x14ac:dyDescent="0.35">
      <c r="B421" t="str" cm="1">
        <f t="array" ref="B421:C421">TRANSPOSE(_xlfn._xlws.SORT(_xlfn._xlws.FILTER(institutions[institute_ID]&amp;" | "&amp;institutions[institute_name],institutions[resource_ID]=A421)))</f>
        <v xml:space="preserve"> | </v>
      </c>
      <c r="C421" t="str">
        <v xml:space="preserve"> | </v>
      </c>
    </row>
    <row r="422" spans="2:3" x14ac:dyDescent="0.35">
      <c r="B422" t="str" cm="1">
        <f t="array" ref="B422:C422">TRANSPOSE(_xlfn._xlws.SORT(_xlfn._xlws.FILTER(institutions[institute_ID]&amp;" | "&amp;institutions[institute_name],institutions[resource_ID]=A422)))</f>
        <v xml:space="preserve"> | </v>
      </c>
      <c r="C422" t="str">
        <v xml:space="preserve"> | </v>
      </c>
    </row>
    <row r="423" spans="2:3" x14ac:dyDescent="0.35">
      <c r="B423" t="str" cm="1">
        <f t="array" ref="B423:C423">TRANSPOSE(_xlfn._xlws.SORT(_xlfn._xlws.FILTER(institutions[institute_ID]&amp;" | "&amp;institutions[institute_name],institutions[resource_ID]=A423)))</f>
        <v xml:space="preserve"> | </v>
      </c>
      <c r="C423" t="str">
        <v xml:space="preserve"> | </v>
      </c>
    </row>
    <row r="424" spans="2:3" x14ac:dyDescent="0.35">
      <c r="B424" t="str" cm="1">
        <f t="array" ref="B424:C424">TRANSPOSE(_xlfn._xlws.SORT(_xlfn._xlws.FILTER(institutions[institute_ID]&amp;" | "&amp;institutions[institute_name],institutions[resource_ID]=A424)))</f>
        <v xml:space="preserve"> | </v>
      </c>
      <c r="C424" t="str">
        <v xml:space="preserve"> | </v>
      </c>
    </row>
    <row r="425" spans="2:3" x14ac:dyDescent="0.35">
      <c r="B425" t="str" cm="1">
        <f t="array" ref="B425:C425">TRANSPOSE(_xlfn._xlws.SORT(_xlfn._xlws.FILTER(institutions[institute_ID]&amp;" | "&amp;institutions[institute_name],institutions[resource_ID]=A425)))</f>
        <v xml:space="preserve"> | </v>
      </c>
      <c r="C425" t="str">
        <v xml:space="preserve"> | </v>
      </c>
    </row>
    <row r="426" spans="2:3" x14ac:dyDescent="0.35">
      <c r="B426" t="str" cm="1">
        <f t="array" ref="B426:C426">TRANSPOSE(_xlfn._xlws.SORT(_xlfn._xlws.FILTER(institutions[institute_ID]&amp;" | "&amp;institutions[institute_name],institutions[resource_ID]=A426)))</f>
        <v xml:space="preserve"> | </v>
      </c>
      <c r="C426" t="str">
        <v xml:space="preserve"> | </v>
      </c>
    </row>
    <row r="427" spans="2:3" x14ac:dyDescent="0.35">
      <c r="B427" t="str" cm="1">
        <f t="array" ref="B427:C427">TRANSPOSE(_xlfn._xlws.SORT(_xlfn._xlws.FILTER(institutions[institute_ID]&amp;" | "&amp;institutions[institute_name],institutions[resource_ID]=A427)))</f>
        <v xml:space="preserve"> | </v>
      </c>
      <c r="C427" t="str">
        <v xml:space="preserve"> | </v>
      </c>
    </row>
    <row r="428" spans="2:3" x14ac:dyDescent="0.35">
      <c r="B428" t="str" cm="1">
        <f t="array" ref="B428:C428">TRANSPOSE(_xlfn._xlws.SORT(_xlfn._xlws.FILTER(institutions[institute_ID]&amp;" | "&amp;institutions[institute_name],institutions[resource_ID]=A428)))</f>
        <v xml:space="preserve"> | </v>
      </c>
      <c r="C428" t="str">
        <v xml:space="preserve"> | </v>
      </c>
    </row>
    <row r="429" spans="2:3" x14ac:dyDescent="0.35">
      <c r="B429" t="str" cm="1">
        <f t="array" ref="B429:C429">TRANSPOSE(_xlfn._xlws.SORT(_xlfn._xlws.FILTER(institutions[institute_ID]&amp;" | "&amp;institutions[institute_name],institutions[resource_ID]=A429)))</f>
        <v xml:space="preserve"> | </v>
      </c>
      <c r="C429" t="str">
        <v xml:space="preserve"> | </v>
      </c>
    </row>
    <row r="430" spans="2:3" x14ac:dyDescent="0.35">
      <c r="B430" t="str" cm="1">
        <f t="array" ref="B430:C430">TRANSPOSE(_xlfn._xlws.SORT(_xlfn._xlws.FILTER(institutions[institute_ID]&amp;" | "&amp;institutions[institute_name],institutions[resource_ID]=A430)))</f>
        <v xml:space="preserve"> | </v>
      </c>
      <c r="C430" t="str">
        <v xml:space="preserve"> | </v>
      </c>
    </row>
    <row r="431" spans="2:3" x14ac:dyDescent="0.35">
      <c r="B431" t="str" cm="1">
        <f t="array" ref="B431:C431">TRANSPOSE(_xlfn._xlws.SORT(_xlfn._xlws.FILTER(institutions[institute_ID]&amp;" | "&amp;institutions[institute_name],institutions[resource_ID]=A431)))</f>
        <v xml:space="preserve"> | </v>
      </c>
      <c r="C431" t="str">
        <v xml:space="preserve"> | </v>
      </c>
    </row>
    <row r="432" spans="2:3" x14ac:dyDescent="0.35">
      <c r="B432" t="str" cm="1">
        <f t="array" ref="B432:C432">TRANSPOSE(_xlfn._xlws.SORT(_xlfn._xlws.FILTER(institutions[institute_ID]&amp;" | "&amp;institutions[institute_name],institutions[resource_ID]=A432)))</f>
        <v xml:space="preserve"> | </v>
      </c>
      <c r="C432" t="str">
        <v xml:space="preserve"> | </v>
      </c>
    </row>
    <row r="433" spans="2:3" x14ac:dyDescent="0.35">
      <c r="B433" t="str" cm="1">
        <f t="array" ref="B433:C433">TRANSPOSE(_xlfn._xlws.SORT(_xlfn._xlws.FILTER(institutions[institute_ID]&amp;" | "&amp;institutions[institute_name],institutions[resource_ID]=A433)))</f>
        <v xml:space="preserve"> | </v>
      </c>
      <c r="C433" t="str">
        <v xml:space="preserve"> | </v>
      </c>
    </row>
    <row r="434" spans="2:3" x14ac:dyDescent="0.35">
      <c r="B434" t="str" cm="1">
        <f t="array" ref="B434:C434">TRANSPOSE(_xlfn._xlws.SORT(_xlfn._xlws.FILTER(institutions[institute_ID]&amp;" | "&amp;institutions[institute_name],institutions[resource_ID]=A434)))</f>
        <v xml:space="preserve"> | </v>
      </c>
      <c r="C434" t="str">
        <v xml:space="preserve"> | </v>
      </c>
    </row>
    <row r="435" spans="2:3" x14ac:dyDescent="0.35">
      <c r="B435" t="str" cm="1">
        <f t="array" ref="B435:C435">TRANSPOSE(_xlfn._xlws.SORT(_xlfn._xlws.FILTER(institutions[institute_ID]&amp;" | "&amp;institutions[institute_name],institutions[resource_ID]=A435)))</f>
        <v xml:space="preserve"> | </v>
      </c>
      <c r="C435" t="str">
        <v xml:space="preserve"> | </v>
      </c>
    </row>
    <row r="436" spans="2:3" x14ac:dyDescent="0.35">
      <c r="B436" t="str" cm="1">
        <f t="array" ref="B436:C436">TRANSPOSE(_xlfn._xlws.SORT(_xlfn._xlws.FILTER(institutions[institute_ID]&amp;" | "&amp;institutions[institute_name],institutions[resource_ID]=A436)))</f>
        <v xml:space="preserve"> | </v>
      </c>
      <c r="C436" t="str">
        <v xml:space="preserve"> | </v>
      </c>
    </row>
    <row r="437" spans="2:3" x14ac:dyDescent="0.35">
      <c r="B437" t="str" cm="1">
        <f t="array" ref="B437:C437">TRANSPOSE(_xlfn._xlws.SORT(_xlfn._xlws.FILTER(institutions[institute_ID]&amp;" | "&amp;institutions[institute_name],institutions[resource_ID]=A437)))</f>
        <v xml:space="preserve"> | </v>
      </c>
      <c r="C437" t="str">
        <v xml:space="preserve"> | </v>
      </c>
    </row>
    <row r="438" spans="2:3" x14ac:dyDescent="0.35">
      <c r="B438" t="str" cm="1">
        <f t="array" ref="B438:C438">TRANSPOSE(_xlfn._xlws.SORT(_xlfn._xlws.FILTER(institutions[institute_ID]&amp;" | "&amp;institutions[institute_name],institutions[resource_ID]=A438)))</f>
        <v xml:space="preserve"> | </v>
      </c>
      <c r="C438" t="str">
        <v xml:space="preserve"> | </v>
      </c>
    </row>
    <row r="439" spans="2:3" x14ac:dyDescent="0.35">
      <c r="B439" t="str" cm="1">
        <f t="array" ref="B439:C439">TRANSPOSE(_xlfn._xlws.SORT(_xlfn._xlws.FILTER(institutions[institute_ID]&amp;" | "&amp;institutions[institute_name],institutions[resource_ID]=A439)))</f>
        <v xml:space="preserve"> | </v>
      </c>
      <c r="C439" t="str">
        <v xml:space="preserve"> | </v>
      </c>
    </row>
    <row r="440" spans="2:3" x14ac:dyDescent="0.35">
      <c r="B440" t="str" cm="1">
        <f t="array" ref="B440:C440">TRANSPOSE(_xlfn._xlws.SORT(_xlfn._xlws.FILTER(institutions[institute_ID]&amp;" | "&amp;institutions[institute_name],institutions[resource_ID]=A440)))</f>
        <v xml:space="preserve"> | </v>
      </c>
      <c r="C440" t="str">
        <v xml:space="preserve"> | </v>
      </c>
    </row>
    <row r="441" spans="2:3" x14ac:dyDescent="0.35">
      <c r="B441" t="str" cm="1">
        <f t="array" ref="B441:C441">TRANSPOSE(_xlfn._xlws.SORT(_xlfn._xlws.FILTER(institutions[institute_ID]&amp;" | "&amp;institutions[institute_name],institutions[resource_ID]=A441)))</f>
        <v xml:space="preserve"> | </v>
      </c>
      <c r="C441" t="str">
        <v xml:space="preserve"> | </v>
      </c>
    </row>
    <row r="442" spans="2:3" x14ac:dyDescent="0.35">
      <c r="B442" t="str" cm="1">
        <f t="array" ref="B442:C442">TRANSPOSE(_xlfn._xlws.SORT(_xlfn._xlws.FILTER(institutions[institute_ID]&amp;" | "&amp;institutions[institute_name],institutions[resource_ID]=A442)))</f>
        <v xml:space="preserve"> | </v>
      </c>
      <c r="C442" t="str">
        <v xml:space="preserve"> | </v>
      </c>
    </row>
    <row r="443" spans="2:3" x14ac:dyDescent="0.35">
      <c r="B443" t="str" cm="1">
        <f t="array" ref="B443:C443">TRANSPOSE(_xlfn._xlws.SORT(_xlfn._xlws.FILTER(institutions[institute_ID]&amp;" | "&amp;institutions[institute_name],institutions[resource_ID]=A443)))</f>
        <v xml:space="preserve"> | </v>
      </c>
      <c r="C443" t="str">
        <v xml:space="preserve"> | </v>
      </c>
    </row>
    <row r="444" spans="2:3" x14ac:dyDescent="0.35">
      <c r="B444" t="str" cm="1">
        <f t="array" ref="B444:C444">TRANSPOSE(_xlfn._xlws.SORT(_xlfn._xlws.FILTER(institutions[institute_ID]&amp;" | "&amp;institutions[institute_name],institutions[resource_ID]=A444)))</f>
        <v xml:space="preserve"> | </v>
      </c>
      <c r="C444" t="str">
        <v xml:space="preserve"> | </v>
      </c>
    </row>
    <row r="445" spans="2:3" x14ac:dyDescent="0.35">
      <c r="B445" t="str" cm="1">
        <f t="array" ref="B445:C445">TRANSPOSE(_xlfn._xlws.SORT(_xlfn._xlws.FILTER(institutions[institute_ID]&amp;" | "&amp;institutions[institute_name],institutions[resource_ID]=A445)))</f>
        <v xml:space="preserve"> | </v>
      </c>
      <c r="C445" t="str">
        <v xml:space="preserve"> | </v>
      </c>
    </row>
    <row r="446" spans="2:3" x14ac:dyDescent="0.35">
      <c r="B446" t="str" cm="1">
        <f t="array" ref="B446:C446">TRANSPOSE(_xlfn._xlws.SORT(_xlfn._xlws.FILTER(institutions[institute_ID]&amp;" | "&amp;institutions[institute_name],institutions[resource_ID]=A446)))</f>
        <v xml:space="preserve"> | </v>
      </c>
      <c r="C446" t="str">
        <v xml:space="preserve"> | </v>
      </c>
    </row>
    <row r="447" spans="2:3" x14ac:dyDescent="0.35">
      <c r="B447" t="str" cm="1">
        <f t="array" ref="B447:C447">TRANSPOSE(_xlfn._xlws.SORT(_xlfn._xlws.FILTER(institutions[institute_ID]&amp;" | "&amp;institutions[institute_name],institutions[resource_ID]=A447)))</f>
        <v xml:space="preserve"> | </v>
      </c>
      <c r="C447" t="str">
        <v xml:space="preserve"> | </v>
      </c>
    </row>
    <row r="448" spans="2:3" x14ac:dyDescent="0.35">
      <c r="B448" t="str" cm="1">
        <f t="array" ref="B448:C448">TRANSPOSE(_xlfn._xlws.SORT(_xlfn._xlws.FILTER(institutions[institute_ID]&amp;" | "&amp;institutions[institute_name],institutions[resource_ID]=A448)))</f>
        <v xml:space="preserve"> | </v>
      </c>
      <c r="C448" t="str">
        <v xml:space="preserve"> | </v>
      </c>
    </row>
    <row r="449" spans="2:3" x14ac:dyDescent="0.35">
      <c r="B449" t="str" cm="1">
        <f t="array" ref="B449:C449">TRANSPOSE(_xlfn._xlws.SORT(_xlfn._xlws.FILTER(institutions[institute_ID]&amp;" | "&amp;institutions[institute_name],institutions[resource_ID]=A449)))</f>
        <v xml:space="preserve"> | </v>
      </c>
      <c r="C449" t="str">
        <v xml:space="preserve"> | </v>
      </c>
    </row>
    <row r="450" spans="2:3" x14ac:dyDescent="0.35">
      <c r="B450" t="str" cm="1">
        <f t="array" ref="B450:C450">TRANSPOSE(_xlfn._xlws.SORT(_xlfn._xlws.FILTER(institutions[institute_ID]&amp;" | "&amp;institutions[institute_name],institutions[resource_ID]=A450)))</f>
        <v xml:space="preserve"> | </v>
      </c>
      <c r="C450" t="str">
        <v xml:space="preserve"> | </v>
      </c>
    </row>
    <row r="451" spans="2:3" x14ac:dyDescent="0.35">
      <c r="B451" t="str" cm="1">
        <f t="array" ref="B451:C451">TRANSPOSE(_xlfn._xlws.SORT(_xlfn._xlws.FILTER(institutions[institute_ID]&amp;" | "&amp;institutions[institute_name],institutions[resource_ID]=A451)))</f>
        <v xml:space="preserve"> | </v>
      </c>
      <c r="C451" t="str">
        <v xml:space="preserve"> | </v>
      </c>
    </row>
    <row r="452" spans="2:3" x14ac:dyDescent="0.35">
      <c r="B452" t="str" cm="1">
        <f t="array" ref="B452:C452">TRANSPOSE(_xlfn._xlws.SORT(_xlfn._xlws.FILTER(institutions[institute_ID]&amp;" | "&amp;institutions[institute_name],institutions[resource_ID]=A452)))</f>
        <v xml:space="preserve"> | </v>
      </c>
      <c r="C452" t="str">
        <v xml:space="preserve"> | </v>
      </c>
    </row>
    <row r="453" spans="2:3" x14ac:dyDescent="0.35">
      <c r="B453" t="str" cm="1">
        <f t="array" ref="B453:C453">TRANSPOSE(_xlfn._xlws.SORT(_xlfn._xlws.FILTER(institutions[institute_ID]&amp;" | "&amp;institutions[institute_name],institutions[resource_ID]=A453)))</f>
        <v xml:space="preserve"> | </v>
      </c>
      <c r="C453" t="str">
        <v xml:space="preserve"> | </v>
      </c>
    </row>
    <row r="454" spans="2:3" x14ac:dyDescent="0.35">
      <c r="B454" t="str" cm="1">
        <f t="array" ref="B454:C454">TRANSPOSE(_xlfn._xlws.SORT(_xlfn._xlws.FILTER(institutions[institute_ID]&amp;" | "&amp;institutions[institute_name],institutions[resource_ID]=A454)))</f>
        <v xml:space="preserve"> | </v>
      </c>
      <c r="C454" t="str">
        <v xml:space="preserve"> | </v>
      </c>
    </row>
    <row r="455" spans="2:3" x14ac:dyDescent="0.35">
      <c r="B455" t="str" cm="1">
        <f t="array" ref="B455:C455">TRANSPOSE(_xlfn._xlws.SORT(_xlfn._xlws.FILTER(institutions[institute_ID]&amp;" | "&amp;institutions[institute_name],institutions[resource_ID]=A455)))</f>
        <v xml:space="preserve"> | </v>
      </c>
      <c r="C455" t="str">
        <v xml:space="preserve"> | </v>
      </c>
    </row>
    <row r="456" spans="2:3" x14ac:dyDescent="0.35">
      <c r="B456" t="str" cm="1">
        <f t="array" ref="B456:C456">TRANSPOSE(_xlfn._xlws.SORT(_xlfn._xlws.FILTER(institutions[institute_ID]&amp;" | "&amp;institutions[institute_name],institutions[resource_ID]=A456)))</f>
        <v xml:space="preserve"> | </v>
      </c>
      <c r="C456" t="str">
        <v xml:space="preserve"> | </v>
      </c>
    </row>
    <row r="457" spans="2:3" x14ac:dyDescent="0.35">
      <c r="B457" t="str" cm="1">
        <f t="array" ref="B457:C457">TRANSPOSE(_xlfn._xlws.SORT(_xlfn._xlws.FILTER(institutions[institute_ID]&amp;" | "&amp;institutions[institute_name],institutions[resource_ID]=A457)))</f>
        <v xml:space="preserve"> | </v>
      </c>
      <c r="C457" t="str">
        <v xml:space="preserve"> | </v>
      </c>
    </row>
    <row r="458" spans="2:3" x14ac:dyDescent="0.35">
      <c r="B458" t="str" cm="1">
        <f t="array" ref="B458:C458">TRANSPOSE(_xlfn._xlws.SORT(_xlfn._xlws.FILTER(institutions[institute_ID]&amp;" | "&amp;institutions[institute_name],institutions[resource_ID]=A458)))</f>
        <v xml:space="preserve"> | </v>
      </c>
      <c r="C458" t="str">
        <v xml:space="preserve"> | </v>
      </c>
    </row>
    <row r="459" spans="2:3" x14ac:dyDescent="0.35">
      <c r="B459" t="str" cm="1">
        <f t="array" ref="B459:C459">TRANSPOSE(_xlfn._xlws.SORT(_xlfn._xlws.FILTER(institutions[institute_ID]&amp;" | "&amp;institutions[institute_name],institutions[resource_ID]=A459)))</f>
        <v xml:space="preserve"> | </v>
      </c>
      <c r="C459" t="str">
        <v xml:space="preserve"> | </v>
      </c>
    </row>
    <row r="460" spans="2:3" x14ac:dyDescent="0.35">
      <c r="B460" t="str" cm="1">
        <f t="array" ref="B460:C460">TRANSPOSE(_xlfn._xlws.SORT(_xlfn._xlws.FILTER(institutions[institute_ID]&amp;" | "&amp;institutions[institute_name],institutions[resource_ID]=A460)))</f>
        <v xml:space="preserve"> | </v>
      </c>
      <c r="C460" t="str">
        <v xml:space="preserve"> | </v>
      </c>
    </row>
    <row r="461" spans="2:3" x14ac:dyDescent="0.35">
      <c r="B461" t="str" cm="1">
        <f t="array" ref="B461:C461">TRANSPOSE(_xlfn._xlws.SORT(_xlfn._xlws.FILTER(institutions[institute_ID]&amp;" | "&amp;institutions[institute_name],institutions[resource_ID]=A461)))</f>
        <v xml:space="preserve"> | </v>
      </c>
      <c r="C461" t="str">
        <v xml:space="preserve"> | </v>
      </c>
    </row>
    <row r="462" spans="2:3" x14ac:dyDescent="0.35">
      <c r="B462" t="str" cm="1">
        <f t="array" ref="B462:C462">TRANSPOSE(_xlfn._xlws.SORT(_xlfn._xlws.FILTER(institutions[institute_ID]&amp;" | "&amp;institutions[institute_name],institutions[resource_ID]=A462)))</f>
        <v xml:space="preserve"> | </v>
      </c>
      <c r="C462" t="str">
        <v xml:space="preserve"> | </v>
      </c>
    </row>
    <row r="463" spans="2:3" x14ac:dyDescent="0.35">
      <c r="B463" t="str" cm="1">
        <f t="array" ref="B463:C463">TRANSPOSE(_xlfn._xlws.SORT(_xlfn._xlws.FILTER(institutions[institute_ID]&amp;" | "&amp;institutions[institute_name],institutions[resource_ID]=A463)))</f>
        <v xml:space="preserve"> | </v>
      </c>
      <c r="C463" t="str">
        <v xml:space="preserve"> | </v>
      </c>
    </row>
    <row r="464" spans="2:3" x14ac:dyDescent="0.35">
      <c r="B464" t="str" cm="1">
        <f t="array" ref="B464:C464">TRANSPOSE(_xlfn._xlws.SORT(_xlfn._xlws.FILTER(institutions[institute_ID]&amp;" | "&amp;institutions[institute_name],institutions[resource_ID]=A464)))</f>
        <v xml:space="preserve"> | </v>
      </c>
      <c r="C464" t="str">
        <v xml:space="preserve"> | </v>
      </c>
    </row>
    <row r="465" spans="2:3" x14ac:dyDescent="0.35">
      <c r="B465" t="str" cm="1">
        <f t="array" ref="B465:C465">TRANSPOSE(_xlfn._xlws.SORT(_xlfn._xlws.FILTER(institutions[institute_ID]&amp;" | "&amp;institutions[institute_name],institutions[resource_ID]=A465)))</f>
        <v xml:space="preserve"> | </v>
      </c>
      <c r="C465" t="str">
        <v xml:space="preserve"> | </v>
      </c>
    </row>
    <row r="466" spans="2:3" x14ac:dyDescent="0.35">
      <c r="B466" t="str" cm="1">
        <f t="array" ref="B466:C466">TRANSPOSE(_xlfn._xlws.SORT(_xlfn._xlws.FILTER(institutions[institute_ID]&amp;" | "&amp;institutions[institute_name],institutions[resource_ID]=A466)))</f>
        <v xml:space="preserve"> | </v>
      </c>
      <c r="C466" t="str">
        <v xml:space="preserve"> | </v>
      </c>
    </row>
    <row r="467" spans="2:3" x14ac:dyDescent="0.35">
      <c r="B467" t="str" cm="1">
        <f t="array" ref="B467:C467">TRANSPOSE(_xlfn._xlws.SORT(_xlfn._xlws.FILTER(institutions[institute_ID]&amp;" | "&amp;institutions[institute_name],institutions[resource_ID]=A467)))</f>
        <v xml:space="preserve"> | </v>
      </c>
      <c r="C467" t="str">
        <v xml:space="preserve"> | </v>
      </c>
    </row>
    <row r="468" spans="2:3" x14ac:dyDescent="0.35">
      <c r="B468" t="str" cm="1">
        <f t="array" ref="B468:C468">TRANSPOSE(_xlfn._xlws.SORT(_xlfn._xlws.FILTER(institutions[institute_ID]&amp;" | "&amp;institutions[institute_name],institutions[resource_ID]=A468)))</f>
        <v xml:space="preserve"> | </v>
      </c>
      <c r="C468" t="str">
        <v xml:space="preserve"> | </v>
      </c>
    </row>
    <row r="469" spans="2:3" x14ac:dyDescent="0.35">
      <c r="B469" t="str" cm="1">
        <f t="array" ref="B469:C469">TRANSPOSE(_xlfn._xlws.SORT(_xlfn._xlws.FILTER(institutions[institute_ID]&amp;" | "&amp;institutions[institute_name],institutions[resource_ID]=A469)))</f>
        <v xml:space="preserve"> | </v>
      </c>
      <c r="C469" t="str">
        <v xml:space="preserve"> | </v>
      </c>
    </row>
    <row r="470" spans="2:3" x14ac:dyDescent="0.35">
      <c r="B470" t="str" cm="1">
        <f t="array" ref="B470:C470">TRANSPOSE(_xlfn._xlws.SORT(_xlfn._xlws.FILTER(institutions[institute_ID]&amp;" | "&amp;institutions[institute_name],institutions[resource_ID]=A470)))</f>
        <v xml:space="preserve"> | </v>
      </c>
      <c r="C470" t="str">
        <v xml:space="preserve"> | </v>
      </c>
    </row>
    <row r="471" spans="2:3" x14ac:dyDescent="0.35">
      <c r="B471" t="str" cm="1">
        <f t="array" ref="B471:C471">TRANSPOSE(_xlfn._xlws.SORT(_xlfn._xlws.FILTER(institutions[institute_ID]&amp;" | "&amp;institutions[institute_name],institutions[resource_ID]=A471)))</f>
        <v xml:space="preserve"> | </v>
      </c>
      <c r="C471" t="str">
        <v xml:space="preserve"> | </v>
      </c>
    </row>
    <row r="472" spans="2:3" x14ac:dyDescent="0.35">
      <c r="B472" t="str" cm="1">
        <f t="array" ref="B472:C472">TRANSPOSE(_xlfn._xlws.SORT(_xlfn._xlws.FILTER(institutions[institute_ID]&amp;" | "&amp;institutions[institute_name],institutions[resource_ID]=A472)))</f>
        <v xml:space="preserve"> | </v>
      </c>
      <c r="C472" t="str">
        <v xml:space="preserve"> | </v>
      </c>
    </row>
    <row r="473" spans="2:3" x14ac:dyDescent="0.35">
      <c r="B473" t="str" cm="1">
        <f t="array" ref="B473:C473">TRANSPOSE(_xlfn._xlws.SORT(_xlfn._xlws.FILTER(institutions[institute_ID]&amp;" | "&amp;institutions[institute_name],institutions[resource_ID]=A473)))</f>
        <v xml:space="preserve"> | </v>
      </c>
      <c r="C473" t="str">
        <v xml:space="preserve"> | </v>
      </c>
    </row>
    <row r="474" spans="2:3" x14ac:dyDescent="0.35">
      <c r="B474" t="str" cm="1">
        <f t="array" ref="B474:C474">TRANSPOSE(_xlfn._xlws.SORT(_xlfn._xlws.FILTER(institutions[institute_ID]&amp;" | "&amp;institutions[institute_name],institutions[resource_ID]=A474)))</f>
        <v xml:space="preserve"> | </v>
      </c>
      <c r="C474" t="str">
        <v xml:space="preserve"> | </v>
      </c>
    </row>
    <row r="475" spans="2:3" x14ac:dyDescent="0.35">
      <c r="B475" t="str" cm="1">
        <f t="array" ref="B475:C475">TRANSPOSE(_xlfn._xlws.SORT(_xlfn._xlws.FILTER(institutions[institute_ID]&amp;" | "&amp;institutions[institute_name],institutions[resource_ID]=A475)))</f>
        <v xml:space="preserve"> | </v>
      </c>
      <c r="C475" t="str">
        <v xml:space="preserve"> | </v>
      </c>
    </row>
    <row r="476" spans="2:3" x14ac:dyDescent="0.35">
      <c r="B476" t="str" cm="1">
        <f t="array" ref="B476:C476">TRANSPOSE(_xlfn._xlws.SORT(_xlfn._xlws.FILTER(institutions[institute_ID]&amp;" | "&amp;institutions[institute_name],institutions[resource_ID]=A476)))</f>
        <v xml:space="preserve"> | </v>
      </c>
      <c r="C476" t="str">
        <v xml:space="preserve"> | </v>
      </c>
    </row>
    <row r="477" spans="2:3" x14ac:dyDescent="0.35">
      <c r="B477" t="str" cm="1">
        <f t="array" ref="B477:C477">TRANSPOSE(_xlfn._xlws.SORT(_xlfn._xlws.FILTER(institutions[institute_ID]&amp;" | "&amp;institutions[institute_name],institutions[resource_ID]=A477)))</f>
        <v xml:space="preserve"> | </v>
      </c>
      <c r="C477" t="str">
        <v xml:space="preserve"> | </v>
      </c>
    </row>
    <row r="478" spans="2:3" x14ac:dyDescent="0.35">
      <c r="B478" t="str" cm="1">
        <f t="array" ref="B478:C478">TRANSPOSE(_xlfn._xlws.SORT(_xlfn._xlws.FILTER(institutions[institute_ID]&amp;" | "&amp;institutions[institute_name],institutions[resource_ID]=A478)))</f>
        <v xml:space="preserve"> | </v>
      </c>
      <c r="C478" t="str">
        <v xml:space="preserve"> | </v>
      </c>
    </row>
    <row r="479" spans="2:3" x14ac:dyDescent="0.35">
      <c r="B479" t="str" cm="1">
        <f t="array" ref="B479:C479">TRANSPOSE(_xlfn._xlws.SORT(_xlfn._xlws.FILTER(institutions[institute_ID]&amp;" | "&amp;institutions[institute_name],institutions[resource_ID]=A479)))</f>
        <v xml:space="preserve"> | </v>
      </c>
      <c r="C479" t="str">
        <v xml:space="preserve"> | </v>
      </c>
    </row>
    <row r="480" spans="2:3" x14ac:dyDescent="0.35">
      <c r="B480" t="str" cm="1">
        <f t="array" ref="B480:C480">TRANSPOSE(_xlfn._xlws.SORT(_xlfn._xlws.FILTER(institutions[institute_ID]&amp;" | "&amp;institutions[institute_name],institutions[resource_ID]=A480)))</f>
        <v xml:space="preserve"> | </v>
      </c>
      <c r="C480" t="str">
        <v xml:space="preserve"> | </v>
      </c>
    </row>
    <row r="481" spans="2:3" x14ac:dyDescent="0.35">
      <c r="B481" t="str" cm="1">
        <f t="array" ref="B481:C481">TRANSPOSE(_xlfn._xlws.SORT(_xlfn._xlws.FILTER(institutions[institute_ID]&amp;" | "&amp;institutions[institute_name],institutions[resource_ID]=A481)))</f>
        <v xml:space="preserve"> | </v>
      </c>
      <c r="C481" t="str">
        <v xml:space="preserve"> | </v>
      </c>
    </row>
    <row r="482" spans="2:3" x14ac:dyDescent="0.35">
      <c r="B482" t="str" cm="1">
        <f t="array" ref="B482:C482">TRANSPOSE(_xlfn._xlws.SORT(_xlfn._xlws.FILTER(institutions[institute_ID]&amp;" | "&amp;institutions[institute_name],institutions[resource_ID]=A482)))</f>
        <v xml:space="preserve"> | </v>
      </c>
      <c r="C482" t="str">
        <v xml:space="preserve"> | </v>
      </c>
    </row>
    <row r="483" spans="2:3" x14ac:dyDescent="0.35">
      <c r="B483" t="str" cm="1">
        <f t="array" ref="B483:C483">TRANSPOSE(_xlfn._xlws.SORT(_xlfn._xlws.FILTER(institutions[institute_ID]&amp;" | "&amp;institutions[institute_name],institutions[resource_ID]=A483)))</f>
        <v xml:space="preserve"> | </v>
      </c>
      <c r="C483" t="str">
        <v xml:space="preserve"> | </v>
      </c>
    </row>
    <row r="484" spans="2:3" x14ac:dyDescent="0.35">
      <c r="B484" t="str" cm="1">
        <f t="array" ref="B484:C484">TRANSPOSE(_xlfn._xlws.SORT(_xlfn._xlws.FILTER(institutions[institute_ID]&amp;" | "&amp;institutions[institute_name],institutions[resource_ID]=A484)))</f>
        <v xml:space="preserve"> | </v>
      </c>
      <c r="C484" t="str">
        <v xml:space="preserve"> | </v>
      </c>
    </row>
    <row r="485" spans="2:3" x14ac:dyDescent="0.35">
      <c r="B485" t="str" cm="1">
        <f t="array" ref="B485:C485">TRANSPOSE(_xlfn._xlws.SORT(_xlfn._xlws.FILTER(institutions[institute_ID]&amp;" | "&amp;institutions[institute_name],institutions[resource_ID]=A485)))</f>
        <v xml:space="preserve"> | </v>
      </c>
      <c r="C485" t="str">
        <v xml:space="preserve"> | </v>
      </c>
    </row>
    <row r="486" spans="2:3" x14ac:dyDescent="0.35">
      <c r="B486" t="str" cm="1">
        <f t="array" ref="B486:C486">TRANSPOSE(_xlfn._xlws.SORT(_xlfn._xlws.FILTER(institutions[institute_ID]&amp;" | "&amp;institutions[institute_name],institutions[resource_ID]=A486)))</f>
        <v xml:space="preserve"> | </v>
      </c>
      <c r="C486" t="str">
        <v xml:space="preserve"> | </v>
      </c>
    </row>
    <row r="487" spans="2:3" x14ac:dyDescent="0.35">
      <c r="B487" t="str" cm="1">
        <f t="array" ref="B487:C487">TRANSPOSE(_xlfn._xlws.SORT(_xlfn._xlws.FILTER(institutions[institute_ID]&amp;" | "&amp;institutions[institute_name],institutions[resource_ID]=A487)))</f>
        <v xml:space="preserve"> | </v>
      </c>
      <c r="C487" t="str">
        <v xml:space="preserve"> | </v>
      </c>
    </row>
    <row r="488" spans="2:3" x14ac:dyDescent="0.35">
      <c r="B488" t="str" cm="1">
        <f t="array" ref="B488:C488">TRANSPOSE(_xlfn._xlws.SORT(_xlfn._xlws.FILTER(institutions[institute_ID]&amp;" | "&amp;institutions[institute_name],institutions[resource_ID]=A488)))</f>
        <v xml:space="preserve"> | </v>
      </c>
      <c r="C488" t="str">
        <v xml:space="preserve"> | </v>
      </c>
    </row>
    <row r="489" spans="2:3" x14ac:dyDescent="0.35">
      <c r="B489" t="str" cm="1">
        <f t="array" ref="B489:C489">TRANSPOSE(_xlfn._xlws.SORT(_xlfn._xlws.FILTER(institutions[institute_ID]&amp;" | "&amp;institutions[institute_name],institutions[resource_ID]=A489)))</f>
        <v xml:space="preserve"> | </v>
      </c>
      <c r="C489" t="str">
        <v xml:space="preserve"> | </v>
      </c>
    </row>
    <row r="490" spans="2:3" x14ac:dyDescent="0.35">
      <c r="B490" t="str" cm="1">
        <f t="array" ref="B490:C490">TRANSPOSE(_xlfn._xlws.SORT(_xlfn._xlws.FILTER(institutions[institute_ID]&amp;" | "&amp;institutions[institute_name],institutions[resource_ID]=A490)))</f>
        <v xml:space="preserve"> | </v>
      </c>
      <c r="C490" t="str">
        <v xml:space="preserve"> | </v>
      </c>
    </row>
    <row r="491" spans="2:3" x14ac:dyDescent="0.35">
      <c r="B491" t="str" cm="1">
        <f t="array" ref="B491:C491">TRANSPOSE(_xlfn._xlws.SORT(_xlfn._xlws.FILTER(institutions[institute_ID]&amp;" | "&amp;institutions[institute_name],institutions[resource_ID]=A491)))</f>
        <v xml:space="preserve"> | </v>
      </c>
      <c r="C491" t="str">
        <v xml:space="preserve"> | </v>
      </c>
    </row>
    <row r="492" spans="2:3" x14ac:dyDescent="0.35">
      <c r="B492" t="str" cm="1">
        <f t="array" ref="B492:C492">TRANSPOSE(_xlfn._xlws.SORT(_xlfn._xlws.FILTER(institutions[institute_ID]&amp;" | "&amp;institutions[institute_name],institutions[resource_ID]=A492)))</f>
        <v xml:space="preserve"> | </v>
      </c>
      <c r="C492" t="str">
        <v xml:space="preserve"> | </v>
      </c>
    </row>
    <row r="493" spans="2:3" x14ac:dyDescent="0.35">
      <c r="B493" t="str" cm="1">
        <f t="array" ref="B493:C493">TRANSPOSE(_xlfn._xlws.SORT(_xlfn._xlws.FILTER(institutions[institute_ID]&amp;" | "&amp;institutions[institute_name],institutions[resource_ID]=A493)))</f>
        <v xml:space="preserve"> | </v>
      </c>
      <c r="C493" t="str">
        <v xml:space="preserve"> | </v>
      </c>
    </row>
    <row r="494" spans="2:3" x14ac:dyDescent="0.35">
      <c r="B494" t="str" cm="1">
        <f t="array" ref="B494:C494">TRANSPOSE(_xlfn._xlws.SORT(_xlfn._xlws.FILTER(institutions[institute_ID]&amp;" | "&amp;institutions[institute_name],institutions[resource_ID]=A494)))</f>
        <v xml:space="preserve"> | </v>
      </c>
      <c r="C494" t="str">
        <v xml:space="preserve"> | </v>
      </c>
    </row>
    <row r="495" spans="2:3" x14ac:dyDescent="0.35">
      <c r="B495" t="str" cm="1">
        <f t="array" ref="B495:C495">TRANSPOSE(_xlfn._xlws.SORT(_xlfn._xlws.FILTER(institutions[institute_ID]&amp;" | "&amp;institutions[institute_name],institutions[resource_ID]=A495)))</f>
        <v xml:space="preserve"> | </v>
      </c>
      <c r="C495" t="str">
        <v xml:space="preserve"> | </v>
      </c>
    </row>
    <row r="496" spans="2:3" x14ac:dyDescent="0.35">
      <c r="B496" t="str" cm="1">
        <f t="array" ref="B496:C496">TRANSPOSE(_xlfn._xlws.SORT(_xlfn._xlws.FILTER(institutions[institute_ID]&amp;" | "&amp;institutions[institute_name],institutions[resource_ID]=A496)))</f>
        <v xml:space="preserve"> | </v>
      </c>
      <c r="C496" t="str">
        <v xml:space="preserve"> | </v>
      </c>
    </row>
    <row r="497" spans="2:3" x14ac:dyDescent="0.35">
      <c r="B497" t="str" cm="1">
        <f t="array" ref="B497:C497">TRANSPOSE(_xlfn._xlws.SORT(_xlfn._xlws.FILTER(institutions[institute_ID]&amp;" | "&amp;institutions[institute_name],institutions[resource_ID]=A497)))</f>
        <v xml:space="preserve"> | </v>
      </c>
      <c r="C497" t="str">
        <v xml:space="preserve"> | </v>
      </c>
    </row>
    <row r="498" spans="2:3" x14ac:dyDescent="0.35">
      <c r="B498" t="str" cm="1">
        <f t="array" ref="B498:C498">TRANSPOSE(_xlfn._xlws.SORT(_xlfn._xlws.FILTER(institutions[institute_ID]&amp;" | "&amp;institutions[institute_name],institutions[resource_ID]=A498)))</f>
        <v xml:space="preserve"> | </v>
      </c>
      <c r="C498" t="str">
        <v xml:space="preserve"> | </v>
      </c>
    </row>
    <row r="499" spans="2:3" x14ac:dyDescent="0.35">
      <c r="B499" t="str" cm="1">
        <f t="array" ref="B499:C499">TRANSPOSE(_xlfn._xlws.SORT(_xlfn._xlws.FILTER(institutions[institute_ID]&amp;" | "&amp;institutions[institute_name],institutions[resource_ID]=A499)))</f>
        <v xml:space="preserve"> | </v>
      </c>
      <c r="C499" t="str">
        <v xml:space="preserve"> | </v>
      </c>
    </row>
    <row r="500" spans="2:3" s="108" customFormat="1" x14ac:dyDescent="0.35">
      <c r="B500" s="108" t="str" cm="1">
        <f t="array" ref="B500:C500">TRANSPOSE(_xlfn._xlws.SORT(_xlfn._xlws.FILTER(institutions[institute_ID]&amp;" | "&amp;institutions[institute_name],institutions[resource_ID]=A500)))</f>
        <v xml:space="preserve"> | </v>
      </c>
      <c r="C500" s="108" t="str">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3">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Bustos-Korts_2013_method</v>
      </c>
      <c r="B4" t="str" cm="1">
        <f t="array" ref="B4:G4">TRANSPOSE(_xlfn._xlws.SORT(_xlfn._xlws.FILTER(genotypes[cultivar_level]&amp;" | "&amp;genotypes[cultivar_name],genotypes[experiment_ID]=A4)))</f>
        <v xml:space="preserve">1 | </v>
      </c>
      <c r="C4" t="str">
        <v>2 | Pandora-INIA</v>
      </c>
      <c r="D4" t="str">
        <v>3 | DH1</v>
      </c>
      <c r="E4" t="str">
        <v>4 | DH2</v>
      </c>
      <c r="F4" t="str">
        <v>5 | Pandora-INIA</v>
      </c>
      <c r="G4" t="str">
        <v>6 | Invento-BAER</v>
      </c>
    </row>
    <row r="5" spans="1:9" x14ac:dyDescent="0.35">
      <c r="A5" t="str">
        <v>Dettori_2017_method</v>
      </c>
      <c r="B5" t="str" cm="1">
        <f t="array" ref="B5:D5">TRANSPOSE(_xlfn._xlws.SORT(_xlfn._xlws.FILTER(genotypes[cultivar_level]&amp;" | "&amp;genotypes[cultivar_name],genotypes[experiment_ID]=A5)))</f>
        <v>1 | Creso</v>
      </c>
      <c r="C5" t="str">
        <v>2 | Duilio</v>
      </c>
      <c r="D5" t="str">
        <v>3 | Simeto</v>
      </c>
    </row>
    <row r="6" spans="1:9" x14ac:dyDescent="0.35">
      <c r="A6" t="str">
        <v>Dueri_2022_method</v>
      </c>
      <c r="B6" t="str" cm="1">
        <f t="array" ref="B6">TRANSPOSE(_xlfn._xlws.SORT(_xlfn._xlws.FILTER(genotypes[cultivar_level]&amp;" | "&amp;genotypes[cultivar_name],genotypes[experiment_ID]=A6)))</f>
        <v>1 | Wakanui</v>
      </c>
    </row>
    <row r="7" spans="1:9" x14ac:dyDescent="0.35">
      <c r="A7" t="str">
        <v>Fernando_2013_method</v>
      </c>
      <c r="B7" t="str" cm="1">
        <f t="array" ref="B7:C7">TRANSPOSE(_xlfn._xlws.SORT(_xlfn._xlws.FILTER(genotypes[cultivar_level]&amp;" | "&amp;genotypes[cultivar_name],genotypes[experiment_ID]=A7)))</f>
        <v>1 | Triticum aestivum L. cv. Yitpi</v>
      </c>
      <c r="C7" t="str">
        <v>2 | Triticum aestivum L. cv. Janz</v>
      </c>
    </row>
    <row r="8" spans="1:9" x14ac:dyDescent="0.35">
      <c r="A8" t="str">
        <v>Hunsaker_1996_method</v>
      </c>
      <c r="B8" t="str" cm="1">
        <f t="array" ref="B8">TRANSPOSE(_xlfn._xlws.SORT(_xlfn._xlws.FILTER(genotypes[cultivar_level]&amp;" | "&amp;genotypes[cultivar_name],genotypes[experiment_ID]=A8)))</f>
        <v>1 | Triticum aestivum L., cv. Yecora Rojo</v>
      </c>
    </row>
    <row r="9" spans="1:9" x14ac:dyDescent="0.35">
      <c r="A9" t="str">
        <v>Iqba_2014_method</v>
      </c>
      <c r="B9" t="str" cm="1">
        <f t="array" ref="B9">TRANSPOSE(_xlfn._xlws.SORT(_xlfn._xlws.FILTER(genotypes[cultivar_level]&amp;" | "&amp;genotypes[cultivar_name],genotypes[experiment_ID]=A9)))</f>
        <v>1 | Gaozou No. 503</v>
      </c>
    </row>
    <row r="10" spans="1:9" x14ac:dyDescent="0.35">
      <c r="A10" t="str">
        <v>Li_2014_method</v>
      </c>
      <c r="B10" t="str" cm="1">
        <f t="array" ref="B10:C10">TRANSPOSE(_xlfn._xlws.SORT(_xlfn._xlws.FILTER(genotypes[cultivar_level]&amp;" | "&amp;genotypes[cultivar_name],genotypes[experiment_ID]=A10)))</f>
        <v>1 | MZ1985</v>
      </c>
      <c r="C10" t="str">
        <v>2 | WH1983</v>
      </c>
    </row>
    <row r="11" spans="1:9" x14ac:dyDescent="0.35">
      <c r="A11" t="str">
        <v>Oelofse_2015_method</v>
      </c>
      <c r="B11" t="str" cm="1">
        <f t="array" ref="B11:C11">TRANSPOSE(_xlfn._xlws.SORT(_xlfn._xlws.FILTER(genotypes[cultivar_level]&amp;" | "&amp;genotypes[cultivar_name],genotypes[experiment_ID]=A11)))</f>
        <v xml:space="preserve">1 | </v>
      </c>
      <c r="C11" t="str">
        <v xml:space="preserve">2 | </v>
      </c>
    </row>
    <row r="12" spans="1:9" x14ac:dyDescent="0.35">
      <c r="A12" t="str">
        <v>Shoukat_2024_method</v>
      </c>
      <c r="B12" t="str" cm="1">
        <f t="array" ref="B12">TRANSPOSE(_xlfn._xlws.SORT(_xlfn._xlws.FILTER(genotypes[cultivar_level]&amp;" | "&amp;genotypes[cultivar_name],genotypes[experiment_ID]=A12)))</f>
        <v>1 | Nongda 212</v>
      </c>
    </row>
    <row r="13" spans="1:9" x14ac:dyDescent="0.35">
      <c r="A13" t="str">
        <v>Ventrella_2016_method</v>
      </c>
      <c r="B13" t="str" cm="1">
        <f t="array" ref="B13:G13">TRANSPOSE(_xlfn._xlws.SORT(_xlfn._xlws.FILTER(genotypes[cultivar_level]&amp;" | "&amp;genotypes[cultivar_name],genotypes[experiment_ID]=A13)))</f>
        <v>1 | Valgerardo</v>
      </c>
      <c r="C13" t="str">
        <v>2 | Appulo</v>
      </c>
      <c r="D13" t="str">
        <v>3 | Latino</v>
      </c>
      <c r="E13" t="str">
        <v>4 | Appio</v>
      </c>
      <c r="F13" t="str">
        <v>5 | Simeto</v>
      </c>
      <c r="G13" t="str">
        <v>6 | Ofanto</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3">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Bustos-Korts_2013_method</v>
      </c>
      <c r="B4" t="str" cm="1">
        <f t="array" ref="B4">TRANSPOSE(_xlfn._xlws.SORT(_xlfn._xlws.FILTER(fields[field_level]&amp;" | "&amp;fields[field_id],fields[experiment_ID]=A4)))</f>
        <v xml:space="preserve">1 | </v>
      </c>
    </row>
    <row r="5" spans="1:9" x14ac:dyDescent="0.35">
      <c r="A5" t="str">
        <v>Dettori_2017_method</v>
      </c>
      <c r="B5" t="str" cm="1">
        <f t="array" ref="B5:C5">TRANSPOSE(_xlfn._xlws.SORT(_xlfn._xlws.FILTER(fields[field_level]&amp;" | "&amp;fields[field_id],fields[experiment_ID]=A5)))</f>
        <v xml:space="preserve">1 | </v>
      </c>
      <c r="C5" t="str">
        <v xml:space="preserve">2 | </v>
      </c>
    </row>
    <row r="6" spans="1:9" x14ac:dyDescent="0.35">
      <c r="A6" t="str">
        <v>Dueri_2022_method</v>
      </c>
      <c r="B6" t="str" cm="1">
        <f t="array" ref="B6:C6">TRANSPOSE(_xlfn._xlws.SORT(_xlfn._xlws.FILTER(fields[field_level]&amp;" | "&amp;fields[field_id],fields[experiment_ID]=A6)))</f>
        <v xml:space="preserve">1 | </v>
      </c>
      <c r="C6" t="str">
        <v xml:space="preserve">2 | </v>
      </c>
    </row>
    <row r="7" spans="1:9" x14ac:dyDescent="0.35">
      <c r="A7" t="str">
        <v>Fernando_2013_method</v>
      </c>
      <c r="B7" t="str" cm="1">
        <f t="array" ref="B7">TRANSPOSE(_xlfn._xlws.SORT(_xlfn._xlws.FILTER(fields[field_level]&amp;" | "&amp;fields[field_id],fields[experiment_ID]=A7)))</f>
        <v xml:space="preserve">1 | </v>
      </c>
    </row>
    <row r="8" spans="1:9" x14ac:dyDescent="0.35">
      <c r="A8" t="str">
        <v>Hunsaker_1996_method</v>
      </c>
      <c r="B8" t="str" cm="1">
        <f t="array" ref="B8">TRANSPOSE(_xlfn._xlws.SORT(_xlfn._xlws.FILTER(fields[field_level]&amp;" | "&amp;fields[field_id],fields[experiment_ID]=A8)))</f>
        <v xml:space="preserve">1 | </v>
      </c>
    </row>
    <row r="9" spans="1:9" x14ac:dyDescent="0.35">
      <c r="A9" t="str">
        <v>Iqba_2014_method</v>
      </c>
      <c r="B9" t="str" cm="1">
        <f t="array" ref="B9">TRANSPOSE(_xlfn._xlws.SORT(_xlfn._xlws.FILTER(fields[field_level]&amp;" | "&amp;fields[field_id],fields[experiment_ID]=A9)))</f>
        <v xml:space="preserve">1 | </v>
      </c>
    </row>
    <row r="10" spans="1:9" x14ac:dyDescent="0.35">
      <c r="A10" t="str">
        <v>Li_2014_method</v>
      </c>
      <c r="B10" t="str" cm="1">
        <f t="array" ref="B10">TRANSPOSE(_xlfn._xlws.SORT(_xlfn._xlws.FILTER(fields[field_level]&amp;" | "&amp;fields[field_id],fields[experiment_ID]=A10)))</f>
        <v xml:space="preserve">1 | </v>
      </c>
    </row>
    <row r="11" spans="1:9" x14ac:dyDescent="0.35">
      <c r="A11" t="str">
        <v>Oelofse_2015_method</v>
      </c>
      <c r="B11" t="str" cm="1">
        <f t="array" ref="B11:I11">TRANSPOSE(_xlfn._xlws.SORT(_xlfn._xlws.FILTER(fields[field_level]&amp;" | "&amp;fields[field_id],fields[experiment_ID]=A11)))</f>
        <v xml:space="preserve">1 | </v>
      </c>
      <c r="C11" t="str">
        <v xml:space="preserve">2 | </v>
      </c>
      <c r="D11" t="str">
        <v xml:space="preserve">3 | </v>
      </c>
      <c r="E11" t="str">
        <v xml:space="preserve">4 | </v>
      </c>
      <c r="F11" t="str">
        <v xml:space="preserve">5 | </v>
      </c>
      <c r="G11" t="str">
        <v xml:space="preserve">6 | </v>
      </c>
      <c r="H11" t="str">
        <v xml:space="preserve">7 | </v>
      </c>
      <c r="I11" t="str">
        <v xml:space="preserve">8 | </v>
      </c>
    </row>
    <row r="12" spans="1:9" x14ac:dyDescent="0.35">
      <c r="A12" t="str">
        <v>Shoukat_2024_method</v>
      </c>
      <c r="B12" t="str" cm="1">
        <f t="array" ref="B12">TRANSPOSE(_xlfn._xlws.SORT(_xlfn._xlws.FILTER(fields[field_level]&amp;" | "&amp;fields[field_id],fields[experiment_ID]=A12)))</f>
        <v xml:space="preserve">1 | </v>
      </c>
    </row>
    <row r="13" spans="1:9" x14ac:dyDescent="0.35">
      <c r="A13" t="str">
        <v>Ventrella_2016_method</v>
      </c>
      <c r="B13" t="str" cm="1">
        <f t="array" ref="B13">TRANSPOSE(_xlfn._xlws.SORT(_xlfn._xlws.FILTER(fields[field_level]&amp;" | "&amp;fields[field_id],fields[experiment_ID]=A13)))</f>
        <v xml:space="preserve">1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7438</v>
      </c>
    </row>
    <row r="2" spans="1:134" x14ac:dyDescent="0.35">
      <c r="A2" t="str" cm="1">
        <f t="array" ref="A2:A4">_xlfn._xlws.SORT(_xlfn.UNIQUE(_xlfn._xlws.FILTER(tillage[experiment_ID], tillage[experiment_ID] &lt;&gt; "")))</f>
        <v>Li_2014_method</v>
      </c>
      <c r="B2" t="str" cm="1">
        <f t="array" ref="B2:O2">TRANSPOSE(_xlfn._xlws.SORT(_xlfn._xlws.FILTER(tillage[tillage_level]&amp;" | "&amp;tillage[tillage_treatment_name],tillage[experiment_ID]=A2)))</f>
        <v>1 | tillage_1979</v>
      </c>
      <c r="C2" t="str">
        <v>10 | tillage_1988</v>
      </c>
      <c r="D2" t="str">
        <v>11 | tillage_1989</v>
      </c>
      <c r="E2" t="str">
        <v>12 | tillage_1990</v>
      </c>
      <c r="F2" t="str">
        <v>13 | tillage_1991</v>
      </c>
      <c r="G2" t="str">
        <v>14 | tillage_1992</v>
      </c>
      <c r="H2" t="str">
        <v>2 | tillage_1980</v>
      </c>
      <c r="I2" t="str">
        <v>3 | tillage_1981</v>
      </c>
      <c r="J2" t="str">
        <v>4 | tillage_1982</v>
      </c>
      <c r="K2" t="str">
        <v>5 | tillage_1983</v>
      </c>
      <c r="L2" t="str">
        <v>6 | tillage_1984</v>
      </c>
      <c r="M2" t="str">
        <v>7 | tillage_1985</v>
      </c>
      <c r="N2" t="str">
        <v>8 | tillage_1986</v>
      </c>
      <c r="O2" t="str">
        <v>9 | tillage_1987</v>
      </c>
      <c r="DQ2" cm="1">
        <f t="array" ref="DQ2:ED2">TRANSPOSE(_xlfn._xlws.SORT(_xlfn._xlws.FILTER(tillage[tillage_level],tillage[experiment_ID]=A2)))</f>
        <v>1</v>
      </c>
      <c r="DR2">
        <v>2</v>
      </c>
      <c r="DS2">
        <v>3</v>
      </c>
      <c r="DT2">
        <v>4</v>
      </c>
      <c r="DU2">
        <v>5</v>
      </c>
      <c r="DV2">
        <v>6</v>
      </c>
      <c r="DW2">
        <v>7</v>
      </c>
      <c r="DX2">
        <v>8</v>
      </c>
      <c r="DY2">
        <v>9</v>
      </c>
      <c r="DZ2">
        <v>10</v>
      </c>
      <c r="EA2">
        <v>11</v>
      </c>
      <c r="EB2">
        <v>12</v>
      </c>
      <c r="EC2">
        <v>13</v>
      </c>
      <c r="ED2">
        <v>14</v>
      </c>
    </row>
    <row r="3" spans="1:134" x14ac:dyDescent="0.35">
      <c r="A3" t="str">
        <v>Oelofse_2015_method</v>
      </c>
      <c r="B3" t="str" cm="1">
        <f t="array" ref="B3">TRANSPOSE(_xlfn._xlws.SORT(_xlfn._xlws.FILTER(tillage[tillage_level]&amp;" | "&amp;tillage[tillage_treatment_name],tillage[experiment_ID]=A3)))</f>
        <v>1 | normal ploughing not minimal tillage</v>
      </c>
      <c r="DQ3" cm="1">
        <f t="array" ref="DQ3">TRANSPOSE(_xlfn._xlws.SORT(_xlfn._xlws.FILTER(tillage[tillage_level],tillage[experiment_ID]=A3)))</f>
        <v>1</v>
      </c>
    </row>
    <row r="4" spans="1:134" x14ac:dyDescent="0.35">
      <c r="A4" t="str">
        <v>Ventrella_2016_method</v>
      </c>
      <c r="B4" t="str" cm="1">
        <f t="array" ref="B4">TRANSPOSE(_xlfn._xlws.SORT(_xlfn._xlws.FILTER(tillage[tillage_level]&amp;" | "&amp;tillage[tillage_treatment_name],tillage[experiment_ID]=A4)))</f>
        <v>1 | tillage</v>
      </c>
      <c r="DQ4" cm="1">
        <f t="array" ref="DQ4">TRANSPOSE(_xlfn._xlws.SORT(_xlfn._xlws.FILTER(tillage[tillage_level],tillage[experiment_ID]=A4)))</f>
        <v>1</v>
      </c>
    </row>
    <row r="5" spans="1:134"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34"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Boulch_2021_method</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S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3" s="124" customFormat="1" x14ac:dyDescent="0.35">
      <c r="A1" s="123" t="s">
        <v>1672</v>
      </c>
      <c r="I1" s="125" t="s">
        <v>7438</v>
      </c>
    </row>
    <row r="2" spans="1:123" x14ac:dyDescent="0.35">
      <c r="A2" t="str" cm="1">
        <f t="array" ref="A2:A4">_xlfn._xlws.SORT(_xlfn.UNIQUE(_xlfn._xlws.FILTER(initialConditions[experiment_ID], initialConditions[experiment_ID] &lt;&gt; "")))</f>
        <v>Boulch_2021_method</v>
      </c>
      <c r="B2" t="str" cm="1">
        <f t="array" ref="B2:D2">TRANSPOSE(_xlfn._xlws.SORT(_xlfn._xlws.FILTER(initialConditions[initial_conditions_level]&amp;" | "&amp;initialConditions[initial_conditions_name],initialConditions[experiment_ID]=A2)))</f>
        <v>1 | beauvais</v>
      </c>
      <c r="C2" t="str">
        <v>2 | catillon</v>
      </c>
      <c r="D2" t="str">
        <v xml:space="preserve">3 | </v>
      </c>
      <c r="DQ2" cm="1">
        <f t="array" ref="DQ2:DS2">TRANSPOSE(_xlfn._xlws.SORT(_xlfn._xlws.FILTER(initialConditions[initial_conditions_level],initialConditions[experiment_ID]=A2)))</f>
        <v>1</v>
      </c>
      <c r="DR2">
        <v>2</v>
      </c>
      <c r="DS2">
        <v>3</v>
      </c>
    </row>
    <row r="3" spans="1:123" x14ac:dyDescent="0.35">
      <c r="A3" t="str">
        <v>Dettori_2017_method</v>
      </c>
      <c r="B3" t="str" cm="1">
        <f t="array" ref="B3">TRANSPOSE(_xlfn._xlws.SORT(_xlfn._xlws.FILTER(initialConditions[initial_conditions_level]&amp;" | "&amp;initialConditions[initial_conditions_name],initialConditions[experiment_ID]=A3)))</f>
        <v>1 | 1973_2004</v>
      </c>
      <c r="DQ3" cm="1">
        <f t="array" ref="DQ3">TRANSPOSE(_xlfn._xlws.SORT(_xlfn._xlws.FILTER(initialConditions[initial_conditions_level],initialConditions[experiment_ID]=A3)))</f>
        <v>1</v>
      </c>
    </row>
    <row r="4" spans="1:123" x14ac:dyDescent="0.35">
      <c r="A4" t="str">
        <v>Ventrella_2016_method</v>
      </c>
      <c r="B4" t="str" cm="1">
        <f t="array" ref="B4:C4">TRANSPOSE(_xlfn._xlws.SORT(_xlfn._xlws.FILTER(initialConditions[initial_conditions_level]&amp;" | "&amp;initialConditions[initial_conditions_name],initialConditions[experiment_ID]=A4)))</f>
        <v>1 | crop_residue_T1</v>
      </c>
      <c r="C4" t="str">
        <v>2 | crop_residue_T2_T8</v>
      </c>
      <c r="DQ4" cm="1">
        <f t="array" ref="DQ4:DR4">TRANSPOSE(_xlfn._xlws.SORT(_xlfn._xlws.FILTER(initialConditions[initial_conditions_level],initialConditions[experiment_ID]=A4)))</f>
        <v>1</v>
      </c>
      <c r="DR4">
        <v>2</v>
      </c>
    </row>
    <row r="5" spans="1:123"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3"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3"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3"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3"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3"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3"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3"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3"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3"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3"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3"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_xlfn._xlws.SORT(_xlfn.UNIQUE(_xlfn._xlws.FILTER(environModifications[experiment_ID], environModifications[experiment_ID] &lt;&gt; "")))</f>
        <v>Fernando_2013_method</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U500"/>
  <sheetViews>
    <sheetView workbookViewId="0"/>
  </sheetViews>
  <sheetFormatPr defaultRowHeight="14.5" x14ac:dyDescent="0.35"/>
  <cols>
    <col min="1" max="2" width="10.54296875" customWidth="1"/>
    <col min="3" max="200" width="3.1796875" customWidth="1"/>
    <col min="16383" max="16383" width="8.7265625" customWidth="1"/>
  </cols>
  <sheetData>
    <row r="1" spans="1:21" s="124" customFormat="1" x14ac:dyDescent="0.35">
      <c r="A1" s="123" t="s">
        <v>1671</v>
      </c>
      <c r="I1" s="125"/>
    </row>
    <row r="2" spans="1:21" x14ac:dyDescent="0.35">
      <c r="A2" t="str" cm="1">
        <f t="array" ref="A2:A13">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21"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21" x14ac:dyDescent="0.35">
      <c r="A4" t="str">
        <v>Bustos-Korts_2013_method</v>
      </c>
      <c r="B4" t="str" cm="1">
        <f t="array" ref="B4:E4">TRANSPOSE(_xlfn._xlws.SORT(_xlfn._xlws.FILTER(plantings[planting_level]&amp;" | "&amp;plantings[planting_level_name],plantings[experiment_ID]=A4)))</f>
        <v>1 | spring wheat in 2008_2009 growing season</v>
      </c>
      <c r="C4" t="str">
        <v>2 | spring wheat in 2009_2010 growing season</v>
      </c>
      <c r="D4" t="str">
        <v>3 | spring wheat in 2011_2012_density1</v>
      </c>
      <c r="E4" t="str">
        <v>4 | spring wheat in 2011_2012_density2</v>
      </c>
    </row>
    <row r="5" spans="1:21" x14ac:dyDescent="0.35">
      <c r="A5" t="str">
        <v>Dettori_2017_method</v>
      </c>
      <c r="B5" t="str" cm="1">
        <f t="array" ref="B5:G5">TRANSPOSE(_xlfn._xlws.SORT(_xlfn._xlws.FILTER(plantings[planting_level]&amp;" | "&amp;plantings[planting_level_name],plantings[experiment_ID]=A5)))</f>
        <v>1 | planting_Benatzu_1973_2003_earliest</v>
      </c>
      <c r="C5" t="str">
        <v>2 | planting_Benatzu_1973_2003_mean</v>
      </c>
      <c r="D5" t="str">
        <v>3 | planting_Benatzu_1973_2003_latest</v>
      </c>
      <c r="E5" t="str">
        <v>4 | planting_Ussana_1973_2003_earliest</v>
      </c>
      <c r="F5" t="str">
        <v>5 | planting_Ussana_1973_2003_mean</v>
      </c>
      <c r="G5" t="str">
        <v>6 | planting_Ussana_1973_2003_latest</v>
      </c>
    </row>
    <row r="6" spans="1:21" x14ac:dyDescent="0.35">
      <c r="A6" t="str">
        <v>Dueri_2022_method</v>
      </c>
      <c r="B6" t="str" cm="1">
        <f t="array" ref="B6:U6">TRANSPOSE(_xlfn._xlws.SORT(_xlfn._xlws.FILTER(plantings[planting_level]&amp;" | "&amp;plantings[planting_level_name],plantings[experiment_ID]=A6)))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21" x14ac:dyDescent="0.35">
      <c r="A7" t="str">
        <v>Fernando_2013_method</v>
      </c>
      <c r="B7" t="str" cm="1">
        <f t="array" ref="B7:G7">TRANSPOSE(_xlfn._xlws.SORT(_xlfn._xlws.FILTER(plantings[planting_level]&amp;" | "&amp;plantings[planting_level_name],plantings[experiment_ID]=A7)))</f>
        <v>1 | 2007_TOS1</v>
      </c>
      <c r="C7" t="str">
        <v>2 | 2007_TOS2</v>
      </c>
      <c r="D7" t="str">
        <v>3 | 2008_TOS1</v>
      </c>
      <c r="E7" t="str">
        <v>4 | 2008_TOS2</v>
      </c>
      <c r="F7" t="str">
        <v>5 | 2009_TOS1</v>
      </c>
      <c r="G7" t="str">
        <v>6 | 2009_TOS2</v>
      </c>
    </row>
    <row r="8" spans="1:21" x14ac:dyDescent="0.35">
      <c r="A8" t="str">
        <v>Hunsaker_1996_method</v>
      </c>
      <c r="B8" t="str" cm="1">
        <f t="array" ref="B8:C8">TRANSPOSE(_xlfn._xlws.SORT(_xlfn._xlws.FILTER(plantings[planting_level]&amp;" | "&amp;plantings[planting_level_name],plantings[experiment_ID]=A8)))</f>
        <v>1 | spring wheat in  1992_1993 growing season</v>
      </c>
      <c r="C8" t="str">
        <v>2 | spring wheat in 1993_1994 growing season</v>
      </c>
    </row>
    <row r="9" spans="1:21" x14ac:dyDescent="0.35">
      <c r="A9" t="str">
        <v>Iqba_2014_method</v>
      </c>
      <c r="B9" t="str" cm="1">
        <f t="array" ref="B9:D9">TRANSPOSE(_xlfn._xlws.SORT(_xlfn._xlws.FILTER(plantings[planting_level]&amp;" | "&amp;plantings[planting_level_name],plantings[experiment_ID]=A9)))</f>
        <v>1 | planting_1998</v>
      </c>
      <c r="C9" t="str">
        <v>2 | planting_1999</v>
      </c>
      <c r="D9" t="str">
        <v>3 | planting_2000</v>
      </c>
    </row>
    <row r="10" spans="1:21" x14ac:dyDescent="0.35">
      <c r="A10" t="str">
        <v>Li_2014_method</v>
      </c>
      <c r="B10" t="str" cm="1">
        <f t="array" ref="B10:O10">TRANSPOSE(_xlfn._xlws.SORT(_xlfn._xlws.FILTER(plantings[planting_level]&amp;" | "&amp;plantings[planting_level_name],plantings[experiment_ID]=A10)))</f>
        <v>1 | planting_1979</v>
      </c>
      <c r="C10" t="str">
        <v>10 | planting_1988</v>
      </c>
      <c r="D10" t="str">
        <v>11 | planting_1989</v>
      </c>
      <c r="E10" t="str">
        <v>12 | planting_1990</v>
      </c>
      <c r="F10" t="str">
        <v>13 | planting_1991</v>
      </c>
      <c r="G10" t="str">
        <v>14 | planting_1992</v>
      </c>
      <c r="H10" t="str">
        <v>2 | planting_1980</v>
      </c>
      <c r="I10" t="str">
        <v>3 | planting_1981</v>
      </c>
      <c r="J10" t="str">
        <v>4 | planting_1982</v>
      </c>
      <c r="K10" t="str">
        <v>5 | planting_1983</v>
      </c>
      <c r="L10" t="str">
        <v>6 | planting_1984</v>
      </c>
      <c r="M10" t="str">
        <v>7 | planting_1985</v>
      </c>
      <c r="N10" t="str">
        <v>8 | planting_1986</v>
      </c>
      <c r="O10" t="str">
        <v>9 | planting_1987</v>
      </c>
    </row>
    <row r="11" spans="1:21" x14ac:dyDescent="0.35">
      <c r="A11" t="str">
        <v>Oelofse_2015_method</v>
      </c>
      <c r="B11" t="str" cm="1">
        <f t="array" ref="B11:C11">TRANSPOSE(_xlfn._xlws.SORT(_xlfn._xlws.FILTER(plantings[planting_level]&amp;" | "&amp;plantings[planting_level_name],plantings[experiment_ID]=A11)))</f>
        <v>1 | winter wheat in 1989_2009 growing season</v>
      </c>
      <c r="C11" t="str">
        <v>2 | spring barely in 1992_2009 growing season</v>
      </c>
    </row>
    <row r="12" spans="1:21" x14ac:dyDescent="0.35">
      <c r="A12" t="str">
        <v>Shoukat_2024_method</v>
      </c>
      <c r="B12" t="str" cm="1">
        <f t="array" ref="B12:C12">TRANSPOSE(_xlfn._xlws.SORT(_xlfn._xlws.FILTER(plantings[planting_level]&amp;" | "&amp;plantings[planting_level_name],plantings[experiment_ID]=A12)))</f>
        <v>1 | winter trial in 2020_2021 growing season</v>
      </c>
      <c r="C12" t="str">
        <v>2 | winter trial in 2021_2022 growing season</v>
      </c>
    </row>
    <row r="13" spans="1:21" x14ac:dyDescent="0.35">
      <c r="A13" t="str">
        <v>Ventrella_2016_method</v>
      </c>
      <c r="B13" t="str" cm="1">
        <f t="array" ref="B13">TRANSPOSE(_xlfn._xlws.SORT(_xlfn._xlws.FILTER(plantings[planting_level]&amp;" | "&amp;plantings[planting_level_name],plantings[experiment_ID]=A13)))</f>
        <v>1 | Durum wheat in 1977_2012 growing season</v>
      </c>
    </row>
    <row r="14" spans="1:21" x14ac:dyDescent="0.35">
      <c r="B14" t="str" cm="1">
        <f t="array" ref="B14">TRANSPOSE(_xlfn._xlws.SORT(_xlfn._xlws.FILTER(plantings[planting_level]&amp;" | "&amp;plantings[planting_level_name],plantings[experiment_ID]=A14)))</f>
        <v xml:space="preserve"> | </v>
      </c>
    </row>
    <row r="15" spans="1:21" x14ac:dyDescent="0.35">
      <c r="B15" t="str" cm="1">
        <f t="array" ref="B15">TRANSPOSE(_xlfn._xlws.SORT(_xlfn._xlws.FILTER(plantings[planting_level]&amp;" | "&amp;plantings[planting_level_name],plantings[experiment_ID]=A15)))</f>
        <v xml:space="preserve"> | </v>
      </c>
    </row>
    <row r="16" spans="1:21"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7438</v>
      </c>
    </row>
    <row r="2" spans="1:135" x14ac:dyDescent="0.35">
      <c r="A2" t="str" cm="1">
        <f t="array" ref="A2:A10">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Bustos-Korts_2013_method</v>
      </c>
      <c r="B3" t="str" cm="1">
        <f t="array" ref="B3">TRANSPOSE(_xlfn._xlws.SORT(_xlfn._xlws.FILTER(irrigation[irrigation_level]&amp;" | "&amp;irrigation[irrigation_level_name],irrigation[experiment_ID]=A3)))</f>
        <v>1 | Rainfed+Irrigated</v>
      </c>
      <c r="DQ3" cm="1">
        <f t="array" ref="DQ3">TRANSPOSE(_xlfn._xlws.SORT(_xlfn._xlws.FILTER(irrigation[irrigation_level],irrigation[experiment_ID]=A3)))</f>
        <v>1</v>
      </c>
    </row>
    <row r="4" spans="1:135" x14ac:dyDescent="0.35">
      <c r="A4" t="str">
        <v>Dueri_2022_method</v>
      </c>
      <c r="B4" t="str" cm="1">
        <f t="array" ref="B4:G4">TRANSPOSE(_xlfn._xlws.SORT(_xlfn._xlws.FILTER(irrigation[irrigation_level]&amp;" | "&amp;irrigation[irrigation_level_name],irrigation[experiment_ID]=A4)))</f>
        <v>1 | planting_Leeston_2012_2013</v>
      </c>
      <c r="C4" t="str">
        <v>2 | planting_Leeston_2013_2014</v>
      </c>
      <c r="D4" t="str">
        <v>3 | planting_Leeston_2014_2015</v>
      </c>
      <c r="E4" t="str">
        <v>4 | planting_wakanul_2015_2016</v>
      </c>
      <c r="F4" t="str">
        <v>5 | planting_wakanul_2016_2017</v>
      </c>
      <c r="G4" t="str">
        <v>6 | planting_wakanul_2017_2018</v>
      </c>
      <c r="DQ4" cm="1">
        <f t="array" ref="DQ4:DV4">TRANSPOSE(_xlfn._xlws.SORT(_xlfn._xlws.FILTER(irrigation[irrigation_level],irrigation[experiment_ID]=A4)))</f>
        <v>1</v>
      </c>
      <c r="DR4">
        <v>2</v>
      </c>
      <c r="DS4">
        <v>3</v>
      </c>
      <c r="DT4">
        <v>4</v>
      </c>
      <c r="DU4">
        <v>5</v>
      </c>
      <c r="DV4">
        <v>6</v>
      </c>
    </row>
    <row r="5" spans="1:135" x14ac:dyDescent="0.35">
      <c r="A5" t="str">
        <v>Fernando_2013_method</v>
      </c>
      <c r="B5" t="str" cm="1">
        <f t="array" ref="B5:C5">TRANSPOSE(_xlfn._xlws.SORT(_xlfn._xlws.FILTER(irrigation[irrigation_level]&amp;" | "&amp;irrigation[irrigation_level_name],irrigation[experiment_ID]=A5)))</f>
        <v>1 | rainfed</v>
      </c>
      <c r="C5" t="str">
        <v>2 | irrigated</v>
      </c>
      <c r="DQ5" cm="1">
        <f t="array" ref="DQ5:DR5">TRANSPOSE(_xlfn._xlws.SORT(_xlfn._xlws.FILTER(irrigation[irrigation_level],irrigation[experiment_ID]=A5)))</f>
        <v>1</v>
      </c>
      <c r="DR5">
        <v>2</v>
      </c>
    </row>
    <row r="6" spans="1:135" x14ac:dyDescent="0.35">
      <c r="A6" t="str">
        <v>Hunsaker_1996_method</v>
      </c>
      <c r="B6" t="str" cm="1">
        <f t="array" ref="B6:E6">TRANSPOSE(_xlfn._xlws.SORT(_xlfn._xlws.FILTER(irrigation[irrigation_level]&amp;" | "&amp;irrigation[irrigation_level_name],irrigation[experiment_ID]=A6)))</f>
        <v>1 | Rainfed+Irrigated_1992_1993_WET</v>
      </c>
      <c r="C6" t="str">
        <v>2 | Rainfed+Irrigated_1992_1993_Dry</v>
      </c>
      <c r="D6" t="str">
        <v>3 | Rainfed+Irrigated_1993_1994_WET</v>
      </c>
      <c r="E6" t="str">
        <v>4 | Rainfed+Irrigated_1994_1995_Dry</v>
      </c>
      <c r="DQ6" cm="1">
        <f t="array" ref="DQ6:DT6">TRANSPOSE(_xlfn._xlws.SORT(_xlfn._xlws.FILTER(irrigation[irrigation_level],irrigation[experiment_ID]=A6)))</f>
        <v>1</v>
      </c>
      <c r="DR6">
        <v>2</v>
      </c>
      <c r="DS6">
        <v>3</v>
      </c>
      <c r="DT6">
        <v>4</v>
      </c>
    </row>
    <row r="7" spans="1:135" x14ac:dyDescent="0.35">
      <c r="A7" t="str">
        <v>Iqba_2014_method</v>
      </c>
      <c r="B7" t="str" cm="1">
        <f t="array" ref="B7:P7">TRANSPOSE(_xlfn._xlws.SORT(_xlfn._xlws.FILTER(irrigation[irrigation_level]&amp;" | "&amp;irrigation[irrigation_level_name],irrigation[experiment_ID]=A7)))</f>
        <v>1 | irrigated_treatmentA_1998</v>
      </c>
      <c r="C7" t="str">
        <v>10 | rainfed_treatmentE_1999</v>
      </c>
      <c r="D7" t="str">
        <v>11 | irrigated_treatmentA_2000</v>
      </c>
      <c r="E7" t="str">
        <v>12 | irrigated_treatmentB_2000</v>
      </c>
      <c r="F7" t="str">
        <v>13 | irrigated_treatmentC_2000</v>
      </c>
      <c r="G7" t="str">
        <v>14 | irrigated_treatmentD_2000</v>
      </c>
      <c r="H7" t="str">
        <v>15 | rainfed_treatmentE_2000</v>
      </c>
      <c r="I7" t="str">
        <v>2 | irrigated_treatmentB_1998</v>
      </c>
      <c r="J7" t="str">
        <v>3 | irrigated_treatmentC_1998</v>
      </c>
      <c r="K7" t="str">
        <v>4 | irrigated_treatmentD_1998</v>
      </c>
      <c r="L7" t="str">
        <v>5 | rainfed_treatmentE_1998</v>
      </c>
      <c r="M7" t="str">
        <v>6 | irrigated_treatmentA_1999</v>
      </c>
      <c r="N7" t="str">
        <v>7 | irrigated_treatmentB_1999</v>
      </c>
      <c r="O7" t="str">
        <v>8 | irrigated_treatmentC_1999</v>
      </c>
      <c r="P7" t="str">
        <v>9 | irrigated_treatmentD_1999</v>
      </c>
      <c r="DQ7" cm="1">
        <f t="array" ref="DQ7:EE7">TRANSPOSE(_xlfn._xlws.SORT(_xlfn._xlws.FILTER(irrigation[irrigation_level],irrigation[experiment_ID]=A7)))</f>
        <v>1</v>
      </c>
      <c r="DR7">
        <v>2</v>
      </c>
      <c r="DS7">
        <v>3</v>
      </c>
      <c r="DT7">
        <v>4</v>
      </c>
      <c r="DU7">
        <v>5</v>
      </c>
      <c r="DV7">
        <v>6</v>
      </c>
      <c r="DW7">
        <v>7</v>
      </c>
      <c r="DX7">
        <v>8</v>
      </c>
      <c r="DY7">
        <v>9</v>
      </c>
      <c r="DZ7">
        <v>10</v>
      </c>
      <c r="EA7">
        <v>11</v>
      </c>
      <c r="EB7">
        <v>12</v>
      </c>
      <c r="EC7">
        <v>13</v>
      </c>
      <c r="ED7">
        <v>14</v>
      </c>
      <c r="EE7">
        <v>15</v>
      </c>
    </row>
    <row r="8" spans="1:135" x14ac:dyDescent="0.35">
      <c r="A8" t="str">
        <v>Oelofse_2015_method</v>
      </c>
      <c r="B8" t="str" cm="1">
        <f t="array" ref="B8:C8">TRANSPOSE(_xlfn._xlws.SORT(_xlfn._xlws.FILTER(irrigation[irrigation_level]&amp;" | "&amp;irrigation[irrigation_level_name],irrigation[experiment_ID]=A8)))</f>
        <v>1 | Rainfed+Irrigated_winter_wheat</v>
      </c>
      <c r="C8" t="str">
        <v>2 | Rainfed+Irrigated_spring_barely</v>
      </c>
      <c r="DQ8" cm="1">
        <f t="array" ref="DQ8:DR8">TRANSPOSE(_xlfn._xlws.SORT(_xlfn._xlws.FILTER(irrigation[irrigation_level],irrigation[experiment_ID]=A8)))</f>
        <v>1</v>
      </c>
      <c r="DR8">
        <v>2</v>
      </c>
    </row>
    <row r="9" spans="1:135" x14ac:dyDescent="0.35">
      <c r="A9" t="str">
        <v>Shoukat_2024_method</v>
      </c>
      <c r="B9" t="str" cm="1">
        <f t="array" ref="B9:C9">TRANSPOSE(_xlfn._xlws.SORT(_xlfn._xlws.FILTER(irrigation[irrigation_level]&amp;" | "&amp;irrigation[irrigation_level_name],irrigation[experiment_ID]=A9)))</f>
        <v>1 | Rainfed + Irrig_2020_2021</v>
      </c>
      <c r="C9" t="str">
        <v>2 | Rainfed + Irrig_2021_2022</v>
      </c>
      <c r="DQ9" cm="1">
        <f t="array" ref="DQ9:DR9">TRANSPOSE(_xlfn._xlws.SORT(_xlfn._xlws.FILTER(irrigation[irrigation_level],irrigation[experiment_ID]=A9)))</f>
        <v>1</v>
      </c>
      <c r="DR9">
        <v>2</v>
      </c>
    </row>
    <row r="10" spans="1:135" x14ac:dyDescent="0.35">
      <c r="A10" t="str">
        <v>Ventrella_2016_method</v>
      </c>
      <c r="B10" t="str" cm="1">
        <f t="array" ref="B10:C10">TRANSPOSE(_xlfn._xlws.SORT(_xlfn._xlws.FILTER(irrigation[irrigation_level]&amp;" | "&amp;irrigation[irrigation_level_name],irrigation[experiment_ID]=A10)))</f>
        <v>1 | Rainfed+irrigation_T1&amp;T2&amp;T3&amp;T4&amp;T5</v>
      </c>
      <c r="C10" t="str">
        <v>2 | Rainfed+irrigation_T6&amp;T7&amp;T8</v>
      </c>
      <c r="DQ10" cm="1">
        <f t="array" ref="DQ10:DR10">TRANSPOSE(_xlfn._xlws.SORT(_xlfn._xlws.FILTER(irrigation[irrigation_level],irrigation[experiment_ID]=A10)))</f>
        <v>1</v>
      </c>
      <c r="DR10">
        <v>2</v>
      </c>
    </row>
    <row r="11" spans="1:135"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35"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35"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7438</v>
      </c>
    </row>
    <row r="2" spans="1:176" x14ac:dyDescent="0.35">
      <c r="A2" t="str" cm="1">
        <f t="array" ref="A2:A11">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Fertilizer_1991_2006_plot1</v>
      </c>
      <c r="C2" t="str">
        <v>2 | Fertilizer_1991_2006_plot2</v>
      </c>
      <c r="DQ2" cm="1">
        <f t="array" ref="DQ2:DR2">TRANSPOSE(_xlfn._xlws.SORT(_xlfn._xlws.FILTER(fertilizers[fertilizer_level],fertilizers[experiment_ID]=A2)))</f>
        <v>1</v>
      </c>
      <c r="DR2">
        <v>2</v>
      </c>
    </row>
    <row r="3" spans="1:176" x14ac:dyDescent="0.35">
      <c r="A3" t="str">
        <v>Bustos-Korts_2013_method</v>
      </c>
      <c r="B3" t="str" cm="1">
        <f t="array" ref="B3:C3">TRANSPOSE(_xlfn._xlws.SORT(_xlfn._xlws.FILTER(fertilizers[fertilizer_level]&amp;" | "&amp;fertilizers[fertilizer_level_name],fertilizers[experiment_ID]=A3)))</f>
        <v>1 | N+P2O5+K2O_Exp1</v>
      </c>
      <c r="C3" t="str">
        <v>2 | N+P2O5+K2O_Exp2</v>
      </c>
      <c r="DQ3" cm="1">
        <f t="array" ref="DQ3:DR3">TRANSPOSE(_xlfn._xlws.SORT(_xlfn._xlws.FILTER(fertilizers[fertilizer_level],fertilizers[experiment_ID]=A3)))</f>
        <v>1</v>
      </c>
      <c r="DR3">
        <v>2</v>
      </c>
    </row>
    <row r="4" spans="1:176" x14ac:dyDescent="0.35">
      <c r="A4" t="str">
        <v>Dettori_2017_method</v>
      </c>
      <c r="B4" t="str" cm="1">
        <f t="array" ref="B4">TRANSPOSE(_xlfn._xlws.SORT(_xlfn._xlws.FILTER(fertilizers[fertilizer_level]&amp;" | "&amp;fertilizers[fertilizer_level_name],fertilizers[experiment_ID]=A4)))</f>
        <v>1 | Fertilizer</v>
      </c>
      <c r="DQ4" cm="1">
        <f t="array" ref="DQ4">TRANSPOSE(_xlfn._xlws.SORT(_xlfn._xlws.FILTER(fertilizers[fertilizer_level],fertilizers[experiment_ID]=A4)))</f>
        <v>1</v>
      </c>
    </row>
    <row r="5" spans="1:176" x14ac:dyDescent="0.35">
      <c r="A5" t="str">
        <v>Dueri_2022_method</v>
      </c>
      <c r="B5" t="str" cm="1">
        <f t="array" ref="B5:G5">TRANSPOSE(_xlfn._xlws.SORT(_xlfn._xlws.FILTER(fertilizers[fertilizer_level]&amp;" | "&amp;fertilizers[fertilizer_level_name],fertilizers[experiment_ID]=A5)))</f>
        <v>1 | planting_Leeston_2012_2013</v>
      </c>
      <c r="C5" t="str">
        <v>2 | planting_Leeston_2013_2014</v>
      </c>
      <c r="D5" t="str">
        <v>3 | planting_Leeston_2014_2015</v>
      </c>
      <c r="E5" t="str">
        <v>4 | planting_wakanul_2015_2016</v>
      </c>
      <c r="F5" t="str">
        <v>5 | planting_wakanul_2016_2017</v>
      </c>
      <c r="G5" t="str">
        <v>6 | planting_wakanul_2017_2018</v>
      </c>
      <c r="DQ5" cm="1">
        <f t="array" ref="DQ5:DV5">TRANSPOSE(_xlfn._xlws.SORT(_xlfn._xlws.FILTER(fertilizers[fertilizer_level],fertilizers[experiment_ID]=A5)))</f>
        <v>1</v>
      </c>
      <c r="DR5">
        <v>2</v>
      </c>
      <c r="DS5">
        <v>3</v>
      </c>
      <c r="DT5">
        <v>4</v>
      </c>
      <c r="DU5">
        <v>5</v>
      </c>
      <c r="DV5">
        <v>6</v>
      </c>
    </row>
    <row r="6" spans="1:176" x14ac:dyDescent="0.35">
      <c r="A6" t="str">
        <v>Hunsaker_1996_method</v>
      </c>
      <c r="B6" t="str" cm="1">
        <f t="array" ref="B6:C6">TRANSPOSE(_xlfn._xlws.SORT(_xlfn._xlws.FILTER(fertilizers[fertilizer_level]&amp;" | "&amp;fertilizers[fertilizer_level_name],fertilizers[experiment_ID]=A6)))</f>
        <v>1 | N+P_1992_1993</v>
      </c>
      <c r="C6" t="str">
        <v>2 | N+P_1993_1994</v>
      </c>
      <c r="DQ6" cm="1">
        <f t="array" ref="DQ6:DR6">TRANSPOSE(_xlfn._xlws.SORT(_xlfn._xlws.FILTER(fertilizers[fertilizer_level],fertilizers[experiment_ID]=A6)))</f>
        <v>1</v>
      </c>
      <c r="DR6">
        <v>2</v>
      </c>
    </row>
    <row r="7" spans="1:176" x14ac:dyDescent="0.35">
      <c r="A7" t="str">
        <v>Iqba_2014_method</v>
      </c>
      <c r="B7" t="str" cm="1">
        <f t="array" ref="B7">TRANSPOSE(_xlfn._xlws.SORT(_xlfn._xlws.FILTER(fertilizers[fertilizer_level]&amp;" | "&amp;fertilizers[fertilizer_level_name],fertilizers[experiment_ID]=A7)))</f>
        <v>1 | Fertilizer_1998_2000</v>
      </c>
      <c r="DQ7" cm="1">
        <f t="array" ref="DQ7">TRANSPOSE(_xlfn._xlws.SORT(_xlfn._xlws.FILTER(fertilizers[fertilizer_level],fertilizers[experiment_ID]=A7)))</f>
        <v>1</v>
      </c>
    </row>
    <row r="8" spans="1:176" x14ac:dyDescent="0.35">
      <c r="A8" t="str">
        <v>Li_2014_method</v>
      </c>
      <c r="B8" t="str" cm="1">
        <f t="array" ref="B8:BE8">TRANSPOSE(_xlfn._xlws.SORT(_xlfn._xlws.FILTER(fertilizers[fertilizer_level]&amp;" | "&amp;fertilizers[fertilizer_level_name],fertilizers[experiment_ID]=A8)))</f>
        <v>1 | Fertilizer_1979_N0</v>
      </c>
      <c r="C8" t="str">
        <v>10 | Fertilizer_1981_N90</v>
      </c>
      <c r="D8" t="str">
        <v>11 | Fertilizer_1981_SN90</v>
      </c>
      <c r="E8" t="str">
        <v>12 | Fertilizer_1981_MN90</v>
      </c>
      <c r="F8" t="str">
        <v>13 | Fertilizer_1982_N0</v>
      </c>
      <c r="G8" t="str">
        <v>14 | Fertilizer_1982_N90</v>
      </c>
      <c r="H8" t="str">
        <v>15 | Fertilizer_1982_SN90</v>
      </c>
      <c r="I8" t="str">
        <v>16 | Fertilizer_1982_MN90</v>
      </c>
      <c r="J8" t="str">
        <v>17 | Fertilizer_1983_N0</v>
      </c>
      <c r="K8" t="str">
        <v>18 | Fertilizer_1983_N90</v>
      </c>
      <c r="L8" t="str">
        <v>19 | Fertilizer_1983_SN90</v>
      </c>
      <c r="M8" t="str">
        <v>2 | Fertilizer_1979_N90</v>
      </c>
      <c r="N8" t="str">
        <v>20 | Fertilizer_1983_MN90</v>
      </c>
      <c r="O8" t="str">
        <v>21 | Fertilizer_1984_N0</v>
      </c>
      <c r="P8" t="str">
        <v>22 | Fertilizer_1984_N90</v>
      </c>
      <c r="Q8" t="str">
        <v>23 | Fertilizer_1984_SN90</v>
      </c>
      <c r="R8" t="str">
        <v>24 | Fertilizer_1984_MN90</v>
      </c>
      <c r="S8" t="str">
        <v>25 | Fertilizer_1985_N0</v>
      </c>
      <c r="T8" t="str">
        <v>26 | Fertilizer_1985_N90</v>
      </c>
      <c r="U8" t="str">
        <v>27 | Fertilizer_1985_SN90</v>
      </c>
      <c r="V8" t="str">
        <v>28 | Fertilizer_1985_MN90</v>
      </c>
      <c r="W8" t="str">
        <v>29 | Fertilizer_1986_N0</v>
      </c>
      <c r="X8" t="str">
        <v>3 | Fertilizer_1979_SN90</v>
      </c>
      <c r="Y8" t="str">
        <v>30 | Fertilizer_1986_N90</v>
      </c>
      <c r="Z8" t="str">
        <v>31 | Fertilizer_1986_SN90</v>
      </c>
      <c r="AA8" t="str">
        <v>32 | Fertilizer_1986_MN90</v>
      </c>
      <c r="AB8" t="str">
        <v>33 | Fertilizer_1987_N0</v>
      </c>
      <c r="AC8" t="str">
        <v>34 | Fertilizer_1987_N90</v>
      </c>
      <c r="AD8" t="str">
        <v>35 | Fertilizer_1987_SN90</v>
      </c>
      <c r="AE8" t="str">
        <v>36 | Fertilizer_1987_MN90</v>
      </c>
      <c r="AF8" t="str">
        <v>37 | Fertilizer_1988_N0</v>
      </c>
      <c r="AG8" t="str">
        <v>38 | Fertilizer_1988_N90</v>
      </c>
      <c r="AH8" t="str">
        <v>39 | Fertilizer_1988_SN90</v>
      </c>
      <c r="AI8" t="str">
        <v>4 | Fertilizer_1979_MN90</v>
      </c>
      <c r="AJ8" t="str">
        <v>40 | Fertilizer_1988_MN90</v>
      </c>
      <c r="AK8" t="str">
        <v>41 | Fertilizer_1989_N0</v>
      </c>
      <c r="AL8" t="str">
        <v>42 | Fertilizer_1989_N90</v>
      </c>
      <c r="AM8" t="str">
        <v>43 | Fertilizer_1989_SN90</v>
      </c>
      <c r="AN8" t="str">
        <v>44 | Fertilizer_1989_MN90</v>
      </c>
      <c r="AO8" t="str">
        <v>45 | Fertilizer_1990_N0</v>
      </c>
      <c r="AP8" t="str">
        <v>46 | Fertilizer_1990_N90</v>
      </c>
      <c r="AQ8" t="str">
        <v>47 | Fertilizer_1990_SN90</v>
      </c>
      <c r="AR8" t="str">
        <v>48 | Fertilizer_1990_MN90</v>
      </c>
      <c r="AS8" t="str">
        <v>49 | Fertilizer_1991_N0</v>
      </c>
      <c r="AT8" t="str">
        <v>5 | Fertilizer_1980_N0</v>
      </c>
      <c r="AU8" t="str">
        <v>50 | Fertilizer_1991_N90</v>
      </c>
      <c r="AV8" t="str">
        <v>51 | Fertilizer_1991_SN90</v>
      </c>
      <c r="AW8" t="str">
        <v>52 | Fertilizer_1991_MN90</v>
      </c>
      <c r="AX8" t="str">
        <v>53 | Fertilizer_1992_N0</v>
      </c>
      <c r="AY8" t="str">
        <v>54 | Fertilizer_1992_N90</v>
      </c>
      <c r="AZ8" t="str">
        <v>55 | Fertilizer_1992_SN90</v>
      </c>
      <c r="BA8" t="str">
        <v>56 | Fertilizer_1992_MN90</v>
      </c>
      <c r="BB8" t="str">
        <v>6 | Fertilizer_1980_N90</v>
      </c>
      <c r="BC8" t="str">
        <v>7 | Fertilizer_1980_SN90</v>
      </c>
      <c r="BD8" t="str">
        <v>8 | Fertilizer_1980_MN90</v>
      </c>
      <c r="BE8" t="str">
        <v>9 | Fertilizer_1981_N0</v>
      </c>
      <c r="DQ8" cm="1">
        <f t="array" ref="DQ8:FT8">TRANSPOSE(_xlfn._xlws.SORT(_xlfn._xlws.FILTER(fertilizers[fertilizer_level],fertilizers[experiment_ID]=A8)))</f>
        <v>1</v>
      </c>
      <c r="DR8">
        <v>2</v>
      </c>
      <c r="DS8">
        <v>3</v>
      </c>
      <c r="DT8">
        <v>4</v>
      </c>
      <c r="DU8">
        <v>5</v>
      </c>
      <c r="DV8">
        <v>6</v>
      </c>
      <c r="DW8">
        <v>7</v>
      </c>
      <c r="DX8">
        <v>8</v>
      </c>
      <c r="DY8">
        <v>9</v>
      </c>
      <c r="DZ8">
        <v>10</v>
      </c>
      <c r="EA8">
        <v>11</v>
      </c>
      <c r="EB8">
        <v>12</v>
      </c>
      <c r="EC8">
        <v>13</v>
      </c>
      <c r="ED8">
        <v>14</v>
      </c>
      <c r="EE8">
        <v>15</v>
      </c>
      <c r="EF8">
        <v>16</v>
      </c>
      <c r="EG8">
        <v>17</v>
      </c>
      <c r="EH8">
        <v>18</v>
      </c>
      <c r="EI8">
        <v>19</v>
      </c>
      <c r="EJ8">
        <v>20</v>
      </c>
      <c r="EK8">
        <v>21</v>
      </c>
      <c r="EL8">
        <v>22</v>
      </c>
      <c r="EM8">
        <v>23</v>
      </c>
      <c r="EN8">
        <v>24</v>
      </c>
      <c r="EO8">
        <v>25</v>
      </c>
      <c r="EP8">
        <v>26</v>
      </c>
      <c r="EQ8">
        <v>27</v>
      </c>
      <c r="ER8">
        <v>28</v>
      </c>
      <c r="ES8">
        <v>29</v>
      </c>
      <c r="ET8">
        <v>30</v>
      </c>
      <c r="EU8">
        <v>31</v>
      </c>
      <c r="EV8">
        <v>32</v>
      </c>
      <c r="EW8">
        <v>33</v>
      </c>
      <c r="EX8">
        <v>34</v>
      </c>
      <c r="EY8">
        <v>35</v>
      </c>
      <c r="EZ8">
        <v>36</v>
      </c>
      <c r="FA8">
        <v>37</v>
      </c>
      <c r="FB8">
        <v>38</v>
      </c>
      <c r="FC8">
        <v>39</v>
      </c>
      <c r="FD8">
        <v>40</v>
      </c>
      <c r="FE8">
        <v>41</v>
      </c>
      <c r="FF8">
        <v>42</v>
      </c>
      <c r="FG8">
        <v>43</v>
      </c>
      <c r="FH8">
        <v>44</v>
      </c>
      <c r="FI8">
        <v>45</v>
      </c>
      <c r="FJ8">
        <v>46</v>
      </c>
      <c r="FK8">
        <v>47</v>
      </c>
      <c r="FL8">
        <v>48</v>
      </c>
      <c r="FM8">
        <v>49</v>
      </c>
      <c r="FN8">
        <v>50</v>
      </c>
      <c r="FO8">
        <v>51</v>
      </c>
      <c r="FP8">
        <v>52</v>
      </c>
      <c r="FQ8">
        <v>53</v>
      </c>
      <c r="FR8">
        <v>54</v>
      </c>
      <c r="FS8">
        <v>55</v>
      </c>
      <c r="FT8">
        <v>56</v>
      </c>
    </row>
    <row r="9" spans="1:176" x14ac:dyDescent="0.35">
      <c r="A9" t="str">
        <v>Oelofse_2015_method</v>
      </c>
      <c r="B9" t="str" cm="1">
        <f t="array" ref="B9:M9">TRANSPOSE(_xlfn._xlws.SORT(_xlfn._xlws.FILTER(fertilizers[fertilizer_level]&amp;" | "&amp;fertilizers[fertilizer_level_name],fertilizers[experiment_ID]=A9)))</f>
        <v>1 | N_winter_wheat_N1</v>
      </c>
      <c r="C9" t="str">
        <v>10 | N_spring_barely_N4</v>
      </c>
      <c r="D9" t="str">
        <v>11 | N_spring_barely_N5</v>
      </c>
      <c r="E9" t="str">
        <v>12 | N_spring_barely_N6</v>
      </c>
      <c r="F9" t="str">
        <v>2 | N_winter_wheat_N2</v>
      </c>
      <c r="G9" t="str">
        <v>3 | N_winter_wheat_N3</v>
      </c>
      <c r="H9" t="str">
        <v>4 | N_winter_wheat_N4</v>
      </c>
      <c r="I9" t="str">
        <v>5 | N_winter_wheat_N5</v>
      </c>
      <c r="J9" t="str">
        <v>6 | N_winter_wheat_N6</v>
      </c>
      <c r="K9" t="str">
        <v>7 | N_sping_barely_N1</v>
      </c>
      <c r="L9" t="str">
        <v>8 | N_spring_barely_N2</v>
      </c>
      <c r="M9" t="str">
        <v>9 | N_sping_barely_N3</v>
      </c>
      <c r="DQ9" cm="1">
        <f t="array" ref="DQ9:EB9">TRANSPOSE(_xlfn._xlws.SORT(_xlfn._xlws.FILTER(fertilizers[fertilizer_level],fertilizers[experiment_ID]=A9)))</f>
        <v>1</v>
      </c>
      <c r="DR9">
        <v>2</v>
      </c>
      <c r="DS9">
        <v>3</v>
      </c>
      <c r="DT9">
        <v>4</v>
      </c>
      <c r="DU9">
        <v>5</v>
      </c>
      <c r="DV9">
        <v>6</v>
      </c>
      <c r="DW9">
        <v>7</v>
      </c>
      <c r="DX9">
        <v>8</v>
      </c>
      <c r="DY9">
        <v>9</v>
      </c>
      <c r="DZ9">
        <v>10</v>
      </c>
      <c r="EA9">
        <v>11</v>
      </c>
      <c r="EB9">
        <v>12</v>
      </c>
    </row>
    <row r="10" spans="1:176" x14ac:dyDescent="0.35">
      <c r="A10" t="str">
        <v>Shoukat_2024_method</v>
      </c>
      <c r="B10" t="str" cm="1">
        <f t="array" ref="B10:K10">TRANSPOSE(_xlfn._xlws.SORT(_xlfn._xlws.FILTER(fertilizers[fertilizer_level]&amp;" | "&amp;fertilizers[fertilizer_level_name],fertilizers[experiment_ID]=A10)))</f>
        <v>1 | N54_2020_2021</v>
      </c>
      <c r="C10" t="str">
        <v>10 | N321_2021_2022</v>
      </c>
      <c r="D10" t="str">
        <v>2 | N54_2021_2022</v>
      </c>
      <c r="E10" t="str">
        <v>3 | N121_2020_2021</v>
      </c>
      <c r="F10" t="str">
        <v>4 | N121_2021_2022</v>
      </c>
      <c r="G10" t="str">
        <v>5 | N187_2020_2021</v>
      </c>
      <c r="H10" t="str">
        <v>6 | N187_2021_2022</v>
      </c>
      <c r="I10" t="str">
        <v>7 | N254_2020_2021</v>
      </c>
      <c r="J10" t="str">
        <v>8 | N254_2021_2022</v>
      </c>
      <c r="K10" t="str">
        <v>9 | N321_2020_2021</v>
      </c>
      <c r="DQ10" cm="1">
        <f t="array" ref="DQ10:DZ10">TRANSPOSE(_xlfn._xlws.SORT(_xlfn._xlws.FILTER(fertilizers[fertilizer_level],fertilizers[experiment_ID]=A10)))</f>
        <v>1</v>
      </c>
      <c r="DR10">
        <v>2</v>
      </c>
      <c r="DS10">
        <v>3</v>
      </c>
      <c r="DT10">
        <v>4</v>
      </c>
      <c r="DU10">
        <v>5</v>
      </c>
      <c r="DV10">
        <v>6</v>
      </c>
      <c r="DW10">
        <v>7</v>
      </c>
      <c r="DX10">
        <v>8</v>
      </c>
      <c r="DY10">
        <v>9</v>
      </c>
      <c r="DZ10">
        <v>10</v>
      </c>
    </row>
    <row r="11" spans="1:176" x14ac:dyDescent="0.35">
      <c r="A11" t="str">
        <v>Ventrella_2016_method</v>
      </c>
      <c r="B11" t="str" cm="1">
        <f t="array" ref="B11:E11">TRANSPOSE(_xlfn._xlws.SORT(_xlfn._xlws.FILTER(fertilizers[fertilizer_level]&amp;" | "&amp;fertilizers[fertilizer_level_name],fertilizers[experiment_ID]=A11)))</f>
        <v>1 | Fertilzer_T1&amp;T2</v>
      </c>
      <c r="C11" t="str">
        <v>2 | Fertilzer_T3&amp;T6</v>
      </c>
      <c r="D11" t="str">
        <v>3 | Fertilizer_T4&amp;T7</v>
      </c>
      <c r="E11" t="str">
        <v>4 | Fertilizer_T5&amp;T8</v>
      </c>
      <c r="DQ11" cm="1">
        <f t="array" ref="DQ11:DT11">TRANSPOSE(_xlfn._xlws.SORT(_xlfn._xlws.FILTER(fertilizers[fertilizer_level],fertilizers[experiment_ID]=A11)))</f>
        <v>1</v>
      </c>
      <c r="DR11">
        <v>2</v>
      </c>
      <c r="DS11">
        <v>3</v>
      </c>
      <c r="DT11">
        <v>4</v>
      </c>
    </row>
    <row r="12" spans="1:176"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76"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76"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5">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Bustos-Korts_2013_method</v>
      </c>
      <c r="B3" t="str" cm="1">
        <f t="array" ref="B3">TRANSPOSE(_xlfn._xlws.SORT(_xlfn._xlws.FILTER(chemicals[chemical_applic_level]&amp;" | "&amp;chemicals[chemical_applic_name],chemicals[experiment_ID]=A3)))</f>
        <v>1 | pesticides+chemical applications</v>
      </c>
      <c r="DQ3" cm="1">
        <f t="array" ref="DQ3">TRANSPOSE(_xlfn._xlws.SORT(_xlfn._xlws.FILTER(chemicals[chemical_applic_level],chemicals[experiment_ID]=A3)))</f>
        <v>1</v>
      </c>
    </row>
    <row r="4" spans="1:121" x14ac:dyDescent="0.35">
      <c r="A4" t="str">
        <v>Hunsaker_1996_method</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Ventrella_2016_method</v>
      </c>
      <c r="B5" t="str" cm="1">
        <f t="array" ref="B5">TRANSPOSE(_xlfn._xlws.SORT(_xlfn._xlws.FILTER(chemicals[chemical_applic_level]&amp;" | "&amp;chemicals[chemical_applic_name],chemicals[experiment_ID]=A5)))</f>
        <v>1 | Chemically with herbicide</v>
      </c>
      <c r="DQ5" cm="1">
        <f t="array" ref="DQ5">TRANSPOSE(_xlfn._xlws.SORT(_xlfn._xlws.FILTER(chemicals[chemical_applic_level],chemicals[experiment_ID]=A5)))</f>
        <v>1</v>
      </c>
    </row>
    <row r="6" spans="1:121"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7438</v>
      </c>
    </row>
    <row r="2" spans="1:134" x14ac:dyDescent="0.35">
      <c r="A2" t="str" cm="1">
        <f t="array" ref="A2:A8">_xlfn._xlws.SORT(_xlfn.UNIQUE(_xlfn._xlws.FILTER(harvest[experiment_ID], harvest[experiment_ID] &lt;&gt; "")))</f>
        <v>Dettori_2017_method</v>
      </c>
      <c r="B2" t="str" cm="1">
        <f t="array" ref="B2:G2">TRANSPOSE(_xlfn._xlws.SORT(_xlfn._xlws.FILTER(harvest[harvest_operations_level]&amp;" | "&amp;harvest[harvest_ops_level_name],harvest[experiment_ID]=A2)))</f>
        <v>1 | harvest_1974_2004_Benatzu_ealiest</v>
      </c>
      <c r="C2" t="str">
        <v>2 | harvest_1974_2004_Benatzu_mean</v>
      </c>
      <c r="D2" t="str">
        <v>3 | harvest_1974_2004_Benatzu_lateset</v>
      </c>
      <c r="E2" t="str">
        <v>4 | harvest_1974_2004_Ussana_ealiest</v>
      </c>
      <c r="F2" t="str">
        <v>5 | harvest_1974_2004_Ussana_mean</v>
      </c>
      <c r="G2" t="str">
        <v>6 | harvest_1974_2004_Ussana_lateset</v>
      </c>
      <c r="DQ2" cm="1">
        <f t="array" ref="DQ2:DV2">TRANSPOSE(_xlfn._xlws.SORT(_xlfn._xlws.FILTER(harvest[harvest_operations_level],harvest[experiment_ID]=A2)))</f>
        <v>1</v>
      </c>
      <c r="DR2">
        <v>2</v>
      </c>
      <c r="DS2">
        <v>3</v>
      </c>
      <c r="DT2">
        <v>4</v>
      </c>
      <c r="DU2">
        <v>5</v>
      </c>
      <c r="DV2">
        <v>6</v>
      </c>
    </row>
    <row r="3" spans="1:134" x14ac:dyDescent="0.35">
      <c r="A3" t="str">
        <v>Fernando_2013_method</v>
      </c>
      <c r="B3" t="str" cm="1">
        <f t="array" ref="B3:G3">TRANSPOSE(_xlfn._xlws.SORT(_xlfn._xlws.FILTER(harvest[harvest_operations_level]&amp;" | "&amp;harvest[harvest_ops_level_name],harvest[experiment_ID]=A3)))</f>
        <v>1 | harvest for TOS1 in 2007</v>
      </c>
      <c r="C3" t="str">
        <v>2 | harvest for TOS2 in 2007</v>
      </c>
      <c r="D3" t="str">
        <v>3 | harvest for TOS1 in 2008</v>
      </c>
      <c r="E3" t="str">
        <v>4 | harvest for TOS2 in 2008</v>
      </c>
      <c r="F3" t="str">
        <v>5 | harvest for TOS1 in 2009</v>
      </c>
      <c r="G3" t="str">
        <v>6 | harvest for TOS2 in 2009</v>
      </c>
      <c r="DQ3" cm="1">
        <f t="array" ref="DQ3:DV3">TRANSPOSE(_xlfn._xlws.SORT(_xlfn._xlws.FILTER(harvest[harvest_operations_level],harvest[experiment_ID]=A3)))</f>
        <v>1</v>
      </c>
      <c r="DR3">
        <v>2</v>
      </c>
      <c r="DS3">
        <v>3</v>
      </c>
      <c r="DT3">
        <v>4</v>
      </c>
      <c r="DU3">
        <v>5</v>
      </c>
      <c r="DV3">
        <v>6</v>
      </c>
    </row>
    <row r="4" spans="1:134" x14ac:dyDescent="0.35">
      <c r="A4" t="str">
        <v>Hunsaker_1996_method</v>
      </c>
      <c r="B4" t="str" cm="1">
        <f t="array" ref="B4:C4">TRANSPOSE(_xlfn._xlws.SORT(_xlfn._xlws.FILTER(harvest[harvest_operations_level]&amp;" | "&amp;harvest[harvest_ops_level_name],harvest[experiment_ID]=A4)))</f>
        <v>1 | harvest for 1992_1993</v>
      </c>
      <c r="C4" t="str">
        <v>2 | harvest for 1993_1994</v>
      </c>
      <c r="DQ4" cm="1">
        <f t="array" ref="DQ4:DR4">TRANSPOSE(_xlfn._xlws.SORT(_xlfn._xlws.FILTER(harvest[harvest_operations_level],harvest[experiment_ID]=A4)))</f>
        <v>1</v>
      </c>
      <c r="DR4">
        <v>2</v>
      </c>
    </row>
    <row r="5" spans="1:134" x14ac:dyDescent="0.35">
      <c r="A5" t="str">
        <v>Iqba_2014_method</v>
      </c>
      <c r="B5" t="str" cm="1">
        <f t="array" ref="B5:E5">TRANSPOSE(_xlfn._xlws.SORT(_xlfn._xlws.FILTER(harvest[harvest_operations_level]&amp;" | "&amp;harvest[harvest_ops_level_name],harvest[experiment_ID]=A5)))</f>
        <v>1 | harvest_1998</v>
      </c>
      <c r="C5" t="str">
        <v>2 | harvest_1999</v>
      </c>
      <c r="D5" t="str">
        <v>3 | harvest_2000</v>
      </c>
      <c r="E5" t="str">
        <v>4 | harvest_2000</v>
      </c>
      <c r="DQ5" cm="1">
        <f t="array" ref="DQ5:DT5">TRANSPOSE(_xlfn._xlws.SORT(_xlfn._xlws.FILTER(harvest[harvest_operations_level],harvest[experiment_ID]=A5)))</f>
        <v>1</v>
      </c>
      <c r="DR5">
        <v>2</v>
      </c>
      <c r="DS5">
        <v>3</v>
      </c>
      <c r="DT5">
        <v>4</v>
      </c>
    </row>
    <row r="6" spans="1:134" x14ac:dyDescent="0.35">
      <c r="A6" t="str">
        <v>Li_2014_method</v>
      </c>
      <c r="B6" t="str" cm="1">
        <f t="array" ref="B6:O6">TRANSPOSE(_xlfn._xlws.SORT(_xlfn._xlws.FILTER(harvest[harvest_operations_level]&amp;" | "&amp;harvest[harvest_ops_level_name],harvest[experiment_ID]=A6)))</f>
        <v>1 | harvest_1979</v>
      </c>
      <c r="C6" t="str">
        <v>10 | harvest_1988</v>
      </c>
      <c r="D6" t="str">
        <v>11 | harvest_1989</v>
      </c>
      <c r="E6" t="str">
        <v>12 | harvest_1990</v>
      </c>
      <c r="F6" t="str">
        <v>13 | harvest_1991</v>
      </c>
      <c r="G6" t="str">
        <v>14 | harvest_1992</v>
      </c>
      <c r="H6" t="str">
        <v>2 | harvest_1980</v>
      </c>
      <c r="I6" t="str">
        <v>3 | harvest_1981</v>
      </c>
      <c r="J6" t="str">
        <v>4 | harvest_1982</v>
      </c>
      <c r="K6" t="str">
        <v>5 | harvest_1983</v>
      </c>
      <c r="L6" t="str">
        <v>6 | harvest_1984</v>
      </c>
      <c r="M6" t="str">
        <v>7 | harvest_1985</v>
      </c>
      <c r="N6" t="str">
        <v>8 | harvest_1986</v>
      </c>
      <c r="O6" t="str">
        <v>9 | harvest_1987</v>
      </c>
      <c r="DQ6" cm="1">
        <f t="array" ref="DQ6:ED6">TRANSPOSE(_xlfn._xlws.SORT(_xlfn._xlws.FILTER(harvest[harvest_operations_level],harvest[experiment_ID]=A6)))</f>
        <v>1</v>
      </c>
      <c r="DR6">
        <v>2</v>
      </c>
      <c r="DS6">
        <v>3</v>
      </c>
      <c r="DT6">
        <v>4</v>
      </c>
      <c r="DU6">
        <v>5</v>
      </c>
      <c r="DV6">
        <v>6</v>
      </c>
      <c r="DW6">
        <v>7</v>
      </c>
      <c r="DX6">
        <v>8</v>
      </c>
      <c r="DY6">
        <v>9</v>
      </c>
      <c r="DZ6">
        <v>10</v>
      </c>
      <c r="EA6">
        <v>11</v>
      </c>
      <c r="EB6">
        <v>12</v>
      </c>
      <c r="EC6">
        <v>13</v>
      </c>
      <c r="ED6">
        <v>14</v>
      </c>
    </row>
    <row r="7" spans="1:134" x14ac:dyDescent="0.35">
      <c r="A7" t="str">
        <v>Shoukat_2024_method</v>
      </c>
      <c r="B7" t="str" cm="1">
        <f t="array" ref="B7:C7">TRANSPOSE(_xlfn._xlws.SORT(_xlfn._xlws.FILTER(harvest[harvest_operations_level]&amp;" | "&amp;harvest[harvest_ops_level_name],harvest[experiment_ID]=A7)))</f>
        <v>1 | harvest for 2020_2021</v>
      </c>
      <c r="C7" t="str">
        <v>2 | harvest for 2021_2022</v>
      </c>
      <c r="DQ7" cm="1">
        <f t="array" ref="DQ7:DR7">TRANSPOSE(_xlfn._xlws.SORT(_xlfn._xlws.FILTER(harvest[harvest_operations_level],harvest[experiment_ID]=A7)))</f>
        <v>1</v>
      </c>
      <c r="DR7">
        <v>2</v>
      </c>
    </row>
    <row r="8" spans="1:134" x14ac:dyDescent="0.35">
      <c r="A8" t="str">
        <v>Ventrella_2016_method</v>
      </c>
      <c r="B8" t="str" cm="1">
        <f t="array" ref="B8">TRANSPOSE(_xlfn._xlws.SORT(_xlfn._xlws.FILTER(harvest[harvest_operations_level]&amp;" | "&amp;harvest[harvest_ops_level_name],harvest[experiment_ID]=A8)))</f>
        <v>1 | harvest for 1977_2012</v>
      </c>
      <c r="DQ8" cm="1">
        <f t="array" ref="DQ8">TRANSPOSE(_xlfn._xlws.SORT(_xlfn._xlws.FILTER(harvest[harvest_operations_level],harvest[experiment_ID]=A8)))</f>
        <v>1</v>
      </c>
    </row>
    <row r="9" spans="1:134"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4"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4"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CS500"/>
  <sheetViews>
    <sheetView workbookViewId="0"/>
  </sheetViews>
  <sheetFormatPr defaultRowHeight="14.5" x14ac:dyDescent="0.35"/>
  <cols>
    <col min="1" max="2" width="10.54296875" customWidth="1"/>
    <col min="3" max="200" width="3.1796875" customWidth="1"/>
    <col min="16383" max="16383" width="8.7265625" customWidth="1"/>
  </cols>
  <sheetData>
    <row r="1" spans="1:97" s="124" customFormat="1" x14ac:dyDescent="0.35">
      <c r="A1" s="123" t="s">
        <v>1671</v>
      </c>
      <c r="I1" s="125"/>
    </row>
    <row r="2" spans="1:97" x14ac:dyDescent="0.35">
      <c r="A2" t="str" cm="1">
        <f t="array" ref="A2:A13">_xlfn._xlws.SORT(_xlfn.UNIQUE(_xlfn._xlws.FILTER(treatments[experiment_ID], treatments[experiment_ID] &lt;&gt; "")))</f>
        <v>Basso_2010_method</v>
      </c>
      <c r="B2" t="str" cm="1">
        <f t="array" ref="B2:C2">TRANSPOSE(_xlfn._xlws.SORT(_xlfn._xlws.FILTER(treatments[treatment_number]&amp;" | "&amp;treatments[treatment_name],treatments[experiment_ID]=A2)))</f>
        <v>1 | Fertlizer_plot1</v>
      </c>
      <c r="C2" t="str">
        <v>2 | Fertlizer_plot2</v>
      </c>
    </row>
    <row r="3" spans="1:9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97" x14ac:dyDescent="0.35">
      <c r="A4" t="str">
        <v>Bustos-Korts_2013_method</v>
      </c>
      <c r="B4" t="str" cm="1">
        <f t="array" ref="B4:M4">TRANSPOSE(_xlfn._xlws.SORT(_xlfn._xlws.FILTER(treatments[treatment_number]&amp;" | "&amp;treatments[treatment_name],treatments[experiment_ID]=A4)))</f>
        <v>1 | Exp1_105_gen_2008_2009</v>
      </c>
      <c r="C4" t="str">
        <v>10 | Exp2_INIA_2010_2011_density2</v>
      </c>
      <c r="D4" t="str">
        <v>11 | Exp2_BAER_2010_2011_density1</v>
      </c>
      <c r="E4" t="str">
        <v>12 | Exp2_BAER_2010_2011_density2</v>
      </c>
      <c r="F4" t="str">
        <v>2 | Exp1_INIA_2008_2009</v>
      </c>
      <c r="G4" t="str">
        <v>3 | Exp1_105_gen_2009_2010</v>
      </c>
      <c r="H4" t="str">
        <v>4 | Exp1_INIA_2009_2010</v>
      </c>
      <c r="I4" t="str">
        <v>5 | Exp2_S1_2010_2011_density1</v>
      </c>
      <c r="J4" t="str">
        <v>6 | Exp2_S1_2010_2011_density2</v>
      </c>
      <c r="K4" t="str">
        <v>7 | Exp2_S2_2010_2011_density1</v>
      </c>
      <c r="L4" t="str">
        <v>8 | Exp2_S2_2010_2011_density2</v>
      </c>
      <c r="M4" t="str">
        <v>9 | Exp2_INIA_2010_2011_density1</v>
      </c>
    </row>
    <row r="5" spans="1:97" x14ac:dyDescent="0.35">
      <c r="A5" t="str">
        <v>Dettori_2017_method</v>
      </c>
      <c r="B5" t="str" cm="1">
        <f t="array" ref="B5:S5">TRANSPOSE(_xlfn._xlws.SORT(_xlfn._xlws.FILTER(treatments[treatment_number]&amp;" | "&amp;treatments[treatment_name],treatments[experiment_ID]=A5)))</f>
        <v>1 | Benatzu_Creso_early_1973</v>
      </c>
      <c r="C5" t="str">
        <v>10 | Ussana_Creso_early_1973</v>
      </c>
      <c r="D5" t="str">
        <v>11 | Ussana_Duilio_early_1973</v>
      </c>
      <c r="E5" t="str">
        <v>12 | Ussana_Simeto_early_1973</v>
      </c>
      <c r="F5" t="str">
        <v>13 | Ussana_Creso_mean_1973</v>
      </c>
      <c r="G5" t="str">
        <v>14 | Ussana_Duilio_mean_1973</v>
      </c>
      <c r="H5" t="str">
        <v>15 | Ussana_Simeto_mean_1973</v>
      </c>
      <c r="I5" t="str">
        <v>16 | Ussana_Creso_late_1973</v>
      </c>
      <c r="J5" t="str">
        <v>17 | Ussana_Duilio_late_1973</v>
      </c>
      <c r="K5" t="str">
        <v>18 | Ussana_Simeto_late_1973</v>
      </c>
      <c r="L5" t="str">
        <v>2 | Benatzu_Duilio_early_1973</v>
      </c>
      <c r="M5" t="str">
        <v>3 | Benatzu_Simeto_early_1973</v>
      </c>
      <c r="N5" t="str">
        <v>4 | Benatzu_Creso_mean_1973</v>
      </c>
      <c r="O5" t="str">
        <v>5 | Benatzu_Duilio_mean_1973</v>
      </c>
      <c r="P5" t="str">
        <v>6 | Benatzu_Simeto_mean_1973</v>
      </c>
      <c r="Q5" t="str">
        <v>7 | Benatzu_Creso_late_1973</v>
      </c>
      <c r="R5" t="str">
        <v>8 | Benatzu_Duilio_late_1973</v>
      </c>
      <c r="S5" t="str">
        <v>9 | Benatzu_Simeto_late_1973</v>
      </c>
    </row>
    <row r="6" spans="1:97" x14ac:dyDescent="0.35">
      <c r="A6" t="str">
        <v>Dueri_2022_method</v>
      </c>
      <c r="B6" t="str" cm="1">
        <f t="array" ref="B6:U6">TRANSPOSE(_xlfn._xlws.SORT(_xlfn._xlws.FILTER(treatments[treatment_number]&amp;" | "&amp;treatments[treatment_name],treatments[experiment_ID]=A6)))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97" x14ac:dyDescent="0.35">
      <c r="A7" t="str">
        <v>Fernando_2013_method</v>
      </c>
      <c r="B7" t="str" cm="1">
        <f t="array" ref="B7:AW7">TRANSPOSE(_xlfn._xlws.SORT(_xlfn._xlws.FILTER(treatments[treatment_number]&amp;" | "&amp;treatments[treatment_name],treatments[experiment_ID]=A7)))</f>
        <v>1 | Yitpi_TOS1_2007_rainfed_eCO2</v>
      </c>
      <c r="C7" t="str">
        <v>10 | Yitpi_TOS1_2008_rainfed_aCO2</v>
      </c>
      <c r="D7" t="str">
        <v>11 | Yitpi_TOS1_2008_irrigated_eCO2</v>
      </c>
      <c r="E7" t="str">
        <v>12 | Yitpi_TOS1_2008_irrigated_aCO2</v>
      </c>
      <c r="F7" t="str">
        <v>13 | Yitpi_TOS2_2008_rainfed_eCO2</v>
      </c>
      <c r="G7" t="str">
        <v>14 | Yitpi_TOS2_2008_rainfed_aCO2</v>
      </c>
      <c r="H7" t="str">
        <v>15 | Yitpi_TOS2_2008_irrigated_eCO2</v>
      </c>
      <c r="I7" t="str">
        <v>16 | Yitpi_TOS2_2008_irrigated_aCO2</v>
      </c>
      <c r="J7" t="str">
        <v>17 | Yitpi_TOS1_2009_rainfed_eCO2</v>
      </c>
      <c r="K7" t="str">
        <v>18 | Yitpi_TOS1_2009_rainfed_aCO2</v>
      </c>
      <c r="L7" t="str">
        <v>19 | Yitpi_TOS1_2009_irrigated_eCO2</v>
      </c>
      <c r="M7" t="str">
        <v>2 | Yitpi_TOS1_2007_rainfed_aCO2</v>
      </c>
      <c r="N7" t="str">
        <v>20 | Yitpi_TOS1_2009_irrigated_aCO2</v>
      </c>
      <c r="O7" t="str">
        <v>21 | Yitpi_TOS2_2009_rainfed_eCO2</v>
      </c>
      <c r="P7" t="str">
        <v>22 | Yitpi_TOS2_2009_rainfed_aCO2</v>
      </c>
      <c r="Q7" t="str">
        <v>23 | Yitpi_TOS2_2009_irrigated_eCO2</v>
      </c>
      <c r="R7" t="str">
        <v>24 | Yitpi_TOS2_2009_irrigated_aCO2</v>
      </c>
      <c r="S7" t="str">
        <v>25 | Janz_TOS1_2007_rainfed_eCO2</v>
      </c>
      <c r="T7" t="str">
        <v>26 | Janz_TOS1_2007_rainfed_aCO2</v>
      </c>
      <c r="U7" t="str">
        <v>27 | Janz_TOS1_2007_irrigated_eCO2</v>
      </c>
      <c r="V7" t="str">
        <v>28 | Janz_TOS1_2007_irrigated_aCO2</v>
      </c>
      <c r="W7" t="str">
        <v>29 | Janz_TOS2_2007_rainfed_eCO2</v>
      </c>
      <c r="X7" t="str">
        <v>3 | Yitpi_TOS1_2007_irrigated_eCO2</v>
      </c>
      <c r="Y7" t="str">
        <v>30 | Janz_TOS2_2007_rainfed_aCO2</v>
      </c>
      <c r="Z7" t="str">
        <v>31 | Janz_TOS2_2007_irrigated_eCO2</v>
      </c>
      <c r="AA7" t="str">
        <v>32 | Janz_TOS2_2007_irrigated_aCO2</v>
      </c>
      <c r="AB7" t="str">
        <v>33 | Janz_TOS1_2008_rainfed_eCO2</v>
      </c>
      <c r="AC7" t="str">
        <v>34 | Janz_TOS1_2008_rainfed_aCO2</v>
      </c>
      <c r="AD7" t="str">
        <v>35 | Janz_TOS1_2008_irrigated_eCO2</v>
      </c>
      <c r="AE7" t="str">
        <v>36 | Janz_TOS1_2008_irrigated_aCO2</v>
      </c>
      <c r="AF7" t="str">
        <v>37 | Janz_TOS2_2008_rainfed_eCO2</v>
      </c>
      <c r="AG7" t="str">
        <v>38 | Janz_TOS2_2008_rainfed_aCO2</v>
      </c>
      <c r="AH7" t="str">
        <v>39 | Janz_TOS2_2008_irrigated_eCO2</v>
      </c>
      <c r="AI7" t="str">
        <v>4 | Yitpi_TOS1_2007_irrigated_aCO2</v>
      </c>
      <c r="AJ7" t="str">
        <v>40 | Janz_TOS2_2008_irrigated_aCO2</v>
      </c>
      <c r="AK7" t="str">
        <v>41 | Janz_TOS1_2009_rainfed_eCO2</v>
      </c>
      <c r="AL7" t="str">
        <v>42 | Janz_TOS1_2009_rainfed_aCO2</v>
      </c>
      <c r="AM7" t="str">
        <v>43 | Janz_TOS1_2009_irrigated_eCO2</v>
      </c>
      <c r="AN7" t="str">
        <v>44 | Janz_TOS1_2009_irrigated_aCO2</v>
      </c>
      <c r="AO7" t="str">
        <v>45 | Janz_TOS2_2009_rainfed_eCO2</v>
      </c>
      <c r="AP7" t="str">
        <v>46 | Janz_TOS2_2009_rainfed_aCO2</v>
      </c>
      <c r="AQ7" t="str">
        <v>47 | Janz_TOS2_2009_irrigated_eCO2</v>
      </c>
      <c r="AR7" t="str">
        <v>48 | Janz_TOS2_2009_irrigated_aCO2</v>
      </c>
      <c r="AS7" t="str">
        <v>5 | Yitpi_TOS2_2007_rainfed_eCO2</v>
      </c>
      <c r="AT7" t="str">
        <v>6 | Yitpi_TOS2_2007_rainfed_aCO2</v>
      </c>
      <c r="AU7" t="str">
        <v>7 | Yitpi_TOS2_2007_irrigated_eCO2</v>
      </c>
      <c r="AV7" t="str">
        <v>8 | Yitpi_TOS2_2007_irrigated_aCO2</v>
      </c>
      <c r="AW7" t="str">
        <v>9 | Yitpi_TOS1_2008_rainfed_eCO2</v>
      </c>
    </row>
    <row r="8" spans="1:97" x14ac:dyDescent="0.35">
      <c r="A8" t="str">
        <v>Hunsaker_1996_method</v>
      </c>
      <c r="B8" t="str" cm="1">
        <f t="array" ref="B8:E8">TRANSPOSE(_xlfn._xlws.SORT(_xlfn._xlws.FILTER(treatments[treatment_number]&amp;" | "&amp;treatments[treatment_name],treatments[experiment_ID]=A8)))</f>
        <v>1 | irrigation_1992_1993_WET</v>
      </c>
      <c r="C8" t="str">
        <v>2 | irrigation_1992_1993_DRY</v>
      </c>
      <c r="D8" t="str">
        <v>3 | irrigation_1993_1994_WET</v>
      </c>
      <c r="E8" t="str">
        <v>4 | irrigation_1993_1994_DRY</v>
      </c>
    </row>
    <row r="9" spans="1:97" x14ac:dyDescent="0.35">
      <c r="A9" t="str">
        <v>Iqba_2014_method</v>
      </c>
      <c r="B9" t="str" cm="1">
        <f t="array" ref="B9:P9">TRANSPOSE(_xlfn._xlws.SORT(_xlfn._xlws.FILTER(treatments[treatment_number]&amp;" | "&amp;treatments[treatment_name],treatments[experiment_ID]=A9)))</f>
        <v>1 | 1998_irrigated_treatmentA</v>
      </c>
      <c r="C9" t="str">
        <v>10 | 1999_irrigated_treatmentE</v>
      </c>
      <c r="D9" t="str">
        <v>11 | 2000_irrigated_treatmentA</v>
      </c>
      <c r="E9" t="str">
        <v>12 | 2000_irrigated_treatmentB</v>
      </c>
      <c r="F9" t="str">
        <v>13 | 2000_irrigated_treatmentC</v>
      </c>
      <c r="G9" t="str">
        <v>14 | 2000_irrigated_treatmentD</v>
      </c>
      <c r="H9" t="str">
        <v>15 | 2000_irrigated_treatmentE</v>
      </c>
      <c r="I9" t="str">
        <v>2 | 1998_irrigated_treatmentB</v>
      </c>
      <c r="J9" t="str">
        <v>3 | 1998_irrigated_treatmentC</v>
      </c>
      <c r="K9" t="str">
        <v>4 | 1998_irrigated_treatmentD</v>
      </c>
      <c r="L9" t="str">
        <v>5 | 1998_irrigated_treatmentE</v>
      </c>
      <c r="M9" t="str">
        <v>6 | 1999_irrigated_treatmentA</v>
      </c>
      <c r="N9" t="str">
        <v>7 | 1999_irrigated_treatmentB</v>
      </c>
      <c r="O9" t="str">
        <v>8 | 1999_irrigated_treatmentC</v>
      </c>
      <c r="P9" t="str">
        <v>9 | 1999_irrigated_treatmentD</v>
      </c>
    </row>
    <row r="10" spans="1:97" x14ac:dyDescent="0.35">
      <c r="A10" t="str">
        <v>Li_2014_method</v>
      </c>
      <c r="B10" t="str" cm="1">
        <f t="array" ref="B10:BE10">TRANSPOSE(_xlfn._xlws.SORT(_xlfn._xlws.FILTER(treatments[treatment_number]&amp;" | "&amp;treatments[treatment_name],treatments[experiment_ID]=A10)))</f>
        <v>1 | MZ_1979_N0</v>
      </c>
      <c r="C10" t="str">
        <v>10 | WH_1981_N90</v>
      </c>
      <c r="D10" t="str">
        <v>11 | WH_1981_SN90</v>
      </c>
      <c r="E10" t="str">
        <v>12 | WH_1981_MN90</v>
      </c>
      <c r="F10" t="str">
        <v>13 | WH_1982_N0</v>
      </c>
      <c r="G10" t="str">
        <v>14 | WH_1982_N90</v>
      </c>
      <c r="H10" t="str">
        <v>15 | WH_1982_SN90</v>
      </c>
      <c r="I10" t="str">
        <v>16 | WH_1982_MN90</v>
      </c>
      <c r="J10" t="str">
        <v>17 | WH_1983_N0</v>
      </c>
      <c r="K10" t="str">
        <v>18 | WH_1983_N90</v>
      </c>
      <c r="L10" t="str">
        <v>19 | WH_1983_SN90</v>
      </c>
      <c r="M10" t="str">
        <v>2 | MZ_1979_N90</v>
      </c>
      <c r="N10" t="str">
        <v>20 | WH_1983_MN90</v>
      </c>
      <c r="O10" t="str">
        <v>21 | WH_1984_N0</v>
      </c>
      <c r="P10" t="str">
        <v>22 | WH_1984_N90</v>
      </c>
      <c r="Q10" t="str">
        <v>23 | WH_1984_SN90</v>
      </c>
      <c r="R10" t="str">
        <v>24 | WH_1984_MN90</v>
      </c>
      <c r="S10" t="str">
        <v>25 | MZ_1985_N0</v>
      </c>
      <c r="T10" t="str">
        <v>26 | MZ_1985_N90</v>
      </c>
      <c r="U10" t="str">
        <v>27 | MZ_1985_SN90</v>
      </c>
      <c r="V10" t="str">
        <v>28 | MZ_1985_MN90</v>
      </c>
      <c r="W10" t="str">
        <v>29 | MZ_1986_N0</v>
      </c>
      <c r="X10" t="str">
        <v>3 | MZ_1979_SN90</v>
      </c>
      <c r="Y10" t="str">
        <v>30 | MZ_1986_N90</v>
      </c>
      <c r="Z10" t="str">
        <v>31 | MZ_1986_SN90</v>
      </c>
      <c r="AA10" t="str">
        <v>32 | MZ_1986_MN90</v>
      </c>
      <c r="AB10" t="str">
        <v>33 | WH_1987_N0</v>
      </c>
      <c r="AC10" t="str">
        <v>34 | WH_1987_N90</v>
      </c>
      <c r="AD10" t="str">
        <v>35 | WH_1987_SN90</v>
      </c>
      <c r="AE10" t="str">
        <v>36 | WH_1987_MN90</v>
      </c>
      <c r="AF10" t="str">
        <v>37 | WH_1988_N0</v>
      </c>
      <c r="AG10" t="str">
        <v>38 | WH_1988_N90</v>
      </c>
      <c r="AH10" t="str">
        <v>39 | WH_1988_SN90</v>
      </c>
      <c r="AI10" t="str">
        <v>4 | MZ_1979_MN90</v>
      </c>
      <c r="AJ10" t="str">
        <v>40 | WH_1988_MN90</v>
      </c>
      <c r="AK10" t="str">
        <v>41 | WH_1989_N0</v>
      </c>
      <c r="AL10" t="str">
        <v>42 | WH_1989_N90</v>
      </c>
      <c r="AM10" t="str">
        <v>43 | WH_1989_SN90</v>
      </c>
      <c r="AN10" t="str">
        <v>44 | WH_1989_MN90</v>
      </c>
      <c r="AO10" t="str">
        <v>45 | WH_1990_N0</v>
      </c>
      <c r="AP10" t="str">
        <v>46 | WH_1990_N90</v>
      </c>
      <c r="AQ10" t="str">
        <v>47 | WH_1990_SN90</v>
      </c>
      <c r="AR10" t="str">
        <v>48 | WH_1990_MN90</v>
      </c>
      <c r="AS10" t="str">
        <v>49 | MZ_1991_N0</v>
      </c>
      <c r="AT10" t="str">
        <v>5 | MZ_1980_N0</v>
      </c>
      <c r="AU10" t="str">
        <v>50 | MZ_1991_N90</v>
      </c>
      <c r="AV10" t="str">
        <v>51 | MZ_1991_SN90</v>
      </c>
      <c r="AW10" t="str">
        <v>52 | MZ_1991_MN90</v>
      </c>
      <c r="AX10" t="str">
        <v>53 | MZ_1992_N0</v>
      </c>
      <c r="AY10" t="str">
        <v>54 | MZ_1992_N90</v>
      </c>
      <c r="AZ10" t="str">
        <v>55 | MZ_1992_SN90</v>
      </c>
      <c r="BA10" t="str">
        <v>56 | MZ_1992_MN90</v>
      </c>
      <c r="BB10" t="str">
        <v>6 | MZ_1980_N90</v>
      </c>
      <c r="BC10" t="str">
        <v>7 | MZ_1980_SN90</v>
      </c>
      <c r="BD10" t="str">
        <v>8 | MZ_1980_MN90</v>
      </c>
      <c r="BE10" t="str">
        <v>9 | WH_1981_N0</v>
      </c>
    </row>
    <row r="11" spans="1:97" x14ac:dyDescent="0.35">
      <c r="A11" t="str">
        <v>Oelofse_2015_method</v>
      </c>
      <c r="B11" t="str" cm="1">
        <f t="array" ref="B11:CS11">TRANSPOSE(_xlfn._xlws.SORT(_xlfn._xlws.FILTER(treatments[treatment_number]&amp;" | "&amp;treatments[treatment_name],treatments[experiment_ID]=A11)))</f>
        <v>1 | JB1_soil_1989_2009_N1_wheat</v>
      </c>
      <c r="C11" t="str">
        <v>10 | JB2_soil_1989_2009_N2_wheat</v>
      </c>
      <c r="D11" t="str">
        <v>11 | JB3_soil_1989_2009_N2_wheat</v>
      </c>
      <c r="E11" t="str">
        <v>12 | JB4_soil_1989_2009_N2_wheat</v>
      </c>
      <c r="F11" t="str">
        <v>13 | JB5_soil_1989_2009_N2_wheat</v>
      </c>
      <c r="G11" t="str">
        <v>14 | JB6_soil_1989_2009_N2_wheat</v>
      </c>
      <c r="H11" t="str">
        <v>15 | JB7_soil_1989_2009_N2_wheat</v>
      </c>
      <c r="I11" t="str">
        <v>16 | JB8_soil_1989_2009_N2_wheat</v>
      </c>
      <c r="J11" t="str">
        <v>17 | JB1_soil_1989_2009_N3_wheat</v>
      </c>
      <c r="K11" t="str">
        <v>18 | JB2_soil_1989_2009_N3_wheat</v>
      </c>
      <c r="L11" t="str">
        <v>19 | JB3_soil_1989_2009_N3_wheat</v>
      </c>
      <c r="M11" t="str">
        <v>2 | JB2_soil_1989_2009_N1_wheat</v>
      </c>
      <c r="N11" t="str">
        <v>20 | JB4_soil_1989_2009_N3_wheat</v>
      </c>
      <c r="O11" t="str">
        <v>21 | JB5_soil_1989_2009_N3_wheat</v>
      </c>
      <c r="P11" t="str">
        <v>22 | JB6_soil_1989_2009_N3_wheat</v>
      </c>
      <c r="Q11" t="str">
        <v>23 | JB7_soil_1989_2009_N3_wheat</v>
      </c>
      <c r="R11" t="str">
        <v>24 | JB8_soil_1989_2009_N3_wheat</v>
      </c>
      <c r="S11" t="str">
        <v>25 | JB1_soil_1989_2009_N4_wheat</v>
      </c>
      <c r="T11" t="str">
        <v>26 | JB2_soil_1989_2009_N4_wheat</v>
      </c>
      <c r="U11" t="str">
        <v>27 | JB3_soil_1989_2009_N4_wheat</v>
      </c>
      <c r="V11" t="str">
        <v>28 | JB4_soil_1989_2009_N4_wheat</v>
      </c>
      <c r="W11" t="str">
        <v>29 | JB5_soil_1989_2009_N4_wheat</v>
      </c>
      <c r="X11" t="str">
        <v>3 | JB3_soil_1989_2009_N1_wheat</v>
      </c>
      <c r="Y11" t="str">
        <v>30 | JB6_soil_1989_2009_N4_wheat</v>
      </c>
      <c r="Z11" t="str">
        <v>31 | JB7_soil_1989_2009_N4_wheat</v>
      </c>
      <c r="AA11" t="str">
        <v>32 | JB8_soil_1989_2009_N4_wheat</v>
      </c>
      <c r="AB11" t="str">
        <v>33 | JB1_soil_1989_2009_N5_wheat</v>
      </c>
      <c r="AC11" t="str">
        <v>34 | JB2_soil_1989_2009_N5_wheat</v>
      </c>
      <c r="AD11" t="str">
        <v>35 | JB3_soil_1989_2009_N5_wheat</v>
      </c>
      <c r="AE11" t="str">
        <v>36 | JB4_soil_1989_2009_N5_wheat</v>
      </c>
      <c r="AF11" t="str">
        <v>37 | JB5_soil_1989_2009_N5_wheat</v>
      </c>
      <c r="AG11" t="str">
        <v>38 | JB6_soil_1989_2009_N5_wheat</v>
      </c>
      <c r="AH11" t="str">
        <v>39 | JB7_soil_1989_2009_N5_wheat</v>
      </c>
      <c r="AI11" t="str">
        <v>4 | JB4_soil_1989_2009_N1_wheat</v>
      </c>
      <c r="AJ11" t="str">
        <v>40 | JB8_soil_1989_2009_N5_wheat</v>
      </c>
      <c r="AK11" t="str">
        <v>41 | JB1_soil_1989_2009_N6_wheat</v>
      </c>
      <c r="AL11" t="str">
        <v>42 | JB2_soil_1989_2009_N6_wheat</v>
      </c>
      <c r="AM11" t="str">
        <v>43 | JB3_soil_1989_2009_N6_wheat</v>
      </c>
      <c r="AN11" t="str">
        <v>44 | JB4_soil_1989_2009_N6_wheat</v>
      </c>
      <c r="AO11" t="str">
        <v>45 | JB5_soil_1989_2009_N6_wheat</v>
      </c>
      <c r="AP11" t="str">
        <v>46 | JB6_soil_1989_2009_N6_wheat</v>
      </c>
      <c r="AQ11" t="str">
        <v>47 | JB7_soil_1989_2009_N6_wheat</v>
      </c>
      <c r="AR11" t="str">
        <v>48 | JB8_soil_1989_2009_N6_wheat</v>
      </c>
      <c r="AS11" t="str">
        <v>49 | JB1_soil_1992_2009_N1_barely</v>
      </c>
      <c r="AT11" t="str">
        <v>5 | JB5_soil_1989_2009_N1_wheat</v>
      </c>
      <c r="AU11" t="str">
        <v>50 | JB2_soil_1992_2009_N1_barely</v>
      </c>
      <c r="AV11" t="str">
        <v>51 | JB3_soil_1992_2009_N1_barely</v>
      </c>
      <c r="AW11" t="str">
        <v>52 | JB4_soil_1992_2009_N1_barely</v>
      </c>
      <c r="AX11" t="str">
        <v>53 | JB5_soil_1992_2009_N1_barely</v>
      </c>
      <c r="AY11" t="str">
        <v>54 | JB6_soil_1992_2009_N1_barely</v>
      </c>
      <c r="AZ11" t="str">
        <v>55 | JB7_soil_1992_2009_N1_barely</v>
      </c>
      <c r="BA11" t="str">
        <v>56 | JB8_soil_1992_2009_N1_barely</v>
      </c>
      <c r="BB11" t="str">
        <v>57 | JB1_soil_1992_2009_N2_barely</v>
      </c>
      <c r="BC11" t="str">
        <v>58 | JB2_soil_1992_2009_N2_barely</v>
      </c>
      <c r="BD11" t="str">
        <v>59 | JB3_soil_1992_2009_N2_barely</v>
      </c>
      <c r="BE11" t="str">
        <v>6 | JB6_soil_1989_2009_N1_wheat</v>
      </c>
      <c r="BF11" t="str">
        <v>60 | JB4_soil_1992_2009_N2_barely</v>
      </c>
      <c r="BG11" t="str">
        <v>61 | JB5_soil_1992_2009_N2_barely</v>
      </c>
      <c r="BH11" t="str">
        <v>62 | JB6_soil_1992_2009_N2_barely</v>
      </c>
      <c r="BI11" t="str">
        <v>63 | JB7_soil_1992_2009_N2_barely</v>
      </c>
      <c r="BJ11" t="str">
        <v>64 | JB8_soil_1992_2009_N2_barely</v>
      </c>
      <c r="BK11" t="str">
        <v>65 | JB1_soil_1992_2009_N3_barely</v>
      </c>
      <c r="BL11" t="str">
        <v>66 | JB2_soil_1992_2009_N3_barely</v>
      </c>
      <c r="BM11" t="str">
        <v>67 | JB3_soil_1992_2009_N3_barely</v>
      </c>
      <c r="BN11" t="str">
        <v>68 | JB4_soil_1992_2009_N3_barely</v>
      </c>
      <c r="BO11" t="str">
        <v>69 | JB5_soil_1992_2009_N3_barely</v>
      </c>
      <c r="BP11" t="str">
        <v>7 | JB7_soil_1989_2009_N1_wheat</v>
      </c>
      <c r="BQ11" t="str">
        <v>70 | JB6_soil_1992_2009_N3_barely</v>
      </c>
      <c r="BR11" t="str">
        <v>71 | JB7_soil_1992_2009_N3_barely</v>
      </c>
      <c r="BS11" t="str">
        <v>72 | JB8_soil_1992_2009_N3_barely</v>
      </c>
      <c r="BT11" t="str">
        <v>73 | JB1_soil_1992_2009_N4_barely</v>
      </c>
      <c r="BU11" t="str">
        <v>74 | JB2_soil_1992_2009_N4_barely</v>
      </c>
      <c r="BV11" t="str">
        <v>75 | JB3_soil_1992_2009_N4_barely</v>
      </c>
      <c r="BW11" t="str">
        <v>76 | JB4_soil_1992_2009_N4_barely</v>
      </c>
      <c r="BX11" t="str">
        <v>77 | JB5_soil_1992_2009_N4_barely</v>
      </c>
      <c r="BY11" t="str">
        <v>78 | JB6_soil_1992_2009_N4_barely</v>
      </c>
      <c r="BZ11" t="str">
        <v>79 | JB7_soil_1992_2009_N4_barely</v>
      </c>
      <c r="CA11" t="str">
        <v>8 | JB8_soil_1989_2009_N1_wheat</v>
      </c>
      <c r="CB11" t="str">
        <v>80 | JB8_soil_1992_2009_N4_barely</v>
      </c>
      <c r="CC11" t="str">
        <v>81 | JB1_soil_1992_2009_N5_barely</v>
      </c>
      <c r="CD11" t="str">
        <v>82 | JB2_soil_1992_2009_N5_barely</v>
      </c>
      <c r="CE11" t="str">
        <v>83 | JB3_soil_1992_2009_N5_barely</v>
      </c>
      <c r="CF11" t="str">
        <v>84 | JB4_soil_1992_2009_N5_barely</v>
      </c>
      <c r="CG11" t="str">
        <v>85 | JB5_soil_1992_2009_N5_barely</v>
      </c>
      <c r="CH11" t="str">
        <v>86 | JB6_soil_1992_2009_N5_barely</v>
      </c>
      <c r="CI11" t="str">
        <v>87 | JB7_soil_1992_2009_N5_barely</v>
      </c>
      <c r="CJ11" t="str">
        <v>88 | JB8_soil_1992_2009_N5_barely</v>
      </c>
      <c r="CK11" t="str">
        <v>89 | JB1_soil_1992_2009_N6_barely</v>
      </c>
      <c r="CL11" t="str">
        <v>9 | JB1_soil_1989_2009_N2_wheat</v>
      </c>
      <c r="CM11" t="str">
        <v>90 | JB2_soil_1992_2009_N6_barely</v>
      </c>
      <c r="CN11" t="str">
        <v>91 | JB3_soil_1992_2009_N6_barely</v>
      </c>
      <c r="CO11" t="str">
        <v>92 | JB4_soil_1992_2009_N6_barely</v>
      </c>
      <c r="CP11" t="str">
        <v>93 | JB5_soil_1992_2009_N6_barely</v>
      </c>
      <c r="CQ11" t="str">
        <v>94 | JB6_soil_1992_2009_N6_barely</v>
      </c>
      <c r="CR11" t="str">
        <v>95 | JB7_soil_1992_2009_N6_barely</v>
      </c>
      <c r="CS11" t="str">
        <v>96 | JB8_soil_1992_2009_N6_barely</v>
      </c>
    </row>
    <row r="12" spans="1:97" x14ac:dyDescent="0.35">
      <c r="A12" t="str">
        <v>Shoukat_2024_method</v>
      </c>
      <c r="B12" t="str" cm="1">
        <f t="array" ref="B12:K12">TRANSPOSE(_xlfn._xlws.SORT(_xlfn._xlws.FILTER(treatments[treatment_number]&amp;" | "&amp;treatments[treatment_name],treatments[experiment_ID]=A12)))</f>
        <v>1 | 2020_2021_N54</v>
      </c>
      <c r="C12" t="str">
        <v>10 | 2021_2022_N321</v>
      </c>
      <c r="D12" t="str">
        <v>2 | 2021_2022_N54</v>
      </c>
      <c r="E12" t="str">
        <v>3 | 2020_2021_N121</v>
      </c>
      <c r="F12" t="str">
        <v>4 | 2021_2022_N121</v>
      </c>
      <c r="G12" t="str">
        <v>5 | 2020_2021_N187</v>
      </c>
      <c r="H12" t="str">
        <v>6 | 2021_2022_N187</v>
      </c>
      <c r="I12" t="str">
        <v>7 | 2020_2021_N254</v>
      </c>
      <c r="J12" t="str">
        <v>8 | 2021_2022_N254</v>
      </c>
      <c r="K12" t="str">
        <v>9 | 2020_2021_N321</v>
      </c>
    </row>
    <row r="13" spans="1:97" x14ac:dyDescent="0.35">
      <c r="A13" t="str">
        <v>Ventrella_2016_method</v>
      </c>
      <c r="B13" t="str" cm="1">
        <f t="array" ref="B13:AW13">TRANSPOSE(_xlfn._xlws.SORT(_xlfn._xlws.FILTER(treatments[treatment_number]&amp;" | "&amp;treatments[treatment_name],treatments[experiment_ID]=A13)))</f>
        <v>1 | Val_gen_CR_T1_1977_1981</v>
      </c>
      <c r="C13" t="str">
        <v>10 | App_gen_CR_T2_1982_1986</v>
      </c>
      <c r="D13" t="str">
        <v>11 | App_gen_CR_T3_1982_1986</v>
      </c>
      <c r="E13" t="str">
        <v>12 | App_gen_CR_T4_1982_1986</v>
      </c>
      <c r="F13" t="str">
        <v>13 | App_gen_CR_T5_1982_1986</v>
      </c>
      <c r="G13" t="str">
        <v>14 | App_gen_CR_T6_1982_1986</v>
      </c>
      <c r="H13" t="str">
        <v>15 | App_gen_CR_T7_1982_1986</v>
      </c>
      <c r="I13" t="str">
        <v>16 | App_gen_CR_T8_1982_1986</v>
      </c>
      <c r="J13" t="str">
        <v>17 | Lat_gen_CR_T1_1987_1991</v>
      </c>
      <c r="K13" t="str">
        <v>18 | Lat_gen_CR_T2_1987_1991</v>
      </c>
      <c r="L13" t="str">
        <v>19 | Lat_gen_CR_T3_1987_1991</v>
      </c>
      <c r="M13" t="str">
        <v>2 | Val_gen_CR_T2_1977_1981</v>
      </c>
      <c r="N13" t="str">
        <v>20 | Lat_gen_CR_T4_1987_1991</v>
      </c>
      <c r="O13" t="str">
        <v>21 | Lat_gen_CR_T5_1987_1991</v>
      </c>
      <c r="P13" t="str">
        <v>22 | Lat_gen_CR_T6_1987_1991</v>
      </c>
      <c r="Q13" t="str">
        <v>23 | Lat_gen_CR_T7_1987_1991</v>
      </c>
      <c r="R13" t="str">
        <v>24 | Lat_gen_CR_T8_1987_1991</v>
      </c>
      <c r="S13" t="str">
        <v>25 | Appio_gen_CR_T1_1992_1995</v>
      </c>
      <c r="T13" t="str">
        <v>26 | Appio_gen_CR_T2_1992_1995</v>
      </c>
      <c r="U13" t="str">
        <v>27 | Appio_gen_CR_T3_1992_1995</v>
      </c>
      <c r="V13" t="str">
        <v>28 | Appio_gen_CR_T4_1992_1995</v>
      </c>
      <c r="W13" t="str">
        <v>29 | Appio_gen_CR_T5_1992_1995</v>
      </c>
      <c r="X13" t="str">
        <v>3 | Val_gen_CR_T3_1977_1981</v>
      </c>
      <c r="Y13" t="str">
        <v>30 | Appio_gen_CR_T6_1992_1995</v>
      </c>
      <c r="Z13" t="str">
        <v>31 | Appio_gen_CR_T7_1992_1995</v>
      </c>
      <c r="AA13" t="str">
        <v>32 | Appio_gen_CR_T8_1992_1995</v>
      </c>
      <c r="AB13" t="str">
        <v>33 | Sim_gen_CR_T1_1996_1999_and_2006_2012</v>
      </c>
      <c r="AC13" t="str">
        <v>34 | Sim_gen_CR_T2_1996_1999_and_2006_2012</v>
      </c>
      <c r="AD13" t="str">
        <v>35 | Sim_gen_CR_T3_1996_1999_and_2006_2012</v>
      </c>
      <c r="AE13" t="str">
        <v>36 | Sim_gen_CR_T4_1996_1999_and_2006_2012</v>
      </c>
      <c r="AF13" t="str">
        <v>37 | Sim_gen_CR_T5_1996_1999_and_2006_2012</v>
      </c>
      <c r="AG13" t="str">
        <v>38 | Sim_gen_CR_T6_1996_1999_and_2006_2012</v>
      </c>
      <c r="AH13" t="str">
        <v>39 | Sim_gen_CR_T7_1996_1999_and_2006_2012</v>
      </c>
      <c r="AI13" t="str">
        <v>4 | Val_gen_CR_T4_1977_1981</v>
      </c>
      <c r="AJ13" t="str">
        <v>40 | Sim_gen_CR_T8_1996_1999_and_2006_2012</v>
      </c>
      <c r="AK13" t="str">
        <v>41 | Ofa_gen_CR_T1_2000_2005</v>
      </c>
      <c r="AL13" t="str">
        <v>42 | Ofa_gen_CR_T2_2000_2005</v>
      </c>
      <c r="AM13" t="str">
        <v>43 | Ofa_gen_CR_T3_2000_2005</v>
      </c>
      <c r="AN13" t="str">
        <v>44 | Ofa_gen_CR_T4_2000_2005</v>
      </c>
      <c r="AO13" t="str">
        <v>45 | Ofa_gen_CR_T5_2000_2005</v>
      </c>
      <c r="AP13" t="str">
        <v>46 | Ofa_gen_CR_T6_2000_2005</v>
      </c>
      <c r="AQ13" t="str">
        <v>47 | Ofa_gen_CR_T7_2000_2005</v>
      </c>
      <c r="AR13" t="str">
        <v>48 | Ofa_gen_CR_T8_2000_2005</v>
      </c>
      <c r="AS13" t="str">
        <v>5 | Val_gen_CR_T5_1977_1981</v>
      </c>
      <c r="AT13" t="str">
        <v>6 | Val_gen_CR_T6_1977_1981</v>
      </c>
      <c r="AU13" t="str">
        <v>7 | Val_gen_CR_T7_1977_1981</v>
      </c>
      <c r="AV13" t="str">
        <v>8 | Val_gen_CR_T8_1977_1981</v>
      </c>
      <c r="AW13" t="str">
        <v>9 | App_gen_CR_T1_1982_1986</v>
      </c>
    </row>
    <row r="14" spans="1:97" x14ac:dyDescent="0.35">
      <c r="B14" t="str" cm="1">
        <f t="array" ref="B14">TRANSPOSE(_xlfn._xlws.SORT(_xlfn._xlws.FILTER(treatments[treatment_number]&amp;" | "&amp;treatments[treatment_name],treatments[experiment_ID]=A14)))</f>
        <v xml:space="preserve"> | </v>
      </c>
    </row>
    <row r="15" spans="1:97" x14ac:dyDescent="0.35">
      <c r="B15" t="str" cm="1">
        <f t="array" ref="B15">TRANSPOSE(_xlfn._xlws.SORT(_xlfn._xlws.FILTER(treatments[treatment_number]&amp;" | "&amp;treatments[treatment_name],treatments[experiment_ID]=A15)))</f>
        <v xml:space="preserve"> | </v>
      </c>
    </row>
    <row r="16" spans="1:97"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127"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3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14">_xlfn._xlws.SORT(_xlfn.UNIQUE(_xlfn._xlws.FILTER(expMetadata[experiment_ID], expMetadata[experiment_ID] &lt;&gt; "")))</f>
        <v>Basso_2010_method</v>
      </c>
      <c r="B3" t="str" cm="1">
        <f t="array" ref="B3:B24">IFERROR(_xlfn._xlws.SORT(_xlfn.UNIQUE(_xlfn._xlws.FILTER(soilMetadata[soil_profile_ID], soilMetadata[soil_profile_ID] &lt;&gt; ""))), "")</f>
        <v>Basso_2010_method_soil</v>
      </c>
      <c r="C3" t="str" cm="1">
        <f t="array" ref="C3">IFERROR(_xlfn._xlws.SORT(_xlfn.UNIQUE(_xlfn._xlws.FILTER(#REF!,#REF! &lt;&gt; ""))), "")</f>
        <v/>
      </c>
      <c r="D3" t="str" cm="1">
        <f t="array" ref="D3:D36">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Bustos-Korts_2013_method</v>
      </c>
      <c r="B5" t="str">
        <v>Boulch_2021_method_soil_catillon</v>
      </c>
      <c r="D5" t="str">
        <v>Bustos-Korts_2013_method</v>
      </c>
    </row>
    <row r="6" spans="1:4" x14ac:dyDescent="0.35">
      <c r="A6" t="str">
        <v>Dettori_2017_method</v>
      </c>
      <c r="B6" t="str">
        <v>Bustos-Korts_2013_method_soil</v>
      </c>
      <c r="D6" t="str">
        <v>Dettori_2017_method</v>
      </c>
    </row>
    <row r="7" spans="1:4" x14ac:dyDescent="0.35">
      <c r="A7" t="str">
        <v>Dueri_2022_method</v>
      </c>
      <c r="B7" t="str">
        <v>Dettori_2017_method_soil1</v>
      </c>
      <c r="D7" t="str">
        <v>Dueri_2022_method</v>
      </c>
    </row>
    <row r="8" spans="1:4" x14ac:dyDescent="0.35">
      <c r="A8" t="str">
        <v>Fernando_2013_method</v>
      </c>
      <c r="B8" t="str">
        <v>Dettori_2017_method_soil2</v>
      </c>
      <c r="D8" t="str">
        <v>Fernando_2013_method</v>
      </c>
    </row>
    <row r="9" spans="1:4" x14ac:dyDescent="0.35">
      <c r="A9" t="str">
        <v>Hunsaker_1996_method</v>
      </c>
      <c r="B9" t="str">
        <v>Dueri_2022_method_soil1</v>
      </c>
      <c r="D9" t="str">
        <v>Hunsaker_1996_method</v>
      </c>
    </row>
    <row r="10" spans="1:4" x14ac:dyDescent="0.35">
      <c r="A10" t="str">
        <v>Iqba_2014_method</v>
      </c>
      <c r="B10" t="str">
        <v>Dueri_2022_method_soil2</v>
      </c>
      <c r="D10" t="str">
        <v>Iqba_2014_method</v>
      </c>
    </row>
    <row r="11" spans="1:4" x14ac:dyDescent="0.35">
      <c r="A11" t="str">
        <v>Li_2014_method</v>
      </c>
      <c r="B11" t="str">
        <v>Fernando_2013_method_soil</v>
      </c>
      <c r="D11" t="str">
        <v>Li_2014_method</v>
      </c>
    </row>
    <row r="12" spans="1:4" x14ac:dyDescent="0.35">
      <c r="A12" t="str">
        <v>Oelofse_2015_method</v>
      </c>
      <c r="B12" t="str">
        <v>Hunsaker_1996_method_soil</v>
      </c>
      <c r="D12" t="str">
        <v>Oelofse_2015_method</v>
      </c>
    </row>
    <row r="13" spans="1:4" x14ac:dyDescent="0.35">
      <c r="A13" t="str">
        <v>Shoukat_2024_method</v>
      </c>
      <c r="B13" t="str">
        <v>Iqba_2014_method_soil</v>
      </c>
      <c r="D13" t="str">
        <v>Shoukat_2024_method</v>
      </c>
    </row>
    <row r="14" spans="1:4" x14ac:dyDescent="0.35">
      <c r="A14" t="str">
        <v>Ventrella_2016_method</v>
      </c>
      <c r="B14" t="str">
        <v>Li_2014_method_soil</v>
      </c>
      <c r="D14" t="str">
        <v>Ventrella_2016_method</v>
      </c>
    </row>
    <row r="15" spans="1:4" x14ac:dyDescent="0.35">
      <c r="B15" t="str">
        <v>Oelofse_2015_method_soil_JB1</v>
      </c>
      <c r="D15" t="str">
        <v>Basso_2010_method_soil</v>
      </c>
    </row>
    <row r="16" spans="1:4" x14ac:dyDescent="0.35">
      <c r="B16" t="str">
        <v>Oelofse_2015_method_soil_JB2</v>
      </c>
      <c r="D16" t="str">
        <v>Boulch_2021_method_soil_beauvais</v>
      </c>
    </row>
    <row r="17" spans="2:4" x14ac:dyDescent="0.35">
      <c r="B17" t="str">
        <v>Oelofse_2015_method_soil_JB3</v>
      </c>
      <c r="D17" t="str">
        <v>Boulch_2021_method_soil_catillon</v>
      </c>
    </row>
    <row r="18" spans="2:4" x14ac:dyDescent="0.35">
      <c r="B18" t="str">
        <v>Oelofse_2015_method_soil_JB4</v>
      </c>
      <c r="D18" t="str">
        <v>Bustos-Korts_2013_method_soil</v>
      </c>
    </row>
    <row r="19" spans="2:4" x14ac:dyDescent="0.35">
      <c r="B19" t="str">
        <v>Oelofse_2015_method_soil_JB5</v>
      </c>
      <c r="D19" t="str">
        <v>Dettori_2017_method_soil1</v>
      </c>
    </row>
    <row r="20" spans="2:4" x14ac:dyDescent="0.35">
      <c r="B20" t="str">
        <v>Oelofse_2015_method_soil_JB6</v>
      </c>
      <c r="D20" t="str">
        <v>Dettori_2017_method_soil2</v>
      </c>
    </row>
    <row r="21" spans="2:4" x14ac:dyDescent="0.35">
      <c r="B21" t="str">
        <v>Oelofse_2015_method_soil_JB7</v>
      </c>
      <c r="D21" t="str">
        <v>Dueri_2022_method_soil1</v>
      </c>
    </row>
    <row r="22" spans="2:4" x14ac:dyDescent="0.35">
      <c r="B22" t="str">
        <v>Oelofse_2015_method_soil_JB8</v>
      </c>
      <c r="D22" t="str">
        <v>Dueri_2022_method_soil2</v>
      </c>
    </row>
    <row r="23" spans="2:4" x14ac:dyDescent="0.35">
      <c r="B23" t="str">
        <v>Shoukat_2024_method_soil</v>
      </c>
      <c r="D23" t="str">
        <v>Fernando_2013_method_soil</v>
      </c>
    </row>
    <row r="24" spans="2:4" x14ac:dyDescent="0.35">
      <c r="B24" t="str">
        <v>Ventrella_2016_method_soil</v>
      </c>
      <c r="D24" t="str">
        <v>Hunsaker_1996_method_soil</v>
      </c>
    </row>
    <row r="25" spans="2:4" x14ac:dyDescent="0.35">
      <c r="D25" t="str">
        <v>Iqba_2014_method_soil</v>
      </c>
    </row>
    <row r="26" spans="2:4" x14ac:dyDescent="0.35">
      <c r="D26" t="str">
        <v>Li_2014_method_soil</v>
      </c>
    </row>
    <row r="27" spans="2:4" x14ac:dyDescent="0.35">
      <c r="D27" t="str">
        <v>Oelofse_2015_method_soil_JB1</v>
      </c>
    </row>
    <row r="28" spans="2:4" x14ac:dyDescent="0.35">
      <c r="D28" t="str">
        <v>Oelofse_2015_method_soil_JB2</v>
      </c>
    </row>
    <row r="29" spans="2:4" x14ac:dyDescent="0.35">
      <c r="D29" t="str">
        <v>Oelofse_2015_method_soil_JB3</v>
      </c>
    </row>
    <row r="30" spans="2:4" x14ac:dyDescent="0.35">
      <c r="D30" t="str">
        <v>Oelofse_2015_method_soil_JB4</v>
      </c>
    </row>
    <row r="31" spans="2:4" x14ac:dyDescent="0.35">
      <c r="D31" t="str">
        <v>Oelofse_2015_method_soil_JB5</v>
      </c>
    </row>
    <row r="32" spans="2:4" x14ac:dyDescent="0.35">
      <c r="D32" t="str">
        <v>Oelofse_2015_method_soil_JB6</v>
      </c>
    </row>
    <row r="33" spans="4:4" x14ac:dyDescent="0.35">
      <c r="D33" t="str">
        <v>Oelofse_2015_method_soil_JB7</v>
      </c>
    </row>
    <row r="34" spans="4:4" x14ac:dyDescent="0.35">
      <c r="D34" t="str">
        <v>Oelofse_2015_method_soil_JB8</v>
      </c>
    </row>
    <row r="35" spans="4:4" x14ac:dyDescent="0.35">
      <c r="D35" t="str">
        <v>Shoukat_2024_method_soil</v>
      </c>
    </row>
    <row r="36" spans="4:4" x14ac:dyDescent="0.35">
      <c r="D36" t="str">
        <v>Ventrella_2016_method_soil</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91" t="s">
        <v>45</v>
      </c>
      <c r="C4" s="191"/>
      <c r="D4" s="191"/>
      <c r="E4" s="191"/>
      <c r="H4" s="191" t="s">
        <v>2044</v>
      </c>
      <c r="I4" s="191"/>
      <c r="J4" s="191"/>
      <c r="K4" s="191"/>
    </row>
    <row r="5" spans="1:11" ht="11.15" customHeight="1" x14ac:dyDescent="0.35"/>
    <row r="6" spans="1:11" ht="18" customHeight="1" x14ac:dyDescent="0.35">
      <c r="B6" s="192" t="s">
        <v>6821</v>
      </c>
      <c r="C6" s="192"/>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126" priority="37"/>
  </conditionalFormatting>
  <conditionalFormatting sqref="A1">
    <cfRule type="duplicateValues" dxfId="125" priority="38"/>
  </conditionalFormatting>
  <conditionalFormatting sqref="A1">
    <cfRule type="duplicateValues" dxfId="124" priority="39"/>
  </conditionalFormatting>
  <conditionalFormatting sqref="A1">
    <cfRule type="duplicateValues" dxfId="123" priority="36"/>
  </conditionalFormatting>
  <conditionalFormatting sqref="B1:B1527">
    <cfRule type="cellIs" dxfId="122" priority="35" operator="equal">
      <formula>-99</formula>
    </cfRule>
  </conditionalFormatting>
  <conditionalFormatting sqref="C500 C93:C140 C377 C142:C241 C1:C33 C76:C90 C35:C40 C243:C261 C263:C287 C42:C74">
    <cfRule type="duplicateValues" dxfId="121" priority="40"/>
  </conditionalFormatting>
  <conditionalFormatting sqref="C377 C93:C140 C142:C156 C1:C33 C76:C90 C35:C40 C42:C74">
    <cfRule type="duplicateValues" dxfId="120" priority="41"/>
  </conditionalFormatting>
  <conditionalFormatting sqref="C174">
    <cfRule type="duplicateValues" dxfId="119" priority="42"/>
  </conditionalFormatting>
  <conditionalFormatting sqref="C377 C93:C140 C142:C241 C1:C33 C76:C90 C35:C40 C243:C261 C263:C267 C42:C74">
    <cfRule type="duplicateValues" dxfId="118" priority="43"/>
  </conditionalFormatting>
  <conditionalFormatting sqref="C76:C1048576 C1:C74">
    <cfRule type="duplicateValues" dxfId="117" priority="34"/>
  </conditionalFormatting>
  <conditionalFormatting sqref="G1204">
    <cfRule type="duplicateValues" dxfId="116" priority="33"/>
  </conditionalFormatting>
  <conditionalFormatting sqref="G1371">
    <cfRule type="duplicateValues" dxfId="115" priority="32"/>
  </conditionalFormatting>
  <conditionalFormatting sqref="G647:G648">
    <cfRule type="duplicateValues" dxfId="114" priority="31"/>
  </conditionalFormatting>
  <conditionalFormatting sqref="G635">
    <cfRule type="duplicateValues" dxfId="113" priority="30"/>
  </conditionalFormatting>
  <conditionalFormatting sqref="G522">
    <cfRule type="duplicateValues" dxfId="112" priority="29"/>
  </conditionalFormatting>
  <conditionalFormatting sqref="G451">
    <cfRule type="duplicateValues" dxfId="111" priority="28"/>
  </conditionalFormatting>
  <conditionalFormatting sqref="G1100">
    <cfRule type="duplicateValues" dxfId="110" priority="27"/>
  </conditionalFormatting>
  <conditionalFormatting sqref="G1201">
    <cfRule type="duplicateValues" dxfId="109" priority="26"/>
  </conditionalFormatting>
  <conditionalFormatting sqref="C681">
    <cfRule type="duplicateValues" dxfId="108" priority="23"/>
  </conditionalFormatting>
  <conditionalFormatting sqref="C681">
    <cfRule type="duplicateValues" dxfId="107" priority="24"/>
  </conditionalFormatting>
  <conditionalFormatting sqref="G681">
    <cfRule type="duplicateValues" dxfId="106" priority="25"/>
  </conditionalFormatting>
  <conditionalFormatting sqref="C664">
    <cfRule type="duplicateValues" dxfId="105" priority="20"/>
  </conditionalFormatting>
  <conditionalFormatting sqref="C664">
    <cfRule type="duplicateValues" dxfId="104" priority="21"/>
  </conditionalFormatting>
  <conditionalFormatting sqref="G664">
    <cfRule type="duplicateValues" dxfId="103" priority="22"/>
  </conditionalFormatting>
  <conditionalFormatting sqref="G377 G1:G19 G21:G33 G76:G140 G142:G241 G35:G40 G243:G261 G263:G267 G42:G74">
    <cfRule type="duplicateValues" dxfId="102" priority="44"/>
  </conditionalFormatting>
  <conditionalFormatting sqref="G75">
    <cfRule type="duplicateValues" dxfId="101" priority="19"/>
  </conditionalFormatting>
  <conditionalFormatting sqref="G141">
    <cfRule type="duplicateValues" dxfId="100" priority="18"/>
  </conditionalFormatting>
  <conditionalFormatting sqref="G34">
    <cfRule type="duplicateValues" dxfId="99" priority="17"/>
  </conditionalFormatting>
  <conditionalFormatting sqref="G242">
    <cfRule type="duplicateValues" dxfId="98" priority="16"/>
  </conditionalFormatting>
  <conditionalFormatting sqref="G262">
    <cfRule type="duplicateValues" dxfId="97" priority="15"/>
  </conditionalFormatting>
  <conditionalFormatting sqref="G293">
    <cfRule type="duplicateValues" dxfId="96" priority="14"/>
  </conditionalFormatting>
  <conditionalFormatting sqref="G313">
    <cfRule type="duplicateValues" dxfId="95" priority="13"/>
  </conditionalFormatting>
  <conditionalFormatting sqref="G679">
    <cfRule type="duplicateValues" dxfId="94" priority="12"/>
  </conditionalFormatting>
  <conditionalFormatting sqref="G699">
    <cfRule type="duplicateValues" dxfId="93" priority="11"/>
  </conditionalFormatting>
  <conditionalFormatting sqref="G370">
    <cfRule type="duplicateValues" dxfId="92" priority="10"/>
  </conditionalFormatting>
  <conditionalFormatting sqref="B1">
    <cfRule type="duplicateValues" dxfId="91" priority="45"/>
  </conditionalFormatting>
  <conditionalFormatting sqref="G1200">
    <cfRule type="duplicateValues" dxfId="90" priority="9"/>
  </conditionalFormatting>
  <conditionalFormatting sqref="G1101 G1099">
    <cfRule type="duplicateValues" dxfId="89" priority="46"/>
  </conditionalFormatting>
  <conditionalFormatting sqref="G1243">
    <cfRule type="duplicateValues" dxfId="88" priority="8"/>
  </conditionalFormatting>
  <conditionalFormatting sqref="G1240">
    <cfRule type="duplicateValues" dxfId="87" priority="7"/>
  </conditionalFormatting>
  <conditionalFormatting sqref="G1239">
    <cfRule type="duplicateValues" dxfId="86" priority="6"/>
  </conditionalFormatting>
  <conditionalFormatting sqref="G1377">
    <cfRule type="duplicateValues" dxfId="85" priority="5"/>
  </conditionalFormatting>
  <conditionalFormatting sqref="G1374">
    <cfRule type="duplicateValues" dxfId="84" priority="4"/>
  </conditionalFormatting>
  <conditionalFormatting sqref="G1373">
    <cfRule type="duplicateValues" dxfId="83" priority="3"/>
  </conditionalFormatting>
  <conditionalFormatting sqref="G1093:G1098">
    <cfRule type="duplicateValues" dxfId="82" priority="48"/>
  </conditionalFormatting>
  <conditionalFormatting sqref="G1109:G1114">
    <cfRule type="duplicateValues" dxfId="81" priority="49"/>
  </conditionalFormatting>
  <conditionalFormatting sqref="G1199 G1202">
    <cfRule type="duplicateValues" dxfId="80" priority="50"/>
  </conditionalFormatting>
  <conditionalFormatting sqref="G1238 G1241">
    <cfRule type="duplicateValues" dxfId="79" priority="51"/>
  </conditionalFormatting>
  <conditionalFormatting sqref="G1372 G1375">
    <cfRule type="duplicateValues" dxfId="78" priority="52"/>
  </conditionalFormatting>
  <conditionalFormatting sqref="B1528">
    <cfRule type="cellIs" dxfId="77" priority="2" operator="equal">
      <formula>-99</formula>
    </cfRule>
  </conditionalFormatting>
  <conditionalFormatting sqref="E875 E437:E870 E877:E1470 E1472 E1474:E1048576 E1:E422">
    <cfRule type="duplicateValues" dxfId="76" priority="1"/>
  </conditionalFormatting>
  <conditionalFormatting sqref="G649:G663 G379:G450 G665:G678 G682:G698 G680 G371:G376 G329:G369 G452:G499 G501:G521 G523:G634 G636:G646 G700:G1091">
    <cfRule type="duplicateValues" dxfId="75" priority="5436"/>
  </conditionalFormatting>
  <conditionalFormatting sqref="C76:C90 C93:C1523 C1:C74">
    <cfRule type="duplicateValues" dxfId="74"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8580</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73" priority="77"/>
  </conditionalFormatting>
  <conditionalFormatting sqref="A1">
    <cfRule type="duplicateValues" dxfId="72" priority="78"/>
  </conditionalFormatting>
  <conditionalFormatting sqref="A1">
    <cfRule type="duplicateValues" dxfId="71" priority="79"/>
  </conditionalFormatting>
  <conditionalFormatting sqref="A1">
    <cfRule type="duplicateValues" dxfId="70" priority="76"/>
  </conditionalFormatting>
  <conditionalFormatting sqref="B1:B1525">
    <cfRule type="cellIs" dxfId="69" priority="71" operator="equal">
      <formula>-99</formula>
    </cfRule>
  </conditionalFormatting>
  <conditionalFormatting sqref="C500 C93:C140 C377 C142:C241 C1:C33 C76:C90 C35:C40 C243:C261 C263:C287 C42:C74">
    <cfRule type="duplicateValues" dxfId="68" priority="2452"/>
  </conditionalFormatting>
  <conditionalFormatting sqref="C377 C93:C140 C142:C156 C1:C33 C76:C90 C35:C40 C42:C74">
    <cfRule type="duplicateValues" dxfId="67" priority="3216"/>
  </conditionalFormatting>
  <conditionalFormatting sqref="C174">
    <cfRule type="duplicateValues" dxfId="66" priority="3575"/>
  </conditionalFormatting>
  <conditionalFormatting sqref="C377 C93:C140 C142:C241 C1:C33 C76:C90 C35:C40 C243:C261 C263:C267 C42:C74">
    <cfRule type="duplicateValues" dxfId="65" priority="4135"/>
  </conditionalFormatting>
  <conditionalFormatting sqref="C1:C74 C76:C1048576">
    <cfRule type="duplicateValues" dxfId="64" priority="69"/>
  </conditionalFormatting>
  <conditionalFormatting sqref="G1202">
    <cfRule type="duplicateValues" dxfId="63" priority="66"/>
  </conditionalFormatting>
  <conditionalFormatting sqref="G1369">
    <cfRule type="duplicateValues" dxfId="62" priority="59"/>
  </conditionalFormatting>
  <conditionalFormatting sqref="G647:G648">
    <cfRule type="duplicateValues" dxfId="61" priority="58"/>
  </conditionalFormatting>
  <conditionalFormatting sqref="G635">
    <cfRule type="duplicateValues" dxfId="60" priority="57"/>
  </conditionalFormatting>
  <conditionalFormatting sqref="G522">
    <cfRule type="duplicateValues" dxfId="59" priority="55"/>
  </conditionalFormatting>
  <conditionalFormatting sqref="G451">
    <cfRule type="duplicateValues" dxfId="58" priority="54"/>
  </conditionalFormatting>
  <conditionalFormatting sqref="G1098">
    <cfRule type="duplicateValues" dxfId="57" priority="47"/>
  </conditionalFormatting>
  <conditionalFormatting sqref="G1199">
    <cfRule type="duplicateValues" dxfId="56" priority="45"/>
  </conditionalFormatting>
  <conditionalFormatting sqref="C681">
    <cfRule type="duplicateValues" dxfId="55" priority="40"/>
  </conditionalFormatting>
  <conditionalFormatting sqref="C681">
    <cfRule type="duplicateValues" dxfId="54" priority="41"/>
  </conditionalFormatting>
  <conditionalFormatting sqref="G681">
    <cfRule type="duplicateValues" dxfId="53" priority="42"/>
  </conditionalFormatting>
  <conditionalFormatting sqref="C664">
    <cfRule type="duplicateValues" dxfId="52" priority="37"/>
  </conditionalFormatting>
  <conditionalFormatting sqref="C664">
    <cfRule type="duplicateValues" dxfId="51" priority="38"/>
  </conditionalFormatting>
  <conditionalFormatting sqref="G664">
    <cfRule type="duplicateValues" dxfId="50" priority="39"/>
  </conditionalFormatting>
  <conditionalFormatting sqref="G377 G1:G19 G21:G33 G76:G140 G142:G241 G35:G40 G243:G261 G263:G267 G42:G74">
    <cfRule type="duplicateValues" dxfId="49" priority="4878"/>
  </conditionalFormatting>
  <conditionalFormatting sqref="G75">
    <cfRule type="duplicateValues" dxfId="48" priority="35"/>
  </conditionalFormatting>
  <conditionalFormatting sqref="G141">
    <cfRule type="duplicateValues" dxfId="47" priority="34"/>
  </conditionalFormatting>
  <conditionalFormatting sqref="G34">
    <cfRule type="duplicateValues" dxfId="46" priority="33"/>
  </conditionalFormatting>
  <conditionalFormatting sqref="G242">
    <cfRule type="duplicateValues" dxfId="45" priority="32"/>
  </conditionalFormatting>
  <conditionalFormatting sqref="G262">
    <cfRule type="duplicateValues" dxfId="44" priority="31"/>
  </conditionalFormatting>
  <conditionalFormatting sqref="G293">
    <cfRule type="duplicateValues" dxfId="43" priority="30"/>
  </conditionalFormatting>
  <conditionalFormatting sqref="G313">
    <cfRule type="duplicateValues" dxfId="42" priority="29"/>
  </conditionalFormatting>
  <conditionalFormatting sqref="G679">
    <cfRule type="duplicateValues" dxfId="41" priority="28"/>
  </conditionalFormatting>
  <conditionalFormatting sqref="G699">
    <cfRule type="duplicateValues" dxfId="40" priority="27"/>
  </conditionalFormatting>
  <conditionalFormatting sqref="G370">
    <cfRule type="duplicateValues" dxfId="39" priority="26"/>
  </conditionalFormatting>
  <conditionalFormatting sqref="B1">
    <cfRule type="duplicateValues" dxfId="38" priority="4936"/>
  </conditionalFormatting>
  <conditionalFormatting sqref="G1198">
    <cfRule type="duplicateValues" dxfId="37" priority="16"/>
  </conditionalFormatting>
  <conditionalFormatting sqref="G1099 G1097">
    <cfRule type="duplicateValues" dxfId="36" priority="5127"/>
  </conditionalFormatting>
  <conditionalFormatting sqref="G1241">
    <cfRule type="duplicateValues" dxfId="35" priority="11"/>
  </conditionalFormatting>
  <conditionalFormatting sqref="G1238">
    <cfRule type="duplicateValues" dxfId="34" priority="9"/>
  </conditionalFormatting>
  <conditionalFormatting sqref="G1237">
    <cfRule type="duplicateValues" dxfId="33" priority="8"/>
  </conditionalFormatting>
  <conditionalFormatting sqref="G1375">
    <cfRule type="duplicateValues" dxfId="32" priority="7"/>
  </conditionalFormatting>
  <conditionalFormatting sqref="G1372">
    <cfRule type="duplicateValues" dxfId="31" priority="5"/>
  </conditionalFormatting>
  <conditionalFormatting sqref="G1371">
    <cfRule type="duplicateValues" dxfId="30" priority="4"/>
  </conditionalFormatting>
  <conditionalFormatting sqref="G1091:G1096">
    <cfRule type="duplicateValues" dxfId="29" priority="5378"/>
  </conditionalFormatting>
  <conditionalFormatting sqref="G1107:G1112">
    <cfRule type="duplicateValues" dxfId="28" priority="5391"/>
  </conditionalFormatting>
  <conditionalFormatting sqref="G1197 G1200">
    <cfRule type="duplicateValues" dxfId="27" priority="5402"/>
  </conditionalFormatting>
  <conditionalFormatting sqref="G1236 G1239">
    <cfRule type="duplicateValues" dxfId="26" priority="5413"/>
  </conditionalFormatting>
  <conditionalFormatting sqref="G1370 G1373">
    <cfRule type="duplicateValues" dxfId="25" priority="5423"/>
  </conditionalFormatting>
  <conditionalFormatting sqref="B1526">
    <cfRule type="cellIs" dxfId="24" priority="3" operator="equal">
      <formula>-99</formula>
    </cfRule>
  </conditionalFormatting>
  <conditionalFormatting sqref="E873 E437:E868 E875:E1468 E1470 E1472:E1048576 E1:E422">
    <cfRule type="duplicateValues" dxfId="23" priority="2"/>
  </conditionalFormatting>
  <conditionalFormatting sqref="G1:G1048576">
    <cfRule type="duplicateValues" dxfId="22" priority="1"/>
  </conditionalFormatting>
  <conditionalFormatting sqref="G649:G663 G379:G450 G665:G678 G682:G698 G680 G371:G376 G329:G369 G452:G499 G501:G521 G523:G634 G636:G646 G700:G1089">
    <cfRule type="duplicateValues" dxfId="21" priority="5494"/>
  </conditionalFormatting>
  <conditionalFormatting sqref="C76:C90 C1:C74 C93:C1521">
    <cfRule type="duplicateValues" dxfId="20"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P17"/>
  <sheetViews>
    <sheetView tabSelected="1" zoomScaleNormal="100" workbookViewId="0">
      <pane ySplit="4" topLeftCell="A14" activePane="bottomLeft" state="frozen"/>
      <selection activeCell="F18" sqref="F18"/>
      <selection pane="bottomLeft" activeCell="O16" sqref="A16:O16"/>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6" ht="149" customHeight="1" x14ac:dyDescent="0.35">
      <c r="A1" s="193" t="s">
        <v>6579</v>
      </c>
      <c r="B1" s="193"/>
      <c r="C1" s="193"/>
      <c r="D1" s="193"/>
      <c r="E1" s="193"/>
      <c r="F1" s="193"/>
      <c r="G1" s="193"/>
      <c r="H1" s="193"/>
    </row>
    <row r="2" spans="1:16" ht="28.5" hidden="1" customHeight="1" x14ac:dyDescent="0.35">
      <c r="A2" s="30"/>
      <c r="B2" s="30"/>
    </row>
    <row r="3" spans="1:16"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6"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6" x14ac:dyDescent="0.35">
      <c r="A5" s="127" t="s">
        <v>8581</v>
      </c>
      <c r="B5" s="127" t="s">
        <v>8643</v>
      </c>
      <c r="C5" s="127"/>
      <c r="D5" s="127"/>
      <c r="E5" s="127" t="s">
        <v>588</v>
      </c>
      <c r="F5" s="127" t="s">
        <v>623</v>
      </c>
      <c r="G5" s="128">
        <v>3</v>
      </c>
      <c r="H5" s="128">
        <v>10</v>
      </c>
      <c r="I5" s="127" t="s">
        <v>8751</v>
      </c>
      <c r="J5" s="127" t="s">
        <v>8582</v>
      </c>
      <c r="K5" s="127"/>
      <c r="L5" s="128">
        <v>2</v>
      </c>
      <c r="M5" s="127"/>
      <c r="N5" s="24">
        <v>45801</v>
      </c>
      <c r="O5" s="21">
        <v>45801</v>
      </c>
    </row>
    <row r="6" spans="1:16" x14ac:dyDescent="0.35">
      <c r="A6" s="127" t="s">
        <v>8642</v>
      </c>
      <c r="B6" s="127" t="s">
        <v>8644</v>
      </c>
      <c r="C6" s="127"/>
      <c r="D6" s="127"/>
      <c r="E6" s="127" t="s">
        <v>655</v>
      </c>
      <c r="F6" s="127" t="s">
        <v>590</v>
      </c>
      <c r="G6" s="128">
        <v>4</v>
      </c>
      <c r="H6" s="173">
        <v>8</v>
      </c>
      <c r="I6" t="s">
        <v>8750</v>
      </c>
      <c r="J6" t="s">
        <v>8750</v>
      </c>
      <c r="K6" s="127"/>
      <c r="L6" s="128">
        <v>2</v>
      </c>
      <c r="M6" t="s">
        <v>8750</v>
      </c>
      <c r="N6" s="21">
        <v>45801</v>
      </c>
      <c r="O6" s="21">
        <v>45801</v>
      </c>
    </row>
    <row r="7" spans="1:16" x14ac:dyDescent="0.35">
      <c r="A7" s="127" t="s">
        <v>8699</v>
      </c>
      <c r="B7" s="127" t="s">
        <v>8700</v>
      </c>
      <c r="C7" s="127"/>
      <c r="D7" s="127"/>
      <c r="E7" s="127" t="s">
        <v>588</v>
      </c>
      <c r="F7" s="127" t="s">
        <v>590</v>
      </c>
      <c r="G7" s="175">
        <v>3</v>
      </c>
      <c r="H7" s="173">
        <v>12</v>
      </c>
      <c r="I7" s="127" t="s">
        <v>8701</v>
      </c>
      <c r="J7" s="127" t="s">
        <v>8701</v>
      </c>
      <c r="K7" s="127"/>
      <c r="L7" s="128">
        <v>3</v>
      </c>
      <c r="M7" s="127"/>
      <c r="N7" s="21">
        <v>45801</v>
      </c>
      <c r="O7" s="21">
        <v>45801</v>
      </c>
    </row>
    <row r="8" spans="1:16" x14ac:dyDescent="0.35">
      <c r="A8" s="127" t="s">
        <v>8748</v>
      </c>
      <c r="B8" s="127" t="s">
        <v>8749</v>
      </c>
      <c r="C8" s="127"/>
      <c r="D8" s="127"/>
      <c r="E8" s="127" t="s">
        <v>8749</v>
      </c>
      <c r="F8" s="127" t="s">
        <v>623</v>
      </c>
      <c r="G8" s="175">
        <v>5</v>
      </c>
      <c r="H8" s="173">
        <v>96</v>
      </c>
      <c r="I8" s="127" t="s">
        <v>8752</v>
      </c>
      <c r="J8" s="127" t="s">
        <v>8753</v>
      </c>
      <c r="K8" s="127"/>
      <c r="L8" s="175">
        <v>20</v>
      </c>
      <c r="M8" s="127"/>
      <c r="N8" s="21">
        <v>45801</v>
      </c>
      <c r="O8" s="21">
        <v>45803</v>
      </c>
    </row>
    <row r="9" spans="1:16" x14ac:dyDescent="0.35">
      <c r="A9" s="127" t="s">
        <v>8923</v>
      </c>
      <c r="B9" s="127" t="s">
        <v>8924</v>
      </c>
      <c r="C9" s="127"/>
      <c r="D9" s="127"/>
      <c r="E9" s="127" t="s">
        <v>8924</v>
      </c>
      <c r="F9" s="127" t="s">
        <v>623</v>
      </c>
      <c r="G9" s="175">
        <v>5</v>
      </c>
      <c r="H9" s="173">
        <v>48</v>
      </c>
      <c r="I9" s="127" t="s">
        <v>8925</v>
      </c>
      <c r="J9" s="127" t="s">
        <v>8926</v>
      </c>
      <c r="K9" s="127"/>
      <c r="L9" s="128">
        <v>35</v>
      </c>
      <c r="M9" s="127" t="s">
        <v>8927</v>
      </c>
      <c r="N9" s="21">
        <v>45803</v>
      </c>
      <c r="O9" s="21">
        <v>45805</v>
      </c>
    </row>
    <row r="10" spans="1:16" x14ac:dyDescent="0.35">
      <c r="A10" s="127" t="s">
        <v>9034</v>
      </c>
      <c r="B10" s="127" t="s">
        <v>8924</v>
      </c>
      <c r="C10" s="127"/>
      <c r="D10" s="127"/>
      <c r="E10" s="127" t="s">
        <v>8924</v>
      </c>
      <c r="F10" s="127" t="s">
        <v>623</v>
      </c>
      <c r="G10" s="175">
        <v>4</v>
      </c>
      <c r="H10" s="173">
        <v>48</v>
      </c>
      <c r="I10" s="127" t="s">
        <v>9035</v>
      </c>
      <c r="J10" s="127"/>
      <c r="K10" s="127"/>
      <c r="L10" s="128">
        <v>3</v>
      </c>
      <c r="M10" s="127"/>
      <c r="N10" s="21">
        <v>45805</v>
      </c>
      <c r="O10" s="21">
        <v>45806</v>
      </c>
    </row>
    <row r="11" spans="1:16" x14ac:dyDescent="0.35">
      <c r="A11" t="s">
        <v>9131</v>
      </c>
      <c r="B11" t="s">
        <v>9132</v>
      </c>
      <c r="E11" t="s">
        <v>9133</v>
      </c>
      <c r="F11" s="127" t="s">
        <v>623</v>
      </c>
      <c r="G11">
        <v>5</v>
      </c>
      <c r="H11" s="90">
        <v>6</v>
      </c>
      <c r="I11" t="s">
        <v>9134</v>
      </c>
      <c r="J11" s="172"/>
      <c r="L11" s="90">
        <v>1</v>
      </c>
      <c r="N11" s="21">
        <v>45806</v>
      </c>
      <c r="O11" s="21">
        <v>45807</v>
      </c>
    </row>
    <row r="12" spans="1:16" x14ac:dyDescent="0.35">
      <c r="A12" s="127" t="s">
        <v>9152</v>
      </c>
      <c r="B12" s="127" t="s">
        <v>9153</v>
      </c>
      <c r="C12" s="127"/>
      <c r="D12" s="127"/>
      <c r="E12" s="127" t="s">
        <v>9133</v>
      </c>
      <c r="F12" s="127" t="s">
        <v>623</v>
      </c>
      <c r="G12" s="128">
        <v>3</v>
      </c>
      <c r="H12" s="177">
        <v>56</v>
      </c>
      <c r="I12" s="127" t="s">
        <v>9154</v>
      </c>
      <c r="J12" s="127"/>
      <c r="K12" s="127"/>
      <c r="L12" s="128">
        <v>14</v>
      </c>
      <c r="M12" s="127"/>
      <c r="N12" s="21">
        <v>45807</v>
      </c>
      <c r="O12" s="21">
        <v>45807</v>
      </c>
    </row>
    <row r="13" spans="1:16" x14ac:dyDescent="0.35">
      <c r="A13" s="127" t="s">
        <v>9383</v>
      </c>
      <c r="B13" s="127" t="s">
        <v>9384</v>
      </c>
      <c r="C13" s="127"/>
      <c r="D13" s="127"/>
      <c r="E13" s="127" t="s">
        <v>9384</v>
      </c>
      <c r="F13" s="127" t="s">
        <v>590</v>
      </c>
      <c r="G13" s="128">
        <v>3</v>
      </c>
      <c r="H13" s="175">
        <v>15</v>
      </c>
      <c r="I13" s="127" t="s">
        <v>9385</v>
      </c>
      <c r="J13" s="127" t="s">
        <v>9386</v>
      </c>
      <c r="K13" s="127"/>
      <c r="L13" s="128">
        <v>3</v>
      </c>
      <c r="M13" s="127"/>
      <c r="N13" s="21"/>
      <c r="O13" s="21"/>
    </row>
    <row r="14" spans="1:16" x14ac:dyDescent="0.35">
      <c r="A14" s="127" t="s">
        <v>9523</v>
      </c>
      <c r="B14" s="127" t="s">
        <v>9522</v>
      </c>
      <c r="C14" s="127"/>
      <c r="D14" s="127"/>
      <c r="E14" s="127" t="s">
        <v>9384</v>
      </c>
      <c r="F14" s="127" t="s">
        <v>590</v>
      </c>
      <c r="G14" s="128">
        <v>1</v>
      </c>
      <c r="H14" s="175">
        <v>2</v>
      </c>
      <c r="I14" s="127" t="s">
        <v>9524</v>
      </c>
      <c r="J14" s="127"/>
      <c r="K14" s="127"/>
      <c r="L14" s="128">
        <v>17</v>
      </c>
      <c r="M14" s="127"/>
      <c r="N14" s="21"/>
      <c r="O14" s="21"/>
    </row>
    <row r="15" spans="1:16" x14ac:dyDescent="0.35">
      <c r="A15" s="127" t="s">
        <v>9815</v>
      </c>
      <c r="B15" s="127" t="s">
        <v>9816</v>
      </c>
      <c r="C15" s="127"/>
      <c r="D15" s="127"/>
      <c r="E15" s="127" t="s">
        <v>9132</v>
      </c>
      <c r="F15" s="127" t="s">
        <v>623</v>
      </c>
      <c r="G15" s="175">
        <v>4</v>
      </c>
      <c r="H15" s="175">
        <v>20</v>
      </c>
      <c r="I15" s="127" t="s">
        <v>10044</v>
      </c>
      <c r="J15" s="127" t="s">
        <v>9817</v>
      </c>
      <c r="K15" s="127"/>
      <c r="L15" s="175">
        <v>6</v>
      </c>
      <c r="M15" s="127"/>
      <c r="N15" s="21"/>
      <c r="O15" s="21"/>
    </row>
    <row r="16" spans="1:16" x14ac:dyDescent="0.35">
      <c r="A16" s="127" t="s">
        <v>10078</v>
      </c>
      <c r="B16" s="127" t="s">
        <v>10084</v>
      </c>
      <c r="C16" s="127"/>
      <c r="D16" s="127"/>
      <c r="E16" s="190" t="s">
        <v>9132</v>
      </c>
      <c r="F16" s="190" t="s">
        <v>623</v>
      </c>
      <c r="G16" s="189"/>
      <c r="H16" s="173">
        <v>18</v>
      </c>
      <c r="I16" s="196" t="s">
        <v>10082</v>
      </c>
      <c r="J16" s="196" t="s">
        <v>10083</v>
      </c>
      <c r="K16" s="196"/>
      <c r="L16" s="175">
        <v>30</v>
      </c>
      <c r="M16" s="196"/>
      <c r="N16" s="182"/>
      <c r="O16" s="182"/>
      <c r="P16" s="90"/>
    </row>
    <row r="17" spans="1:15" x14ac:dyDescent="0.35">
      <c r="A17" s="127"/>
      <c r="B17" s="127"/>
      <c r="C17" s="127"/>
      <c r="D17" s="127"/>
      <c r="E17" s="127"/>
      <c r="F17" s="127"/>
      <c r="G17" s="128"/>
      <c r="H17" s="128"/>
      <c r="I17" s="127"/>
      <c r="J17" s="127"/>
      <c r="K17" s="127"/>
      <c r="L17" s="128"/>
      <c r="M17" s="127"/>
      <c r="N17" s="21"/>
      <c r="O17" s="21"/>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7"/>
  <sheetViews>
    <sheetView topLeftCell="K1" zoomScaleNormal="100" workbookViewId="0">
      <pane ySplit="4" topLeftCell="A23" activePane="bottomLeft" state="frozen"/>
      <selection activeCell="F18" sqref="F18"/>
      <selection pane="bottomLeft" activeCell="N26" sqref="N26"/>
    </sheetView>
  </sheetViews>
  <sheetFormatPr defaultRowHeight="14.5" x14ac:dyDescent="0.35"/>
  <cols>
    <col min="1" max="1" width="26" customWidth="1"/>
    <col min="2" max="2" width="20.453125" customWidth="1"/>
    <col min="3" max="26" width="20.7265625" customWidth="1"/>
  </cols>
  <sheetData>
    <row r="1" spans="1:14" ht="150" customHeight="1" x14ac:dyDescent="0.35">
      <c r="A1" s="193" t="s">
        <v>6600</v>
      </c>
      <c r="B1" s="193"/>
      <c r="C1" s="193"/>
      <c r="D1" s="193"/>
      <c r="E1" s="193"/>
      <c r="F1" s="193"/>
      <c r="G1" s="193"/>
      <c r="H1" s="193"/>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8583</v>
      </c>
      <c r="B5" s="127" t="s">
        <v>8583</v>
      </c>
      <c r="C5" s="127" t="s">
        <v>8584</v>
      </c>
      <c r="D5" s="127" t="s">
        <v>1708</v>
      </c>
      <c r="E5" s="127" t="s">
        <v>8585</v>
      </c>
      <c r="F5" s="127" t="s">
        <v>8586</v>
      </c>
      <c r="G5" s="106">
        <v>39.450000000000003</v>
      </c>
      <c r="H5" s="106">
        <v>115.08</v>
      </c>
      <c r="I5" s="106">
        <v>42</v>
      </c>
      <c r="J5" s="21"/>
      <c r="K5" s="106">
        <v>80</v>
      </c>
      <c r="L5" s="106"/>
      <c r="M5" s="127"/>
      <c r="N5" s="127"/>
    </row>
    <row r="6" spans="1:14" x14ac:dyDescent="0.35">
      <c r="A6" s="127" t="s">
        <v>8679</v>
      </c>
      <c r="B6" s="127" t="s">
        <v>8679</v>
      </c>
      <c r="C6" s="127" t="s">
        <v>8647</v>
      </c>
      <c r="D6" s="127" t="s">
        <v>8568</v>
      </c>
      <c r="E6" s="127" t="s">
        <v>8645</v>
      </c>
      <c r="F6" s="127" t="s">
        <v>8646</v>
      </c>
      <c r="G6" s="106"/>
      <c r="H6" s="106"/>
      <c r="I6" s="106"/>
      <c r="J6" s="21"/>
      <c r="K6" s="106">
        <v>200</v>
      </c>
      <c r="L6" s="106"/>
      <c r="M6" s="127"/>
      <c r="N6" s="127"/>
    </row>
    <row r="7" spans="1:14" x14ac:dyDescent="0.35">
      <c r="A7" s="127" t="s">
        <v>8702</v>
      </c>
      <c r="B7" s="127" t="s">
        <v>8702</v>
      </c>
      <c r="C7" s="127" t="s">
        <v>8703</v>
      </c>
      <c r="D7" s="127" t="s">
        <v>1707</v>
      </c>
      <c r="E7" s="127" t="s">
        <v>8704</v>
      </c>
      <c r="F7" s="127"/>
      <c r="G7" s="106">
        <v>-39.78</v>
      </c>
      <c r="H7" s="106">
        <v>-73.23</v>
      </c>
      <c r="I7" s="106"/>
      <c r="J7" s="21"/>
      <c r="K7" s="106"/>
      <c r="L7" s="106"/>
      <c r="M7" s="127"/>
      <c r="N7" s="127"/>
    </row>
    <row r="8" spans="1:14" x14ac:dyDescent="0.35">
      <c r="A8" s="127" t="s">
        <v>8755</v>
      </c>
      <c r="B8" s="127" t="s">
        <v>8755</v>
      </c>
      <c r="C8" s="127"/>
      <c r="D8" s="127" t="s">
        <v>1719</v>
      </c>
      <c r="E8" s="127"/>
      <c r="F8" s="127"/>
      <c r="G8" s="106"/>
      <c r="H8" s="106"/>
      <c r="I8" s="106"/>
      <c r="J8" s="21"/>
      <c r="K8" s="106"/>
      <c r="L8" s="106"/>
      <c r="M8" s="127"/>
      <c r="N8" s="127" t="s">
        <v>8756</v>
      </c>
    </row>
    <row r="9" spans="1:14" x14ac:dyDescent="0.35">
      <c r="A9" s="127" t="s">
        <v>8757</v>
      </c>
      <c r="B9" s="127" t="s">
        <v>8757</v>
      </c>
      <c r="C9" s="127"/>
      <c r="D9" s="127" t="s">
        <v>1719</v>
      </c>
      <c r="E9" s="127"/>
      <c r="F9" s="127"/>
      <c r="G9" s="106"/>
      <c r="H9" s="106"/>
      <c r="I9" s="106"/>
      <c r="J9" s="21"/>
      <c r="K9" s="106"/>
      <c r="L9" s="106"/>
      <c r="M9" s="127"/>
      <c r="N9" s="127" t="s">
        <v>8756</v>
      </c>
    </row>
    <row r="10" spans="1:14" x14ac:dyDescent="0.35">
      <c r="A10" s="127" t="s">
        <v>8758</v>
      </c>
      <c r="B10" s="127" t="s">
        <v>8758</v>
      </c>
      <c r="C10" s="127"/>
      <c r="D10" s="127" t="s">
        <v>1719</v>
      </c>
      <c r="E10" s="127"/>
      <c r="F10" s="127"/>
      <c r="G10" s="106"/>
      <c r="H10" s="106"/>
      <c r="I10" s="106"/>
      <c r="J10" s="21"/>
      <c r="K10" s="106"/>
      <c r="L10" s="106"/>
      <c r="M10" s="127"/>
      <c r="N10" s="127" t="s">
        <v>8756</v>
      </c>
    </row>
    <row r="11" spans="1:14" x14ac:dyDescent="0.35">
      <c r="A11" s="127" t="s">
        <v>8759</v>
      </c>
      <c r="B11" s="127" t="s">
        <v>8759</v>
      </c>
      <c r="C11" s="127"/>
      <c r="D11" s="127" t="s">
        <v>1719</v>
      </c>
      <c r="E11" s="127"/>
      <c r="F11" s="127"/>
      <c r="G11" s="106"/>
      <c r="H11" s="106"/>
      <c r="I11" s="106"/>
      <c r="J11" s="21"/>
      <c r="K11" s="106"/>
      <c r="L11" s="106"/>
      <c r="M11" s="127"/>
      <c r="N11" s="127" t="s">
        <v>8756</v>
      </c>
    </row>
    <row r="12" spans="1:14" x14ac:dyDescent="0.35">
      <c r="A12" s="127" t="s">
        <v>8760</v>
      </c>
      <c r="B12" s="127" t="s">
        <v>8760</v>
      </c>
      <c r="C12" s="127"/>
      <c r="D12" s="127" t="s">
        <v>1719</v>
      </c>
      <c r="E12" s="127"/>
      <c r="F12" s="127"/>
      <c r="G12" s="106"/>
      <c r="H12" s="106"/>
      <c r="I12" s="106"/>
      <c r="J12" s="21"/>
      <c r="K12" s="106"/>
      <c r="L12" s="106"/>
      <c r="M12" s="127"/>
      <c r="N12" s="127" t="s">
        <v>8756</v>
      </c>
    </row>
    <row r="13" spans="1:14" x14ac:dyDescent="0.35">
      <c r="A13" s="127" t="s">
        <v>8761</v>
      </c>
      <c r="B13" s="127" t="s">
        <v>8761</v>
      </c>
      <c r="C13" s="127"/>
      <c r="D13" s="127" t="s">
        <v>1719</v>
      </c>
      <c r="E13" s="127"/>
      <c r="F13" s="127"/>
      <c r="G13" s="106"/>
      <c r="H13" s="106"/>
      <c r="I13" s="106"/>
      <c r="J13" s="21"/>
      <c r="K13" s="106"/>
      <c r="L13" s="106"/>
      <c r="M13" s="127"/>
      <c r="N13" s="127" t="s">
        <v>8756</v>
      </c>
    </row>
    <row r="14" spans="1:14" x14ac:dyDescent="0.35">
      <c r="A14" s="127" t="s">
        <v>8762</v>
      </c>
      <c r="B14" s="127" t="s">
        <v>8762</v>
      </c>
      <c r="C14" s="127"/>
      <c r="D14" s="127" t="s">
        <v>1719</v>
      </c>
      <c r="E14" s="127"/>
      <c r="F14" s="127"/>
      <c r="G14" s="106"/>
      <c r="H14" s="106"/>
      <c r="I14" s="106"/>
      <c r="J14" s="21"/>
      <c r="K14" s="106"/>
      <c r="L14" s="106"/>
      <c r="M14" s="127"/>
      <c r="N14" s="127" t="s">
        <v>8756</v>
      </c>
    </row>
    <row r="15" spans="1:14" x14ac:dyDescent="0.35">
      <c r="A15" s="127" t="s">
        <v>8763</v>
      </c>
      <c r="B15" s="127" t="s">
        <v>8763</v>
      </c>
      <c r="C15" s="127"/>
      <c r="D15" s="127" t="s">
        <v>1719</v>
      </c>
      <c r="E15" s="127"/>
      <c r="F15" s="127"/>
      <c r="G15" s="106"/>
      <c r="H15" s="106"/>
      <c r="I15" s="106"/>
      <c r="J15" s="21"/>
      <c r="K15" s="106"/>
      <c r="L15" s="106"/>
      <c r="M15" s="127"/>
      <c r="N15" s="127" t="s">
        <v>8756</v>
      </c>
    </row>
    <row r="16" spans="1:14" x14ac:dyDescent="0.35">
      <c r="A16" s="127" t="s">
        <v>8928</v>
      </c>
      <c r="B16" s="127" t="s">
        <v>8928</v>
      </c>
      <c r="C16" s="127"/>
      <c r="D16" s="127"/>
      <c r="E16" s="127" t="s">
        <v>8929</v>
      </c>
      <c r="F16" s="127"/>
      <c r="G16" s="106">
        <v>41.45</v>
      </c>
      <c r="H16" s="106">
        <v>15.6</v>
      </c>
      <c r="I16" s="106">
        <v>90</v>
      </c>
      <c r="J16" s="21"/>
      <c r="K16" s="106"/>
      <c r="L16" s="106"/>
      <c r="M16" s="127"/>
      <c r="N16" s="127" t="s">
        <v>8930</v>
      </c>
    </row>
    <row r="17" spans="1:14" x14ac:dyDescent="0.35">
      <c r="A17" s="127" t="s">
        <v>9036</v>
      </c>
      <c r="B17" s="127" t="s">
        <v>9036</v>
      </c>
      <c r="C17" s="127" t="s">
        <v>9037</v>
      </c>
      <c r="D17" s="127" t="s">
        <v>1681</v>
      </c>
      <c r="E17" s="127" t="s">
        <v>8578</v>
      </c>
      <c r="F17" s="127" t="s">
        <v>8579</v>
      </c>
      <c r="G17" s="106">
        <v>-36.75</v>
      </c>
      <c r="H17" s="106">
        <v>142.11000000000001</v>
      </c>
      <c r="I17" s="106">
        <v>128</v>
      </c>
      <c r="J17" s="21"/>
      <c r="K17" s="106"/>
      <c r="L17" s="106"/>
      <c r="M17" s="127"/>
      <c r="N17" s="127" t="s">
        <v>9038</v>
      </c>
    </row>
    <row r="18" spans="1:14" x14ac:dyDescent="0.35">
      <c r="A18" t="s">
        <v>9135</v>
      </c>
      <c r="B18" t="s">
        <v>9135</v>
      </c>
      <c r="C18" s="127"/>
      <c r="D18" s="127" t="s">
        <v>1734</v>
      </c>
      <c r="E18" s="127" t="s">
        <v>9138</v>
      </c>
      <c r="F18" s="127"/>
      <c r="G18" s="106">
        <v>49.465000000000003</v>
      </c>
      <c r="H18" s="106">
        <v>2.0720000000000001</v>
      </c>
      <c r="I18" s="106">
        <v>112</v>
      </c>
      <c r="J18" s="21"/>
      <c r="K18" s="106"/>
      <c r="L18" s="106"/>
      <c r="M18" s="127"/>
      <c r="N18" s="127"/>
    </row>
    <row r="19" spans="1:14" x14ac:dyDescent="0.35">
      <c r="A19" t="s">
        <v>9136</v>
      </c>
      <c r="B19" t="s">
        <v>9136</v>
      </c>
      <c r="C19" s="127"/>
      <c r="D19" s="127" t="s">
        <v>1734</v>
      </c>
      <c r="E19" s="127" t="s">
        <v>9137</v>
      </c>
      <c r="F19" s="127"/>
      <c r="G19" s="106">
        <v>49.543999999999997</v>
      </c>
      <c r="H19" s="106">
        <v>2.3879999999999999</v>
      </c>
      <c r="I19" s="106">
        <v>135</v>
      </c>
      <c r="J19" s="21"/>
      <c r="K19" s="106">
        <v>120</v>
      </c>
      <c r="L19" s="106"/>
      <c r="M19" s="127"/>
      <c r="N19" s="127"/>
    </row>
    <row r="20" spans="1:14" x14ac:dyDescent="0.35">
      <c r="A20" s="127" t="s">
        <v>9155</v>
      </c>
      <c r="B20" s="127" t="s">
        <v>9155</v>
      </c>
      <c r="C20" s="127" t="s">
        <v>9156</v>
      </c>
      <c r="D20" s="127" t="s">
        <v>1708</v>
      </c>
      <c r="E20" s="127" t="s">
        <v>9157</v>
      </c>
      <c r="F20" s="127" t="s">
        <v>9158</v>
      </c>
      <c r="G20" s="106">
        <v>35.270000000000003</v>
      </c>
      <c r="H20" s="106">
        <v>107.5</v>
      </c>
      <c r="I20" s="106">
        <v>1254</v>
      </c>
      <c r="J20" s="21"/>
      <c r="K20" s="106">
        <v>150</v>
      </c>
      <c r="L20" s="106"/>
      <c r="M20" s="127"/>
      <c r="N20" s="127"/>
    </row>
    <row r="21" spans="1:14" x14ac:dyDescent="0.35">
      <c r="A21" s="127" t="s">
        <v>9387</v>
      </c>
      <c r="B21" s="127" t="s">
        <v>9387</v>
      </c>
      <c r="C21" s="127" t="s">
        <v>9388</v>
      </c>
      <c r="D21" s="127" t="s">
        <v>1708</v>
      </c>
      <c r="E21" s="127"/>
      <c r="F21" s="127"/>
      <c r="G21" s="106">
        <v>37.880000000000003</v>
      </c>
      <c r="H21" s="106">
        <v>114.68</v>
      </c>
      <c r="I21" s="106">
        <v>50.1</v>
      </c>
      <c r="J21" s="21"/>
      <c r="K21" s="106"/>
      <c r="L21" s="106"/>
      <c r="M21" s="127"/>
      <c r="N21" s="127" t="s">
        <v>9389</v>
      </c>
    </row>
    <row r="22" spans="1:14" x14ac:dyDescent="0.35">
      <c r="A22" s="127" t="s">
        <v>9525</v>
      </c>
      <c r="B22" s="127" t="s">
        <v>9525</v>
      </c>
      <c r="C22" s="127" t="s">
        <v>8929</v>
      </c>
      <c r="D22" s="127" t="s">
        <v>1756</v>
      </c>
      <c r="E22" s="127"/>
      <c r="F22" s="127"/>
      <c r="G22" s="106">
        <v>41.47</v>
      </c>
      <c r="H22" s="106">
        <v>15.53</v>
      </c>
      <c r="I22" s="106">
        <v>75</v>
      </c>
      <c r="J22" s="21"/>
      <c r="K22" s="106"/>
      <c r="L22" s="106"/>
      <c r="M22" s="127"/>
      <c r="N22" s="127"/>
    </row>
    <row r="23" spans="1:14" x14ac:dyDescent="0.35">
      <c r="A23" s="127" t="s">
        <v>9818</v>
      </c>
      <c r="B23" s="127" t="s">
        <v>9818</v>
      </c>
      <c r="C23" s="127" t="s">
        <v>9820</v>
      </c>
      <c r="D23" s="127" t="s">
        <v>1799</v>
      </c>
      <c r="E23" s="127" t="s">
        <v>9822</v>
      </c>
      <c r="F23" s="127"/>
      <c r="G23" s="106">
        <v>43.75</v>
      </c>
      <c r="H23" s="106">
        <v>172.25</v>
      </c>
      <c r="I23" s="106"/>
      <c r="J23" s="21"/>
      <c r="K23" s="106"/>
      <c r="L23" s="106"/>
      <c r="M23" s="127"/>
      <c r="N23" s="127" t="s">
        <v>10049</v>
      </c>
    </row>
    <row r="24" spans="1:14" x14ac:dyDescent="0.35">
      <c r="A24" s="127" t="s">
        <v>9819</v>
      </c>
      <c r="B24" s="127" t="s">
        <v>9819</v>
      </c>
      <c r="C24" s="127" t="s">
        <v>9821</v>
      </c>
      <c r="D24" s="127" t="s">
        <v>1799</v>
      </c>
      <c r="E24" s="127" t="s">
        <v>9822</v>
      </c>
      <c r="F24" s="127"/>
      <c r="G24" s="106">
        <v>43.97</v>
      </c>
      <c r="H24" s="106">
        <v>171.8</v>
      </c>
      <c r="I24" s="106"/>
      <c r="J24" s="21"/>
      <c r="K24" s="106"/>
      <c r="L24" s="106"/>
      <c r="M24" s="127"/>
      <c r="N24" s="127" t="s">
        <v>10049</v>
      </c>
    </row>
    <row r="25" spans="1:14" x14ac:dyDescent="0.35">
      <c r="A25" s="127" t="s">
        <v>10085</v>
      </c>
      <c r="B25" s="127" t="s">
        <v>10085</v>
      </c>
      <c r="C25" s="127" t="s">
        <v>10088</v>
      </c>
      <c r="D25" s="127" t="s">
        <v>1756</v>
      </c>
      <c r="E25" s="127" t="s">
        <v>10089</v>
      </c>
      <c r="F25" s="127"/>
      <c r="G25" s="106">
        <v>39.4</v>
      </c>
      <c r="H25" s="106">
        <v>9.0833329999999997</v>
      </c>
      <c r="I25" s="106">
        <v>80</v>
      </c>
      <c r="J25" s="21"/>
      <c r="K25" s="106"/>
      <c r="L25" s="106"/>
      <c r="M25" s="127"/>
      <c r="N25" s="127" t="s">
        <v>10091</v>
      </c>
    </row>
    <row r="26" spans="1:14" x14ac:dyDescent="0.35">
      <c r="A26" s="127" t="s">
        <v>10086</v>
      </c>
      <c r="B26" s="127" t="s">
        <v>10086</v>
      </c>
      <c r="C26" s="127" t="s">
        <v>10087</v>
      </c>
      <c r="D26" s="127" t="s">
        <v>1756</v>
      </c>
      <c r="E26" s="127" t="s">
        <v>10089</v>
      </c>
      <c r="F26" s="127"/>
      <c r="G26" s="106">
        <v>39.4</v>
      </c>
      <c r="H26" s="106">
        <v>9.0833329999999997</v>
      </c>
      <c r="I26" s="106">
        <v>114</v>
      </c>
      <c r="J26" s="21"/>
      <c r="K26" s="106"/>
      <c r="L26" s="106"/>
      <c r="M26" s="127"/>
      <c r="N26" s="127" t="s">
        <v>10090</v>
      </c>
    </row>
    <row r="27" spans="1:14" x14ac:dyDescent="0.35">
      <c r="A27" s="127"/>
      <c r="B27" s="127"/>
      <c r="C27" s="127"/>
      <c r="D27" s="127"/>
      <c r="E27" s="127"/>
      <c r="F27" s="127"/>
      <c r="G27" s="106"/>
      <c r="H27" s="106"/>
      <c r="I27" s="106"/>
      <c r="J27" s="21"/>
      <c r="K27" s="106"/>
      <c r="L27" s="106"/>
      <c r="M27" s="127"/>
      <c r="N27" s="127"/>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6"/>
  <sheetViews>
    <sheetView zoomScaleNormal="100" workbookViewId="0">
      <pane ySplit="4" topLeftCell="A12" activePane="bottomLeft" state="frozen"/>
      <selection activeCell="F18" sqref="F18"/>
      <selection pane="bottomLeft" activeCell="A14" sqref="A14"/>
    </sheetView>
  </sheetViews>
  <sheetFormatPr defaultRowHeight="14.5" x14ac:dyDescent="0.35"/>
  <cols>
    <col min="1" max="1" width="13.7265625" customWidth="1"/>
    <col min="2" max="26" width="20.7265625" customWidth="1"/>
  </cols>
  <sheetData>
    <row r="1" spans="1:14" ht="150" customHeight="1" x14ac:dyDescent="0.35">
      <c r="A1" s="193" t="s">
        <v>6603</v>
      </c>
      <c r="B1" s="193"/>
      <c r="C1" s="193"/>
      <c r="D1" s="193"/>
      <c r="E1" s="193"/>
      <c r="F1" s="193"/>
      <c r="G1" s="193"/>
      <c r="H1" s="193"/>
    </row>
    <row r="2" spans="1:14" ht="28.5" customHeight="1" x14ac:dyDescent="0.35">
      <c r="A2" s="89"/>
      <c r="B2" s="89"/>
      <c r="C2" s="90"/>
    </row>
    <row r="3" spans="1:14" s="16" customFormat="1" ht="32.25" customHeight="1" x14ac:dyDescent="0.35">
      <c r="A3" s="15" t="s">
        <v>9813</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9806</v>
      </c>
      <c r="B5" s="127"/>
      <c r="C5" s="131"/>
      <c r="D5" s="131"/>
      <c r="E5" s="131"/>
      <c r="F5" s="131"/>
      <c r="G5" s="106">
        <v>39.450000000000003</v>
      </c>
      <c r="H5" s="106">
        <v>115.08</v>
      </c>
      <c r="I5" s="106">
        <v>42</v>
      </c>
      <c r="J5" s="117"/>
      <c r="K5" s="117"/>
      <c r="L5" s="106" t="s">
        <v>8641</v>
      </c>
    </row>
    <row r="6" spans="1:14" x14ac:dyDescent="0.35">
      <c r="A6" s="127" t="s">
        <v>9807</v>
      </c>
      <c r="B6" s="131" t="s">
        <v>8648</v>
      </c>
      <c r="C6" s="127" t="s">
        <v>8649</v>
      </c>
      <c r="D6" s="127" t="s">
        <v>8568</v>
      </c>
      <c r="E6" s="127"/>
      <c r="F6" s="127"/>
      <c r="G6" s="106"/>
      <c r="H6" s="106"/>
      <c r="I6" s="106"/>
      <c r="J6" s="106"/>
      <c r="K6" s="106"/>
      <c r="L6" s="106" t="s">
        <v>8650</v>
      </c>
    </row>
    <row r="7" spans="1:14" x14ac:dyDescent="0.35">
      <c r="A7" s="127" t="s">
        <v>9808</v>
      </c>
      <c r="B7" s="131"/>
      <c r="C7" s="127"/>
      <c r="D7" s="127"/>
      <c r="E7" s="127"/>
      <c r="F7" s="127"/>
      <c r="G7" s="106"/>
      <c r="H7" s="106"/>
      <c r="I7" s="106"/>
      <c r="J7" s="106"/>
      <c r="K7" s="106"/>
      <c r="L7" s="106"/>
      <c r="M7" s="106"/>
    </row>
    <row r="8" spans="1:14" x14ac:dyDescent="0.35">
      <c r="A8" s="127" t="s">
        <v>9809</v>
      </c>
      <c r="B8" s="131"/>
      <c r="C8" s="127"/>
      <c r="D8" s="127" t="s">
        <v>1719</v>
      </c>
      <c r="E8" s="127"/>
      <c r="F8" s="127"/>
      <c r="G8" s="106"/>
      <c r="H8" s="106"/>
      <c r="I8" s="106"/>
      <c r="J8" s="106"/>
      <c r="K8" s="106"/>
      <c r="L8" s="106" t="s">
        <v>8754</v>
      </c>
    </row>
    <row r="9" spans="1:14" x14ac:dyDescent="0.35">
      <c r="A9" s="127" t="s">
        <v>9810</v>
      </c>
      <c r="B9" s="131"/>
      <c r="C9" s="127"/>
      <c r="D9" s="127"/>
      <c r="E9" s="127"/>
      <c r="F9" s="127"/>
      <c r="G9" s="106"/>
      <c r="H9" s="106"/>
      <c r="I9" s="106"/>
      <c r="J9" s="106"/>
      <c r="K9" s="106"/>
      <c r="L9" s="106" t="s">
        <v>8931</v>
      </c>
    </row>
    <row r="10" spans="1:14" x14ac:dyDescent="0.35">
      <c r="A10" s="127" t="s">
        <v>9811</v>
      </c>
      <c r="B10" s="131"/>
      <c r="C10" s="127"/>
      <c r="D10" s="127" t="s">
        <v>1734</v>
      </c>
      <c r="E10" s="127"/>
      <c r="F10" s="127"/>
      <c r="G10" s="106"/>
      <c r="H10" s="106"/>
      <c r="I10" s="106"/>
      <c r="J10" s="106"/>
      <c r="K10" s="106"/>
      <c r="L10" s="106"/>
    </row>
    <row r="11" spans="1:14" x14ac:dyDescent="0.35">
      <c r="A11" s="127" t="s">
        <v>9812</v>
      </c>
      <c r="B11" s="131" t="s">
        <v>9162</v>
      </c>
      <c r="C11" s="131" t="s">
        <v>9162</v>
      </c>
      <c r="D11" s="127" t="s">
        <v>1708</v>
      </c>
      <c r="E11" s="127"/>
      <c r="F11" s="127"/>
      <c r="G11" s="106">
        <v>35.200000000000003</v>
      </c>
      <c r="H11" s="106">
        <v>107.8</v>
      </c>
      <c r="I11" s="106">
        <v>1207</v>
      </c>
      <c r="J11" s="106"/>
      <c r="K11" s="106"/>
      <c r="L11" s="106" t="s">
        <v>9163</v>
      </c>
    </row>
    <row r="12" spans="1:14" x14ac:dyDescent="0.35">
      <c r="A12" s="127" t="s">
        <v>10048</v>
      </c>
      <c r="B12" s="127"/>
      <c r="C12" s="127"/>
      <c r="D12" s="127"/>
      <c r="E12" s="127"/>
      <c r="F12" s="106"/>
      <c r="G12" s="106"/>
      <c r="H12" s="106"/>
      <c r="I12" s="106"/>
      <c r="J12" s="106"/>
      <c r="K12" s="106"/>
      <c r="L12" s="188" t="s">
        <v>10050</v>
      </c>
    </row>
    <row r="13" spans="1:14" x14ac:dyDescent="0.35">
      <c r="A13" s="127" t="s">
        <v>10092</v>
      </c>
      <c r="B13" s="127"/>
      <c r="C13" s="127"/>
      <c r="D13" s="127"/>
      <c r="E13" s="127"/>
      <c r="F13" s="106"/>
      <c r="G13" s="106"/>
      <c r="H13" s="106"/>
      <c r="I13" s="106"/>
      <c r="J13" s="106"/>
      <c r="K13" s="106"/>
      <c r="L13" s="188" t="s">
        <v>10093</v>
      </c>
    </row>
    <row r="14" spans="1:14" x14ac:dyDescent="0.35">
      <c r="A14" s="127"/>
      <c r="B14" s="127"/>
      <c r="C14" s="127"/>
      <c r="D14" s="127"/>
      <c r="E14" s="127"/>
      <c r="F14" s="106"/>
      <c r="G14" s="106"/>
      <c r="H14" s="106"/>
      <c r="I14" s="106"/>
      <c r="J14" s="106"/>
      <c r="K14" s="106"/>
      <c r="L14" s="188"/>
    </row>
    <row r="15" spans="1:14" x14ac:dyDescent="0.35">
      <c r="A15" s="127"/>
      <c r="B15" s="127"/>
      <c r="C15" s="127"/>
      <c r="D15" s="127"/>
      <c r="E15" s="127"/>
      <c r="F15" s="106"/>
      <c r="G15" s="106"/>
      <c r="H15" s="106"/>
      <c r="I15" s="106"/>
      <c r="J15" s="106"/>
      <c r="K15" s="106"/>
      <c r="L15" s="188"/>
    </row>
    <row r="16" spans="1:14" x14ac:dyDescent="0.35">
      <c r="A16" s="127"/>
      <c r="B16" s="127"/>
      <c r="C16" s="127"/>
      <c r="D16" s="127"/>
      <c r="E16" s="127"/>
      <c r="F16" s="106"/>
      <c r="G16" s="106"/>
      <c r="H16" s="106"/>
      <c r="I16" s="106"/>
      <c r="J16" s="106"/>
      <c r="K16" s="106"/>
      <c r="L16" s="188"/>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79"/>
  <sheetViews>
    <sheetView zoomScaleNormal="100" workbookViewId="0">
      <pane ySplit="4" topLeftCell="A76" activePane="bottomLeft" state="frozen"/>
      <selection activeCell="I19" sqref="I19"/>
      <selection pane="bottomLeft" activeCell="A77" sqref="A77"/>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3" t="s">
        <v>6581</v>
      </c>
      <c r="B1" s="193"/>
      <c r="C1" s="193"/>
      <c r="D1" s="193"/>
      <c r="E1" s="193"/>
      <c r="F1" s="193"/>
      <c r="G1" s="193"/>
      <c r="H1" s="193"/>
      <c r="I1" s="193"/>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8581</v>
      </c>
      <c r="B5" s="127" t="s">
        <v>7466</v>
      </c>
      <c r="C5" s="128" cm="1">
        <f t="array" ref="C5">IF(ROW() &lt; ROW(INDEX(institutions[resource_ID],ROWS(institutions[resource_ID]))), COUNTIF(INDEX(institutions[resource_ID],1):institutions[[#This Row],[resource_ID]],institutions[[#This Row],[resource_ID]]), "")</f>
        <v>1</v>
      </c>
      <c r="D5" s="127" t="s">
        <v>9613</v>
      </c>
      <c r="E5" s="127"/>
      <c r="F5" s="127" t="s">
        <v>9612</v>
      </c>
      <c r="G5" s="127"/>
    </row>
    <row r="6" spans="1:9" x14ac:dyDescent="0.35">
      <c r="A6" s="127" t="s">
        <v>8581</v>
      </c>
      <c r="B6" s="127" t="s">
        <v>7466</v>
      </c>
      <c r="C6" s="128" cm="1">
        <f t="array" ref="C6">IF(ROW() &lt; ROW(INDEX(institutions[resource_ID],ROWS(institutions[resource_ID]))), COUNTIF(INDEX(institutions[resource_ID],1):institutions[[#This Row],[resource_ID]],institutions[[#This Row],[resource_ID]]), "")</f>
        <v>2</v>
      </c>
      <c r="D6" s="127" t="s">
        <v>9614</v>
      </c>
      <c r="E6" s="127"/>
      <c r="F6" s="127" t="s">
        <v>9612</v>
      </c>
      <c r="G6" s="127"/>
    </row>
    <row r="7" spans="1:9" x14ac:dyDescent="0.35">
      <c r="A7" s="127" t="s">
        <v>8581</v>
      </c>
      <c r="B7" s="127" t="s">
        <v>7466</v>
      </c>
      <c r="C7" s="128" cm="1">
        <f t="array" ref="C7">IF(ROW() &lt; ROW(INDEX(institutions[resource_ID],ROWS(institutions[resource_ID]))), COUNTIF(INDEX(institutions[resource_ID],1):institutions[[#This Row],[resource_ID]],institutions[[#This Row],[resource_ID]]), "")</f>
        <v>3</v>
      </c>
      <c r="D7" s="127" t="s">
        <v>9615</v>
      </c>
      <c r="E7" s="127"/>
      <c r="F7" s="127" t="s">
        <v>9612</v>
      </c>
      <c r="G7" s="127"/>
    </row>
    <row r="8" spans="1:9" x14ac:dyDescent="0.35">
      <c r="A8" s="127" t="s">
        <v>8581</v>
      </c>
      <c r="B8" s="127" t="s">
        <v>7466</v>
      </c>
      <c r="C8" s="128" cm="1">
        <f t="array" ref="C8">IF(ROW() &lt; ROW(INDEX(institutions[resource_ID],ROWS(institutions[resource_ID]))), COUNTIF(INDEX(institutions[resource_ID],1):institutions[[#This Row],[resource_ID]],institutions[[#This Row],[resource_ID]]), "")</f>
        <v>4</v>
      </c>
      <c r="D8" s="127" t="s">
        <v>9616</v>
      </c>
      <c r="E8" s="127"/>
      <c r="F8" s="127" t="s">
        <v>9617</v>
      </c>
      <c r="G8" s="127"/>
    </row>
    <row r="9" spans="1:9" x14ac:dyDescent="0.35">
      <c r="A9" s="127" t="s">
        <v>8642</v>
      </c>
      <c r="B9" s="127" t="s">
        <v>7466</v>
      </c>
      <c r="C9" s="128" cm="1">
        <f t="array" ref="C9">IF(ROW() &lt; ROW(INDEX(institutions[resource_ID],ROWS(institutions[resource_ID]))), COUNTIF(INDEX(institutions[resource_ID],1):institutions[[#This Row],[resource_ID]],institutions[[#This Row],[resource_ID]]), "")</f>
        <v>1</v>
      </c>
      <c r="D9" s="127" t="s">
        <v>9632</v>
      </c>
      <c r="E9" s="127"/>
      <c r="F9" s="127" t="s">
        <v>692</v>
      </c>
      <c r="G9" s="127"/>
    </row>
    <row r="10" spans="1:9" x14ac:dyDescent="0.35">
      <c r="A10" s="127" t="s">
        <v>8699</v>
      </c>
      <c r="B10" s="127" t="s">
        <v>7466</v>
      </c>
      <c r="C10" s="128" cm="1">
        <f t="array" ref="C10">IF(ROW() &lt; ROW(INDEX(institutions[resource_ID],ROWS(institutions[resource_ID]))), COUNTIF(INDEX(institutions[resource_ID],1):institutions[[#This Row],[resource_ID]],institutions[[#This Row],[resource_ID]]), "")</f>
        <v>1</v>
      </c>
      <c r="D10" s="127" t="s">
        <v>9642</v>
      </c>
      <c r="E10" s="127"/>
      <c r="F10" s="127" t="s">
        <v>9612</v>
      </c>
      <c r="G10" s="127"/>
    </row>
    <row r="11" spans="1:9" x14ac:dyDescent="0.35">
      <c r="A11" s="127" t="s">
        <v>8699</v>
      </c>
      <c r="B11" s="127" t="s">
        <v>7466</v>
      </c>
      <c r="C11" s="128" cm="1">
        <f t="array" ref="C11">IF(ROW() &lt; ROW(INDEX(institutions[resource_ID],ROWS(institutions[resource_ID]))), COUNTIF(INDEX(institutions[resource_ID],1):institutions[[#This Row],[resource_ID]],institutions[[#This Row],[resource_ID]]), "")</f>
        <v>2</v>
      </c>
      <c r="D11" s="127" t="s">
        <v>9643</v>
      </c>
      <c r="E11" s="127"/>
      <c r="F11" s="127" t="s">
        <v>9612</v>
      </c>
      <c r="G11" s="127"/>
    </row>
    <row r="12" spans="1:9" x14ac:dyDescent="0.35">
      <c r="A12" s="127" t="s">
        <v>8699</v>
      </c>
      <c r="B12" s="127" t="s">
        <v>7466</v>
      </c>
      <c r="C12" s="128" cm="1">
        <f t="array" ref="C12">IF(ROW() &lt; ROW(INDEX(institutions[resource_ID],ROWS(institutions[resource_ID]))), COUNTIF(INDEX(institutions[resource_ID],1):institutions[[#This Row],[resource_ID]],institutions[[#This Row],[resource_ID]]), "")</f>
        <v>3</v>
      </c>
      <c r="D12" s="127" t="s">
        <v>9644</v>
      </c>
      <c r="E12" s="127"/>
      <c r="F12" s="127" t="s">
        <v>9645</v>
      </c>
      <c r="G12" s="127"/>
    </row>
    <row r="13" spans="1:9" x14ac:dyDescent="0.35">
      <c r="A13" s="127" t="s">
        <v>8748</v>
      </c>
      <c r="B13" s="127" t="s">
        <v>7466</v>
      </c>
      <c r="C13" s="128" cm="1">
        <f t="array" ref="C13">IF(ROW() &lt; ROW(INDEX(institutions[resource_ID],ROWS(institutions[resource_ID]))), COUNTIF(INDEX(institutions[resource_ID],1):institutions[[#This Row],[resource_ID]],institutions[[#This Row],[resource_ID]]), "")</f>
        <v>1</v>
      </c>
      <c r="D13" s="127" t="s">
        <v>9658</v>
      </c>
      <c r="E13" s="127"/>
      <c r="F13" s="127" t="s">
        <v>9612</v>
      </c>
      <c r="G13" s="127"/>
    </row>
    <row r="14" spans="1:9" x14ac:dyDescent="0.35">
      <c r="A14" s="127" t="s">
        <v>8748</v>
      </c>
      <c r="B14" s="127" t="s">
        <v>7466</v>
      </c>
      <c r="C14" s="128" cm="1">
        <f t="array" ref="C14">IF(ROW() &lt; ROW(INDEX(institutions[resource_ID],ROWS(institutions[resource_ID]))), COUNTIF(INDEX(institutions[resource_ID],1):institutions[[#This Row],[resource_ID]],institutions[[#This Row],[resource_ID]]), "")</f>
        <v>2</v>
      </c>
      <c r="D14" s="127" t="s">
        <v>9659</v>
      </c>
      <c r="E14" s="127"/>
      <c r="F14" s="127" t="s">
        <v>9612</v>
      </c>
      <c r="G14" s="127"/>
    </row>
    <row r="15" spans="1:9" x14ac:dyDescent="0.35">
      <c r="A15" s="127" t="s">
        <v>8748</v>
      </c>
      <c r="B15" s="127" t="s">
        <v>7466</v>
      </c>
      <c r="C15" s="128" cm="1">
        <f t="array" ref="C15">IF(ROW() &lt; ROW(INDEX(institutions[resource_ID],ROWS(institutions[resource_ID]))), COUNTIF(INDEX(institutions[resource_ID],1):institutions[[#This Row],[resource_ID]],institutions[[#This Row],[resource_ID]]), "")</f>
        <v>3</v>
      </c>
      <c r="D15" s="127" t="s">
        <v>9660</v>
      </c>
      <c r="E15" s="127"/>
      <c r="F15" s="127"/>
      <c r="G15" s="127"/>
    </row>
    <row r="16" spans="1:9" x14ac:dyDescent="0.35">
      <c r="A16" s="127" t="s">
        <v>8748</v>
      </c>
      <c r="B16" s="127" t="s">
        <v>7466</v>
      </c>
      <c r="C16" s="128" cm="1">
        <f t="array" ref="C16">IF(ROW() &lt; ROW(INDEX(institutions[resource_ID],ROWS(institutions[resource_ID]))), COUNTIF(INDEX(institutions[resource_ID],1):institutions[[#This Row],[resource_ID]],institutions[[#This Row],[resource_ID]]), "")</f>
        <v>4</v>
      </c>
      <c r="D16" s="127" t="s">
        <v>9661</v>
      </c>
      <c r="E16" s="127"/>
      <c r="F16" s="127" t="s">
        <v>9612</v>
      </c>
      <c r="G16" s="127"/>
    </row>
    <row r="17" spans="1:7" x14ac:dyDescent="0.35">
      <c r="A17" s="127" t="s">
        <v>8923</v>
      </c>
      <c r="B17" s="127" t="s">
        <v>7466</v>
      </c>
      <c r="C17" s="128" cm="1">
        <f t="array" ref="C17">IF(ROW() &lt; ROW(INDEX(institutions[resource_ID],ROWS(institutions[resource_ID]))), COUNTIF(INDEX(institutions[resource_ID],1):institutions[[#This Row],[resource_ID]],institutions[[#This Row],[resource_ID]]), "")</f>
        <v>1</v>
      </c>
      <c r="D17" s="127" t="s">
        <v>8932</v>
      </c>
      <c r="E17" s="127"/>
      <c r="F17" s="127"/>
      <c r="G17" s="127"/>
    </row>
    <row r="18" spans="1:7" x14ac:dyDescent="0.35">
      <c r="A18" s="127" t="s">
        <v>9034</v>
      </c>
      <c r="B18" s="127" t="s">
        <v>7466</v>
      </c>
      <c r="C18" s="128" cm="1">
        <f t="array" ref="C18">IF(ROW() &lt; ROW(INDEX(institutions[resource_ID],ROWS(institutions[resource_ID]))), COUNTIF(INDEX(institutions[resource_ID],1):institutions[[#This Row],[resource_ID]],institutions[[#This Row],[resource_ID]]), "")</f>
        <v>1</v>
      </c>
      <c r="D18" s="127" t="s">
        <v>9689</v>
      </c>
      <c r="E18" s="127"/>
      <c r="F18" s="127" t="s">
        <v>9612</v>
      </c>
      <c r="G18" s="127"/>
    </row>
    <row r="19" spans="1:7" x14ac:dyDescent="0.35">
      <c r="A19" s="127" t="s">
        <v>9034</v>
      </c>
      <c r="B19" s="127" t="s">
        <v>7466</v>
      </c>
      <c r="C19" s="128" cm="1">
        <f t="array" ref="C19">IF(ROW() &lt; ROW(INDEX(institutions[resource_ID],ROWS(institutions[resource_ID]))), COUNTIF(INDEX(institutions[resource_ID],1):institutions[[#This Row],[resource_ID]],institutions[[#This Row],[resource_ID]]), "")</f>
        <v>2</v>
      </c>
      <c r="D19" s="127" t="s">
        <v>9690</v>
      </c>
      <c r="E19" s="127"/>
      <c r="F19" s="127"/>
      <c r="G19" s="127"/>
    </row>
    <row r="20" spans="1:7" x14ac:dyDescent="0.35">
      <c r="A20" s="127" t="s">
        <v>9034</v>
      </c>
      <c r="B20" s="127" t="s">
        <v>7466</v>
      </c>
      <c r="C20" s="128" cm="1">
        <f t="array" ref="C20">IF(ROW() &lt; ROW(INDEX(institutions[resource_ID],ROWS(institutions[resource_ID]))), COUNTIF(INDEX(institutions[resource_ID],1):institutions[[#This Row],[resource_ID]],institutions[[#This Row],[resource_ID]]), "")</f>
        <v>3</v>
      </c>
      <c r="D20" s="127" t="s">
        <v>9691</v>
      </c>
      <c r="E20" s="127"/>
      <c r="F20" s="127" t="s">
        <v>9612</v>
      </c>
      <c r="G20" s="127"/>
    </row>
    <row r="21" spans="1:7" x14ac:dyDescent="0.35">
      <c r="A21" s="127" t="s">
        <v>9034</v>
      </c>
      <c r="B21" s="127" t="s">
        <v>7466</v>
      </c>
      <c r="C21" s="128" cm="1">
        <f t="array" ref="C21">IF(ROW() &lt; ROW(INDEX(institutions[resource_ID],ROWS(institutions[resource_ID]))), COUNTIF(INDEX(institutions[resource_ID],1):institutions[[#This Row],[resource_ID]],institutions[[#This Row],[resource_ID]]), "")</f>
        <v>4</v>
      </c>
      <c r="D21" s="127" t="s">
        <v>9692</v>
      </c>
      <c r="E21" s="127" t="s">
        <v>694</v>
      </c>
      <c r="F21" s="127"/>
      <c r="G21" s="127"/>
    </row>
    <row r="22" spans="1:7" x14ac:dyDescent="0.35">
      <c r="A22" s="127" t="s">
        <v>9131</v>
      </c>
      <c r="B22" s="127" t="s">
        <v>7466</v>
      </c>
      <c r="C22" s="128" cm="1">
        <f t="array" ref="C22">IF(ROW() &lt; ROW(INDEX(institutions[resource_ID],ROWS(institutions[resource_ID]))), COUNTIF(INDEX(institutions[resource_ID],1):institutions[[#This Row],[resource_ID]],institutions[[#This Row],[resource_ID]]), "")</f>
        <v>1</v>
      </c>
      <c r="D22" s="127" t="s">
        <v>9708</v>
      </c>
      <c r="E22" s="127"/>
      <c r="F22" s="127"/>
      <c r="G22" s="127"/>
    </row>
    <row r="23" spans="1:7" x14ac:dyDescent="0.35">
      <c r="A23" s="127" t="s">
        <v>9152</v>
      </c>
      <c r="B23" s="127" t="s">
        <v>7466</v>
      </c>
      <c r="C23" s="128" cm="1">
        <f t="array" ref="C23">IF(ROW() &lt; ROW(INDEX(institutions[resource_ID],ROWS(institutions[resource_ID]))), COUNTIF(INDEX(institutions[resource_ID],1):institutions[[#This Row],[resource_ID]],institutions[[#This Row],[resource_ID]]), "")</f>
        <v>1</v>
      </c>
      <c r="D23" s="127" t="s">
        <v>9720</v>
      </c>
      <c r="E23" s="127"/>
      <c r="F23" s="127" t="s">
        <v>9612</v>
      </c>
      <c r="G23" s="127"/>
    </row>
    <row r="24" spans="1:7" x14ac:dyDescent="0.35">
      <c r="A24" s="127" t="s">
        <v>9152</v>
      </c>
      <c r="B24" s="127" t="s">
        <v>7466</v>
      </c>
      <c r="C24" s="128" cm="1">
        <f t="array" ref="C24">IF(ROW() &lt; ROW(INDEX(institutions[resource_ID],ROWS(institutions[resource_ID]))), COUNTIF(INDEX(institutions[resource_ID],1):institutions[[#This Row],[resource_ID]],institutions[[#This Row],[resource_ID]]), "")</f>
        <v>2</v>
      </c>
      <c r="D24" s="127" t="s">
        <v>9721</v>
      </c>
      <c r="E24" s="127"/>
      <c r="F24" s="127"/>
      <c r="G24" s="127"/>
    </row>
    <row r="25" spans="1:7" x14ac:dyDescent="0.35">
      <c r="A25" s="127" t="s">
        <v>9152</v>
      </c>
      <c r="B25" s="127" t="s">
        <v>7466</v>
      </c>
      <c r="C25" s="128" cm="1">
        <f t="array" ref="C25">IF(ROW() &lt; ROW(INDEX(institutions[resource_ID],ROWS(institutions[resource_ID]))), COUNTIF(INDEX(institutions[resource_ID],1):institutions[[#This Row],[resource_ID]],institutions[[#This Row],[resource_ID]]), "")</f>
        <v>3</v>
      </c>
      <c r="D25" s="127" t="s">
        <v>9722</v>
      </c>
      <c r="E25" s="127"/>
      <c r="F25" s="127" t="s">
        <v>9612</v>
      </c>
      <c r="G25" s="127"/>
    </row>
    <row r="26" spans="1:7" x14ac:dyDescent="0.35">
      <c r="A26" s="127" t="s">
        <v>9383</v>
      </c>
      <c r="B26" s="127" t="s">
        <v>7466</v>
      </c>
      <c r="C26" s="128" cm="1">
        <f t="array" ref="C26">IF(ROW() &lt; ROW(INDEX(institutions[resource_ID],ROWS(institutions[resource_ID]))), COUNTIF(INDEX(institutions[resource_ID],1):institutions[[#This Row],[resource_ID]],institutions[[#This Row],[resource_ID]]), "")</f>
        <v>1</v>
      </c>
      <c r="D26" s="127" t="s">
        <v>9730</v>
      </c>
      <c r="E26" s="127"/>
      <c r="F26" s="127"/>
      <c r="G26" s="127"/>
    </row>
    <row r="27" spans="1:7" x14ac:dyDescent="0.35">
      <c r="A27" s="127" t="s">
        <v>9383</v>
      </c>
      <c r="B27" s="127" t="s">
        <v>7466</v>
      </c>
      <c r="C27" s="128" cm="1">
        <f t="array" ref="C27">IF(ROW() &lt; ROW(INDEX(institutions[resource_ID],ROWS(institutions[resource_ID]))), COUNTIF(INDEX(institutions[resource_ID],1):institutions[[#This Row],[resource_ID]],institutions[[#This Row],[resource_ID]]), "")</f>
        <v>2</v>
      </c>
      <c r="D27" s="127" t="s">
        <v>9731</v>
      </c>
      <c r="E27" s="127"/>
      <c r="F27" s="127" t="s">
        <v>9612</v>
      </c>
      <c r="G27" s="127"/>
    </row>
    <row r="28" spans="1:7" x14ac:dyDescent="0.35">
      <c r="A28" s="127" t="s">
        <v>9383</v>
      </c>
      <c r="B28" s="127" t="s">
        <v>7466</v>
      </c>
      <c r="C28" s="128" cm="1">
        <f t="array" ref="C28">IF(ROW() &lt; ROW(INDEX(institutions[resource_ID],ROWS(institutions[resource_ID]))), COUNTIF(INDEX(institutions[resource_ID],1):institutions[[#This Row],[resource_ID]],institutions[[#This Row],[resource_ID]]), "")</f>
        <v>3</v>
      </c>
      <c r="D28" s="127" t="s">
        <v>9732</v>
      </c>
      <c r="E28" s="127"/>
      <c r="F28" s="127" t="s">
        <v>9612</v>
      </c>
      <c r="G28" s="127"/>
    </row>
    <row r="29" spans="1:7" x14ac:dyDescent="0.35">
      <c r="A29" s="127" t="s">
        <v>9383</v>
      </c>
      <c r="B29" s="127" t="s">
        <v>7466</v>
      </c>
      <c r="C29" s="128" cm="1">
        <f t="array" ref="C29">IF(ROW() &lt; ROW(INDEX(institutions[resource_ID],ROWS(institutions[resource_ID]))), COUNTIF(INDEX(institutions[resource_ID],1):institutions[[#This Row],[resource_ID]],institutions[[#This Row],[resource_ID]]), "")</f>
        <v>4</v>
      </c>
      <c r="D29" s="127" t="s">
        <v>9733</v>
      </c>
      <c r="E29" s="127"/>
      <c r="F29" s="127" t="s">
        <v>9612</v>
      </c>
      <c r="G29" s="127"/>
    </row>
    <row r="30" spans="1:7" x14ac:dyDescent="0.35">
      <c r="A30" s="127" t="s">
        <v>9523</v>
      </c>
      <c r="B30" s="127" t="s">
        <v>7466</v>
      </c>
      <c r="C30" s="128" cm="1">
        <f t="array" ref="C30">IF(ROW() &lt; ROW(INDEX(institutions[resource_ID],ROWS(institutions[resource_ID]))), COUNTIF(INDEX(institutions[resource_ID],1):institutions[[#This Row],[resource_ID]],institutions[[#This Row],[resource_ID]]), "")</f>
        <v>1</v>
      </c>
      <c r="D30" s="127" t="s">
        <v>9760</v>
      </c>
      <c r="E30" s="127"/>
      <c r="F30" s="127" t="s">
        <v>9612</v>
      </c>
      <c r="G30" s="127"/>
    </row>
    <row r="31" spans="1:7" x14ac:dyDescent="0.35">
      <c r="A31" s="127" t="s">
        <v>9523</v>
      </c>
      <c r="B31" s="127" t="s">
        <v>7466</v>
      </c>
      <c r="C31" s="128" cm="1">
        <f t="array" ref="C31">IF(ROW() &lt; ROW(INDEX(institutions[resource_ID],ROWS(institutions[resource_ID]))), COUNTIF(INDEX(institutions[resource_ID],1):institutions[[#This Row],[resource_ID]],institutions[[#This Row],[resource_ID]]), "")</f>
        <v>2</v>
      </c>
      <c r="D31" s="127" t="s">
        <v>9761</v>
      </c>
      <c r="E31" s="127"/>
      <c r="F31" s="127" t="s">
        <v>9612</v>
      </c>
      <c r="G31" s="127"/>
    </row>
    <row r="32" spans="1:7" x14ac:dyDescent="0.35">
      <c r="A32" s="127" t="s">
        <v>9523</v>
      </c>
      <c r="B32" s="127" t="s">
        <v>7466</v>
      </c>
      <c r="C32" s="128" cm="1">
        <f t="array" ref="C32">IF(ROW() &lt; ROW(INDEX(institutions[resource_ID],ROWS(institutions[resource_ID]))), COUNTIF(INDEX(institutions[resource_ID],1):institutions[[#This Row],[resource_ID]],institutions[[#This Row],[resource_ID]]), "")</f>
        <v>3</v>
      </c>
      <c r="D32" s="127" t="s">
        <v>9762</v>
      </c>
      <c r="E32" s="127"/>
      <c r="F32" s="127"/>
      <c r="G32" s="127"/>
    </row>
    <row r="33" spans="1:7" x14ac:dyDescent="0.35">
      <c r="A33" s="127" t="s">
        <v>9523</v>
      </c>
      <c r="B33" s="127" t="s">
        <v>7466</v>
      </c>
      <c r="C33" s="128" cm="1">
        <f t="array" ref="C33">IF(ROW() &lt; ROW(INDEX(institutions[resource_ID],ROWS(institutions[resource_ID]))), COUNTIF(INDEX(institutions[resource_ID],1):institutions[[#This Row],[resource_ID]],institutions[[#This Row],[resource_ID]]), "")</f>
        <v>4</v>
      </c>
      <c r="D33" s="127" t="s">
        <v>9763</v>
      </c>
      <c r="E33" s="127"/>
      <c r="F33" s="127" t="s">
        <v>9612</v>
      </c>
      <c r="G33" s="127"/>
    </row>
    <row r="34" spans="1:7" x14ac:dyDescent="0.35">
      <c r="A34" s="127" t="s">
        <v>9523</v>
      </c>
      <c r="B34" s="127" t="s">
        <v>7466</v>
      </c>
      <c r="C34" s="128" cm="1">
        <f t="array" ref="C34">IF(ROW() &lt; ROW(INDEX(institutions[resource_ID],ROWS(institutions[resource_ID]))), COUNTIF(INDEX(institutions[resource_ID],1):institutions[[#This Row],[resource_ID]],institutions[[#This Row],[resource_ID]]), "")</f>
        <v>5</v>
      </c>
      <c r="D34" s="127" t="s">
        <v>9764</v>
      </c>
      <c r="E34" s="127"/>
      <c r="F34" s="127" t="s">
        <v>9612</v>
      </c>
      <c r="G34" s="127"/>
    </row>
    <row r="35" spans="1:7" x14ac:dyDescent="0.35">
      <c r="A35" s="127" t="s">
        <v>9815</v>
      </c>
      <c r="B35" s="127" t="s">
        <v>7466</v>
      </c>
      <c r="C35" s="128" cm="1">
        <f t="array" ref="C35">IF(ROW() &lt; ROW(INDEX(institutions[resource_ID],ROWS(institutions[resource_ID]))), COUNTIF(INDEX(institutions[resource_ID],1):institutions[[#This Row],[resource_ID]],institutions[[#This Row],[resource_ID]]), "")</f>
        <v>1</v>
      </c>
      <c r="D35" s="127" t="s">
        <v>9827</v>
      </c>
      <c r="E35" s="127"/>
      <c r="F35" s="127"/>
      <c r="G35" s="127"/>
    </row>
    <row r="36" spans="1:7" x14ac:dyDescent="0.35">
      <c r="A36" s="127" t="s">
        <v>9815</v>
      </c>
      <c r="B36" s="127" t="s">
        <v>7466</v>
      </c>
      <c r="C36" s="128" cm="1">
        <f t="array" ref="C36">IF(ROW() &lt; ROW(INDEX(institutions[resource_ID],ROWS(institutions[resource_ID]))), COUNTIF(INDEX(institutions[resource_ID],1):institutions[[#This Row],[resource_ID]],institutions[[#This Row],[resource_ID]]), "")</f>
        <v>2</v>
      </c>
      <c r="D36" s="127" t="s">
        <v>9828</v>
      </c>
      <c r="E36" s="127"/>
      <c r="F36" s="127"/>
      <c r="G36" s="127"/>
    </row>
    <row r="37" spans="1:7" x14ac:dyDescent="0.35">
      <c r="A37" s="127" t="s">
        <v>9815</v>
      </c>
      <c r="B37" s="127" t="s">
        <v>7466</v>
      </c>
      <c r="C37" s="128" cm="1">
        <f t="array" ref="C37">IF(ROW() &lt; ROW(INDEX(institutions[resource_ID],ROWS(institutions[resource_ID]))), COUNTIF(INDEX(institutions[resource_ID],1):institutions[[#This Row],[resource_ID]],institutions[[#This Row],[resource_ID]]), "")</f>
        <v>3</v>
      </c>
      <c r="D37" s="127" t="s">
        <v>9829</v>
      </c>
      <c r="E37" s="127"/>
      <c r="F37" s="127"/>
      <c r="G37" s="127"/>
    </row>
    <row r="38" spans="1:7" x14ac:dyDescent="0.35">
      <c r="A38" s="127" t="s">
        <v>9815</v>
      </c>
      <c r="B38" s="127" t="s">
        <v>7466</v>
      </c>
      <c r="C38" s="128" cm="1">
        <f t="array" ref="C38">IF(ROW() &lt; ROW(INDEX(institutions[resource_ID],ROWS(institutions[resource_ID]))), COUNTIF(INDEX(institutions[resource_ID],1):institutions[[#This Row],[resource_ID]],institutions[[#This Row],[resource_ID]]), "")</f>
        <v>4</v>
      </c>
      <c r="D38" s="127" t="s">
        <v>9830</v>
      </c>
      <c r="E38" s="127"/>
      <c r="F38" s="127"/>
      <c r="G38" s="127"/>
    </row>
    <row r="39" spans="1:7" x14ac:dyDescent="0.35">
      <c r="A39" s="127" t="s">
        <v>9815</v>
      </c>
      <c r="B39" s="127" t="s">
        <v>7466</v>
      </c>
      <c r="C39" s="128" cm="1">
        <f t="array" ref="C39">IF(ROW() &lt; ROW(INDEX(institutions[resource_ID],ROWS(institutions[resource_ID]))), COUNTIF(INDEX(institutions[resource_ID],1):institutions[[#This Row],[resource_ID]],institutions[[#This Row],[resource_ID]]), "")</f>
        <v>5</v>
      </c>
      <c r="D39" s="127" t="s">
        <v>9831</v>
      </c>
      <c r="E39" s="127"/>
      <c r="F39" s="127"/>
      <c r="G39" s="127"/>
    </row>
    <row r="40" spans="1:7" x14ac:dyDescent="0.35">
      <c r="A40" s="127" t="s">
        <v>9815</v>
      </c>
      <c r="B40" s="127" t="s">
        <v>7466</v>
      </c>
      <c r="C40" s="128" cm="1">
        <f t="array" ref="C40">IF(ROW() &lt; ROW(INDEX(institutions[resource_ID],ROWS(institutions[resource_ID]))), COUNTIF(INDEX(institutions[resource_ID],1):institutions[[#This Row],[resource_ID]],institutions[[#This Row],[resource_ID]]), "")</f>
        <v>6</v>
      </c>
      <c r="D40" s="127" t="s">
        <v>9832</v>
      </c>
      <c r="E40" s="127"/>
      <c r="F40" s="127"/>
      <c r="G40" s="127"/>
    </row>
    <row r="41" spans="1:7" x14ac:dyDescent="0.35">
      <c r="A41" s="127" t="s">
        <v>9815</v>
      </c>
      <c r="B41" s="127" t="s">
        <v>7466</v>
      </c>
      <c r="C41" s="128" cm="1">
        <f t="array" ref="C41">IF(ROW() &lt; ROW(INDEX(institutions[resource_ID],ROWS(institutions[resource_ID]))), COUNTIF(INDEX(institutions[resource_ID],1):institutions[[#This Row],[resource_ID]],institutions[[#This Row],[resource_ID]]), "")</f>
        <v>7</v>
      </c>
      <c r="D41" s="127" t="s">
        <v>9833</v>
      </c>
      <c r="E41" s="127"/>
      <c r="F41" s="127"/>
      <c r="G41" s="127"/>
    </row>
    <row r="42" spans="1:7" x14ac:dyDescent="0.35">
      <c r="A42" s="127" t="s">
        <v>9815</v>
      </c>
      <c r="B42" s="127" t="s">
        <v>7466</v>
      </c>
      <c r="C42" s="128" cm="1">
        <f t="array" ref="C42">IF(ROW() &lt; ROW(INDEX(institutions[resource_ID],ROWS(institutions[resource_ID]))), COUNTIF(INDEX(institutions[resource_ID],1):institutions[[#This Row],[resource_ID]],institutions[[#This Row],[resource_ID]]), "")</f>
        <v>8</v>
      </c>
      <c r="D42" s="127" t="s">
        <v>9834</v>
      </c>
      <c r="E42" s="127"/>
      <c r="F42" s="127"/>
      <c r="G42" s="127"/>
    </row>
    <row r="43" spans="1:7" x14ac:dyDescent="0.35">
      <c r="A43" s="127" t="s">
        <v>9815</v>
      </c>
      <c r="B43" s="127" t="s">
        <v>7466</v>
      </c>
      <c r="C43" s="128" cm="1">
        <f t="array" ref="C43">IF(ROW() &lt; ROW(INDEX(institutions[resource_ID],ROWS(institutions[resource_ID]))), COUNTIF(INDEX(institutions[resource_ID],1):institutions[[#This Row],[resource_ID]],institutions[[#This Row],[resource_ID]]), "")</f>
        <v>9</v>
      </c>
      <c r="D43" s="127" t="s">
        <v>9835</v>
      </c>
      <c r="E43" s="127"/>
      <c r="F43" s="127"/>
      <c r="G43" s="127"/>
    </row>
    <row r="44" spans="1:7" x14ac:dyDescent="0.35">
      <c r="A44" s="127" t="s">
        <v>9815</v>
      </c>
      <c r="B44" s="127" t="s">
        <v>7466</v>
      </c>
      <c r="C44" s="128" cm="1">
        <f t="array" ref="C44">IF(ROW() &lt; ROW(INDEX(institutions[resource_ID],ROWS(institutions[resource_ID]))), COUNTIF(INDEX(institutions[resource_ID],1):institutions[[#This Row],[resource_ID]],institutions[[#This Row],[resource_ID]]), "")</f>
        <v>10</v>
      </c>
      <c r="D44" s="127" t="s">
        <v>9836</v>
      </c>
      <c r="E44" s="127"/>
      <c r="F44" s="127"/>
      <c r="G44" s="127"/>
    </row>
    <row r="45" spans="1:7" x14ac:dyDescent="0.35">
      <c r="A45" s="127" t="s">
        <v>9815</v>
      </c>
      <c r="B45" s="127" t="s">
        <v>7466</v>
      </c>
      <c r="C45" s="128" cm="1">
        <f t="array" ref="C45">IF(ROW() &lt; ROW(INDEX(institutions[resource_ID],ROWS(institutions[resource_ID]))), COUNTIF(INDEX(institutions[resource_ID],1):institutions[[#This Row],[resource_ID]],institutions[[#This Row],[resource_ID]]), "")</f>
        <v>11</v>
      </c>
      <c r="D45" s="127" t="s">
        <v>9837</v>
      </c>
      <c r="E45" s="127"/>
      <c r="F45" s="127"/>
      <c r="G45" s="127"/>
    </row>
    <row r="46" spans="1:7" x14ac:dyDescent="0.35">
      <c r="A46" s="127" t="s">
        <v>9815</v>
      </c>
      <c r="B46" s="127" t="s">
        <v>7466</v>
      </c>
      <c r="C46" s="128" cm="1">
        <f t="array" ref="C46">IF(ROW() &lt; ROW(INDEX(institutions[resource_ID],ROWS(institutions[resource_ID]))), COUNTIF(INDEX(institutions[resource_ID],1):institutions[[#This Row],[resource_ID]],institutions[[#This Row],[resource_ID]]), "")</f>
        <v>12</v>
      </c>
      <c r="D46" s="127" t="s">
        <v>9838</v>
      </c>
      <c r="E46" s="127"/>
      <c r="F46" s="127"/>
      <c r="G46" s="127"/>
    </row>
    <row r="47" spans="1:7" x14ac:dyDescent="0.35">
      <c r="A47" s="127" t="s">
        <v>9815</v>
      </c>
      <c r="B47" s="127" t="s">
        <v>7466</v>
      </c>
      <c r="C47" s="128" cm="1">
        <f t="array" ref="C47">IF(ROW() &lt; ROW(INDEX(institutions[resource_ID],ROWS(institutions[resource_ID]))), COUNTIF(INDEX(institutions[resource_ID],1):institutions[[#This Row],[resource_ID]],institutions[[#This Row],[resource_ID]]), "")</f>
        <v>13</v>
      </c>
      <c r="D47" s="127" t="s">
        <v>9839</v>
      </c>
      <c r="E47" s="127"/>
      <c r="F47" s="127"/>
      <c r="G47" s="127"/>
    </row>
    <row r="48" spans="1:7" x14ac:dyDescent="0.35">
      <c r="A48" s="127" t="s">
        <v>9815</v>
      </c>
      <c r="B48" s="127" t="s">
        <v>7466</v>
      </c>
      <c r="C48" s="128" cm="1">
        <f t="array" ref="C48">IF(ROW() &lt; ROW(INDEX(institutions[resource_ID],ROWS(institutions[resource_ID]))), COUNTIF(INDEX(institutions[resource_ID],1):institutions[[#This Row],[resource_ID]],institutions[[#This Row],[resource_ID]]), "")</f>
        <v>14</v>
      </c>
      <c r="D48" s="127" t="s">
        <v>9840</v>
      </c>
      <c r="E48" s="127"/>
      <c r="F48" s="127"/>
      <c r="G48" s="127"/>
    </row>
    <row r="49" spans="1:7" x14ac:dyDescent="0.35">
      <c r="A49" s="127" t="s">
        <v>9815</v>
      </c>
      <c r="B49" s="127" t="s">
        <v>7466</v>
      </c>
      <c r="C49" s="128" cm="1">
        <f t="array" ref="C49">IF(ROW() &lt; ROW(INDEX(institutions[resource_ID],ROWS(institutions[resource_ID]))), COUNTIF(INDEX(institutions[resource_ID],1):institutions[[#This Row],[resource_ID]],institutions[[#This Row],[resource_ID]]), "")</f>
        <v>15</v>
      </c>
      <c r="D49" s="127" t="s">
        <v>9841</v>
      </c>
      <c r="E49" s="127"/>
      <c r="F49" s="127"/>
      <c r="G49" s="127"/>
    </row>
    <row r="50" spans="1:7" x14ac:dyDescent="0.35">
      <c r="A50" s="127" t="s">
        <v>9815</v>
      </c>
      <c r="B50" s="127" t="s">
        <v>7466</v>
      </c>
      <c r="C50" s="128" cm="1">
        <f t="array" ref="C50">IF(ROW() &lt; ROW(INDEX(institutions[resource_ID],ROWS(institutions[resource_ID]))), COUNTIF(INDEX(institutions[resource_ID],1):institutions[[#This Row],[resource_ID]],institutions[[#This Row],[resource_ID]]), "")</f>
        <v>16</v>
      </c>
      <c r="D50" s="127" t="s">
        <v>9842</v>
      </c>
      <c r="E50" s="127"/>
      <c r="F50" s="127"/>
      <c r="G50" s="127"/>
    </row>
    <row r="51" spans="1:7" x14ac:dyDescent="0.35">
      <c r="A51" s="127" t="s">
        <v>9815</v>
      </c>
      <c r="B51" s="127" t="s">
        <v>7466</v>
      </c>
      <c r="C51" s="128" cm="1">
        <f t="array" ref="C51">IF(ROW() &lt; ROW(INDEX(institutions[resource_ID],ROWS(institutions[resource_ID]))), COUNTIF(INDEX(institutions[resource_ID],1):institutions[[#This Row],[resource_ID]],institutions[[#This Row],[resource_ID]]), "")</f>
        <v>17</v>
      </c>
      <c r="D51" s="127" t="s">
        <v>9843</v>
      </c>
      <c r="E51" s="127"/>
      <c r="F51" s="127"/>
      <c r="G51" s="127"/>
    </row>
    <row r="52" spans="1:7" x14ac:dyDescent="0.35">
      <c r="A52" s="127" t="s">
        <v>9815</v>
      </c>
      <c r="B52" s="127" t="s">
        <v>7466</v>
      </c>
      <c r="C52" s="128" cm="1">
        <f t="array" ref="C52">IF(ROW() &lt; ROW(INDEX(institutions[resource_ID],ROWS(institutions[resource_ID]))), COUNTIF(INDEX(institutions[resource_ID],1):institutions[[#This Row],[resource_ID]],institutions[[#This Row],[resource_ID]]), "")</f>
        <v>18</v>
      </c>
      <c r="D52" s="127" t="s">
        <v>9844</v>
      </c>
      <c r="E52" s="127"/>
      <c r="F52" s="127"/>
      <c r="G52" s="127"/>
    </row>
    <row r="53" spans="1:7" x14ac:dyDescent="0.35">
      <c r="A53" s="127" t="s">
        <v>9815</v>
      </c>
      <c r="B53" s="127" t="s">
        <v>7466</v>
      </c>
      <c r="C53" s="128" cm="1">
        <f t="array" ref="C53">IF(ROW() &lt; ROW(INDEX(institutions[resource_ID],ROWS(institutions[resource_ID]))), COUNTIF(INDEX(institutions[resource_ID],1):institutions[[#This Row],[resource_ID]],institutions[[#This Row],[resource_ID]]), "")</f>
        <v>19</v>
      </c>
      <c r="D53" s="127" t="s">
        <v>9845</v>
      </c>
      <c r="E53" s="127"/>
      <c r="F53" s="127"/>
      <c r="G53" s="127"/>
    </row>
    <row r="54" spans="1:7" x14ac:dyDescent="0.35">
      <c r="A54" s="127" t="s">
        <v>9815</v>
      </c>
      <c r="B54" s="127" t="s">
        <v>7466</v>
      </c>
      <c r="C54" s="128" cm="1">
        <f t="array" ref="C54">IF(ROW() &lt; ROW(INDEX(institutions[resource_ID],ROWS(institutions[resource_ID]))), COUNTIF(INDEX(institutions[resource_ID],1):institutions[[#This Row],[resource_ID]],institutions[[#This Row],[resource_ID]]), "")</f>
        <v>20</v>
      </c>
      <c r="D54" s="127" t="s">
        <v>9846</v>
      </c>
      <c r="E54" s="127"/>
      <c r="F54" s="127"/>
      <c r="G54" s="127"/>
    </row>
    <row r="55" spans="1:7" x14ac:dyDescent="0.35">
      <c r="A55" s="127" t="s">
        <v>9815</v>
      </c>
      <c r="B55" s="127" t="s">
        <v>7466</v>
      </c>
      <c r="C55" s="128" cm="1">
        <f t="array" ref="C55">IF(ROW() &lt; ROW(INDEX(institutions[resource_ID],ROWS(institutions[resource_ID]))), COUNTIF(INDEX(institutions[resource_ID],1):institutions[[#This Row],[resource_ID]],institutions[[#This Row],[resource_ID]]), "")</f>
        <v>21</v>
      </c>
      <c r="D55" s="127" t="s">
        <v>9847</v>
      </c>
      <c r="E55" s="127"/>
      <c r="F55" s="127"/>
      <c r="G55" s="127"/>
    </row>
    <row r="56" spans="1:7" x14ac:dyDescent="0.35">
      <c r="A56" s="127" t="s">
        <v>9815</v>
      </c>
      <c r="B56" s="127" t="s">
        <v>7466</v>
      </c>
      <c r="C56" s="128" cm="1">
        <f t="array" ref="C56">IF(ROW() &lt; ROW(INDEX(institutions[resource_ID],ROWS(institutions[resource_ID]))), COUNTIF(INDEX(institutions[resource_ID],1):institutions[[#This Row],[resource_ID]],institutions[[#This Row],[resource_ID]]), "")</f>
        <v>22</v>
      </c>
      <c r="D56" s="127" t="s">
        <v>9848</v>
      </c>
      <c r="E56" s="127"/>
      <c r="F56" s="127"/>
      <c r="G56" s="127"/>
    </row>
    <row r="57" spans="1:7" x14ac:dyDescent="0.35">
      <c r="A57" s="127" t="s">
        <v>9815</v>
      </c>
      <c r="B57" s="127" t="s">
        <v>7466</v>
      </c>
      <c r="C57" s="128" cm="1">
        <f t="array" ref="C57">IF(ROW() &lt; ROW(INDEX(institutions[resource_ID],ROWS(institutions[resource_ID]))), COUNTIF(INDEX(institutions[resource_ID],1):institutions[[#This Row],[resource_ID]],institutions[[#This Row],[resource_ID]]), "")</f>
        <v>23</v>
      </c>
      <c r="D57" s="127" t="s">
        <v>9849</v>
      </c>
      <c r="E57" s="127"/>
      <c r="F57" s="127"/>
      <c r="G57" s="127"/>
    </row>
    <row r="58" spans="1:7" x14ac:dyDescent="0.35">
      <c r="A58" s="127" t="s">
        <v>9815</v>
      </c>
      <c r="B58" s="127" t="s">
        <v>7466</v>
      </c>
      <c r="C58" s="128" cm="1">
        <f t="array" ref="C58">IF(ROW() &lt; ROW(INDEX(institutions[resource_ID],ROWS(institutions[resource_ID]))), COUNTIF(INDEX(institutions[resource_ID],1):institutions[[#This Row],[resource_ID]],institutions[[#This Row],[resource_ID]]), "")</f>
        <v>24</v>
      </c>
      <c r="D58" s="127" t="s">
        <v>9850</v>
      </c>
      <c r="E58" s="127"/>
      <c r="F58" s="127"/>
      <c r="G58" s="127"/>
    </row>
    <row r="59" spans="1:7" x14ac:dyDescent="0.35">
      <c r="A59" s="127" t="s">
        <v>9815</v>
      </c>
      <c r="B59" s="127" t="s">
        <v>7466</v>
      </c>
      <c r="C59" s="128" cm="1">
        <f t="array" ref="C59">IF(ROW() &lt; ROW(INDEX(institutions[resource_ID],ROWS(institutions[resource_ID]))), COUNTIF(INDEX(institutions[resource_ID],1):institutions[[#This Row],[resource_ID]],institutions[[#This Row],[resource_ID]]), "")</f>
        <v>25</v>
      </c>
      <c r="D59" s="127" t="s">
        <v>9851</v>
      </c>
      <c r="E59" s="127"/>
      <c r="F59" s="127"/>
      <c r="G59" s="127"/>
    </row>
    <row r="60" spans="1:7" x14ac:dyDescent="0.35">
      <c r="A60" s="127" t="s">
        <v>9815</v>
      </c>
      <c r="B60" s="127" t="s">
        <v>7466</v>
      </c>
      <c r="C60" s="128" cm="1">
        <f t="array" ref="C60">IF(ROW() &lt; ROW(INDEX(institutions[resource_ID],ROWS(institutions[resource_ID]))), COUNTIF(INDEX(institutions[resource_ID],1):institutions[[#This Row],[resource_ID]],institutions[[#This Row],[resource_ID]]), "")</f>
        <v>26</v>
      </c>
      <c r="D60" s="127" t="s">
        <v>9852</v>
      </c>
      <c r="E60" s="127"/>
      <c r="F60" s="127"/>
      <c r="G60" s="127"/>
    </row>
    <row r="61" spans="1:7" x14ac:dyDescent="0.35">
      <c r="A61" s="127" t="s">
        <v>9815</v>
      </c>
      <c r="B61" s="127" t="s">
        <v>7466</v>
      </c>
      <c r="C61" s="128" cm="1">
        <f t="array" ref="C61">IF(ROW() &lt; ROW(INDEX(institutions[resource_ID],ROWS(institutions[resource_ID]))), COUNTIF(INDEX(institutions[resource_ID],1):institutions[[#This Row],[resource_ID]],institutions[[#This Row],[resource_ID]]), "")</f>
        <v>27</v>
      </c>
      <c r="D61" s="127" t="s">
        <v>9853</v>
      </c>
      <c r="E61" s="127"/>
      <c r="F61" s="127"/>
      <c r="G61" s="127"/>
    </row>
    <row r="62" spans="1:7" x14ac:dyDescent="0.35">
      <c r="A62" s="127" t="s">
        <v>9815</v>
      </c>
      <c r="B62" s="127" t="s">
        <v>7466</v>
      </c>
      <c r="C62" s="128" cm="1">
        <f t="array" ref="C62">IF(ROW() &lt; ROW(INDEX(institutions[resource_ID],ROWS(institutions[resource_ID]))), COUNTIF(INDEX(institutions[resource_ID],1):institutions[[#This Row],[resource_ID]],institutions[[#This Row],[resource_ID]]), "")</f>
        <v>28</v>
      </c>
      <c r="D62" s="127" t="s">
        <v>9854</v>
      </c>
      <c r="E62" s="127"/>
      <c r="F62" s="127"/>
      <c r="G62" s="127"/>
    </row>
    <row r="63" spans="1:7" x14ac:dyDescent="0.35">
      <c r="A63" s="127" t="s">
        <v>9815</v>
      </c>
      <c r="B63" s="127"/>
      <c r="C63" s="128" cm="1">
        <f t="array" ref="C63">IF(ROW() &lt; ROW(INDEX(institutions[resource_ID],ROWS(institutions[resource_ID]))), COUNTIF(INDEX(institutions[resource_ID],1):institutions[[#This Row],[resource_ID]],institutions[[#This Row],[resource_ID]]), "")</f>
        <v>29</v>
      </c>
      <c r="D63" s="127" t="s">
        <v>9951</v>
      </c>
      <c r="E63" s="127"/>
      <c r="F63" s="127"/>
      <c r="G63" s="127"/>
    </row>
    <row r="64" spans="1:7" x14ac:dyDescent="0.35">
      <c r="A64" s="127" t="s">
        <v>9815</v>
      </c>
      <c r="B64" s="127"/>
      <c r="C64" s="128" cm="1">
        <f t="array" ref="C64">IF(ROW() &lt; ROW(INDEX(institutions[resource_ID],ROWS(institutions[resource_ID]))), COUNTIF(INDEX(institutions[resource_ID],1):institutions[[#This Row],[resource_ID]],institutions[[#This Row],[resource_ID]]), "")</f>
        <v>30</v>
      </c>
      <c r="D64" s="127" t="s">
        <v>9952</v>
      </c>
      <c r="E64" s="127"/>
      <c r="F64" s="127"/>
      <c r="G64" s="127"/>
    </row>
    <row r="65" spans="1:7" x14ac:dyDescent="0.35">
      <c r="A65" s="127" t="s">
        <v>9815</v>
      </c>
      <c r="B65" s="127"/>
      <c r="C65" s="128" cm="1">
        <f t="array" ref="C65">IF(ROW() &lt; ROW(INDEX(institutions[resource_ID],ROWS(institutions[resource_ID]))), COUNTIF(INDEX(institutions[resource_ID],1):institutions[[#This Row],[resource_ID]],institutions[[#This Row],[resource_ID]]), "")</f>
        <v>31</v>
      </c>
      <c r="D65" s="127" t="s">
        <v>9953</v>
      </c>
      <c r="E65" s="127"/>
      <c r="F65" s="127"/>
      <c r="G65" s="127"/>
    </row>
    <row r="66" spans="1:7" x14ac:dyDescent="0.35">
      <c r="A66" s="127" t="s">
        <v>9815</v>
      </c>
      <c r="B66" s="127"/>
      <c r="C66" s="128" cm="1">
        <f t="array" ref="C66">IF(ROW() &lt; ROW(INDEX(institutions[resource_ID],ROWS(institutions[resource_ID]))), COUNTIF(INDEX(institutions[resource_ID],1):institutions[[#This Row],[resource_ID]],institutions[[#This Row],[resource_ID]]), "")</f>
        <v>32</v>
      </c>
      <c r="D66" s="127" t="s">
        <v>9954</v>
      </c>
      <c r="E66" s="127"/>
      <c r="F66" s="127"/>
      <c r="G66" s="127"/>
    </row>
    <row r="67" spans="1:7" x14ac:dyDescent="0.35">
      <c r="A67" s="127" t="s">
        <v>9815</v>
      </c>
      <c r="B67" s="127"/>
      <c r="C67" s="128" cm="1">
        <f t="array" ref="C67">IF(ROW() &lt; ROW(INDEX(institutions[resource_ID],ROWS(institutions[resource_ID]))), COUNTIF(INDEX(institutions[resource_ID],1):institutions[[#This Row],[resource_ID]],institutions[[#This Row],[resource_ID]]), "")</f>
        <v>33</v>
      </c>
      <c r="D67" s="127" t="s">
        <v>9955</v>
      </c>
      <c r="E67" s="127"/>
      <c r="F67" s="127"/>
      <c r="G67" s="127"/>
    </row>
    <row r="68" spans="1:7" x14ac:dyDescent="0.35">
      <c r="A68" s="127" t="s">
        <v>9815</v>
      </c>
      <c r="B68" s="127"/>
      <c r="C68" s="128" cm="1">
        <f t="array" ref="C68">IF(ROW() &lt; ROW(INDEX(institutions[resource_ID],ROWS(institutions[resource_ID]))), COUNTIF(INDEX(institutions[resource_ID],1):institutions[[#This Row],[resource_ID]],institutions[[#This Row],[resource_ID]]), "")</f>
        <v>34</v>
      </c>
      <c r="D68" s="127" t="s">
        <v>9956</v>
      </c>
      <c r="E68" s="127"/>
      <c r="F68" s="127"/>
      <c r="G68" s="127"/>
    </row>
    <row r="69" spans="1:7" x14ac:dyDescent="0.35">
      <c r="A69" s="127" t="s">
        <v>9815</v>
      </c>
      <c r="B69" s="127"/>
      <c r="C69" s="128" cm="1">
        <f t="array" ref="C69">IF(ROW() &lt; ROW(INDEX(institutions[resource_ID],ROWS(institutions[resource_ID]))), COUNTIF(INDEX(institutions[resource_ID],1):institutions[[#This Row],[resource_ID]],institutions[[#This Row],[resource_ID]]), "")</f>
        <v>35</v>
      </c>
      <c r="D69" s="127" t="s">
        <v>9957</v>
      </c>
      <c r="E69" s="127"/>
      <c r="F69" s="127"/>
      <c r="G69" s="127"/>
    </row>
    <row r="70" spans="1:7" x14ac:dyDescent="0.35">
      <c r="A70" s="127" t="s">
        <v>9815</v>
      </c>
      <c r="B70" s="127"/>
      <c r="C70" s="128" cm="1">
        <f t="array" ref="C70">IF(ROW() &lt; ROW(INDEX(institutions[resource_ID],ROWS(institutions[resource_ID]))), COUNTIF(INDEX(institutions[resource_ID],1):institutions[[#This Row],[resource_ID]],institutions[[#This Row],[resource_ID]]), "")</f>
        <v>36</v>
      </c>
      <c r="D70" s="127" t="s">
        <v>9958</v>
      </c>
      <c r="E70" s="127"/>
      <c r="F70" s="127"/>
      <c r="G70" s="127"/>
    </row>
    <row r="71" spans="1:7" x14ac:dyDescent="0.35">
      <c r="A71" s="127" t="s">
        <v>9815</v>
      </c>
      <c r="B71" s="127"/>
      <c r="C71" s="128" cm="1">
        <f t="array" ref="C71">IF(ROW() &lt; ROW(INDEX(institutions[resource_ID],ROWS(institutions[resource_ID]))), COUNTIF(INDEX(institutions[resource_ID],1):institutions[[#This Row],[resource_ID]],institutions[[#This Row],[resource_ID]]), "")</f>
        <v>37</v>
      </c>
      <c r="D71" s="127" t="s">
        <v>9959</v>
      </c>
      <c r="E71" s="127"/>
      <c r="F71" s="127"/>
      <c r="G71" s="127"/>
    </row>
    <row r="72" spans="1:7" x14ac:dyDescent="0.35">
      <c r="A72" s="127" t="s">
        <v>9815</v>
      </c>
      <c r="B72" s="127"/>
      <c r="C72" s="128" cm="1">
        <f t="array" ref="C72">IF(ROW() &lt; ROW(INDEX(institutions[resource_ID],ROWS(institutions[resource_ID]))), COUNTIF(INDEX(institutions[resource_ID],1):institutions[[#This Row],[resource_ID]],institutions[[#This Row],[resource_ID]]), "")</f>
        <v>38</v>
      </c>
      <c r="D72" s="127" t="s">
        <v>9960</v>
      </c>
      <c r="E72" s="127"/>
      <c r="F72" s="127"/>
      <c r="G72" s="127"/>
    </row>
    <row r="73" spans="1:7" x14ac:dyDescent="0.35">
      <c r="A73" s="127" t="s">
        <v>9815</v>
      </c>
      <c r="B73" s="127"/>
      <c r="C73" s="128" cm="1">
        <f t="array" ref="C73">IF(ROW() &lt; ROW(INDEX(institutions[resource_ID],ROWS(institutions[resource_ID]))), COUNTIF(INDEX(institutions[resource_ID],1):institutions[[#This Row],[resource_ID]],institutions[[#This Row],[resource_ID]]), "")</f>
        <v>39</v>
      </c>
      <c r="D73" s="127" t="s">
        <v>9961</v>
      </c>
      <c r="E73" s="127"/>
      <c r="F73" s="127"/>
      <c r="G73" s="127"/>
    </row>
    <row r="74" spans="1:7" x14ac:dyDescent="0.35">
      <c r="A74" s="127" t="s">
        <v>9815</v>
      </c>
      <c r="B74" s="127"/>
      <c r="C74" s="128" cm="1">
        <f t="array" ref="C74">IF(ROW() &lt; ROW(INDEX(institutions[resource_ID],ROWS(institutions[resource_ID]))), COUNTIF(INDEX(institutions[resource_ID],1):institutions[[#This Row],[resource_ID]],institutions[[#This Row],[resource_ID]]), "")</f>
        <v>40</v>
      </c>
      <c r="D74" s="127" t="s">
        <v>10008</v>
      </c>
      <c r="E74" s="127"/>
      <c r="F74" s="127"/>
      <c r="G74" s="127"/>
    </row>
    <row r="75" spans="1:7" x14ac:dyDescent="0.35">
      <c r="A75" s="127" t="s">
        <v>9815</v>
      </c>
      <c r="B75" s="127"/>
      <c r="C75" s="128" cm="1">
        <f t="array" ref="C75">IF(ROW() &lt; ROW(INDEX(institutions[resource_ID],ROWS(institutions[resource_ID]))), COUNTIF(INDEX(institutions[resource_ID],1):institutions[[#This Row],[resource_ID]],institutions[[#This Row],[resource_ID]]), "")</f>
        <v>41</v>
      </c>
      <c r="D75" s="127" t="s">
        <v>9962</v>
      </c>
      <c r="E75" s="127"/>
      <c r="F75" s="127"/>
      <c r="G75" s="127"/>
    </row>
    <row r="76" spans="1:7" x14ac:dyDescent="0.35">
      <c r="A76" s="127" t="s">
        <v>10078</v>
      </c>
      <c r="B76" s="127"/>
      <c r="C76" s="128" cm="1">
        <f t="array" ref="C76">IF(ROW() &lt; ROW(INDEX(institutions[resource_ID],ROWS(institutions[resource_ID]))), COUNTIF(INDEX(institutions[resource_ID],1):institutions[[#This Row],[resource_ID]],institutions[[#This Row],[resource_ID]]), "")</f>
        <v>1</v>
      </c>
      <c r="D76" s="127" t="s">
        <v>10094</v>
      </c>
      <c r="E76" s="127"/>
      <c r="F76" s="127"/>
      <c r="G76" s="127"/>
    </row>
    <row r="77" spans="1:7" x14ac:dyDescent="0.35">
      <c r="A77" s="127" t="s">
        <v>10078</v>
      </c>
      <c r="B77" s="127"/>
      <c r="C77" s="128" cm="1">
        <f t="array" ref="C77">IF(ROW() &lt; ROW(INDEX(institutions[resource_ID],ROWS(institutions[resource_ID]))), COUNTIF(INDEX(institutions[resource_ID],1):institutions[[#This Row],[resource_ID]],institutions[[#This Row],[resource_ID]]), "")</f>
        <v>2</v>
      </c>
      <c r="D77" s="127" t="s">
        <v>10095</v>
      </c>
      <c r="E77" s="127"/>
      <c r="F77" s="127"/>
      <c r="G77" s="127"/>
    </row>
    <row r="78" spans="1:7" x14ac:dyDescent="0.35">
      <c r="A78" s="127"/>
      <c r="B78" s="127"/>
      <c r="C78" s="128"/>
      <c r="D78" s="127"/>
      <c r="E78" s="127"/>
      <c r="F78" s="127"/>
      <c r="G78" s="127"/>
    </row>
    <row r="79" spans="1:7" x14ac:dyDescent="0.35">
      <c r="A79" s="127"/>
      <c r="B79" s="127"/>
      <c r="C79" s="128" t="str" cm="1">
        <f t="array" ref="C79">IF(ROW() &lt; ROW(INDEX(institutions[resource_ID],ROWS(institutions[resource_ID]))), COUNTIF(INDEX(institutions[resource_ID],1):institutions[[#This Row],[resource_ID]],institutions[[#This Row],[resource_ID]]), "")</f>
        <v/>
      </c>
      <c r="D79" s="127"/>
      <c r="E79" s="127"/>
      <c r="F79" s="127"/>
      <c r="G79" s="127"/>
    </row>
  </sheetData>
  <mergeCells count="1">
    <mergeCell ref="A1:I1"/>
  </mergeCells>
  <dataValidations count="1">
    <dataValidation type="list" allowBlank="1" showInputMessage="1" showErrorMessage="1" sqref="A5:A79"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E5:E79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39"/>
  <sheetViews>
    <sheetView zoomScaleNormal="100" workbookViewId="0">
      <pane ySplit="3" topLeftCell="A135" activePane="bottomLeft" state="frozen"/>
      <selection pane="bottomLeft" activeCell="J138" sqref="A136:J138"/>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3" t="s">
        <v>6580</v>
      </c>
      <c r="B1" s="193"/>
      <c r="C1" s="193"/>
      <c r="D1" s="193"/>
      <c r="E1" s="193"/>
      <c r="F1" s="193"/>
      <c r="G1" s="193"/>
      <c r="H1" s="193"/>
      <c r="I1" s="193"/>
      <c r="J1" s="193"/>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8581</v>
      </c>
      <c r="B5" s="127" t="s">
        <v>7466</v>
      </c>
      <c r="C5" s="128" cm="1">
        <f t="array" ref="C5">IF(ROW() &lt; ROW(INDEX(persons[resource_ID],ROWS(persons[resource_ID]))), COUNTIF(INDEX(persons[resource_ID],1):persons[[#This Row],[resource_ID]],persons[[#This Row],[resource_ID]]), "")</f>
        <v>1</v>
      </c>
      <c r="D5" s="128" t="s">
        <v>9618</v>
      </c>
      <c r="E5" s="127" t="s">
        <v>9619</v>
      </c>
      <c r="F5" s="127" t="s">
        <v>9620</v>
      </c>
      <c r="G5" s="127" t="s">
        <v>9621</v>
      </c>
      <c r="H5" s="168"/>
      <c r="I5" s="127"/>
      <c r="J5" s="127"/>
    </row>
    <row r="6" spans="1:10" x14ac:dyDescent="0.35">
      <c r="A6" s="127" t="s">
        <v>8581</v>
      </c>
      <c r="B6" s="127" t="s">
        <v>7466</v>
      </c>
      <c r="C6" s="128" cm="1">
        <f t="array" ref="C6">IF(ROW() &lt; ROW(INDEX(persons[resource_ID],ROWS(persons[resource_ID]))), COUNTIF(INDEX(persons[resource_ID],1):persons[[#This Row],[resource_ID]],persons[[#This Row],[resource_ID]]), "")</f>
        <v>2</v>
      </c>
      <c r="D6" s="128" t="s">
        <v>9618</v>
      </c>
      <c r="E6" s="127" t="s">
        <v>9622</v>
      </c>
      <c r="F6" s="127" t="s">
        <v>9623</v>
      </c>
      <c r="G6" s="127"/>
      <c r="H6" s="168"/>
      <c r="I6" s="181"/>
      <c r="J6" s="127"/>
    </row>
    <row r="7" spans="1:10" x14ac:dyDescent="0.35">
      <c r="A7" s="127" t="s">
        <v>8581</v>
      </c>
      <c r="B7" s="127" t="s">
        <v>7466</v>
      </c>
      <c r="C7" s="128" cm="1">
        <f t="array" ref="C7">IF(ROW() &lt; ROW(INDEX(persons[resource_ID],ROWS(persons[resource_ID]))), COUNTIF(INDEX(persons[resource_ID],1):persons[[#This Row],[resource_ID]],persons[[#This Row],[resource_ID]]), "")</f>
        <v>3</v>
      </c>
      <c r="D7" s="128" t="s">
        <v>9629</v>
      </c>
      <c r="E7" s="127" t="s">
        <v>9619</v>
      </c>
      <c r="F7" s="127" t="s">
        <v>9624</v>
      </c>
      <c r="G7" s="127"/>
      <c r="H7" s="168"/>
      <c r="I7" s="181"/>
      <c r="J7" s="127"/>
    </row>
    <row r="8" spans="1:10" x14ac:dyDescent="0.35">
      <c r="A8" s="127" t="s">
        <v>8581</v>
      </c>
      <c r="B8" s="127" t="s">
        <v>7466</v>
      </c>
      <c r="C8" s="128" cm="1">
        <f t="array" ref="C8">IF(ROW() &lt; ROW(INDEX(persons[resource_ID],ROWS(persons[resource_ID]))), COUNTIF(INDEX(persons[resource_ID],1):persons[[#This Row],[resource_ID]],persons[[#This Row],[resource_ID]]), "")</f>
        <v>4</v>
      </c>
      <c r="D8" s="128" t="s">
        <v>9618</v>
      </c>
      <c r="E8" s="127" t="s">
        <v>9625</v>
      </c>
      <c r="F8" s="127" t="s">
        <v>9626</v>
      </c>
      <c r="G8" s="127"/>
      <c r="H8" s="168"/>
      <c r="I8" s="181"/>
      <c r="J8" s="127"/>
    </row>
    <row r="9" spans="1:10" x14ac:dyDescent="0.35">
      <c r="A9" s="127" t="s">
        <v>8581</v>
      </c>
      <c r="B9" s="127" t="s">
        <v>7466</v>
      </c>
      <c r="C9" s="128" cm="1">
        <f t="array" ref="C9">IF(ROW() &lt; ROW(INDEX(persons[resource_ID],ROWS(persons[resource_ID]))), COUNTIF(INDEX(persons[resource_ID],1):persons[[#This Row],[resource_ID]],persons[[#This Row],[resource_ID]]), "")</f>
        <v>5</v>
      </c>
      <c r="D9" s="128" t="s">
        <v>9630</v>
      </c>
      <c r="E9" s="127" t="s">
        <v>9627</v>
      </c>
      <c r="F9" s="127" t="s">
        <v>9628</v>
      </c>
      <c r="G9" s="127"/>
      <c r="H9" s="168"/>
      <c r="I9" s="181"/>
      <c r="J9" s="127"/>
    </row>
    <row r="10" spans="1:10" x14ac:dyDescent="0.35">
      <c r="A10" s="127" t="s">
        <v>8581</v>
      </c>
      <c r="B10" s="127" t="s">
        <v>7466</v>
      </c>
      <c r="C10" s="128" cm="1">
        <f t="array" ref="C10">IF(ROW() &lt; ROW(INDEX(persons[resource_ID],ROWS(persons[resource_ID]))), COUNTIF(INDEX(persons[resource_ID],1):persons[[#This Row],[resource_ID]],persons[[#This Row],[resource_ID]]), "")</f>
        <v>6</v>
      </c>
      <c r="D10" s="128" t="s">
        <v>9618</v>
      </c>
      <c r="E10" s="127" t="s">
        <v>9557</v>
      </c>
      <c r="F10" s="127" t="s">
        <v>9558</v>
      </c>
      <c r="G10" s="127"/>
      <c r="H10" s="168"/>
      <c r="I10" s="166" t="s">
        <v>9559</v>
      </c>
      <c r="J10" s="127"/>
    </row>
    <row r="11" spans="1:10" x14ac:dyDescent="0.35">
      <c r="A11" s="127" t="s">
        <v>8581</v>
      </c>
      <c r="B11" s="127" t="s">
        <v>7466</v>
      </c>
      <c r="C11" s="128" cm="1">
        <f t="array" ref="C11">IF(ROW() &lt; ROW(INDEX(persons[resource_ID],ROWS(persons[resource_ID]))), COUNTIF(INDEX(persons[resource_ID],1):persons[[#This Row],[resource_ID]],persons[[#This Row],[resource_ID]]), "")</f>
        <v>7</v>
      </c>
      <c r="D11" s="128" t="s">
        <v>9631</v>
      </c>
      <c r="E11" s="127" t="s">
        <v>9557</v>
      </c>
      <c r="F11" s="127" t="s">
        <v>9558</v>
      </c>
      <c r="G11" s="127"/>
      <c r="H11" s="168"/>
      <c r="I11" s="166" t="s">
        <v>9559</v>
      </c>
      <c r="J11" s="127"/>
    </row>
    <row r="12" spans="1:10" x14ac:dyDescent="0.35">
      <c r="A12" s="127" t="s">
        <v>8642</v>
      </c>
      <c r="B12" s="127" t="s">
        <v>7466</v>
      </c>
      <c r="C12" s="128" cm="1">
        <f t="array" ref="C12">IF(ROW() &lt; ROW(INDEX(persons[resource_ID],ROWS(persons[resource_ID]))), COUNTIF(INDEX(persons[resource_ID],1):persons[[#This Row],[resource_ID]],persons[[#This Row],[resource_ID]]), "")</f>
        <v>1</v>
      </c>
      <c r="D12" s="128" t="s">
        <v>9633</v>
      </c>
      <c r="E12" s="127" t="s">
        <v>9560</v>
      </c>
      <c r="F12" s="127" t="s">
        <v>9561</v>
      </c>
      <c r="G12" s="127" t="s">
        <v>7494</v>
      </c>
      <c r="H12" s="168"/>
      <c r="I12" s="127"/>
      <c r="J12" s="127"/>
    </row>
    <row r="13" spans="1:10" x14ac:dyDescent="0.35">
      <c r="A13" s="127" t="s">
        <v>8642</v>
      </c>
      <c r="B13" s="127" t="s">
        <v>7466</v>
      </c>
      <c r="C13" s="128" cm="1">
        <f t="array" ref="C13">IF(ROW() &lt; ROW(INDEX(persons[resource_ID],ROWS(persons[resource_ID]))), COUNTIF(INDEX(persons[resource_ID],1):persons[[#This Row],[resource_ID]],persons[[#This Row],[resource_ID]]), "")</f>
        <v>2</v>
      </c>
      <c r="D13" s="128" t="s">
        <v>9633</v>
      </c>
      <c r="E13" s="127" t="s">
        <v>9634</v>
      </c>
      <c r="F13" s="127" t="s">
        <v>9635</v>
      </c>
      <c r="G13" s="127" t="s">
        <v>6835</v>
      </c>
      <c r="H13" s="168"/>
      <c r="I13" s="181"/>
      <c r="J13" s="127"/>
    </row>
    <row r="14" spans="1:10" x14ac:dyDescent="0.35">
      <c r="A14" s="127" t="s">
        <v>8642</v>
      </c>
      <c r="B14" s="127" t="s">
        <v>7466</v>
      </c>
      <c r="C14" s="128" cm="1">
        <f t="array" ref="C14">IF(ROW() &lt; ROW(INDEX(persons[resource_ID],ROWS(persons[resource_ID]))), COUNTIF(INDEX(persons[resource_ID],1):persons[[#This Row],[resource_ID]],persons[[#This Row],[resource_ID]]), "")</f>
        <v>3</v>
      </c>
      <c r="D14" s="128" t="s">
        <v>9633</v>
      </c>
      <c r="E14" s="127" t="s">
        <v>9636</v>
      </c>
      <c r="F14" s="127" t="s">
        <v>9637</v>
      </c>
      <c r="G14" s="127" t="s">
        <v>7494</v>
      </c>
      <c r="H14" s="127"/>
      <c r="I14" s="181"/>
      <c r="J14" s="127"/>
    </row>
    <row r="15" spans="1:10" x14ac:dyDescent="0.35">
      <c r="A15" s="127" t="s">
        <v>8642</v>
      </c>
      <c r="B15" s="127" t="s">
        <v>7466</v>
      </c>
      <c r="C15" s="128" cm="1">
        <f t="array" ref="C15">IF(ROW() &lt; ROW(INDEX(persons[resource_ID],ROWS(persons[resource_ID]))), COUNTIF(INDEX(persons[resource_ID],1):persons[[#This Row],[resource_ID]],persons[[#This Row],[resource_ID]]), "")</f>
        <v>4</v>
      </c>
      <c r="D15" s="128" t="s">
        <v>9633</v>
      </c>
      <c r="E15" s="127" t="s">
        <v>8574</v>
      </c>
      <c r="F15" s="127" t="s">
        <v>9638</v>
      </c>
      <c r="G15" s="127" t="s">
        <v>8575</v>
      </c>
      <c r="H15" s="168"/>
      <c r="I15" s="181"/>
      <c r="J15" s="127"/>
    </row>
    <row r="16" spans="1:10" x14ac:dyDescent="0.35">
      <c r="A16" s="127" t="s">
        <v>8642</v>
      </c>
      <c r="B16" s="127" t="s">
        <v>7466</v>
      </c>
      <c r="C16" s="128" cm="1">
        <f t="array" ref="C16">IF(ROW() &lt; ROW(INDEX(persons[resource_ID],ROWS(persons[resource_ID]))), COUNTIF(INDEX(persons[resource_ID],1):persons[[#This Row],[resource_ID]],persons[[#This Row],[resource_ID]]), "")</f>
        <v>5</v>
      </c>
      <c r="D16" s="128" t="s">
        <v>9633</v>
      </c>
      <c r="E16" s="127" t="s">
        <v>9639</v>
      </c>
      <c r="F16" s="127" t="s">
        <v>9640</v>
      </c>
      <c r="G16" s="127" t="s">
        <v>9641</v>
      </c>
      <c r="H16" s="168"/>
      <c r="I16" s="166" t="s">
        <v>9562</v>
      </c>
      <c r="J16" s="127"/>
    </row>
    <row r="17" spans="1:10" x14ac:dyDescent="0.35">
      <c r="A17" s="127" t="s">
        <v>8699</v>
      </c>
      <c r="B17" s="127" t="s">
        <v>7466</v>
      </c>
      <c r="C17" s="128" cm="1">
        <f t="array" ref="C17">IF(ROW() &lt; ROW(INDEX(persons[resource_ID],ROWS(persons[resource_ID]))), COUNTIF(INDEX(persons[resource_ID],1):persons[[#This Row],[resource_ID]],persons[[#This Row],[resource_ID]]), "")</f>
        <v>1</v>
      </c>
      <c r="D17" s="128" t="s">
        <v>9554</v>
      </c>
      <c r="E17" s="127" t="s">
        <v>9646</v>
      </c>
      <c r="F17" s="127" t="s">
        <v>9647</v>
      </c>
      <c r="G17" s="127" t="s">
        <v>9648</v>
      </c>
      <c r="H17" s="127"/>
      <c r="I17" s="127"/>
      <c r="J17" s="127"/>
    </row>
    <row r="18" spans="1:10" x14ac:dyDescent="0.35">
      <c r="A18" s="127" t="s">
        <v>8699</v>
      </c>
      <c r="B18" s="127" t="s">
        <v>7466</v>
      </c>
      <c r="C18" s="128" cm="1">
        <f t="array" ref="C18">IF(ROW() &lt; ROW(INDEX(persons[resource_ID],ROWS(persons[resource_ID]))), COUNTIF(INDEX(persons[resource_ID],1):persons[[#This Row],[resource_ID]],persons[[#This Row],[resource_ID]]), "")</f>
        <v>2</v>
      </c>
      <c r="D18" s="128" t="s">
        <v>9649</v>
      </c>
      <c r="E18" s="127" t="s">
        <v>9646</v>
      </c>
      <c r="F18" s="127" t="s">
        <v>9647</v>
      </c>
      <c r="G18" s="127" t="s">
        <v>9648</v>
      </c>
      <c r="H18" s="168"/>
      <c r="I18" s="127"/>
      <c r="J18" s="127"/>
    </row>
    <row r="19" spans="1:10" x14ac:dyDescent="0.35">
      <c r="A19" s="127" t="s">
        <v>8699</v>
      </c>
      <c r="B19" s="127" t="s">
        <v>7466</v>
      </c>
      <c r="C19" s="128" cm="1">
        <f t="array" ref="C19">IF(ROW() &lt; ROW(INDEX(persons[resource_ID],ROWS(persons[resource_ID]))), COUNTIF(INDEX(persons[resource_ID],1):persons[[#This Row],[resource_ID]],persons[[#This Row],[resource_ID]]), "")</f>
        <v>3</v>
      </c>
      <c r="D19" s="128" t="s">
        <v>9650</v>
      </c>
      <c r="E19" s="127" t="s">
        <v>9651</v>
      </c>
      <c r="F19" s="127" t="s">
        <v>9652</v>
      </c>
      <c r="G19" s="127" t="s">
        <v>9653</v>
      </c>
      <c r="H19" s="168"/>
      <c r="I19" s="127"/>
      <c r="J19" s="127"/>
    </row>
    <row r="20" spans="1:10" x14ac:dyDescent="0.35">
      <c r="A20" s="127" t="s">
        <v>8699</v>
      </c>
      <c r="B20" s="127" t="s">
        <v>7466</v>
      </c>
      <c r="C20" s="128" cm="1">
        <f t="array" ref="C20">IF(ROW() &lt; ROW(INDEX(persons[resource_ID],ROWS(persons[resource_ID]))), COUNTIF(INDEX(persons[resource_ID],1):persons[[#This Row],[resource_ID]],persons[[#This Row],[resource_ID]]), "")</f>
        <v>4</v>
      </c>
      <c r="D20" s="128" t="s">
        <v>9649</v>
      </c>
      <c r="E20" s="127" t="s">
        <v>9651</v>
      </c>
      <c r="F20" s="127" t="s">
        <v>9652</v>
      </c>
      <c r="G20" s="127" t="s">
        <v>9653</v>
      </c>
      <c r="H20" s="168"/>
      <c r="I20" s="127"/>
      <c r="J20" s="127"/>
    </row>
    <row r="21" spans="1:10" x14ac:dyDescent="0.35">
      <c r="A21" s="127" t="s">
        <v>8699</v>
      </c>
      <c r="B21" s="127" t="s">
        <v>7466</v>
      </c>
      <c r="C21" s="128" cm="1">
        <f t="array" ref="C21">IF(ROW() &lt; ROW(INDEX(persons[resource_ID],ROWS(persons[resource_ID]))), COUNTIF(INDEX(persons[resource_ID],1):persons[[#This Row],[resource_ID]],persons[[#This Row],[resource_ID]]), "")</f>
        <v>5</v>
      </c>
      <c r="D21" s="128" t="s">
        <v>9654</v>
      </c>
      <c r="E21" s="127" t="s">
        <v>9655</v>
      </c>
      <c r="F21" s="127" t="s">
        <v>9656</v>
      </c>
      <c r="G21" s="127" t="s">
        <v>9657</v>
      </c>
      <c r="H21" s="168"/>
      <c r="I21" s="127"/>
      <c r="J21" s="127"/>
    </row>
    <row r="22" spans="1:10" x14ac:dyDescent="0.35">
      <c r="A22" s="127" t="s">
        <v>8699</v>
      </c>
      <c r="B22" s="127" t="s">
        <v>7466</v>
      </c>
      <c r="C22" s="128" cm="1">
        <f t="array" ref="C22">IF(ROW() &lt; ROW(INDEX(persons[resource_ID],ROWS(persons[resource_ID]))), COUNTIF(INDEX(persons[resource_ID],1):persons[[#This Row],[resource_ID]],persons[[#This Row],[resource_ID]]), "")</f>
        <v>6</v>
      </c>
      <c r="D22" s="128" t="s">
        <v>9649</v>
      </c>
      <c r="E22" s="127" t="s">
        <v>9563</v>
      </c>
      <c r="F22" s="127" t="s">
        <v>9564</v>
      </c>
      <c r="G22" s="127" t="s">
        <v>9565</v>
      </c>
      <c r="H22" s="168"/>
      <c r="I22" s="127" t="s">
        <v>9566</v>
      </c>
      <c r="J22" s="127"/>
    </row>
    <row r="23" spans="1:10" x14ac:dyDescent="0.35">
      <c r="A23" s="127" t="s">
        <v>8748</v>
      </c>
      <c r="B23" s="127" t="s">
        <v>7466</v>
      </c>
      <c r="C23" s="128" cm="1">
        <f t="array" ref="C23">IF(ROW() &lt; ROW(INDEX(persons[resource_ID],ROWS(persons[resource_ID]))), COUNTIF(INDEX(persons[resource_ID],1):persons[[#This Row],[resource_ID]],persons[[#This Row],[resource_ID]]), "")</f>
        <v>1</v>
      </c>
      <c r="D23" s="128" t="s">
        <v>9664</v>
      </c>
      <c r="E23" s="127" t="s">
        <v>9567</v>
      </c>
      <c r="F23" s="127" t="s">
        <v>9568</v>
      </c>
      <c r="G23" s="127"/>
      <c r="H23" s="168"/>
      <c r="I23" s="166" t="s">
        <v>9569</v>
      </c>
      <c r="J23" s="127"/>
    </row>
    <row r="24" spans="1:10" x14ac:dyDescent="0.35">
      <c r="A24" s="127" t="s">
        <v>8748</v>
      </c>
      <c r="B24" s="127" t="s">
        <v>7466</v>
      </c>
      <c r="C24" s="128" cm="1">
        <f t="array" ref="C24">IF(ROW() &lt; ROW(INDEX(persons[resource_ID],ROWS(persons[resource_ID]))), COUNTIF(INDEX(persons[resource_ID],1):persons[[#This Row],[resource_ID]],persons[[#This Row],[resource_ID]]), "")</f>
        <v>2</v>
      </c>
      <c r="D24" s="128" t="s">
        <v>9677</v>
      </c>
      <c r="E24" s="127" t="s">
        <v>9662</v>
      </c>
      <c r="F24" s="127" t="s">
        <v>9663</v>
      </c>
      <c r="G24" s="127"/>
      <c r="H24" s="168"/>
      <c r="I24" s="181"/>
      <c r="J24" s="127"/>
    </row>
    <row r="25" spans="1:10" x14ac:dyDescent="0.35">
      <c r="A25" s="127" t="s">
        <v>8748</v>
      </c>
      <c r="B25" s="127" t="s">
        <v>7466</v>
      </c>
      <c r="C25" s="128" cm="1">
        <f t="array" ref="C25">IF(ROW() &lt; ROW(INDEX(persons[resource_ID],ROWS(persons[resource_ID]))), COUNTIF(INDEX(persons[resource_ID],1):persons[[#This Row],[resource_ID]],persons[[#This Row],[resource_ID]]), "")</f>
        <v>3</v>
      </c>
      <c r="D25" s="128" t="s">
        <v>9678</v>
      </c>
      <c r="E25" s="127" t="s">
        <v>9665</v>
      </c>
      <c r="F25" s="127" t="s">
        <v>9666</v>
      </c>
      <c r="G25" s="127"/>
      <c r="H25" s="168"/>
      <c r="I25" s="181"/>
      <c r="J25" s="127"/>
    </row>
    <row r="26" spans="1:10" x14ac:dyDescent="0.35">
      <c r="A26" s="127" t="s">
        <v>8748</v>
      </c>
      <c r="B26" s="127" t="s">
        <v>7466</v>
      </c>
      <c r="C26" s="128" cm="1">
        <f t="array" ref="C26">IF(ROW() &lt; ROW(INDEX(persons[resource_ID],ROWS(persons[resource_ID]))), COUNTIF(INDEX(persons[resource_ID],1):persons[[#This Row],[resource_ID]],persons[[#This Row],[resource_ID]]), "")</f>
        <v>4</v>
      </c>
      <c r="D26" s="128" t="s">
        <v>9679</v>
      </c>
      <c r="E26" s="127" t="s">
        <v>9667</v>
      </c>
      <c r="F26" s="127" t="s">
        <v>9668</v>
      </c>
      <c r="G26" s="127"/>
      <c r="H26" s="168"/>
      <c r="I26" s="181"/>
      <c r="J26" s="127"/>
    </row>
    <row r="27" spans="1:10" x14ac:dyDescent="0.35">
      <c r="A27" s="127" t="s">
        <v>8748</v>
      </c>
      <c r="B27" s="127" t="s">
        <v>7466</v>
      </c>
      <c r="C27" s="128" cm="1">
        <f t="array" ref="C27">IF(ROW() &lt; ROW(INDEX(persons[resource_ID],ROWS(persons[resource_ID]))), COUNTIF(INDEX(persons[resource_ID],1):persons[[#This Row],[resource_ID]],persons[[#This Row],[resource_ID]]), "")</f>
        <v>5</v>
      </c>
      <c r="D27" s="128" t="s">
        <v>9679</v>
      </c>
      <c r="E27" s="127" t="s">
        <v>9669</v>
      </c>
      <c r="F27" s="127" t="s">
        <v>9670</v>
      </c>
      <c r="G27" s="127" t="s">
        <v>9671</v>
      </c>
      <c r="H27" s="168"/>
      <c r="I27" s="181"/>
      <c r="J27" s="127"/>
    </row>
    <row r="28" spans="1:10" x14ac:dyDescent="0.35">
      <c r="A28" s="127" t="s">
        <v>8748</v>
      </c>
      <c r="B28" s="127" t="s">
        <v>7466</v>
      </c>
      <c r="C28" s="128" cm="1">
        <f t="array" ref="C28">IF(ROW() &lt; ROW(INDEX(persons[resource_ID],ROWS(persons[resource_ID]))), COUNTIF(INDEX(persons[resource_ID],1):persons[[#This Row],[resource_ID]],persons[[#This Row],[resource_ID]]), "")</f>
        <v>6</v>
      </c>
      <c r="D28" s="128" t="s">
        <v>9664</v>
      </c>
      <c r="E28" s="127" t="s">
        <v>9672</v>
      </c>
      <c r="F28" s="127" t="s">
        <v>9673</v>
      </c>
      <c r="G28" s="127" t="s">
        <v>9674</v>
      </c>
      <c r="H28" s="168"/>
      <c r="I28" s="181"/>
      <c r="J28" s="127"/>
    </row>
    <row r="29" spans="1:10" x14ac:dyDescent="0.35">
      <c r="A29" s="127" t="s">
        <v>8748</v>
      </c>
      <c r="B29" s="127" t="s">
        <v>7466</v>
      </c>
      <c r="C29" s="128" cm="1">
        <f t="array" ref="C29">IF(ROW() &lt; ROW(INDEX(persons[resource_ID],ROWS(persons[resource_ID]))), COUNTIF(INDEX(persons[resource_ID],1):persons[[#This Row],[resource_ID]],persons[[#This Row],[resource_ID]]), "")</f>
        <v>7</v>
      </c>
      <c r="D29" s="128" t="s">
        <v>9664</v>
      </c>
      <c r="E29" s="127" t="s">
        <v>9675</v>
      </c>
      <c r="F29" s="127" t="s">
        <v>9676</v>
      </c>
      <c r="G29" s="127"/>
      <c r="H29" s="168"/>
      <c r="I29" s="181"/>
      <c r="J29" s="127"/>
    </row>
    <row r="30" spans="1:10" x14ac:dyDescent="0.35">
      <c r="A30" s="127" t="s">
        <v>8923</v>
      </c>
      <c r="B30" s="127" t="s">
        <v>7466</v>
      </c>
      <c r="C30" s="128" cm="1">
        <f t="array" ref="C30">IF(ROW() &lt; ROW(INDEX(persons[resource_ID],ROWS(persons[resource_ID]))), COUNTIF(INDEX(persons[resource_ID],1):persons[[#This Row],[resource_ID]],persons[[#This Row],[resource_ID]]), "")</f>
        <v>1</v>
      </c>
      <c r="D30" s="128" t="s">
        <v>9555</v>
      </c>
      <c r="E30" s="127" t="s">
        <v>9570</v>
      </c>
      <c r="F30" s="127" t="s">
        <v>9571</v>
      </c>
      <c r="G30" s="127"/>
      <c r="H30" s="168"/>
      <c r="I30" s="166" t="s">
        <v>9572</v>
      </c>
      <c r="J30" s="127"/>
    </row>
    <row r="31" spans="1:10" x14ac:dyDescent="0.35">
      <c r="A31" s="127" t="s">
        <v>8923</v>
      </c>
      <c r="B31" s="127" t="s">
        <v>7466</v>
      </c>
      <c r="C31" s="128" cm="1">
        <f t="array" ref="C31">IF(ROW() &lt; ROW(INDEX(persons[resource_ID],ROWS(persons[resource_ID]))), COUNTIF(INDEX(persons[resource_ID],1):persons[[#This Row],[resource_ID]],persons[[#This Row],[resource_ID]]), "")</f>
        <v>2</v>
      </c>
      <c r="D31" s="128" t="s">
        <v>9555</v>
      </c>
      <c r="E31" s="127" t="s">
        <v>9680</v>
      </c>
      <c r="F31" s="127" t="s">
        <v>9681</v>
      </c>
      <c r="G31" s="127" t="s">
        <v>9682</v>
      </c>
      <c r="H31" s="168"/>
      <c r="I31" s="181" t="s">
        <v>9710</v>
      </c>
      <c r="J31" s="127"/>
    </row>
    <row r="32" spans="1:10" x14ac:dyDescent="0.35">
      <c r="A32" s="127" t="s">
        <v>8923</v>
      </c>
      <c r="B32" s="127" t="s">
        <v>7466</v>
      </c>
      <c r="C32" s="128" cm="1">
        <f t="array" ref="C32">IF(ROW() &lt; ROW(INDEX(persons[resource_ID],ROWS(persons[resource_ID]))), COUNTIF(INDEX(persons[resource_ID],1):persons[[#This Row],[resource_ID]],persons[[#This Row],[resource_ID]]), "")</f>
        <v>3</v>
      </c>
      <c r="D32" s="128" t="s">
        <v>9555</v>
      </c>
      <c r="E32" s="127" t="s">
        <v>9683</v>
      </c>
      <c r="F32" s="127" t="s">
        <v>9684</v>
      </c>
      <c r="G32" s="127"/>
      <c r="H32" s="168"/>
      <c r="I32" s="181" t="s">
        <v>9711</v>
      </c>
      <c r="J32" s="127"/>
    </row>
    <row r="33" spans="1:10" x14ac:dyDescent="0.35">
      <c r="A33" s="127" t="s">
        <v>8923</v>
      </c>
      <c r="B33" s="127" t="s">
        <v>7466</v>
      </c>
      <c r="C33" s="128" cm="1">
        <f t="array" ref="C33">IF(ROW() &lt; ROW(INDEX(persons[resource_ID],ROWS(persons[resource_ID]))), COUNTIF(INDEX(persons[resource_ID],1):persons[[#This Row],[resource_ID]],persons[[#This Row],[resource_ID]]), "")</f>
        <v>4</v>
      </c>
      <c r="D33" s="128" t="s">
        <v>9555</v>
      </c>
      <c r="E33" s="127" t="s">
        <v>9685</v>
      </c>
      <c r="F33" s="127" t="s">
        <v>9686</v>
      </c>
      <c r="G33" s="127"/>
      <c r="H33" s="168"/>
      <c r="I33" s="181" t="s">
        <v>9712</v>
      </c>
      <c r="J33" s="127"/>
    </row>
    <row r="34" spans="1:10" x14ac:dyDescent="0.35">
      <c r="A34" s="127" t="s">
        <v>8923</v>
      </c>
      <c r="B34" s="127" t="s">
        <v>7466</v>
      </c>
      <c r="C34" s="128" cm="1">
        <f t="array" ref="C34">IF(ROW() &lt; ROW(INDEX(persons[resource_ID],ROWS(persons[resource_ID]))), COUNTIF(INDEX(persons[resource_ID],1):persons[[#This Row],[resource_ID]],persons[[#This Row],[resource_ID]]), "")</f>
        <v>5</v>
      </c>
      <c r="D34" s="128" t="s">
        <v>9555</v>
      </c>
      <c r="E34" s="127" t="s">
        <v>9687</v>
      </c>
      <c r="F34" s="127" t="s">
        <v>9688</v>
      </c>
      <c r="G34" s="127"/>
      <c r="H34" s="168"/>
      <c r="I34" s="181" t="s">
        <v>9713</v>
      </c>
      <c r="J34" s="127"/>
    </row>
    <row r="35" spans="1:10" x14ac:dyDescent="0.35">
      <c r="A35" s="127" t="s">
        <v>9034</v>
      </c>
      <c r="B35" s="127" t="s">
        <v>7466</v>
      </c>
      <c r="C35" s="128" cm="1">
        <f t="array" ref="C35">IF(ROW() &lt; ROW(INDEX(persons[resource_ID],ROWS(persons[resource_ID]))), COUNTIF(INDEX(persons[resource_ID],1):persons[[#This Row],[resource_ID]],persons[[#This Row],[resource_ID]]), "")</f>
        <v>1</v>
      </c>
      <c r="D35" s="128" t="s">
        <v>9693</v>
      </c>
      <c r="E35" s="127" t="s">
        <v>9697</v>
      </c>
      <c r="F35" s="127" t="s">
        <v>9698</v>
      </c>
      <c r="G35" s="127"/>
      <c r="H35" s="168"/>
      <c r="I35" s="181"/>
      <c r="J35" s="127"/>
    </row>
    <row r="36" spans="1:10" x14ac:dyDescent="0.35">
      <c r="A36" s="127" t="s">
        <v>9034</v>
      </c>
      <c r="B36" s="127" t="s">
        <v>7466</v>
      </c>
      <c r="C36" s="128" cm="1">
        <f t="array" ref="C36">IF(ROW() &lt; ROW(INDEX(persons[resource_ID],ROWS(persons[resource_ID]))), COUNTIF(INDEX(persons[resource_ID],1):persons[[#This Row],[resource_ID]],persons[[#This Row],[resource_ID]]), "")</f>
        <v>2</v>
      </c>
      <c r="D36" s="128" t="s">
        <v>9694</v>
      </c>
      <c r="E36" s="127" t="s">
        <v>9699</v>
      </c>
      <c r="F36" s="127" t="s">
        <v>9700</v>
      </c>
      <c r="G36" s="127"/>
      <c r="H36" s="168"/>
      <c r="I36" s="181"/>
      <c r="J36" s="127"/>
    </row>
    <row r="37" spans="1:10" x14ac:dyDescent="0.35">
      <c r="A37" s="127" t="s">
        <v>9034</v>
      </c>
      <c r="B37" s="127" t="s">
        <v>7466</v>
      </c>
      <c r="C37" s="128" cm="1">
        <f t="array" ref="C37">IF(ROW() &lt; ROW(INDEX(persons[resource_ID],ROWS(persons[resource_ID]))), COUNTIF(INDEX(persons[resource_ID],1):persons[[#This Row],[resource_ID]],persons[[#This Row],[resource_ID]]), "")</f>
        <v>3</v>
      </c>
      <c r="D37" s="128" t="s">
        <v>9695</v>
      </c>
      <c r="E37" s="127" t="s">
        <v>9701</v>
      </c>
      <c r="F37" s="127" t="s">
        <v>9702</v>
      </c>
      <c r="G37" s="127"/>
      <c r="H37" s="168"/>
      <c r="I37" s="181"/>
      <c r="J37" s="127"/>
    </row>
    <row r="38" spans="1:10" x14ac:dyDescent="0.35">
      <c r="A38" s="127" t="s">
        <v>9034</v>
      </c>
      <c r="B38" s="127" t="s">
        <v>7466</v>
      </c>
      <c r="C38" s="128" cm="1">
        <f t="array" ref="C38">IF(ROW() &lt; ROW(INDEX(persons[resource_ID],ROWS(persons[resource_ID]))), COUNTIF(INDEX(persons[resource_ID],1):persons[[#This Row],[resource_ID]],persons[[#This Row],[resource_ID]]), "")</f>
        <v>4</v>
      </c>
      <c r="D38" s="128" t="s">
        <v>9696</v>
      </c>
      <c r="E38" s="127" t="s">
        <v>9703</v>
      </c>
      <c r="F38" s="127" t="s">
        <v>9704</v>
      </c>
      <c r="G38" s="127" t="s">
        <v>3543</v>
      </c>
      <c r="H38" s="168"/>
      <c r="I38" s="181"/>
      <c r="J38" s="127"/>
    </row>
    <row r="39" spans="1:10" x14ac:dyDescent="0.35">
      <c r="A39" s="127" t="s">
        <v>9034</v>
      </c>
      <c r="B39" s="127" t="s">
        <v>7466</v>
      </c>
      <c r="C39" s="128" cm="1">
        <f t="array" ref="C39">IF(ROW() &lt; ROW(INDEX(persons[resource_ID],ROWS(persons[resource_ID]))), COUNTIF(INDEX(persons[resource_ID],1):persons[[#This Row],[resource_ID]],persons[[#This Row],[resource_ID]]), "")</f>
        <v>5</v>
      </c>
      <c r="D39" s="128" t="s">
        <v>9694</v>
      </c>
      <c r="E39" s="127" t="s">
        <v>9705</v>
      </c>
      <c r="F39" s="127" t="s">
        <v>9706</v>
      </c>
      <c r="G39" s="127"/>
      <c r="H39" s="168"/>
      <c r="I39" s="181"/>
      <c r="J39" s="127"/>
    </row>
    <row r="40" spans="1:10" x14ac:dyDescent="0.35">
      <c r="A40" s="127" t="s">
        <v>9034</v>
      </c>
      <c r="B40" s="127" t="s">
        <v>7466</v>
      </c>
      <c r="C40" s="128" cm="1">
        <f t="array" ref="C40">IF(ROW() &lt; ROW(INDEX(persons[resource_ID],ROWS(persons[resource_ID]))), COUNTIF(INDEX(persons[resource_ID],1):persons[[#This Row],[resource_ID]],persons[[#This Row],[resource_ID]]), "")</f>
        <v>6</v>
      </c>
      <c r="D40" s="128" t="s">
        <v>9694</v>
      </c>
      <c r="E40" s="127" t="s">
        <v>9707</v>
      </c>
      <c r="F40" s="127" t="s">
        <v>8573</v>
      </c>
      <c r="G40" s="127" t="s">
        <v>7494</v>
      </c>
      <c r="H40" s="168"/>
      <c r="I40" s="181"/>
      <c r="J40" s="127"/>
    </row>
    <row r="41" spans="1:10" x14ac:dyDescent="0.35">
      <c r="A41" s="127" t="s">
        <v>9034</v>
      </c>
      <c r="B41" s="127" t="s">
        <v>7466</v>
      </c>
      <c r="C41" s="128" cm="1">
        <f t="array" ref="C41">IF(ROW() &lt; ROW(INDEX(persons[resource_ID],ROWS(persons[resource_ID]))), COUNTIF(INDEX(persons[resource_ID],1):persons[[#This Row],[resource_ID]],persons[[#This Row],[resource_ID]]), "")</f>
        <v>7</v>
      </c>
      <c r="D41" s="128" t="s">
        <v>9693</v>
      </c>
      <c r="E41" s="127" t="s">
        <v>9573</v>
      </c>
      <c r="F41" s="127" t="s">
        <v>9574</v>
      </c>
      <c r="G41" s="127"/>
      <c r="H41" s="168"/>
      <c r="I41" s="181"/>
      <c r="J41" s="127"/>
    </row>
    <row r="42" spans="1:10" x14ac:dyDescent="0.35">
      <c r="A42" s="127" t="s">
        <v>9131</v>
      </c>
      <c r="B42" s="127" t="s">
        <v>7466</v>
      </c>
      <c r="C42" s="128" cm="1">
        <f t="array" ref="C42">IF(ROW() &lt; ROW(INDEX(persons[resource_ID],ROWS(persons[resource_ID]))), COUNTIF(INDEX(persons[resource_ID],1):persons[[#This Row],[resource_ID]],persons[[#This Row],[resource_ID]]), "")</f>
        <v>1</v>
      </c>
      <c r="D42" s="128" t="s">
        <v>9709</v>
      </c>
      <c r="E42" s="127" t="s">
        <v>9575</v>
      </c>
      <c r="F42" s="127" t="s">
        <v>9576</v>
      </c>
      <c r="G42" s="127"/>
      <c r="H42" s="168"/>
      <c r="I42" s="166" t="s">
        <v>9577</v>
      </c>
      <c r="J42" s="127"/>
    </row>
    <row r="43" spans="1:10" x14ac:dyDescent="0.35">
      <c r="A43" s="127" t="s">
        <v>9131</v>
      </c>
      <c r="B43" s="127" t="s">
        <v>7466</v>
      </c>
      <c r="C43" s="128" cm="1">
        <f t="array" ref="C43">IF(ROW() &lt; ROW(INDEX(persons[resource_ID],ROWS(persons[resource_ID]))), COUNTIF(INDEX(persons[resource_ID],1):persons[[#This Row],[resource_ID]],persons[[#This Row],[resource_ID]]), "")</f>
        <v>2</v>
      </c>
      <c r="D43" s="128" t="s">
        <v>9709</v>
      </c>
      <c r="E43" s="127" t="s">
        <v>9714</v>
      </c>
      <c r="F43" s="127" t="s">
        <v>9715</v>
      </c>
      <c r="G43" s="127"/>
      <c r="H43" s="168"/>
      <c r="I43" s="181"/>
      <c r="J43" s="127"/>
    </row>
    <row r="44" spans="1:10" x14ac:dyDescent="0.35">
      <c r="A44" s="127" t="s">
        <v>9131</v>
      </c>
      <c r="B44" s="127" t="s">
        <v>7466</v>
      </c>
      <c r="C44" s="128" cm="1">
        <f t="array" ref="C44">IF(ROW() &lt; ROW(INDEX(persons[resource_ID],ROWS(persons[resource_ID]))), COUNTIF(INDEX(persons[resource_ID],1):persons[[#This Row],[resource_ID]],persons[[#This Row],[resource_ID]]), "")</f>
        <v>3</v>
      </c>
      <c r="D44" s="128" t="s">
        <v>9709</v>
      </c>
      <c r="E44" s="127" t="s">
        <v>9716</v>
      </c>
      <c r="F44" s="127" t="s">
        <v>9717</v>
      </c>
      <c r="G44" s="127"/>
      <c r="H44" s="168"/>
      <c r="I44" s="181"/>
      <c r="J44" s="127"/>
    </row>
    <row r="45" spans="1:10" x14ac:dyDescent="0.35">
      <c r="A45" s="127" t="s">
        <v>9131</v>
      </c>
      <c r="B45" s="127" t="s">
        <v>7466</v>
      </c>
      <c r="C45" s="128" cm="1">
        <f t="array" ref="C45">IF(ROW() &lt; ROW(INDEX(persons[resource_ID],ROWS(persons[resource_ID]))), COUNTIF(INDEX(persons[resource_ID],1):persons[[#This Row],[resource_ID]],persons[[#This Row],[resource_ID]]), "")</f>
        <v>4</v>
      </c>
      <c r="D45" s="128" t="s">
        <v>9709</v>
      </c>
      <c r="E45" s="127" t="s">
        <v>9718</v>
      </c>
      <c r="F45" s="127" t="s">
        <v>9719</v>
      </c>
      <c r="G45" s="127"/>
      <c r="H45" s="168"/>
      <c r="I45" s="181"/>
      <c r="J45" s="127"/>
    </row>
    <row r="46" spans="1:10" x14ac:dyDescent="0.35">
      <c r="A46" s="127" t="s">
        <v>9152</v>
      </c>
      <c r="B46" s="127" t="s">
        <v>7466</v>
      </c>
      <c r="C46" s="128" cm="1">
        <f t="array" ref="C46">IF(ROW() &lt; ROW(INDEX(persons[resource_ID],ROWS(persons[resource_ID]))), COUNTIF(INDEX(persons[resource_ID],1):persons[[#This Row],[resource_ID]],persons[[#This Row],[resource_ID]]), "")</f>
        <v>1</v>
      </c>
      <c r="D46" s="128" t="s">
        <v>9556</v>
      </c>
      <c r="E46" s="127" t="s">
        <v>7494</v>
      </c>
      <c r="F46" s="127" t="s">
        <v>9579</v>
      </c>
      <c r="G46" s="127" t="s">
        <v>9578</v>
      </c>
      <c r="H46" s="168" t="s">
        <v>625</v>
      </c>
      <c r="I46" s="166" t="s">
        <v>9580</v>
      </c>
      <c r="J46" s="127"/>
    </row>
    <row r="47" spans="1:10" x14ac:dyDescent="0.35">
      <c r="A47" s="127" t="s">
        <v>9152</v>
      </c>
      <c r="B47" s="127" t="s">
        <v>7466</v>
      </c>
      <c r="C47" s="128" cm="1">
        <f t="array" ref="C47">IF(ROW() &lt; ROW(INDEX(persons[resource_ID],ROWS(persons[resource_ID]))), COUNTIF(INDEX(persons[resource_ID],1):persons[[#This Row],[resource_ID]],persons[[#This Row],[resource_ID]]), "")</f>
        <v>2</v>
      </c>
      <c r="D47" s="128" t="s">
        <v>9723</v>
      </c>
      <c r="E47" s="127" t="s">
        <v>9725</v>
      </c>
      <c r="F47" s="127" t="s">
        <v>9726</v>
      </c>
      <c r="G47" s="127" t="s">
        <v>9727</v>
      </c>
      <c r="H47" s="168"/>
      <c r="I47" s="181"/>
      <c r="J47" s="127"/>
    </row>
    <row r="48" spans="1:10" x14ac:dyDescent="0.35">
      <c r="A48" s="127" t="s">
        <v>9152</v>
      </c>
      <c r="B48" s="127" t="s">
        <v>7466</v>
      </c>
      <c r="C48" s="128" cm="1">
        <f t="array" ref="C48">IF(ROW() &lt; ROW(INDEX(persons[resource_ID],ROWS(persons[resource_ID]))), COUNTIF(INDEX(persons[resource_ID],1):persons[[#This Row],[resource_ID]],persons[[#This Row],[resource_ID]]), "")</f>
        <v>3</v>
      </c>
      <c r="D48" s="128" t="s">
        <v>9723</v>
      </c>
      <c r="E48" s="127" t="s">
        <v>7494</v>
      </c>
      <c r="F48" s="127" t="s">
        <v>9579</v>
      </c>
      <c r="G48" s="127" t="s">
        <v>9578</v>
      </c>
      <c r="H48" s="168"/>
      <c r="I48" s="181"/>
      <c r="J48" s="127"/>
    </row>
    <row r="49" spans="1:10" x14ac:dyDescent="0.35">
      <c r="A49" s="127" t="s">
        <v>9152</v>
      </c>
      <c r="B49" s="127" t="s">
        <v>7466</v>
      </c>
      <c r="C49" s="128" cm="1">
        <f t="array" ref="C49">IF(ROW() &lt; ROW(INDEX(persons[resource_ID],ROWS(persons[resource_ID]))), COUNTIF(INDEX(persons[resource_ID],1):persons[[#This Row],[resource_ID]],persons[[#This Row],[resource_ID]]), "")</f>
        <v>4</v>
      </c>
      <c r="D49" s="128" t="s">
        <v>9723</v>
      </c>
      <c r="E49" s="127" t="s">
        <v>9728</v>
      </c>
      <c r="F49" s="127" t="s">
        <v>9729</v>
      </c>
      <c r="G49" s="127" t="s">
        <v>9565</v>
      </c>
      <c r="H49" s="168"/>
      <c r="I49" s="181"/>
      <c r="J49" s="127"/>
    </row>
    <row r="50" spans="1:10" x14ac:dyDescent="0.35">
      <c r="A50" s="127" t="s">
        <v>9152</v>
      </c>
      <c r="B50" s="127" t="s">
        <v>7466</v>
      </c>
      <c r="C50" s="128" cm="1">
        <f t="array" ref="C50">IF(ROW() &lt; ROW(INDEX(persons[resource_ID],ROWS(persons[resource_ID]))), COUNTIF(INDEX(persons[resource_ID],1):persons[[#This Row],[resource_ID]],persons[[#This Row],[resource_ID]]), "")</f>
        <v>5</v>
      </c>
      <c r="D50" s="128" t="s">
        <v>9724</v>
      </c>
      <c r="E50" s="127" t="s">
        <v>8576</v>
      </c>
      <c r="F50" s="127" t="s">
        <v>9628</v>
      </c>
      <c r="G50" s="127"/>
      <c r="H50" s="168"/>
      <c r="I50" s="181"/>
      <c r="J50" s="127"/>
    </row>
    <row r="51" spans="1:10" x14ac:dyDescent="0.35">
      <c r="A51" s="127" t="s">
        <v>9383</v>
      </c>
      <c r="B51" s="127" t="s">
        <v>7466</v>
      </c>
      <c r="C51" s="128" cm="1">
        <f t="array" ref="C51">IF(ROW() &lt; ROW(INDEX(persons[resource_ID],ROWS(persons[resource_ID]))), COUNTIF(INDEX(persons[resource_ID],1):persons[[#This Row],[resource_ID]],persons[[#This Row],[resource_ID]]), "")</f>
        <v>1</v>
      </c>
      <c r="D51" s="128" t="s">
        <v>9734</v>
      </c>
      <c r="E51" s="127" t="s">
        <v>9582</v>
      </c>
      <c r="F51" s="127" t="s">
        <v>9584</v>
      </c>
      <c r="G51" s="127" t="s">
        <v>9583</v>
      </c>
      <c r="H51" s="168"/>
      <c r="I51" s="166" t="s">
        <v>9585</v>
      </c>
      <c r="J51" s="127"/>
    </row>
    <row r="52" spans="1:10" x14ac:dyDescent="0.35">
      <c r="A52" s="127" t="s">
        <v>9383</v>
      </c>
      <c r="B52" s="127" t="s">
        <v>7466</v>
      </c>
      <c r="C52" s="128" cm="1">
        <f t="array" ref="C52">IF(ROW() &lt; ROW(INDEX(persons[resource_ID],ROWS(persons[resource_ID]))), COUNTIF(INDEX(persons[resource_ID],1):persons[[#This Row],[resource_ID]],persons[[#This Row],[resource_ID]]), "")</f>
        <v>2</v>
      </c>
      <c r="D52" s="128" t="s">
        <v>9734</v>
      </c>
      <c r="E52" s="127" t="s">
        <v>9735</v>
      </c>
      <c r="F52" s="127" t="s">
        <v>9736</v>
      </c>
      <c r="G52" s="127"/>
      <c r="H52" s="168"/>
      <c r="I52" s="179" t="s">
        <v>9753</v>
      </c>
      <c r="J52" s="127"/>
    </row>
    <row r="53" spans="1:10" x14ac:dyDescent="0.35">
      <c r="A53" s="127" t="s">
        <v>9383</v>
      </c>
      <c r="B53" s="127" t="s">
        <v>7466</v>
      </c>
      <c r="C53" s="128" cm="1">
        <f t="array" ref="C53">IF(ROW() &lt; ROW(INDEX(persons[resource_ID],ROWS(persons[resource_ID]))), COUNTIF(INDEX(persons[resource_ID],1):persons[[#This Row],[resource_ID]],persons[[#This Row],[resource_ID]]), "")</f>
        <v>3</v>
      </c>
      <c r="D53" s="128" t="s">
        <v>9750</v>
      </c>
      <c r="E53" s="127" t="s">
        <v>9737</v>
      </c>
      <c r="F53" s="127" t="s">
        <v>9738</v>
      </c>
      <c r="G53" s="127"/>
      <c r="H53" s="168"/>
      <c r="I53" s="179" t="s">
        <v>9754</v>
      </c>
      <c r="J53" s="127"/>
    </row>
    <row r="54" spans="1:10" x14ac:dyDescent="0.35">
      <c r="A54" s="127" t="s">
        <v>9383</v>
      </c>
      <c r="B54" s="127" t="s">
        <v>7466</v>
      </c>
      <c r="C54" s="128" cm="1">
        <f t="array" ref="C54">IF(ROW() &lt; ROW(INDEX(persons[resource_ID],ROWS(persons[resource_ID]))), COUNTIF(INDEX(persons[resource_ID],1):persons[[#This Row],[resource_ID]],persons[[#This Row],[resource_ID]]), "")</f>
        <v>4</v>
      </c>
      <c r="D54" s="128" t="s">
        <v>9734</v>
      </c>
      <c r="E54" s="127" t="s">
        <v>9739</v>
      </c>
      <c r="F54" s="127" t="s">
        <v>9740</v>
      </c>
      <c r="G54" s="127"/>
      <c r="H54" s="168"/>
      <c r="I54" s="179" t="s">
        <v>9755</v>
      </c>
      <c r="J54" s="127"/>
    </row>
    <row r="55" spans="1:10" x14ac:dyDescent="0.35">
      <c r="A55" s="127" t="s">
        <v>9383</v>
      </c>
      <c r="B55" s="127" t="s">
        <v>7466</v>
      </c>
      <c r="C55" s="128" cm="1">
        <f t="array" ref="C55">IF(ROW() &lt; ROW(INDEX(persons[resource_ID],ROWS(persons[resource_ID]))), COUNTIF(INDEX(persons[resource_ID],1):persons[[#This Row],[resource_ID]],persons[[#This Row],[resource_ID]]), "")</f>
        <v>5</v>
      </c>
      <c r="D55" s="128" t="s">
        <v>9734</v>
      </c>
      <c r="E55" s="127" t="s">
        <v>9741</v>
      </c>
      <c r="F55" s="127" t="s">
        <v>9742</v>
      </c>
      <c r="G55" s="127"/>
      <c r="H55" s="168"/>
      <c r="I55" s="179" t="s">
        <v>9756</v>
      </c>
      <c r="J55" s="127"/>
    </row>
    <row r="56" spans="1:10" x14ac:dyDescent="0.35">
      <c r="A56" s="127" t="s">
        <v>9383</v>
      </c>
      <c r="B56" s="127" t="s">
        <v>7466</v>
      </c>
      <c r="C56" s="128" cm="1">
        <f t="array" ref="C56">IF(ROW() &lt; ROW(INDEX(persons[resource_ID],ROWS(persons[resource_ID]))), COUNTIF(INDEX(persons[resource_ID],1):persons[[#This Row],[resource_ID]],persons[[#This Row],[resource_ID]]), "")</f>
        <v>6</v>
      </c>
      <c r="D56" s="128" t="s">
        <v>9751</v>
      </c>
      <c r="E56" s="127" t="s">
        <v>9743</v>
      </c>
      <c r="F56" s="127" t="s">
        <v>9744</v>
      </c>
      <c r="G56" s="127"/>
      <c r="H56" s="168"/>
      <c r="I56" s="179" t="s">
        <v>9757</v>
      </c>
      <c r="J56" s="127"/>
    </row>
    <row r="57" spans="1:10" x14ac:dyDescent="0.35">
      <c r="A57" s="127" t="s">
        <v>9383</v>
      </c>
      <c r="B57" s="127" t="s">
        <v>7466</v>
      </c>
      <c r="C57" s="128" cm="1">
        <f t="array" ref="C57">IF(ROW() &lt; ROW(INDEX(persons[resource_ID],ROWS(persons[resource_ID]))), COUNTIF(INDEX(persons[resource_ID],1):persons[[#This Row],[resource_ID]],persons[[#This Row],[resource_ID]]), "")</f>
        <v>7</v>
      </c>
      <c r="D57" s="128" t="s">
        <v>9752</v>
      </c>
      <c r="E57" s="127" t="s">
        <v>9745</v>
      </c>
      <c r="F57" s="127" t="s">
        <v>9746</v>
      </c>
      <c r="G57" s="127"/>
      <c r="H57" s="168"/>
      <c r="I57" s="179" t="s">
        <v>9758</v>
      </c>
      <c r="J57" s="127"/>
    </row>
    <row r="58" spans="1:10" x14ac:dyDescent="0.35">
      <c r="A58" s="127" t="s">
        <v>9383</v>
      </c>
      <c r="B58" s="127" t="s">
        <v>7466</v>
      </c>
      <c r="C58" s="128" cm="1">
        <f t="array" ref="C58">IF(ROW() &lt; ROW(INDEX(persons[resource_ID],ROWS(persons[resource_ID]))), COUNTIF(INDEX(persons[resource_ID],1):persons[[#This Row],[resource_ID]],persons[[#This Row],[resource_ID]]), "")</f>
        <v>8</v>
      </c>
      <c r="D58" s="128" t="s">
        <v>9752</v>
      </c>
      <c r="E58" s="127" t="s">
        <v>9747</v>
      </c>
      <c r="F58" s="127" t="s">
        <v>9748</v>
      </c>
      <c r="G58" s="127" t="s">
        <v>9749</v>
      </c>
      <c r="H58" s="168"/>
      <c r="I58" s="179" t="s">
        <v>9759</v>
      </c>
      <c r="J58" s="127"/>
    </row>
    <row r="59" spans="1:10" x14ac:dyDescent="0.35">
      <c r="A59" s="127" t="s">
        <v>9523</v>
      </c>
      <c r="B59" s="127" t="s">
        <v>7466</v>
      </c>
      <c r="C59" s="128" cm="1">
        <f t="array" ref="C59">IF(ROW() &lt; ROW(INDEX(persons[resource_ID],ROWS(persons[resource_ID]))), COUNTIF(INDEX(persons[resource_ID],1):persons[[#This Row],[resource_ID]],persons[[#This Row],[resource_ID]]), "")</f>
        <v>1</v>
      </c>
      <c r="D59" s="128" t="s">
        <v>9765</v>
      </c>
      <c r="E59" s="127" t="s">
        <v>8571</v>
      </c>
      <c r="F59" s="127" t="s">
        <v>8572</v>
      </c>
      <c r="G59" s="127"/>
      <c r="H59" s="168"/>
      <c r="I59" s="179" t="s">
        <v>9581</v>
      </c>
      <c r="J59" s="127"/>
    </row>
    <row r="60" spans="1:10" x14ac:dyDescent="0.35">
      <c r="A60" s="127" t="s">
        <v>9523</v>
      </c>
      <c r="B60" s="127" t="s">
        <v>7466</v>
      </c>
      <c r="C60" s="128" cm="1">
        <f t="array" ref="C60">IF(ROW() &lt; ROW(INDEX(persons[resource_ID],ROWS(persons[resource_ID]))), COUNTIF(INDEX(persons[resource_ID],1):persons[[#This Row],[resource_ID]],persons[[#This Row],[resource_ID]]), "")</f>
        <v>2</v>
      </c>
      <c r="D60" s="128" t="s">
        <v>9766</v>
      </c>
      <c r="E60" s="127" t="s">
        <v>8569</v>
      </c>
      <c r="F60" s="127" t="s">
        <v>8570</v>
      </c>
      <c r="G60" s="127"/>
      <c r="H60" s="127"/>
      <c r="I60" s="127"/>
      <c r="J60" s="127"/>
    </row>
    <row r="61" spans="1:10" x14ac:dyDescent="0.35">
      <c r="A61" s="127" t="s">
        <v>9523</v>
      </c>
      <c r="B61" s="127" t="s">
        <v>7466</v>
      </c>
      <c r="C61" s="128" cm="1">
        <f t="array" ref="C61">IF(ROW() &lt; ROW(INDEX(persons[resource_ID],ROWS(persons[resource_ID]))), COUNTIF(INDEX(persons[resource_ID],1):persons[[#This Row],[resource_ID]],persons[[#This Row],[resource_ID]]), "")</f>
        <v>3</v>
      </c>
      <c r="D61" s="128" t="s">
        <v>9767</v>
      </c>
      <c r="E61" s="127" t="s">
        <v>9770</v>
      </c>
      <c r="F61" s="127" t="s">
        <v>9771</v>
      </c>
      <c r="G61" s="127"/>
      <c r="H61" s="127"/>
      <c r="I61" s="127"/>
      <c r="J61" s="127"/>
    </row>
    <row r="62" spans="1:10" x14ac:dyDescent="0.35">
      <c r="A62" s="127" t="s">
        <v>9523</v>
      </c>
      <c r="B62" s="127" t="s">
        <v>7466</v>
      </c>
      <c r="C62" s="128" cm="1">
        <f t="array" ref="C62">IF(ROW() &lt; ROW(INDEX(persons[resource_ID],ROWS(persons[resource_ID]))), COUNTIF(INDEX(persons[resource_ID],1):persons[[#This Row],[resource_ID]],persons[[#This Row],[resource_ID]]), "")</f>
        <v>4</v>
      </c>
      <c r="D62" s="128" t="s">
        <v>9768</v>
      </c>
      <c r="E62" s="127" t="s">
        <v>9772</v>
      </c>
      <c r="F62" s="127" t="s">
        <v>9773</v>
      </c>
      <c r="G62" s="127"/>
      <c r="H62" s="127"/>
      <c r="I62" s="127"/>
      <c r="J62" s="127"/>
    </row>
    <row r="63" spans="1:10" x14ac:dyDescent="0.35">
      <c r="A63" s="127" t="s">
        <v>9523</v>
      </c>
      <c r="B63" s="127" t="s">
        <v>7466</v>
      </c>
      <c r="C63" s="128" cm="1">
        <f t="array" ref="C63">IF(ROW() &lt; ROW(INDEX(persons[resource_ID],ROWS(persons[resource_ID]))), COUNTIF(INDEX(persons[resource_ID],1):persons[[#This Row],[resource_ID]],persons[[#This Row],[resource_ID]]), "")</f>
        <v>5</v>
      </c>
      <c r="D63" s="128" t="s">
        <v>9769</v>
      </c>
      <c r="E63" s="127" t="s">
        <v>9699</v>
      </c>
      <c r="F63" s="127" t="s">
        <v>9774</v>
      </c>
      <c r="G63" s="127" t="s">
        <v>8577</v>
      </c>
      <c r="H63" s="127"/>
      <c r="I63" s="127"/>
      <c r="J63" s="127"/>
    </row>
    <row r="64" spans="1:10" x14ac:dyDescent="0.35">
      <c r="A64" s="127" t="s">
        <v>9815</v>
      </c>
      <c r="B64" s="127"/>
      <c r="C64" s="128" cm="1">
        <f t="array" ref="C64">IF(ROW() &lt; ROW(INDEX(persons[resource_ID],ROWS(persons[resource_ID]))), COUNTIF(INDEX(persons[resource_ID],1):persons[[#This Row],[resource_ID]],persons[[#This Row],[resource_ID]]), "")</f>
        <v>1</v>
      </c>
      <c r="D64" s="128" t="s">
        <v>9855</v>
      </c>
      <c r="E64" s="127" t="s">
        <v>9856</v>
      </c>
      <c r="F64" s="127" t="s">
        <v>9857</v>
      </c>
      <c r="G64" s="127"/>
      <c r="H64" s="127"/>
      <c r="I64" s="127"/>
      <c r="J64" s="127"/>
    </row>
    <row r="65" spans="1:10" x14ac:dyDescent="0.35">
      <c r="A65" s="127" t="s">
        <v>9815</v>
      </c>
      <c r="B65" s="127"/>
      <c r="C65" s="128" cm="1">
        <f t="array" ref="C65">IF(ROW() &lt; ROW(INDEX(persons[resource_ID],ROWS(persons[resource_ID]))), COUNTIF(INDEX(persons[resource_ID],1):persons[[#This Row],[resource_ID]],persons[[#This Row],[resource_ID]]), "")</f>
        <v>2</v>
      </c>
      <c r="D65" s="129" t="s">
        <v>9858</v>
      </c>
      <c r="E65" s="127" t="s">
        <v>9860</v>
      </c>
      <c r="F65" s="127" t="s">
        <v>3646</v>
      </c>
      <c r="G65" s="127"/>
      <c r="H65" s="127"/>
      <c r="I65" s="127"/>
      <c r="J65" s="127"/>
    </row>
    <row r="66" spans="1:10" x14ac:dyDescent="0.35">
      <c r="A66" s="127" t="s">
        <v>9815</v>
      </c>
      <c r="B66" s="127"/>
      <c r="C66" s="128" cm="1">
        <f t="array" ref="C66">IF(ROW() &lt; ROW(INDEX(persons[resource_ID],ROWS(persons[resource_ID]))), COUNTIF(INDEX(persons[resource_ID],1):persons[[#This Row],[resource_ID]],persons[[#This Row],[resource_ID]]), "")</f>
        <v>3</v>
      </c>
      <c r="D66" s="128" t="s">
        <v>9859</v>
      </c>
      <c r="E66" s="127" t="s">
        <v>9861</v>
      </c>
      <c r="F66" s="127" t="s">
        <v>9862</v>
      </c>
      <c r="G66" s="127"/>
      <c r="H66" s="127"/>
      <c r="I66" s="127"/>
      <c r="J66" s="127"/>
    </row>
    <row r="67" spans="1:10" x14ac:dyDescent="0.35">
      <c r="A67" s="127" t="s">
        <v>9815</v>
      </c>
      <c r="B67" s="127"/>
      <c r="C67" s="128" cm="1">
        <f t="array" ref="C67">IF(ROW() &lt; ROW(INDEX(persons[resource_ID],ROWS(persons[resource_ID]))), COUNTIF(INDEX(persons[resource_ID],1):persons[[#This Row],[resource_ID]],persons[[#This Row],[resource_ID]]), "")</f>
        <v>4</v>
      </c>
      <c r="D67" s="129" t="s">
        <v>9863</v>
      </c>
      <c r="E67" s="127" t="s">
        <v>9865</v>
      </c>
      <c r="F67" s="127" t="s">
        <v>9866</v>
      </c>
      <c r="G67" s="127"/>
      <c r="H67" s="127"/>
      <c r="I67" s="127"/>
      <c r="J67" s="127"/>
    </row>
    <row r="68" spans="1:10" x14ac:dyDescent="0.35">
      <c r="A68" s="127" t="s">
        <v>9815</v>
      </c>
      <c r="B68" s="127"/>
      <c r="C68" s="128" cm="1">
        <f t="array" ref="C68">IF(ROW() &lt; ROW(INDEX(persons[resource_ID],ROWS(persons[resource_ID]))), COUNTIF(INDEX(persons[resource_ID],1):persons[[#This Row],[resource_ID]],persons[[#This Row],[resource_ID]]), "")</f>
        <v>5</v>
      </c>
      <c r="D68" s="128" t="s">
        <v>9864</v>
      </c>
      <c r="E68" s="127" t="s">
        <v>9865</v>
      </c>
      <c r="F68" s="127" t="s">
        <v>9866</v>
      </c>
      <c r="G68" s="127"/>
      <c r="H68" s="127"/>
      <c r="I68" s="127"/>
      <c r="J68" s="127"/>
    </row>
    <row r="69" spans="1:10" x14ac:dyDescent="0.35">
      <c r="A69" s="127" t="s">
        <v>9815</v>
      </c>
      <c r="B69" s="127"/>
      <c r="C69" s="128" cm="1">
        <f t="array" ref="C69">IF(ROW() &lt; ROW(INDEX(persons[resource_ID],ROWS(persons[resource_ID]))), COUNTIF(INDEX(persons[resource_ID],1):persons[[#This Row],[resource_ID]],persons[[#This Row],[resource_ID]]), "")</f>
        <v>6</v>
      </c>
      <c r="D69" s="129" t="s">
        <v>9864</v>
      </c>
      <c r="E69" s="127" t="s">
        <v>9868</v>
      </c>
      <c r="F69" s="127" t="s">
        <v>9869</v>
      </c>
      <c r="G69" s="127"/>
      <c r="H69" s="127"/>
      <c r="I69" s="127"/>
      <c r="J69" s="127"/>
    </row>
    <row r="70" spans="1:10" x14ac:dyDescent="0.35">
      <c r="A70" s="127" t="s">
        <v>9815</v>
      </c>
      <c r="B70" s="127"/>
      <c r="C70" s="128" cm="1">
        <f t="array" ref="C70">IF(ROW() &lt; ROW(INDEX(persons[resource_ID],ROWS(persons[resource_ID]))), COUNTIF(INDEX(persons[resource_ID],1):persons[[#This Row],[resource_ID]],persons[[#This Row],[resource_ID]]), "")</f>
        <v>7</v>
      </c>
      <c r="D70" s="128" t="s">
        <v>9867</v>
      </c>
      <c r="E70" s="127" t="s">
        <v>9868</v>
      </c>
      <c r="F70" s="127" t="s">
        <v>9869</v>
      </c>
      <c r="G70" s="127"/>
      <c r="H70" s="127"/>
      <c r="I70" s="127"/>
      <c r="J70" s="127"/>
    </row>
    <row r="71" spans="1:10" x14ac:dyDescent="0.35">
      <c r="A71" s="127" t="s">
        <v>9815</v>
      </c>
      <c r="B71" s="127"/>
      <c r="C71" s="128" cm="1">
        <f t="array" ref="C71">IF(ROW() &lt; ROW(INDEX(persons[resource_ID],ROWS(persons[resource_ID]))), COUNTIF(INDEX(persons[resource_ID],1):persons[[#This Row],[resource_ID]],persons[[#This Row],[resource_ID]]), "")</f>
        <v>8</v>
      </c>
      <c r="D71" s="129" t="s">
        <v>9858</v>
      </c>
      <c r="E71" s="127" t="s">
        <v>9870</v>
      </c>
      <c r="F71" s="127" t="s">
        <v>9871</v>
      </c>
      <c r="G71" s="127"/>
      <c r="H71" s="127"/>
      <c r="I71" s="127"/>
      <c r="J71" s="127"/>
    </row>
    <row r="72" spans="1:10" x14ac:dyDescent="0.35">
      <c r="A72" s="127" t="s">
        <v>9815</v>
      </c>
      <c r="B72" s="127"/>
      <c r="C72" s="128" cm="1">
        <f t="array" ref="C72">IF(ROW() &lt; ROW(INDEX(persons[resource_ID],ROWS(persons[resource_ID]))), COUNTIF(INDEX(persons[resource_ID],1):persons[[#This Row],[resource_ID]],persons[[#This Row],[resource_ID]]), "")</f>
        <v>9</v>
      </c>
      <c r="D72" s="128" t="s">
        <v>9872</v>
      </c>
      <c r="E72" s="127" t="s">
        <v>9876</v>
      </c>
      <c r="F72" s="127" t="s">
        <v>9877</v>
      </c>
      <c r="G72" s="127"/>
      <c r="H72" s="127"/>
      <c r="I72" s="127"/>
      <c r="J72" s="127"/>
    </row>
    <row r="73" spans="1:10" x14ac:dyDescent="0.35">
      <c r="A73" s="127" t="s">
        <v>9815</v>
      </c>
      <c r="B73" s="127"/>
      <c r="C73" s="128" cm="1">
        <f t="array" ref="C73">IF(ROW() &lt; ROW(INDEX(persons[resource_ID],ROWS(persons[resource_ID]))), COUNTIF(INDEX(persons[resource_ID],1):persons[[#This Row],[resource_ID]],persons[[#This Row],[resource_ID]]), "")</f>
        <v>10</v>
      </c>
      <c r="D73" s="129" t="s">
        <v>9873</v>
      </c>
      <c r="E73" s="127" t="s">
        <v>9878</v>
      </c>
      <c r="F73" s="127" t="s">
        <v>9880</v>
      </c>
      <c r="G73" s="127" t="s">
        <v>9879</v>
      </c>
      <c r="H73" s="127"/>
      <c r="I73" s="127"/>
      <c r="J73" s="127"/>
    </row>
    <row r="74" spans="1:10" x14ac:dyDescent="0.35">
      <c r="A74" s="127" t="s">
        <v>9815</v>
      </c>
      <c r="B74" s="127"/>
      <c r="C74" s="128" cm="1">
        <f t="array" ref="C74">IF(ROW() &lt; ROW(INDEX(persons[resource_ID],ROWS(persons[resource_ID]))), COUNTIF(INDEX(persons[resource_ID],1):persons[[#This Row],[resource_ID]],persons[[#This Row],[resource_ID]]), "")</f>
        <v>11</v>
      </c>
      <c r="D74" s="128" t="s">
        <v>9874</v>
      </c>
      <c r="E74" s="127" t="s">
        <v>9878</v>
      </c>
      <c r="F74" s="127" t="s">
        <v>9880</v>
      </c>
      <c r="G74" s="127" t="s">
        <v>9879</v>
      </c>
      <c r="H74" s="127"/>
      <c r="I74" s="127"/>
      <c r="J74" s="127"/>
    </row>
    <row r="75" spans="1:10" x14ac:dyDescent="0.35">
      <c r="A75" s="127" t="s">
        <v>9815</v>
      </c>
      <c r="B75" s="127"/>
      <c r="C75" s="128" cm="1">
        <f t="array" ref="C75">IF(ROW() &lt; ROW(INDEX(persons[resource_ID],ROWS(persons[resource_ID]))), COUNTIF(INDEX(persons[resource_ID],1):persons[[#This Row],[resource_ID]],persons[[#This Row],[resource_ID]]), "")</f>
        <v>12</v>
      </c>
      <c r="D75" s="129" t="s">
        <v>9875</v>
      </c>
      <c r="E75" s="127" t="s">
        <v>9878</v>
      </c>
      <c r="F75" s="127" t="s">
        <v>9880</v>
      </c>
      <c r="G75" s="127" t="s">
        <v>9879</v>
      </c>
      <c r="H75" s="127"/>
      <c r="I75" s="127"/>
      <c r="J75" s="127"/>
    </row>
    <row r="76" spans="1:10" x14ac:dyDescent="0.35">
      <c r="A76" s="127" t="s">
        <v>9815</v>
      </c>
      <c r="B76" s="127"/>
      <c r="C76" s="128" cm="1">
        <f t="array" ref="C76">IF(ROW() &lt; ROW(INDEX(persons[resource_ID],ROWS(persons[resource_ID]))), COUNTIF(INDEX(persons[resource_ID],1):persons[[#This Row],[resource_ID]],persons[[#This Row],[resource_ID]]), "")</f>
        <v>13</v>
      </c>
      <c r="D76" s="128" t="s">
        <v>9884</v>
      </c>
      <c r="E76" s="127" t="s">
        <v>9881</v>
      </c>
      <c r="F76" s="127" t="s">
        <v>9883</v>
      </c>
      <c r="G76" s="127" t="s">
        <v>9882</v>
      </c>
      <c r="H76" s="127"/>
      <c r="I76" s="127"/>
      <c r="J76" s="127"/>
    </row>
    <row r="77" spans="1:10" x14ac:dyDescent="0.35">
      <c r="A77" s="127" t="s">
        <v>9815</v>
      </c>
      <c r="B77" s="127"/>
      <c r="C77" s="128" cm="1">
        <f t="array" ref="C77">IF(ROW() &lt; ROW(INDEX(persons[resource_ID],ROWS(persons[resource_ID]))), COUNTIF(INDEX(persons[resource_ID],1):persons[[#This Row],[resource_ID]],persons[[#This Row],[resource_ID]]), "")</f>
        <v>14</v>
      </c>
      <c r="D77" s="129" t="s">
        <v>9863</v>
      </c>
      <c r="E77" s="127" t="s">
        <v>9885</v>
      </c>
      <c r="F77" s="127" t="s">
        <v>9886</v>
      </c>
      <c r="G77" s="127"/>
      <c r="H77" s="127"/>
      <c r="I77" s="127"/>
      <c r="J77" s="127"/>
    </row>
    <row r="78" spans="1:10" x14ac:dyDescent="0.35">
      <c r="A78" s="127" t="s">
        <v>9815</v>
      </c>
      <c r="B78" s="127"/>
      <c r="C78" s="128" cm="1">
        <f t="array" ref="C78">IF(ROW() &lt; ROW(INDEX(persons[resource_ID],ROWS(persons[resource_ID]))), COUNTIF(INDEX(persons[resource_ID],1):persons[[#This Row],[resource_ID]],persons[[#This Row],[resource_ID]]), "")</f>
        <v>15</v>
      </c>
      <c r="D78" s="128" t="s">
        <v>9864</v>
      </c>
      <c r="E78" s="127" t="s">
        <v>9885</v>
      </c>
      <c r="F78" s="127" t="s">
        <v>9886</v>
      </c>
      <c r="G78" s="127"/>
      <c r="H78" s="127"/>
      <c r="I78" s="127"/>
      <c r="J78" s="127"/>
    </row>
    <row r="79" spans="1:10" x14ac:dyDescent="0.35">
      <c r="A79" s="127" t="s">
        <v>9815</v>
      </c>
      <c r="B79" s="127"/>
      <c r="C79" s="128" cm="1">
        <f t="array" ref="C79">IF(ROW() &lt; ROW(INDEX(persons[resource_ID],ROWS(persons[resource_ID]))), COUNTIF(INDEX(persons[resource_ID],1):persons[[#This Row],[resource_ID]],persons[[#This Row],[resource_ID]]), "")</f>
        <v>16</v>
      </c>
      <c r="D79" s="129" t="s">
        <v>9889</v>
      </c>
      <c r="E79" s="127" t="s">
        <v>9887</v>
      </c>
      <c r="F79" s="127" t="s">
        <v>9888</v>
      </c>
      <c r="G79" s="127"/>
      <c r="H79" s="127"/>
      <c r="I79" s="127"/>
      <c r="J79" s="127"/>
    </row>
    <row r="80" spans="1:10" x14ac:dyDescent="0.35">
      <c r="A80" s="127" t="s">
        <v>9815</v>
      </c>
      <c r="B80" s="127"/>
      <c r="C80" s="128" cm="1">
        <f t="array" ref="C80">IF(ROW() &lt; ROW(INDEX(persons[resource_ID],ROWS(persons[resource_ID]))), COUNTIF(INDEX(persons[resource_ID],1):persons[[#This Row],[resource_ID]],persons[[#This Row],[resource_ID]]), "")</f>
        <v>17</v>
      </c>
      <c r="D80" s="128" t="s">
        <v>9890</v>
      </c>
      <c r="E80" s="127" t="s">
        <v>9887</v>
      </c>
      <c r="F80" s="127" t="s">
        <v>9888</v>
      </c>
      <c r="G80" s="127"/>
      <c r="H80" s="127"/>
      <c r="I80" s="127"/>
      <c r="J80" s="127"/>
    </row>
    <row r="81" spans="1:10" x14ac:dyDescent="0.35">
      <c r="A81" s="127" t="s">
        <v>9815</v>
      </c>
      <c r="B81" s="127"/>
      <c r="C81" s="128" cm="1">
        <f t="array" ref="C81">IF(ROW() &lt; ROW(INDEX(persons[resource_ID],ROWS(persons[resource_ID]))), COUNTIF(INDEX(persons[resource_ID],1):persons[[#This Row],[resource_ID]],persons[[#This Row],[resource_ID]]), "")</f>
        <v>18</v>
      </c>
      <c r="D81" s="129" t="s">
        <v>9895</v>
      </c>
      <c r="E81" s="128" t="s">
        <v>9892</v>
      </c>
      <c r="F81" s="127" t="s">
        <v>9894</v>
      </c>
      <c r="G81" s="127" t="s">
        <v>9893</v>
      </c>
      <c r="H81" s="127"/>
      <c r="I81" s="127"/>
      <c r="J81" s="127"/>
    </row>
    <row r="82" spans="1:10" x14ac:dyDescent="0.35">
      <c r="A82" s="127" t="s">
        <v>9815</v>
      </c>
      <c r="B82" s="127"/>
      <c r="C82" s="128" cm="1">
        <f t="array" ref="C82">IF(ROW() &lt; ROW(INDEX(persons[resource_ID],ROWS(persons[resource_ID]))), COUNTIF(INDEX(persons[resource_ID],1):persons[[#This Row],[resource_ID]],persons[[#This Row],[resource_ID]]), "")</f>
        <v>19</v>
      </c>
      <c r="D82" s="128" t="s">
        <v>9896</v>
      </c>
      <c r="E82" s="127" t="s">
        <v>9891</v>
      </c>
      <c r="F82" s="127" t="s">
        <v>8572</v>
      </c>
      <c r="G82" s="127"/>
      <c r="H82" s="127"/>
      <c r="I82" s="127"/>
      <c r="J82" s="127"/>
    </row>
    <row r="83" spans="1:10" x14ac:dyDescent="0.35">
      <c r="A83" s="127" t="s">
        <v>9815</v>
      </c>
      <c r="B83" s="127"/>
      <c r="C83" s="128" cm="1">
        <f t="array" ref="C83">IF(ROW() &lt; ROW(INDEX(persons[resource_ID],ROWS(persons[resource_ID]))), COUNTIF(INDEX(persons[resource_ID],1):persons[[#This Row],[resource_ID]],persons[[#This Row],[resource_ID]]), "")</f>
        <v>20</v>
      </c>
      <c r="D83" s="129" t="s">
        <v>9897</v>
      </c>
      <c r="E83" s="127" t="s">
        <v>9891</v>
      </c>
      <c r="F83" s="127" t="s">
        <v>8572</v>
      </c>
      <c r="G83" s="127"/>
      <c r="H83" s="127"/>
      <c r="I83" s="127"/>
      <c r="J83" s="127"/>
    </row>
    <row r="84" spans="1:10" x14ac:dyDescent="0.35">
      <c r="A84" s="127" t="s">
        <v>9815</v>
      </c>
      <c r="B84" s="127"/>
      <c r="C84" s="128" cm="1">
        <f t="array" ref="C84">IF(ROW() &lt; ROW(INDEX(persons[resource_ID],ROWS(persons[resource_ID]))), COUNTIF(INDEX(persons[resource_ID],1):persons[[#This Row],[resource_ID]],persons[[#This Row],[resource_ID]]), "")</f>
        <v>21</v>
      </c>
      <c r="D84" s="128" t="s">
        <v>9901</v>
      </c>
      <c r="E84" s="127" t="s">
        <v>9898</v>
      </c>
      <c r="F84" s="127" t="s">
        <v>9900</v>
      </c>
      <c r="G84" s="127" t="s">
        <v>9899</v>
      </c>
      <c r="H84" s="127"/>
      <c r="I84" s="127"/>
      <c r="J84" s="127"/>
    </row>
    <row r="85" spans="1:10" x14ac:dyDescent="0.35">
      <c r="A85" s="127" t="s">
        <v>9815</v>
      </c>
      <c r="B85" s="127"/>
      <c r="C85" s="128" cm="1">
        <f t="array" ref="C85">IF(ROW() &lt; ROW(INDEX(persons[resource_ID],ROWS(persons[resource_ID]))), COUNTIF(INDEX(persons[resource_ID],1):persons[[#This Row],[resource_ID]],persons[[#This Row],[resource_ID]]), "")</f>
        <v>22</v>
      </c>
      <c r="D85" s="129" t="s">
        <v>9906</v>
      </c>
      <c r="E85" s="127" t="s">
        <v>9902</v>
      </c>
      <c r="F85" s="127" t="s">
        <v>9904</v>
      </c>
      <c r="G85" s="127" t="s">
        <v>9903</v>
      </c>
      <c r="H85" s="127"/>
      <c r="I85" s="127"/>
      <c r="J85" s="127"/>
    </row>
    <row r="86" spans="1:10" x14ac:dyDescent="0.35">
      <c r="A86" s="127" t="s">
        <v>9815</v>
      </c>
      <c r="B86" s="127"/>
      <c r="C86" s="128" cm="1">
        <f t="array" ref="C86">IF(ROW() &lt; ROW(INDEX(persons[resource_ID],ROWS(persons[resource_ID]))), COUNTIF(INDEX(persons[resource_ID],1):persons[[#This Row],[resource_ID]],persons[[#This Row],[resource_ID]]), "")</f>
        <v>23</v>
      </c>
      <c r="D86" s="128" t="s">
        <v>9905</v>
      </c>
      <c r="E86" s="127" t="s">
        <v>8569</v>
      </c>
      <c r="F86" s="127" t="s">
        <v>9907</v>
      </c>
      <c r="G86" s="127"/>
      <c r="H86" s="127"/>
      <c r="I86" s="127"/>
      <c r="J86" s="127"/>
    </row>
    <row r="87" spans="1:10" x14ac:dyDescent="0.35">
      <c r="A87" s="127" t="s">
        <v>9815</v>
      </c>
      <c r="B87" s="127"/>
      <c r="C87" s="128" cm="1">
        <f t="array" ref="C87">IF(ROW() &lt; ROW(INDEX(persons[resource_ID],ROWS(persons[resource_ID]))), COUNTIF(INDEX(persons[resource_ID],1):persons[[#This Row],[resource_ID]],persons[[#This Row],[resource_ID]]), "")</f>
        <v>24</v>
      </c>
      <c r="D87" s="129" t="s">
        <v>9908</v>
      </c>
      <c r="E87" s="127" t="s">
        <v>9911</v>
      </c>
      <c r="F87" s="127" t="s">
        <v>9773</v>
      </c>
      <c r="G87" s="127"/>
      <c r="H87" s="127"/>
      <c r="I87" s="127"/>
      <c r="J87" s="127"/>
    </row>
    <row r="88" spans="1:10" x14ac:dyDescent="0.35">
      <c r="A88" s="127" t="s">
        <v>9815</v>
      </c>
      <c r="B88" s="127"/>
      <c r="C88" s="128" cm="1">
        <f t="array" ref="C88">IF(ROW() &lt; ROW(INDEX(persons[resource_ID],ROWS(persons[resource_ID]))), COUNTIF(INDEX(persons[resource_ID],1):persons[[#This Row],[resource_ID]],persons[[#This Row],[resource_ID]]), "")</f>
        <v>25</v>
      </c>
      <c r="D88" s="128" t="s">
        <v>9909</v>
      </c>
      <c r="E88" s="127" t="s">
        <v>9912</v>
      </c>
      <c r="F88" s="127" t="s">
        <v>9913</v>
      </c>
      <c r="G88" s="127"/>
      <c r="H88" s="127"/>
      <c r="I88" s="127"/>
      <c r="J88" s="127"/>
    </row>
    <row r="89" spans="1:10" x14ac:dyDescent="0.35">
      <c r="A89" s="127" t="s">
        <v>9815</v>
      </c>
      <c r="B89" s="127"/>
      <c r="C89" s="128" cm="1">
        <f t="array" ref="C89">IF(ROW() &lt; ROW(INDEX(persons[resource_ID],ROWS(persons[resource_ID]))), COUNTIF(INDEX(persons[resource_ID],1):persons[[#This Row],[resource_ID]],persons[[#This Row],[resource_ID]]), "")</f>
        <v>26</v>
      </c>
      <c r="D89" s="129" t="s">
        <v>9864</v>
      </c>
      <c r="E89" s="127" t="s">
        <v>9914</v>
      </c>
      <c r="F89" s="127" t="s">
        <v>9916</v>
      </c>
      <c r="G89" s="127" t="s">
        <v>9915</v>
      </c>
      <c r="H89" s="127"/>
      <c r="I89" s="127"/>
      <c r="J89" s="127"/>
    </row>
    <row r="90" spans="1:10" x14ac:dyDescent="0.35">
      <c r="A90" s="127" t="s">
        <v>9815</v>
      </c>
      <c r="B90" s="127"/>
      <c r="C90" s="128" cm="1">
        <f t="array" ref="C90">IF(ROW() &lt; ROW(INDEX(persons[resource_ID],ROWS(persons[resource_ID]))), COUNTIF(INDEX(persons[resource_ID],1):persons[[#This Row],[resource_ID]],persons[[#This Row],[resource_ID]]), "")</f>
        <v>27</v>
      </c>
      <c r="D90" s="128" t="s">
        <v>9910</v>
      </c>
      <c r="E90" s="127" t="s">
        <v>9917</v>
      </c>
      <c r="F90" s="127" t="s">
        <v>9918</v>
      </c>
      <c r="G90" s="127"/>
      <c r="H90" s="127"/>
      <c r="I90" s="127"/>
      <c r="J90" s="127"/>
    </row>
    <row r="91" spans="1:10" x14ac:dyDescent="0.35">
      <c r="A91" s="127" t="s">
        <v>9815</v>
      </c>
      <c r="B91" s="127"/>
      <c r="C91" s="128" cm="1">
        <f t="array" ref="C91">IF(ROW() &lt; ROW(INDEX(persons[resource_ID],ROWS(persons[resource_ID]))), COUNTIF(INDEX(persons[resource_ID],1):persons[[#This Row],[resource_ID]],persons[[#This Row],[resource_ID]]), "")</f>
        <v>28</v>
      </c>
      <c r="D91" s="129" t="s">
        <v>9919</v>
      </c>
      <c r="E91" s="127" t="s">
        <v>9920</v>
      </c>
      <c r="F91" s="127" t="s">
        <v>9921</v>
      </c>
      <c r="G91" s="127"/>
      <c r="H91" s="127"/>
      <c r="I91" s="127"/>
      <c r="J91" s="127"/>
    </row>
    <row r="92" spans="1:10" x14ac:dyDescent="0.35">
      <c r="A92" s="127" t="s">
        <v>9815</v>
      </c>
      <c r="B92" s="127"/>
      <c r="C92" s="128" cm="1">
        <f t="array" ref="C92">IF(ROW() &lt; ROW(INDEX(persons[resource_ID],ROWS(persons[resource_ID]))), COUNTIF(INDEX(persons[resource_ID],1):persons[[#This Row],[resource_ID]],persons[[#This Row],[resource_ID]]), "")</f>
        <v>29</v>
      </c>
      <c r="D92" s="128" t="s">
        <v>9863</v>
      </c>
      <c r="E92" s="127" t="s">
        <v>9922</v>
      </c>
      <c r="F92" s="127" t="s">
        <v>9923</v>
      </c>
      <c r="G92" s="127"/>
      <c r="H92" s="127"/>
      <c r="I92" s="127"/>
      <c r="J92" s="127"/>
    </row>
    <row r="93" spans="1:10" x14ac:dyDescent="0.35">
      <c r="A93" s="127" t="s">
        <v>9815</v>
      </c>
      <c r="B93" s="127"/>
      <c r="C93" s="128" cm="1">
        <f t="array" ref="C93">IF(ROW() &lt; ROW(INDEX(persons[resource_ID],ROWS(persons[resource_ID]))), COUNTIF(INDEX(persons[resource_ID],1):persons[[#This Row],[resource_ID]],persons[[#This Row],[resource_ID]]), "")</f>
        <v>30</v>
      </c>
      <c r="D93" s="129" t="s">
        <v>9873</v>
      </c>
      <c r="E93" s="127" t="s">
        <v>9924</v>
      </c>
      <c r="F93" s="127" t="s">
        <v>9925</v>
      </c>
      <c r="G93" s="127"/>
      <c r="H93" s="127"/>
      <c r="I93" s="127"/>
      <c r="J93" s="127"/>
    </row>
    <row r="94" spans="1:10" x14ac:dyDescent="0.35">
      <c r="A94" s="127" t="s">
        <v>9815</v>
      </c>
      <c r="B94" s="127"/>
      <c r="C94" s="128" cm="1">
        <f t="array" ref="C94">IF(ROW() &lt; ROW(INDEX(persons[resource_ID],ROWS(persons[resource_ID]))), COUNTIF(INDEX(persons[resource_ID],1):persons[[#This Row],[resource_ID]],persons[[#This Row],[resource_ID]]), "")</f>
        <v>31</v>
      </c>
      <c r="D94" s="128" t="s">
        <v>9910</v>
      </c>
      <c r="E94" s="127" t="s">
        <v>9926</v>
      </c>
      <c r="F94" s="127" t="s">
        <v>9927</v>
      </c>
      <c r="G94" s="127"/>
      <c r="H94" s="127"/>
      <c r="I94" s="127"/>
      <c r="J94" s="127"/>
    </row>
    <row r="95" spans="1:10" x14ac:dyDescent="0.35">
      <c r="A95" s="127" t="s">
        <v>9815</v>
      </c>
      <c r="B95" s="127"/>
      <c r="C95" s="128" cm="1">
        <f t="array" ref="C95">IF(ROW() &lt; ROW(INDEX(persons[resource_ID],ROWS(persons[resource_ID]))), COUNTIF(INDEX(persons[resource_ID],1):persons[[#This Row],[resource_ID]],persons[[#This Row],[resource_ID]]), "")</f>
        <v>32</v>
      </c>
      <c r="D95" s="129" t="s">
        <v>9928</v>
      </c>
      <c r="E95" s="127" t="s">
        <v>9932</v>
      </c>
      <c r="F95" s="127" t="s">
        <v>9933</v>
      </c>
      <c r="G95" s="127"/>
      <c r="H95" s="127"/>
      <c r="I95" s="127"/>
      <c r="J95" s="127"/>
    </row>
    <row r="96" spans="1:10" x14ac:dyDescent="0.35">
      <c r="A96" s="127" t="s">
        <v>9815</v>
      </c>
      <c r="B96" s="127"/>
      <c r="C96" s="128" cm="1">
        <f t="array" ref="C96">IF(ROW() &lt; ROW(INDEX(persons[resource_ID],ROWS(persons[resource_ID]))), COUNTIF(INDEX(persons[resource_ID],1):persons[[#This Row],[resource_ID]],persons[[#This Row],[resource_ID]]), "")</f>
        <v>33</v>
      </c>
      <c r="D96" s="128" t="s">
        <v>9929</v>
      </c>
      <c r="E96" s="127" t="s">
        <v>9934</v>
      </c>
      <c r="F96" s="127" t="s">
        <v>9935</v>
      </c>
      <c r="G96" s="127"/>
      <c r="H96" s="127"/>
      <c r="I96" s="127"/>
      <c r="J96" s="127"/>
    </row>
    <row r="97" spans="1:10" x14ac:dyDescent="0.35">
      <c r="A97" s="127" t="s">
        <v>9815</v>
      </c>
      <c r="B97" s="127"/>
      <c r="C97" s="128" cm="1">
        <f t="array" ref="C97">IF(ROW() &lt; ROW(INDEX(persons[resource_ID],ROWS(persons[resource_ID]))), COUNTIF(INDEX(persons[resource_ID],1):persons[[#This Row],[resource_ID]],persons[[#This Row],[resource_ID]]), "")</f>
        <v>34</v>
      </c>
      <c r="D97" s="129" t="s">
        <v>9873</v>
      </c>
      <c r="E97" s="127" t="s">
        <v>9936</v>
      </c>
      <c r="F97" s="127" t="s">
        <v>9628</v>
      </c>
      <c r="G97" s="127"/>
      <c r="H97" s="127"/>
      <c r="I97" s="127"/>
      <c r="J97" s="127"/>
    </row>
    <row r="98" spans="1:10" x14ac:dyDescent="0.35">
      <c r="A98" s="127" t="s">
        <v>9815</v>
      </c>
      <c r="B98" s="127"/>
      <c r="C98" s="128" cm="1">
        <f t="array" ref="C98">IF(ROW() &lt; ROW(INDEX(persons[resource_ID],ROWS(persons[resource_ID]))), COUNTIF(INDEX(persons[resource_ID],1):persons[[#This Row],[resource_ID]],persons[[#This Row],[resource_ID]]), "")</f>
        <v>35</v>
      </c>
      <c r="D98" s="128" t="s">
        <v>9930</v>
      </c>
      <c r="E98" s="127" t="s">
        <v>9936</v>
      </c>
      <c r="F98" s="127" t="s">
        <v>9628</v>
      </c>
      <c r="G98" s="127"/>
      <c r="H98" s="127"/>
      <c r="I98" s="127"/>
      <c r="J98" s="127"/>
    </row>
    <row r="99" spans="1:10" x14ac:dyDescent="0.35">
      <c r="A99" s="127" t="s">
        <v>9815</v>
      </c>
      <c r="B99" s="127"/>
      <c r="C99" s="128" cm="1">
        <f t="array" ref="C99">IF(ROW() &lt; ROW(INDEX(persons[resource_ID],ROWS(persons[resource_ID]))), COUNTIF(INDEX(persons[resource_ID],1):persons[[#This Row],[resource_ID]],persons[[#This Row],[resource_ID]]), "")</f>
        <v>36</v>
      </c>
      <c r="D99" s="129" t="s">
        <v>9864</v>
      </c>
      <c r="E99" s="127" t="s">
        <v>9937</v>
      </c>
      <c r="F99" s="127" t="s">
        <v>9939</v>
      </c>
      <c r="G99" s="127" t="s">
        <v>9938</v>
      </c>
      <c r="H99" s="127"/>
      <c r="I99" s="127"/>
      <c r="J99" s="127"/>
    </row>
    <row r="100" spans="1:10" x14ac:dyDescent="0.35">
      <c r="A100" s="127" t="s">
        <v>9815</v>
      </c>
      <c r="B100" s="127"/>
      <c r="C100" s="128" cm="1">
        <f t="array" ref="C100">IF(ROW() &lt; ROW(INDEX(persons[resource_ID],ROWS(persons[resource_ID]))), COUNTIF(INDEX(persons[resource_ID],1):persons[[#This Row],[resource_ID]],persons[[#This Row],[resource_ID]]), "")</f>
        <v>37</v>
      </c>
      <c r="D100" s="128" t="s">
        <v>9906</v>
      </c>
      <c r="E100" s="127" t="s">
        <v>9937</v>
      </c>
      <c r="F100" s="127" t="s">
        <v>9939</v>
      </c>
      <c r="G100" s="127" t="s">
        <v>9938</v>
      </c>
      <c r="H100" s="127"/>
      <c r="I100" s="127"/>
      <c r="J100" s="127"/>
    </row>
    <row r="101" spans="1:10" x14ac:dyDescent="0.35">
      <c r="A101" s="127" t="s">
        <v>9815</v>
      </c>
      <c r="B101" s="127"/>
      <c r="C101" s="128" cm="1">
        <f t="array" ref="C101">IF(ROW() &lt; ROW(INDEX(persons[resource_ID],ROWS(persons[resource_ID]))), COUNTIF(INDEX(persons[resource_ID],1):persons[[#This Row],[resource_ID]],persons[[#This Row],[resource_ID]]), "")</f>
        <v>38</v>
      </c>
      <c r="D101" s="129" t="s">
        <v>9931</v>
      </c>
      <c r="E101" s="127" t="s">
        <v>9937</v>
      </c>
      <c r="F101" s="127" t="s">
        <v>9939</v>
      </c>
      <c r="G101" s="127" t="s">
        <v>9938</v>
      </c>
      <c r="H101" s="127"/>
      <c r="I101" s="127"/>
      <c r="J101" s="127"/>
    </row>
    <row r="102" spans="1:10" x14ac:dyDescent="0.35">
      <c r="A102" s="127" t="s">
        <v>9815</v>
      </c>
      <c r="B102" s="127"/>
      <c r="C102" s="128" cm="1">
        <f t="array" ref="C102">IF(ROW() &lt; ROW(INDEX(persons[resource_ID],ROWS(persons[resource_ID]))), COUNTIF(INDEX(persons[resource_ID],1):persons[[#This Row],[resource_ID]],persons[[#This Row],[resource_ID]]), "")</f>
        <v>39</v>
      </c>
      <c r="D102" s="128" t="s">
        <v>9864</v>
      </c>
      <c r="E102" s="127" t="s">
        <v>9940</v>
      </c>
      <c r="F102" s="127"/>
      <c r="G102" s="127" t="s">
        <v>9941</v>
      </c>
      <c r="H102" s="127"/>
      <c r="I102" s="127"/>
      <c r="J102" s="127"/>
    </row>
    <row r="103" spans="1:10" x14ac:dyDescent="0.35">
      <c r="A103" s="127" t="s">
        <v>9815</v>
      </c>
      <c r="B103" s="127"/>
      <c r="C103" s="128" cm="1">
        <f t="array" ref="C103">IF(ROW() &lt; ROW(INDEX(persons[resource_ID],ROWS(persons[resource_ID]))), COUNTIF(INDEX(persons[resource_ID],1):persons[[#This Row],[resource_ID]],persons[[#This Row],[resource_ID]]), "")</f>
        <v>40</v>
      </c>
      <c r="D103" s="129" t="s">
        <v>9931</v>
      </c>
      <c r="E103" s="127" t="s">
        <v>9940</v>
      </c>
      <c r="F103" s="127"/>
      <c r="G103" s="127" t="s">
        <v>9941</v>
      </c>
      <c r="H103" s="127"/>
      <c r="I103" s="127"/>
      <c r="J103" s="127"/>
    </row>
    <row r="104" spans="1:10" x14ac:dyDescent="0.35">
      <c r="A104" s="127" t="s">
        <v>9815</v>
      </c>
      <c r="B104" s="127"/>
      <c r="C104" s="128" cm="1">
        <f t="array" ref="C104">IF(ROW() &lt; ROW(INDEX(persons[resource_ID],ROWS(persons[resource_ID]))), COUNTIF(INDEX(persons[resource_ID],1):persons[[#This Row],[resource_ID]],persons[[#This Row],[resource_ID]]), "")</f>
        <v>41</v>
      </c>
      <c r="D104" s="128" t="s">
        <v>9942</v>
      </c>
      <c r="E104" s="127" t="s">
        <v>9940</v>
      </c>
      <c r="F104" s="127"/>
      <c r="G104" s="127" t="s">
        <v>9941</v>
      </c>
      <c r="H104" s="127"/>
      <c r="I104" s="127"/>
      <c r="J104" s="127"/>
    </row>
    <row r="105" spans="1:10" x14ac:dyDescent="0.35">
      <c r="A105" s="127" t="s">
        <v>9815</v>
      </c>
      <c r="B105" s="127"/>
      <c r="C105" s="128" cm="1">
        <f t="array" ref="C105">IF(ROW() &lt; ROW(INDEX(persons[resource_ID],ROWS(persons[resource_ID]))), COUNTIF(INDEX(persons[resource_ID],1):persons[[#This Row],[resource_ID]],persons[[#This Row],[resource_ID]]), "")</f>
        <v>42</v>
      </c>
      <c r="D105" s="129" t="s">
        <v>9905</v>
      </c>
      <c r="E105" s="127" t="s">
        <v>9943</v>
      </c>
      <c r="F105" s="127" t="s">
        <v>9670</v>
      </c>
      <c r="G105" s="127" t="s">
        <v>9944</v>
      </c>
      <c r="H105" s="127"/>
      <c r="I105" s="127"/>
      <c r="J105" s="127"/>
    </row>
    <row r="106" spans="1:10" x14ac:dyDescent="0.35">
      <c r="A106" s="127" t="s">
        <v>9815</v>
      </c>
      <c r="B106" s="127"/>
      <c r="C106" s="128" cm="1">
        <f t="array" ref="C106">IF(ROW() &lt; ROW(INDEX(persons[resource_ID],ROWS(persons[resource_ID]))), COUNTIF(INDEX(persons[resource_ID],1):persons[[#This Row],[resource_ID]],persons[[#This Row],[resource_ID]]), "")</f>
        <v>43</v>
      </c>
      <c r="D106" s="128" t="s">
        <v>9931</v>
      </c>
      <c r="E106" s="127" t="s">
        <v>9943</v>
      </c>
      <c r="F106" s="127" t="s">
        <v>9670</v>
      </c>
      <c r="G106" s="127" t="s">
        <v>9944</v>
      </c>
      <c r="H106" s="127"/>
      <c r="I106" s="127"/>
      <c r="J106" s="127"/>
    </row>
    <row r="107" spans="1:10" x14ac:dyDescent="0.35">
      <c r="A107" s="127" t="s">
        <v>9815</v>
      </c>
      <c r="B107" s="127"/>
      <c r="C107" s="128" cm="1">
        <f t="array" ref="C107">IF(ROW() &lt; ROW(INDEX(persons[resource_ID],ROWS(persons[resource_ID]))), COUNTIF(INDEX(persons[resource_ID],1):persons[[#This Row],[resource_ID]],persons[[#This Row],[resource_ID]]), "")</f>
        <v>44</v>
      </c>
      <c r="D107" s="129" t="s">
        <v>9919</v>
      </c>
      <c r="E107" s="127" t="s">
        <v>9945</v>
      </c>
      <c r="F107" s="127" t="s">
        <v>9946</v>
      </c>
      <c r="G107" s="127"/>
      <c r="H107" s="127"/>
      <c r="I107" s="127"/>
      <c r="J107" s="127"/>
    </row>
    <row r="108" spans="1:10" x14ac:dyDescent="0.35">
      <c r="A108" s="127" t="s">
        <v>9815</v>
      </c>
      <c r="B108" s="127"/>
      <c r="C108" s="128" cm="1">
        <f t="array" ref="C108">IF(ROW() &lt; ROW(INDEX(persons[resource_ID],ROWS(persons[resource_ID]))), COUNTIF(INDEX(persons[resource_ID],1):persons[[#This Row],[resource_ID]],persons[[#This Row],[resource_ID]]), "")</f>
        <v>45</v>
      </c>
      <c r="D108" s="128" t="s">
        <v>9964</v>
      </c>
      <c r="E108" s="127" t="s">
        <v>9947</v>
      </c>
      <c r="F108" s="127" t="s">
        <v>9948</v>
      </c>
      <c r="G108" s="127"/>
      <c r="H108" s="127"/>
      <c r="I108" s="127"/>
      <c r="J108" s="127"/>
    </row>
    <row r="109" spans="1:10" x14ac:dyDescent="0.35">
      <c r="A109" s="127" t="s">
        <v>9815</v>
      </c>
      <c r="B109" s="127"/>
      <c r="C109" s="128" cm="1">
        <f t="array" ref="C109">IF(ROW() &lt; ROW(INDEX(persons[resource_ID],ROWS(persons[resource_ID]))), COUNTIF(INDEX(persons[resource_ID],1):persons[[#This Row],[resource_ID]],persons[[#This Row],[resource_ID]]), "")</f>
        <v>46</v>
      </c>
      <c r="D109" s="129" t="s">
        <v>9963</v>
      </c>
      <c r="E109" s="127" t="s">
        <v>9949</v>
      </c>
      <c r="F109" s="127" t="s">
        <v>9950</v>
      </c>
      <c r="G109" s="127"/>
      <c r="H109" s="127"/>
      <c r="I109" s="127"/>
      <c r="J109" s="127"/>
    </row>
    <row r="110" spans="1:10" x14ac:dyDescent="0.35">
      <c r="A110" s="127" t="s">
        <v>9815</v>
      </c>
      <c r="B110" s="127"/>
      <c r="C110" s="128" cm="1">
        <f t="array" ref="C110">IF(ROW() &lt; ROW(INDEX(persons[resource_ID],ROWS(persons[resource_ID]))), COUNTIF(INDEX(persons[resource_ID],1):persons[[#This Row],[resource_ID]],persons[[#This Row],[resource_ID]]), "")</f>
        <v>47</v>
      </c>
      <c r="D110" s="128" t="s">
        <v>9905</v>
      </c>
      <c r="E110" s="127" t="s">
        <v>9967</v>
      </c>
      <c r="F110" s="127" t="s">
        <v>9969</v>
      </c>
      <c r="G110" s="127" t="s">
        <v>9968</v>
      </c>
      <c r="H110" s="127"/>
      <c r="I110" s="127"/>
      <c r="J110" s="127"/>
    </row>
    <row r="111" spans="1:10" x14ac:dyDescent="0.35">
      <c r="A111" s="127" t="s">
        <v>9815</v>
      </c>
      <c r="B111" s="127"/>
      <c r="C111" s="128" cm="1">
        <f t="array" ref="C111">IF(ROW() &lt; ROW(INDEX(persons[resource_ID],ROWS(persons[resource_ID]))), COUNTIF(INDEX(persons[resource_ID],1):persons[[#This Row],[resource_ID]],persons[[#This Row],[resource_ID]]), "")</f>
        <v>48</v>
      </c>
      <c r="D111" s="129" t="s">
        <v>9965</v>
      </c>
      <c r="E111" s="127" t="s">
        <v>9970</v>
      </c>
      <c r="F111" s="127" t="s">
        <v>9971</v>
      </c>
      <c r="G111" s="127"/>
      <c r="H111" s="127"/>
      <c r="I111" s="127"/>
      <c r="J111" s="127"/>
    </row>
    <row r="112" spans="1:10" x14ac:dyDescent="0.35">
      <c r="A112" s="127" t="s">
        <v>9815</v>
      </c>
      <c r="B112" s="127"/>
      <c r="C112" s="128" cm="1">
        <f t="array" ref="C112">IF(ROW() &lt; ROW(INDEX(persons[resource_ID],ROWS(persons[resource_ID]))), COUNTIF(INDEX(persons[resource_ID],1):persons[[#This Row],[resource_ID]],persons[[#This Row],[resource_ID]]), "")</f>
        <v>49</v>
      </c>
      <c r="D112" s="128" t="s">
        <v>9966</v>
      </c>
      <c r="E112" s="127" t="s">
        <v>9970</v>
      </c>
      <c r="F112" s="127" t="s">
        <v>9971</v>
      </c>
      <c r="G112" s="127"/>
      <c r="H112" s="127"/>
      <c r="I112" s="127"/>
      <c r="J112" s="127"/>
    </row>
    <row r="113" spans="1:10" x14ac:dyDescent="0.35">
      <c r="A113" s="127" t="s">
        <v>9815</v>
      </c>
      <c r="B113" s="127"/>
      <c r="C113" s="128" cm="1">
        <f t="array" ref="C113">IF(ROW() &lt; ROW(INDEX(persons[resource_ID],ROWS(persons[resource_ID]))), COUNTIF(INDEX(persons[resource_ID],1):persons[[#This Row],[resource_ID]],persons[[#This Row],[resource_ID]]), "")</f>
        <v>50</v>
      </c>
      <c r="D113" s="129" t="s">
        <v>9906</v>
      </c>
      <c r="E113" s="127" t="s">
        <v>9972</v>
      </c>
      <c r="F113" s="127" t="s">
        <v>9974</v>
      </c>
      <c r="G113" s="127" t="s">
        <v>9973</v>
      </c>
      <c r="H113" s="127"/>
      <c r="I113" s="127"/>
      <c r="J113" s="127"/>
    </row>
    <row r="114" spans="1:10" x14ac:dyDescent="0.35">
      <c r="A114" s="127" t="s">
        <v>9815</v>
      </c>
      <c r="B114" s="127"/>
      <c r="C114" s="128" cm="1">
        <f t="array" ref="C114">IF(ROW() &lt; ROW(INDEX(persons[resource_ID],ROWS(persons[resource_ID]))), COUNTIF(INDEX(persons[resource_ID],1):persons[[#This Row],[resource_ID]],persons[[#This Row],[resource_ID]]), "")</f>
        <v>51</v>
      </c>
      <c r="D114" s="128" t="s">
        <v>9975</v>
      </c>
      <c r="E114" s="127" t="s">
        <v>9972</v>
      </c>
      <c r="F114" s="127" t="s">
        <v>9974</v>
      </c>
      <c r="G114" s="127" t="s">
        <v>9973</v>
      </c>
      <c r="H114" s="127"/>
      <c r="I114" s="127"/>
      <c r="J114" s="127"/>
    </row>
    <row r="115" spans="1:10" x14ac:dyDescent="0.35">
      <c r="A115" s="127" t="s">
        <v>9815</v>
      </c>
      <c r="B115" s="127"/>
      <c r="C115" s="128" cm="1">
        <f t="array" ref="C115">IF(ROW() &lt; ROW(INDEX(persons[resource_ID],ROWS(persons[resource_ID]))), COUNTIF(INDEX(persons[resource_ID],1):persons[[#This Row],[resource_ID]],persons[[#This Row],[resource_ID]]), "")</f>
        <v>52</v>
      </c>
      <c r="D115" s="129" t="s">
        <v>9965</v>
      </c>
      <c r="E115" s="127" t="s">
        <v>9926</v>
      </c>
      <c r="F115" s="127" t="s">
        <v>9976</v>
      </c>
      <c r="G115" s="127" t="s">
        <v>9977</v>
      </c>
      <c r="H115" s="127"/>
      <c r="I115" s="127"/>
      <c r="J115" s="127"/>
    </row>
    <row r="116" spans="1:10" x14ac:dyDescent="0.35">
      <c r="A116" s="127" t="s">
        <v>9815</v>
      </c>
      <c r="B116" s="127"/>
      <c r="C116" s="128" cm="1">
        <f t="array" ref="C116">IF(ROW() &lt; ROW(INDEX(persons[resource_ID],ROWS(persons[resource_ID]))), COUNTIF(INDEX(persons[resource_ID],1):persons[[#This Row],[resource_ID]],persons[[#This Row],[resource_ID]]), "")</f>
        <v>53</v>
      </c>
      <c r="D116" s="128" t="s">
        <v>9981</v>
      </c>
      <c r="E116" s="127" t="s">
        <v>9978</v>
      </c>
      <c r="F116" s="127" t="s">
        <v>9980</v>
      </c>
      <c r="G116" s="127" t="s">
        <v>9979</v>
      </c>
      <c r="H116" s="127"/>
      <c r="I116" s="127"/>
      <c r="J116" s="127"/>
    </row>
    <row r="117" spans="1:10" x14ac:dyDescent="0.35">
      <c r="A117" s="127" t="s">
        <v>9815</v>
      </c>
      <c r="B117" s="127"/>
      <c r="C117" s="128" cm="1">
        <f t="array" ref="C117">IF(ROW() &lt; ROW(INDEX(persons[resource_ID],ROWS(persons[resource_ID]))), COUNTIF(INDEX(persons[resource_ID],1):persons[[#This Row],[resource_ID]],persons[[#This Row],[resource_ID]]), "")</f>
        <v>54</v>
      </c>
      <c r="D117" s="129" t="s">
        <v>9981</v>
      </c>
      <c r="E117" s="127" t="s">
        <v>9982</v>
      </c>
      <c r="F117" s="127" t="s">
        <v>9983</v>
      </c>
      <c r="G117" s="127"/>
      <c r="H117" s="127"/>
      <c r="I117" s="127"/>
      <c r="J117" s="127"/>
    </row>
    <row r="118" spans="1:10" x14ac:dyDescent="0.35">
      <c r="A118" s="127" t="s">
        <v>9815</v>
      </c>
      <c r="B118" s="127"/>
      <c r="C118" s="128" cm="1">
        <f t="array" ref="C118">IF(ROW() &lt; ROW(INDEX(persons[resource_ID],ROWS(persons[resource_ID]))), COUNTIF(INDEX(persons[resource_ID],1):persons[[#This Row],[resource_ID]],persons[[#This Row],[resource_ID]]), "")</f>
        <v>55</v>
      </c>
      <c r="D118" s="128" t="s">
        <v>9975</v>
      </c>
      <c r="E118" s="127" t="s">
        <v>9985</v>
      </c>
      <c r="F118" s="127" t="s">
        <v>9986</v>
      </c>
      <c r="G118" s="127"/>
      <c r="H118" s="127"/>
      <c r="I118" s="127"/>
      <c r="J118" s="127"/>
    </row>
    <row r="119" spans="1:10" x14ac:dyDescent="0.35">
      <c r="A119" s="127" t="s">
        <v>9815</v>
      </c>
      <c r="B119" s="127"/>
      <c r="C119" s="128" cm="1">
        <f t="array" ref="C119">IF(ROW() &lt; ROW(INDEX(persons[resource_ID],ROWS(persons[resource_ID]))), COUNTIF(INDEX(persons[resource_ID],1):persons[[#This Row],[resource_ID]],persons[[#This Row],[resource_ID]]), "")</f>
        <v>56</v>
      </c>
      <c r="D119" s="129" t="s">
        <v>9984</v>
      </c>
      <c r="E119" s="127" t="s">
        <v>9985</v>
      </c>
      <c r="F119" s="127" t="s">
        <v>9986</v>
      </c>
      <c r="G119" s="127"/>
      <c r="H119" s="127"/>
      <c r="I119" s="127"/>
      <c r="J119" s="127"/>
    </row>
    <row r="120" spans="1:10" x14ac:dyDescent="0.35">
      <c r="A120" s="127" t="s">
        <v>9815</v>
      </c>
      <c r="B120" s="127"/>
      <c r="C120" s="128" cm="1">
        <f t="array" ref="C120">IF(ROW() &lt; ROW(INDEX(persons[resource_ID],ROWS(persons[resource_ID]))), COUNTIF(INDEX(persons[resource_ID],1):persons[[#This Row],[resource_ID]],persons[[#This Row],[resource_ID]]), "")</f>
        <v>57</v>
      </c>
      <c r="D120" s="128" t="s">
        <v>9863</v>
      </c>
      <c r="E120" s="127" t="s">
        <v>9987</v>
      </c>
      <c r="F120" s="127" t="s">
        <v>9989</v>
      </c>
      <c r="G120" s="127" t="s">
        <v>9988</v>
      </c>
      <c r="H120" s="127"/>
      <c r="I120" s="127"/>
      <c r="J120" s="127"/>
    </row>
    <row r="121" spans="1:10" x14ac:dyDescent="0.35">
      <c r="A121" s="127" t="s">
        <v>9815</v>
      </c>
      <c r="B121" s="127"/>
      <c r="C121" s="128" cm="1">
        <f t="array" ref="C121">IF(ROW() &lt; ROW(INDEX(persons[resource_ID],ROWS(persons[resource_ID]))), COUNTIF(INDEX(persons[resource_ID],1):persons[[#This Row],[resource_ID]],persons[[#This Row],[resource_ID]]), "")</f>
        <v>58</v>
      </c>
      <c r="D121" s="129" t="s">
        <v>9992</v>
      </c>
      <c r="E121" s="127" t="s">
        <v>9990</v>
      </c>
      <c r="F121" s="127" t="s">
        <v>9991</v>
      </c>
      <c r="G121" s="127"/>
      <c r="H121" s="127"/>
      <c r="I121" s="127"/>
      <c r="J121" s="127"/>
    </row>
    <row r="122" spans="1:10" x14ac:dyDescent="0.35">
      <c r="A122" s="127" t="s">
        <v>9815</v>
      </c>
      <c r="B122" s="127"/>
      <c r="C122" s="128" cm="1">
        <f t="array" ref="C122">IF(ROW() &lt; ROW(INDEX(persons[resource_ID],ROWS(persons[resource_ID]))), COUNTIF(INDEX(persons[resource_ID],1):persons[[#This Row],[resource_ID]],persons[[#This Row],[resource_ID]]), "")</f>
        <v>59</v>
      </c>
      <c r="D122" s="128" t="s">
        <v>9995</v>
      </c>
      <c r="E122" s="127" t="s">
        <v>9993</v>
      </c>
      <c r="F122" s="127" t="s">
        <v>9994</v>
      </c>
      <c r="G122" s="127"/>
      <c r="H122" s="127"/>
      <c r="I122" s="127"/>
      <c r="J122" s="127"/>
    </row>
    <row r="123" spans="1:10" x14ac:dyDescent="0.35">
      <c r="A123" s="127" t="s">
        <v>9815</v>
      </c>
      <c r="B123" s="127"/>
      <c r="C123" s="128" cm="1">
        <f t="array" ref="C123">IF(ROW() &lt; ROW(INDEX(persons[resource_ID],ROWS(persons[resource_ID]))), COUNTIF(INDEX(persons[resource_ID],1):persons[[#This Row],[resource_ID]],persons[[#This Row],[resource_ID]]), "")</f>
        <v>60</v>
      </c>
      <c r="D123" s="129" t="s">
        <v>9908</v>
      </c>
      <c r="E123" s="127" t="s">
        <v>9996</v>
      </c>
      <c r="F123" s="127" t="s">
        <v>9997</v>
      </c>
      <c r="G123" s="127"/>
      <c r="H123" s="127"/>
      <c r="I123" s="127"/>
      <c r="J123" s="127"/>
    </row>
    <row r="124" spans="1:10" x14ac:dyDescent="0.35">
      <c r="A124" s="127" t="s">
        <v>9815</v>
      </c>
      <c r="B124" s="127"/>
      <c r="C124" s="128" cm="1">
        <f t="array" ref="C124">IF(ROW() &lt; ROW(INDEX(persons[resource_ID],ROWS(persons[resource_ID]))), COUNTIF(INDEX(persons[resource_ID],1):persons[[#This Row],[resource_ID]],persons[[#This Row],[resource_ID]]), "")</f>
        <v>61</v>
      </c>
      <c r="D124" s="128" t="s">
        <v>9964</v>
      </c>
      <c r="E124" s="127" t="s">
        <v>9996</v>
      </c>
      <c r="F124" s="127" t="s">
        <v>9997</v>
      </c>
      <c r="G124" s="127"/>
      <c r="H124" s="127"/>
      <c r="I124" s="127"/>
      <c r="J124" s="127"/>
    </row>
    <row r="125" spans="1:10" x14ac:dyDescent="0.35">
      <c r="A125" s="127" t="s">
        <v>9815</v>
      </c>
      <c r="B125" s="127"/>
      <c r="C125" s="128" cm="1">
        <f t="array" ref="C125">IF(ROW() &lt; ROW(INDEX(persons[resource_ID],ROWS(persons[resource_ID]))), COUNTIF(INDEX(persons[resource_ID],1):persons[[#This Row],[resource_ID]],persons[[#This Row],[resource_ID]]), "")</f>
        <v>62</v>
      </c>
      <c r="D125" s="129" t="s">
        <v>9929</v>
      </c>
      <c r="E125" s="127" t="s">
        <v>9998</v>
      </c>
      <c r="F125" s="127" t="s">
        <v>9999</v>
      </c>
      <c r="G125" s="127"/>
      <c r="H125" s="127"/>
      <c r="I125" s="127"/>
      <c r="J125" s="127"/>
    </row>
    <row r="126" spans="1:10" x14ac:dyDescent="0.35">
      <c r="A126" s="127" t="s">
        <v>9815</v>
      </c>
      <c r="B126" s="127"/>
      <c r="C126" s="128" cm="1">
        <f t="array" ref="C126">IF(ROW() &lt; ROW(INDEX(persons[resource_ID],ROWS(persons[resource_ID]))), COUNTIF(INDEX(persons[resource_ID],1):persons[[#This Row],[resource_ID]],persons[[#This Row],[resource_ID]]), "")</f>
        <v>63</v>
      </c>
      <c r="D126" s="128" t="s">
        <v>10004</v>
      </c>
      <c r="E126" s="127" t="s">
        <v>10000</v>
      </c>
      <c r="F126" s="127" t="s">
        <v>9623</v>
      </c>
      <c r="G126" s="127"/>
      <c r="H126" s="127"/>
      <c r="I126" s="127"/>
      <c r="J126" s="127"/>
    </row>
    <row r="127" spans="1:10" x14ac:dyDescent="0.35">
      <c r="A127" s="127" t="s">
        <v>9815</v>
      </c>
      <c r="B127" s="127"/>
      <c r="C127" s="128" cm="1">
        <f t="array" ref="C127">IF(ROW() &lt; ROW(INDEX(persons[resource_ID],ROWS(persons[resource_ID]))), COUNTIF(INDEX(persons[resource_ID],1):persons[[#This Row],[resource_ID]],persons[[#This Row],[resource_ID]]), "")</f>
        <v>64</v>
      </c>
      <c r="D127" s="129" t="s">
        <v>9928</v>
      </c>
      <c r="E127" s="127" t="s">
        <v>10001</v>
      </c>
      <c r="F127" s="127" t="s">
        <v>10003</v>
      </c>
      <c r="G127" s="127" t="s">
        <v>10002</v>
      </c>
      <c r="H127" s="127"/>
      <c r="I127" s="127"/>
      <c r="J127" s="127"/>
    </row>
    <row r="128" spans="1:10" x14ac:dyDescent="0.35">
      <c r="A128" s="127" t="s">
        <v>9815</v>
      </c>
      <c r="B128" s="127"/>
      <c r="C128" s="128" cm="1">
        <f t="array" ref="C128">IF(ROW() &lt; ROW(INDEX(persons[resource_ID],ROWS(persons[resource_ID]))), COUNTIF(INDEX(persons[resource_ID],1):persons[[#This Row],[resource_ID]],persons[[#This Row],[resource_ID]]), "")</f>
        <v>65</v>
      </c>
      <c r="D128" s="128" t="s">
        <v>10005</v>
      </c>
      <c r="E128" s="127" t="s">
        <v>10006</v>
      </c>
      <c r="F128" s="127" t="s">
        <v>10007</v>
      </c>
      <c r="G128" s="127"/>
      <c r="H128" s="127"/>
      <c r="I128" s="127"/>
      <c r="J128" s="127"/>
    </row>
    <row r="129" spans="1:10" x14ac:dyDescent="0.35">
      <c r="A129" s="127" t="s">
        <v>9815</v>
      </c>
      <c r="B129" s="127"/>
      <c r="C129" s="128" cm="1">
        <f t="array" ref="C129">IF(ROW() &lt; ROW(INDEX(persons[resource_ID],ROWS(persons[resource_ID]))), COUNTIF(INDEX(persons[resource_ID],1):persons[[#This Row],[resource_ID]],persons[[#This Row],[resource_ID]]), "")</f>
        <v>66</v>
      </c>
      <c r="D129" s="129" t="s">
        <v>10009</v>
      </c>
      <c r="E129" s="127" t="s">
        <v>10006</v>
      </c>
      <c r="F129" s="127" t="s">
        <v>10007</v>
      </c>
      <c r="G129" s="127"/>
      <c r="H129" s="127"/>
      <c r="I129" s="127"/>
      <c r="J129" s="127"/>
    </row>
    <row r="130" spans="1:10" x14ac:dyDescent="0.35">
      <c r="A130" s="127" t="s">
        <v>9815</v>
      </c>
      <c r="B130" s="127"/>
      <c r="C130" s="128" cm="1">
        <f t="array" ref="C130">IF(ROW() &lt; ROW(INDEX(persons[resource_ID],ROWS(persons[resource_ID]))), COUNTIF(INDEX(persons[resource_ID],1):persons[[#This Row],[resource_ID]],persons[[#This Row],[resource_ID]]), "")</f>
        <v>67</v>
      </c>
      <c r="D130" s="128" t="s">
        <v>10012</v>
      </c>
      <c r="E130" s="127" t="s">
        <v>10010</v>
      </c>
      <c r="F130" s="127" t="s">
        <v>10011</v>
      </c>
      <c r="G130" s="127"/>
      <c r="H130" s="127"/>
      <c r="I130" s="127"/>
      <c r="J130" s="127"/>
    </row>
    <row r="131" spans="1:10" x14ac:dyDescent="0.35">
      <c r="A131" s="127" t="s">
        <v>9815</v>
      </c>
      <c r="B131" s="127"/>
      <c r="C131" s="128" cm="1">
        <f t="array" ref="C131">IF(ROW() &lt; ROW(INDEX(persons[resource_ID],ROWS(persons[resource_ID]))), COUNTIF(INDEX(persons[resource_ID],1):persons[[#This Row],[resource_ID]],persons[[#This Row],[resource_ID]]), "")</f>
        <v>68</v>
      </c>
      <c r="D131" s="129" t="s">
        <v>9905</v>
      </c>
      <c r="E131" s="127" t="s">
        <v>10013</v>
      </c>
      <c r="F131" s="127" t="s">
        <v>10014</v>
      </c>
      <c r="G131" s="127"/>
      <c r="H131" s="127"/>
      <c r="I131" s="127"/>
      <c r="J131" s="127"/>
    </row>
    <row r="132" spans="1:10" x14ac:dyDescent="0.35">
      <c r="A132" s="127" t="s">
        <v>9815</v>
      </c>
      <c r="B132" s="127"/>
      <c r="C132" s="128" cm="1">
        <f t="array" ref="C132">IF(ROW() &lt; ROW(INDEX(persons[resource_ID],ROWS(persons[resource_ID]))), COUNTIF(INDEX(persons[resource_ID],1):persons[[#This Row],[resource_ID]],persons[[#This Row],[resource_ID]]), "")</f>
        <v>69</v>
      </c>
      <c r="D132" s="128" t="s">
        <v>10012</v>
      </c>
      <c r="E132" s="127"/>
      <c r="F132" s="127"/>
      <c r="G132" s="127"/>
      <c r="H132" s="127"/>
      <c r="I132" s="127"/>
      <c r="J132" s="127"/>
    </row>
    <row r="133" spans="1:10" x14ac:dyDescent="0.35">
      <c r="A133" s="127" t="s">
        <v>9815</v>
      </c>
      <c r="B133" s="127"/>
      <c r="C133" s="128" cm="1">
        <f t="array" ref="C133">IF(ROW() &lt; ROW(INDEX(persons[resource_ID],ROWS(persons[resource_ID]))), COUNTIF(INDEX(persons[resource_ID],1):persons[[#This Row],[resource_ID]],persons[[#This Row],[resource_ID]]), "")</f>
        <v>70</v>
      </c>
      <c r="D133" s="129" t="s">
        <v>10004</v>
      </c>
      <c r="E133" s="127" t="s">
        <v>10015</v>
      </c>
      <c r="F133" s="127" t="s">
        <v>10011</v>
      </c>
      <c r="G133" s="127"/>
      <c r="H133" s="127"/>
      <c r="I133" s="127"/>
      <c r="J133" s="127"/>
    </row>
    <row r="134" spans="1:10" x14ac:dyDescent="0.35">
      <c r="A134" s="127" t="s">
        <v>9815</v>
      </c>
      <c r="B134" s="127"/>
      <c r="C134" s="128" cm="1">
        <f t="array" ref="C134">IF(ROW() &lt; ROW(INDEX(persons[resource_ID],ROWS(persons[resource_ID]))), COUNTIF(INDEX(persons[resource_ID],1):persons[[#This Row],[resource_ID]],persons[[#This Row],[resource_ID]]), "")</f>
        <v>71</v>
      </c>
      <c r="D134" s="128" t="s">
        <v>10009</v>
      </c>
      <c r="E134" s="127" t="s">
        <v>10016</v>
      </c>
      <c r="F134" s="127" t="s">
        <v>10017</v>
      </c>
      <c r="G134" s="127"/>
      <c r="H134" s="127"/>
      <c r="I134" s="127"/>
      <c r="J134" s="127"/>
    </row>
    <row r="135" spans="1:10" x14ac:dyDescent="0.35">
      <c r="A135" s="127" t="s">
        <v>9815</v>
      </c>
      <c r="B135" s="127"/>
      <c r="C135" s="128" cm="1">
        <f t="array" ref="C135">IF(ROW() &lt; ROW(INDEX(persons[resource_ID],ROWS(persons[resource_ID]))), COUNTIF(INDEX(persons[resource_ID],1):persons[[#This Row],[resource_ID]],persons[[#This Row],[resource_ID]]), "")</f>
        <v>72</v>
      </c>
      <c r="D135" s="129" t="s">
        <v>10012</v>
      </c>
      <c r="E135" s="127" t="s">
        <v>10018</v>
      </c>
      <c r="F135" s="127" t="s">
        <v>10019</v>
      </c>
      <c r="G135" s="127"/>
      <c r="H135" s="127"/>
      <c r="I135" s="127" t="s">
        <v>10104</v>
      </c>
      <c r="J135" s="127"/>
    </row>
    <row r="136" spans="1:10" x14ac:dyDescent="0.35">
      <c r="A136" s="127" t="s">
        <v>10078</v>
      </c>
      <c r="B136" s="127"/>
      <c r="C136" s="128" cm="1">
        <f t="array" ref="C136">IF(ROW() &lt; ROW(INDEX(persons[resource_ID],ROWS(persons[resource_ID]))), COUNTIF(INDEX(persons[resource_ID],1):persons[[#This Row],[resource_ID]],persons[[#This Row],[resource_ID]]), "")</f>
        <v>1</v>
      </c>
      <c r="D136" s="128" t="s">
        <v>10097</v>
      </c>
      <c r="E136" s="127" t="s">
        <v>10098</v>
      </c>
      <c r="F136" s="127" t="s">
        <v>10099</v>
      </c>
      <c r="G136" s="127"/>
      <c r="H136" s="127"/>
      <c r="I136" s="179" t="s">
        <v>10105</v>
      </c>
      <c r="J136" s="127"/>
    </row>
    <row r="137" spans="1:10" x14ac:dyDescent="0.35">
      <c r="A137" s="127" t="s">
        <v>10078</v>
      </c>
      <c r="B137" s="127"/>
      <c r="C137" s="128" cm="1">
        <f t="array" ref="C137">IF(ROW() &lt; ROW(INDEX(persons[resource_ID],ROWS(persons[resource_ID]))), COUNTIF(INDEX(persons[resource_ID],1):persons[[#This Row],[resource_ID]],persons[[#This Row],[resource_ID]]), "")</f>
        <v>2</v>
      </c>
      <c r="D137" s="128" t="s">
        <v>10096</v>
      </c>
      <c r="E137" s="127" t="s">
        <v>10100</v>
      </c>
      <c r="F137" s="127" t="s">
        <v>10101</v>
      </c>
      <c r="G137" s="127"/>
      <c r="H137" s="127"/>
      <c r="I137" s="127" t="s">
        <v>10106</v>
      </c>
      <c r="J137" s="127"/>
    </row>
    <row r="138" spans="1:10" x14ac:dyDescent="0.35">
      <c r="A138" s="127" t="s">
        <v>10078</v>
      </c>
      <c r="B138" s="127"/>
      <c r="C138" s="128" cm="1">
        <f t="array" ref="C138">IF(ROW() &lt; ROW(INDEX(persons[resource_ID],ROWS(persons[resource_ID]))), COUNTIF(INDEX(persons[resource_ID],1):persons[[#This Row],[resource_ID]],persons[[#This Row],[resource_ID]]), "")</f>
        <v>3</v>
      </c>
      <c r="D138" s="128" t="s">
        <v>10096</v>
      </c>
      <c r="E138" s="127" t="s">
        <v>10102</v>
      </c>
      <c r="F138" s="127" t="s">
        <v>10103</v>
      </c>
      <c r="G138" s="127"/>
      <c r="H138" s="127"/>
      <c r="I138" s="127"/>
      <c r="J138" s="127"/>
    </row>
    <row r="139" spans="1:10" x14ac:dyDescent="0.35">
      <c r="A139" s="127"/>
      <c r="B139" s="127"/>
      <c r="C139" s="128" t="str" cm="1">
        <f t="array" ref="C139">IF(ROW() &lt; ROW(INDEX(persons[resource_ID],ROWS(persons[resource_ID]))), COUNTIF(INDEX(persons[resource_ID],1):persons[[#This Row],[resource_ID]],persons[[#This Row],[resource_ID]]), "")</f>
        <v/>
      </c>
      <c r="D139" s="128"/>
      <c r="E139" s="127"/>
      <c r="F139" s="127"/>
      <c r="G139" s="127"/>
      <c r="H139" s="127"/>
      <c r="I139" s="127"/>
      <c r="J139" s="127"/>
    </row>
  </sheetData>
  <mergeCells count="1">
    <mergeCell ref="A1:J1"/>
  </mergeCells>
  <phoneticPr fontId="23" type="noConversion"/>
  <dataValidations count="3">
    <dataValidation allowBlank="1" showDropDown="1" showInputMessage="1" showErrorMessage="1" sqref="E14 G14 E15:F16 E19:F64 E5:F13" xr:uid="{89555D60-534F-4007-BB14-09A553B0B26C}"/>
    <dataValidation type="list" allowBlank="1" showInputMessage="1" showErrorMessage="1" sqref="A5:A139" xr:uid="{706725EE-6A7D-4B44-A1F0-610EF1A48B9C}">
      <formula1>ddl_resources</formula1>
    </dataValidation>
    <dataValidation type="list" allowBlank="1" showDropDown="1" showInputMessage="1" showErrorMessage="1" sqref="B5:B139" xr:uid="{D5360457-4E5B-4DAA-95BA-595920A2E29D}">
      <formula1>"Experiment, Soil data, Weather data"</formula1>
    </dataValidation>
  </dataValidations>
  <hyperlinks>
    <hyperlink ref="I10" r:id="rId1" xr:uid="{C6D58476-AC0B-40A3-8A95-0998F96FC2BB}"/>
    <hyperlink ref="I16" r:id="rId2" xr:uid="{F20CDA4B-801E-4E70-A663-991518518BFC}"/>
    <hyperlink ref="I23" r:id="rId3" xr:uid="{348CC405-14C7-432C-AB90-020F9C30C785}"/>
    <hyperlink ref="I30" r:id="rId4" xr:uid="{5C3C5B5D-9885-4A7B-B3B8-E92A01A60E56}"/>
    <hyperlink ref="I42" r:id="rId5" xr:uid="{2C39F021-05C2-4406-BBAA-3A31B11C2D84}"/>
    <hyperlink ref="I46" r:id="rId6" xr:uid="{1373994F-D686-41E6-BA9C-8911B1301FA8}"/>
    <hyperlink ref="I59" r:id="rId7" xr:uid="{0239A41B-7E6F-4E91-8094-364079412747}"/>
    <hyperlink ref="I51" r:id="rId8" xr:uid="{A1FECB8D-A171-49ED-8093-5C9FAE7FAA1B}"/>
    <hyperlink ref="I11" r:id="rId9" xr:uid="{DEF14DCB-A179-45B5-A086-0CBFE9E2AF2B}"/>
    <hyperlink ref="I52" r:id="rId10" xr:uid="{4F3E25D9-C72F-4EC0-BA31-6F240CF9A783}"/>
    <hyperlink ref="I53" r:id="rId11" xr:uid="{D8B644B0-BEBF-4FEC-AFCB-C51616E31076}"/>
    <hyperlink ref="I54" r:id="rId12" xr:uid="{542ECAD2-F354-40F7-AE36-EF0BB9EA6985}"/>
    <hyperlink ref="I55" r:id="rId13" xr:uid="{5271675C-28DE-437B-A830-C63AB0CCCCE3}"/>
    <hyperlink ref="I56" r:id="rId14" xr:uid="{0597B3EA-6F07-45E4-8898-013F44FE4969}"/>
    <hyperlink ref="I57" r:id="rId15" xr:uid="{DBC2D595-DF84-4539-A03E-976F8902A777}"/>
    <hyperlink ref="I58" r:id="rId16" xr:uid="{3E3E4DBC-4527-4916-AAE5-1DE6FCCF4C9B}"/>
    <hyperlink ref="I136" r:id="rId17" xr:uid="{64C74E67-E644-4705-800B-4DB6D5350710}"/>
  </hyperlinks>
  <printOptions gridLines="1"/>
  <pageMargins left="0.7" right="0.7" top="0.75" bottom="0.75" header="0.3" footer="0.3"/>
  <pageSetup paperSize="9" orientation="portrait" horizontalDpi="300" verticalDpi="300" r:id="rId18"/>
  <drawing r:id="rId19"/>
  <tableParts count="1">
    <tablePart r:id="rId20"/>
  </tableParts>
  <extLst>
    <ext xmlns:x14="http://schemas.microsoft.com/office/spreadsheetml/2009/9/main" uri="{CCE6A557-97BC-4b89-ADB6-D9C93CAAB3DF}">
      <x14:dataValidations xmlns:xm="http://schemas.microsoft.com/office/excel/2006/main" count="2">
        <x14:dataValidation type="list" allowBlank="1" showInputMessage="1" showErrorMessage="1" xr:uid="{21583E79-312F-4B1B-8F5A-484DDA722708}">
          <x14:formula1>
            <xm:f>DropDown!$I$3:$I$9</xm:f>
          </x14:formula1>
          <xm:sqref>G14 H15:H16 H18:H64 H5:H13</xm:sqref>
        </x14:dataValidation>
        <x14:dataValidation type="list" allowBlank="1" showInputMessage="1" showErrorMessage="1" xr:uid="{E2377514-8100-4A05-AE41-051ED2984248}">
          <x14:formula1>
            <xm:f>_xlfn.ANCHORARRAY(_xlfn.XLOOKUP($A5,ddlInstitutions!$A$2:$A$500,ddlInstitutions!$B$2:$B$500))</xm:f>
          </x14:formula1>
          <xm:sqref>D5:D138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7"/>
  <sheetViews>
    <sheetView zoomScaleNormal="100" workbookViewId="0">
      <pane ySplit="4" topLeftCell="A5" activePane="bottomLeft" state="frozen"/>
      <selection activeCell="I19" sqref="I19"/>
      <selection pane="bottomLeft" activeCell="H16" sqref="A2:H16"/>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3" t="s">
        <v>6582</v>
      </c>
      <c r="B1" s="193"/>
      <c r="C1" s="193"/>
      <c r="D1" s="193"/>
      <c r="E1" s="193"/>
      <c r="F1" s="193"/>
      <c r="G1" s="193"/>
      <c r="H1" s="193"/>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8581</v>
      </c>
      <c r="B5" s="127" t="s">
        <v>7466</v>
      </c>
      <c r="C5" s="128" cm="1">
        <f t="array" ref="C5">IF(ROW() &lt; ROW(INDEX(documents[resource_ID],ROWS(documents[resource_ID]))), COUNTIF(INDEX(documents[resource_ID],1):documents[[#This Row],[resource_ID]],documents[[#This Row],[resource_ID]]), "")</f>
        <v>1</v>
      </c>
      <c r="D5" s="182">
        <v>45499</v>
      </c>
      <c r="E5" s="166" t="s">
        <v>9587</v>
      </c>
      <c r="F5" s="166" t="s">
        <v>9586</v>
      </c>
      <c r="G5" s="127" t="s">
        <v>9588</v>
      </c>
      <c r="H5" s="127" t="s">
        <v>6836</v>
      </c>
    </row>
    <row r="6" spans="1:8" x14ac:dyDescent="0.35">
      <c r="A6" s="127" t="s">
        <v>8642</v>
      </c>
      <c r="B6" s="127" t="s">
        <v>7466</v>
      </c>
      <c r="C6" s="128" cm="1">
        <f t="array" ref="C6">IF(ROW() &lt; ROW(INDEX(documents[resource_ID],ROWS(documents[resource_ID]))), COUNTIF(INDEX(documents[resource_ID],1):documents[[#This Row],[resource_ID]],documents[[#This Row],[resource_ID]]), "")</f>
        <v>1</v>
      </c>
      <c r="D6" s="21"/>
      <c r="E6" s="180"/>
      <c r="F6" s="127"/>
      <c r="G6" s="127" t="s">
        <v>9589</v>
      </c>
      <c r="H6" s="127" t="s">
        <v>6836</v>
      </c>
    </row>
    <row r="7" spans="1:8" x14ac:dyDescent="0.35">
      <c r="A7" s="127" t="s">
        <v>8699</v>
      </c>
      <c r="B7" s="127" t="s">
        <v>7466</v>
      </c>
      <c r="C7" s="128" cm="1">
        <f t="array" ref="C7">IF(ROW() &lt; ROW(INDEX(documents[resource_ID],ROWS(documents[resource_ID]))), COUNTIF(INDEX(documents[resource_ID],1):documents[[#This Row],[resource_ID]],documents[[#This Row],[resource_ID]]), "")</f>
        <v>1</v>
      </c>
      <c r="D7" s="21"/>
      <c r="E7" s="127" t="s">
        <v>9592</v>
      </c>
      <c r="F7" s="151" t="s">
        <v>9591</v>
      </c>
      <c r="G7" s="127" t="s">
        <v>9590</v>
      </c>
      <c r="H7" s="127" t="s">
        <v>6836</v>
      </c>
    </row>
    <row r="8" spans="1:8" x14ac:dyDescent="0.35">
      <c r="A8" s="127" t="s">
        <v>8748</v>
      </c>
      <c r="B8" s="127" t="s">
        <v>7466</v>
      </c>
      <c r="C8" s="128" cm="1">
        <f t="array" ref="C8">IF(ROW() &lt; ROW(INDEX(documents[resource_ID],ROWS(documents[resource_ID]))), COUNTIF(INDEX(documents[resource_ID],1):documents[[#This Row],[resource_ID]],documents[[#This Row],[resource_ID]]), "")</f>
        <v>1</v>
      </c>
      <c r="D8" s="21">
        <v>42067</v>
      </c>
      <c r="E8" s="127" t="s">
        <v>9594</v>
      </c>
      <c r="F8" s="166" t="s">
        <v>9593</v>
      </c>
      <c r="G8" s="127" t="s">
        <v>9595</v>
      </c>
      <c r="H8" s="127" t="s">
        <v>6836</v>
      </c>
    </row>
    <row r="9" spans="1:8" x14ac:dyDescent="0.35">
      <c r="A9" s="127" t="s">
        <v>8923</v>
      </c>
      <c r="B9" s="127" t="s">
        <v>7466</v>
      </c>
      <c r="C9" s="128" cm="1">
        <f t="array" ref="C9">IF(ROW() &lt; ROW(INDEX(documents[resource_ID],ROWS(documents[resource_ID]))), COUNTIF(INDEX(documents[resource_ID],1):documents[[#This Row],[resource_ID]],documents[[#This Row],[resource_ID]]), "")</f>
        <v>1</v>
      </c>
      <c r="D9" s="21">
        <v>42436</v>
      </c>
      <c r="E9" s="127" t="s">
        <v>9598</v>
      </c>
      <c r="F9" s="166" t="s">
        <v>9597</v>
      </c>
      <c r="G9" s="127" t="s">
        <v>9596</v>
      </c>
      <c r="H9" s="127" t="s">
        <v>6836</v>
      </c>
    </row>
    <row r="10" spans="1:8" x14ac:dyDescent="0.35">
      <c r="A10" s="127" t="s">
        <v>9034</v>
      </c>
      <c r="B10" s="127" t="s">
        <v>7466</v>
      </c>
      <c r="C10" s="128" cm="1">
        <f t="array" ref="C10">IF(ROW() &lt; ROW(INDEX(documents[resource_ID],ROWS(documents[resource_ID]))), COUNTIF(INDEX(documents[resource_ID],1):documents[[#This Row],[resource_ID]],documents[[#This Row],[resource_ID]]), "")</f>
        <v>1</v>
      </c>
      <c r="D10" s="21">
        <v>41597</v>
      </c>
      <c r="E10" s="127" t="s">
        <v>9600</v>
      </c>
      <c r="F10" s="166" t="s">
        <v>9599</v>
      </c>
      <c r="G10" s="127" t="s">
        <v>9601</v>
      </c>
      <c r="H10" s="127" t="s">
        <v>6836</v>
      </c>
    </row>
    <row r="11" spans="1:8" x14ac:dyDescent="0.35">
      <c r="A11" s="127" t="s">
        <v>9131</v>
      </c>
      <c r="B11" s="127" t="s">
        <v>7466</v>
      </c>
      <c r="C11" s="128" cm="1">
        <f t="array" ref="C11">IF(ROW() &lt; ROW(INDEX(documents[resource_ID],ROWS(documents[resource_ID]))), COUNTIF(INDEX(documents[resource_ID],1):documents[[#This Row],[resource_ID]],documents[[#This Row],[resource_ID]]), "")</f>
        <v>1</v>
      </c>
      <c r="D11" s="21"/>
      <c r="E11" s="127" t="s">
        <v>9603</v>
      </c>
      <c r="F11" s="127"/>
      <c r="G11" s="127" t="s">
        <v>9602</v>
      </c>
      <c r="H11" s="127" t="s">
        <v>6836</v>
      </c>
    </row>
    <row r="12" spans="1:8" x14ac:dyDescent="0.35">
      <c r="A12" s="127" t="s">
        <v>9152</v>
      </c>
      <c r="B12" s="127" t="s">
        <v>7466</v>
      </c>
      <c r="C12" s="128" cm="1">
        <f t="array" ref="C12">IF(ROW() &lt; ROW(INDEX(documents[resource_ID],ROWS(documents[resource_ID]))), COUNTIF(INDEX(documents[resource_ID],1):documents[[#This Row],[resource_ID]],documents[[#This Row],[resource_ID]]), "")</f>
        <v>1</v>
      </c>
      <c r="D12" s="21">
        <v>42031</v>
      </c>
      <c r="E12" s="127" t="s">
        <v>9606</v>
      </c>
      <c r="F12" s="166" t="s">
        <v>9605</v>
      </c>
      <c r="G12" s="127" t="s">
        <v>9604</v>
      </c>
      <c r="H12" s="127" t="s">
        <v>6836</v>
      </c>
    </row>
    <row r="13" spans="1:8" x14ac:dyDescent="0.35">
      <c r="A13" s="127" t="s">
        <v>9383</v>
      </c>
      <c r="B13" s="127" t="s">
        <v>7466</v>
      </c>
      <c r="C13" s="128" cm="1">
        <f t="array" ref="C13">IF(ROW() &lt; ROW(INDEX(documents[resource_ID],ROWS(documents[resource_ID]))), COUNTIF(INDEX(documents[resource_ID],1):documents[[#This Row],[resource_ID]],documents[[#This Row],[resource_ID]]), "")</f>
        <v>1</v>
      </c>
      <c r="D13" s="21">
        <v>41658</v>
      </c>
      <c r="E13" s="127" t="s">
        <v>9611</v>
      </c>
      <c r="F13" s="166" t="s">
        <v>9610</v>
      </c>
      <c r="G13" s="127" t="s">
        <v>9609</v>
      </c>
      <c r="H13" s="127" t="s">
        <v>6836</v>
      </c>
    </row>
    <row r="14" spans="1:8" x14ac:dyDescent="0.35">
      <c r="A14" s="127" t="s">
        <v>9523</v>
      </c>
      <c r="B14" s="127" t="s">
        <v>7466</v>
      </c>
      <c r="C14" s="128" cm="1">
        <f t="array" ref="C14">IF(ROW() &lt; ROW(INDEX(documents[resource_ID],ROWS(documents[resource_ID]))), COUNTIF(INDEX(documents[resource_ID],1):documents[[#This Row],[resource_ID]],documents[[#This Row],[resource_ID]]), "")</f>
        <v>1</v>
      </c>
      <c r="D14" s="21">
        <v>40287</v>
      </c>
      <c r="E14" s="127" t="s">
        <v>9608</v>
      </c>
      <c r="F14" s="127"/>
      <c r="G14" s="127" t="s">
        <v>9607</v>
      </c>
      <c r="H14" s="127" t="s">
        <v>6836</v>
      </c>
    </row>
    <row r="15" spans="1:8" x14ac:dyDescent="0.35">
      <c r="A15" s="127" t="s">
        <v>9815</v>
      </c>
      <c r="B15" s="127" t="s">
        <v>7466</v>
      </c>
      <c r="C15" s="128" cm="1">
        <f t="array" ref="C15">IF(ROW() &lt; ROW(INDEX(documents[resource_ID],ROWS(documents[resource_ID]))), COUNTIF(INDEX(documents[resource_ID],1):documents[[#This Row],[resource_ID]],documents[[#This Row],[resource_ID]]), "")</f>
        <v>1</v>
      </c>
      <c r="D15" s="21">
        <v>44733</v>
      </c>
      <c r="E15" s="127" t="s">
        <v>10021</v>
      </c>
      <c r="F15" s="166" t="s">
        <v>10020</v>
      </c>
      <c r="G15" s="127" t="s">
        <v>10022</v>
      </c>
      <c r="H15" s="127" t="s">
        <v>6836</v>
      </c>
    </row>
    <row r="16" spans="1:8" x14ac:dyDescent="0.35">
      <c r="A16" s="127" t="s">
        <v>10078</v>
      </c>
      <c r="B16" s="127" t="s">
        <v>7466</v>
      </c>
      <c r="C16" s="128" cm="1">
        <f t="array" ref="C16">IF(ROW() &lt; ROW(INDEX(documents[resource_ID],ROWS(documents[resource_ID]))), COUNTIF(INDEX(documents[resource_ID],1):documents[[#This Row],[resource_ID]],documents[[#This Row],[resource_ID]]), "")</f>
        <v>1</v>
      </c>
      <c r="D16" s="21"/>
      <c r="E16" s="127" t="s">
        <v>10081</v>
      </c>
      <c r="F16" s="166" t="s">
        <v>10080</v>
      </c>
      <c r="G16" s="127" t="s">
        <v>10079</v>
      </c>
      <c r="H16" s="127"/>
    </row>
    <row r="17" spans="1:8" x14ac:dyDescent="0.35">
      <c r="A17" s="127"/>
      <c r="B17" s="127"/>
      <c r="C17" s="128" t="str" cm="1">
        <f t="array" ref="C17">IF(ROW() &lt; ROW(INDEX(documents[resource_ID],ROWS(documents[resource_ID]))), COUNTIF(INDEX(documents[resource_ID],1):documents[[#This Row],[resource_ID]],documents[[#This Row],[resource_ID]]), "")</f>
        <v/>
      </c>
      <c r="D17" s="21"/>
      <c r="E17" s="127"/>
      <c r="F17" s="127"/>
      <c r="G17" s="127"/>
      <c r="H17" s="127"/>
    </row>
  </sheetData>
  <mergeCells count="1">
    <mergeCell ref="A1:H1"/>
  </mergeCells>
  <dataValidations count="2">
    <dataValidation type="list" allowBlank="1" showInputMessage="1" showErrorMessage="1" sqref="A5:A17" xr:uid="{89B47D2B-BAB4-4961-93A4-1A537510AF62}">
      <formula1>ddl_resources</formula1>
    </dataValidation>
    <dataValidation type="list" allowBlank="1" showDropDown="1" showInputMessage="1" showErrorMessage="1" sqref="B5:B17" xr:uid="{FAAD3EB2-C6FD-4AA9-B769-015442F686FA}">
      <formula1>"Experiment, Soil data, Weather data"</formula1>
    </dataValidation>
  </dataValidations>
  <hyperlinks>
    <hyperlink ref="F5" r:id="rId1" xr:uid="{087C209B-BBF7-41BB-8576-7884EE5C094D}"/>
    <hyperlink ref="F7" r:id="rId2" xr:uid="{B75A3BD1-F7DF-41C7-A714-7625E8980F2B}"/>
    <hyperlink ref="F8" r:id="rId3" xr:uid="{14FE46E5-B521-46D3-8372-E8D2E29BDF73}"/>
    <hyperlink ref="F9" r:id="rId4" xr:uid="{8625E0D4-0893-4BBE-BB2F-233E6CEAEB6F}"/>
    <hyperlink ref="F10" r:id="rId5" xr:uid="{D6903A24-90A8-4281-A54C-BE8AB5909DFC}"/>
    <hyperlink ref="F12" r:id="rId6" xr:uid="{137527AF-86FA-4F5C-BCFB-9E1F2F632624}"/>
    <hyperlink ref="F13" r:id="rId7" xr:uid="{5806DBA6-25D5-4D1C-8700-C40AB48F6887}"/>
    <hyperlink ref="F15" r:id="rId8" xr:uid="{933D948D-6ECA-49A6-99AF-83BD65CD8CDE}"/>
    <hyperlink ref="F16" r:id="rId9" xr:uid="{8C57FF7E-6752-48ED-AAAA-604E0FACE9F9}"/>
  </hyperlinks>
  <printOptions gridLines="1"/>
  <pageMargins left="0.7" right="0.7" top="0.75" bottom="0.75" header="0.3" footer="0.3"/>
  <pageSetup paperSize="9" orientation="portrait" horizontalDpi="300" verticalDpi="300" r:id="rId10"/>
  <drawing r:id="rId11"/>
  <tableParts count="1">
    <tablePart r:id="rId1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7"/>
  <sheetViews>
    <sheetView topLeftCell="I1" zoomScaleNormal="100" workbookViewId="0">
      <pane ySplit="4" topLeftCell="A21" activePane="bottomLeft" state="frozen"/>
      <selection pane="bottomLeft" activeCell="K24" sqref="K24"/>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93" t="s">
        <v>6601</v>
      </c>
      <c r="B1" s="193"/>
      <c r="C1" s="193"/>
      <c r="D1" s="193"/>
      <c r="E1" s="193"/>
      <c r="F1" s="193"/>
      <c r="G1" s="193"/>
      <c r="H1" s="193"/>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5" t="s">
        <v>8705</v>
      </c>
    </row>
    <row r="5" spans="1:16" x14ac:dyDescent="0.35">
      <c r="A5" s="127" t="s">
        <v>8583</v>
      </c>
      <c r="B5" s="169" t="s">
        <v>8587</v>
      </c>
      <c r="C5" s="127"/>
      <c r="D5" s="127"/>
      <c r="E5" s="106"/>
      <c r="F5" s="106" cm="1">
        <f t="array" aca="1" ref="F5" ca="1">F5:K5</f>
        <v>0</v>
      </c>
      <c r="G5" s="106"/>
      <c r="H5" s="128"/>
      <c r="I5" s="127"/>
      <c r="J5" s="106"/>
      <c r="K5" s="168" t="s">
        <v>872</v>
      </c>
      <c r="L5" s="127"/>
      <c r="M5" s="127"/>
      <c r="N5" s="127"/>
      <c r="O5" s="106"/>
      <c r="P5" s="130"/>
    </row>
    <row r="6" spans="1:16" x14ac:dyDescent="0.35">
      <c r="A6" s="127" t="s">
        <v>8679</v>
      </c>
      <c r="B6" s="127"/>
      <c r="C6" s="127"/>
      <c r="D6" s="127"/>
      <c r="E6" s="106"/>
      <c r="F6" s="106" cm="1">
        <f t="array" aca="1" ref="F6" ca="1">F6:K6</f>
        <v>0</v>
      </c>
      <c r="G6" s="106"/>
      <c r="H6" s="128"/>
      <c r="I6" s="127"/>
      <c r="J6" s="106"/>
      <c r="K6" s="127" t="s">
        <v>753</v>
      </c>
      <c r="L6" s="127"/>
      <c r="M6" s="127"/>
      <c r="N6" s="127"/>
      <c r="O6" s="106"/>
      <c r="P6" s="127"/>
    </row>
    <row r="7" spans="1:16" x14ac:dyDescent="0.35">
      <c r="A7" s="127" t="s">
        <v>8702</v>
      </c>
      <c r="B7" s="127"/>
      <c r="C7" s="127"/>
      <c r="D7" s="127"/>
      <c r="E7" s="106"/>
      <c r="F7" s="106" cm="1">
        <f t="array" aca="1" ref="F7" ca="1">F7:K7</f>
        <v>0</v>
      </c>
      <c r="G7" s="106"/>
      <c r="H7" s="128"/>
      <c r="I7" s="127"/>
      <c r="J7" s="106"/>
      <c r="K7" s="127"/>
      <c r="L7" s="127"/>
      <c r="M7" s="127"/>
      <c r="N7" s="127"/>
      <c r="O7" s="106"/>
      <c r="P7" s="130" t="s">
        <v>8706</v>
      </c>
    </row>
    <row r="8" spans="1:16" x14ac:dyDescent="0.35">
      <c r="A8" s="127" t="s">
        <v>8755</v>
      </c>
      <c r="B8" s="127" t="s">
        <v>8764</v>
      </c>
      <c r="C8" s="127"/>
      <c r="D8" s="127"/>
      <c r="E8" s="106"/>
      <c r="F8" s="106" cm="1">
        <f t="array" aca="1" ref="F8" ca="1">F8:K8</f>
        <v>0</v>
      </c>
      <c r="G8" s="106"/>
      <c r="H8" s="128"/>
      <c r="I8" s="127"/>
      <c r="J8" s="106"/>
      <c r="K8" s="127" t="s">
        <v>635</v>
      </c>
      <c r="L8" s="127"/>
      <c r="M8" s="127"/>
      <c r="N8" s="127"/>
      <c r="O8" s="106"/>
      <c r="P8" s="127"/>
    </row>
    <row r="9" spans="1:16" x14ac:dyDescent="0.35">
      <c r="A9" s="127" t="s">
        <v>8757</v>
      </c>
      <c r="B9" s="127" t="s">
        <v>8764</v>
      </c>
      <c r="C9" s="127"/>
      <c r="D9" s="127"/>
      <c r="E9" s="106"/>
      <c r="F9" s="106" cm="1">
        <f t="array" aca="1" ref="F9" ca="1">F9:K9</f>
        <v>0</v>
      </c>
      <c r="G9" s="106"/>
      <c r="H9" s="128"/>
      <c r="I9" s="127"/>
      <c r="J9" s="106"/>
      <c r="K9" s="127" t="s">
        <v>811</v>
      </c>
      <c r="L9" s="127"/>
      <c r="M9" s="127"/>
      <c r="N9" s="127"/>
      <c r="O9" s="106"/>
      <c r="P9" s="130"/>
    </row>
    <row r="10" spans="1:16" x14ac:dyDescent="0.35">
      <c r="A10" s="127" t="s">
        <v>8758</v>
      </c>
      <c r="B10" s="127" t="s">
        <v>8764</v>
      </c>
      <c r="C10" s="127"/>
      <c r="D10" s="127"/>
      <c r="E10" s="106"/>
      <c r="F10" s="106" cm="1">
        <f t="array" aca="1" ref="F10" ca="1">F10:K10</f>
        <v>0</v>
      </c>
      <c r="G10" s="106"/>
      <c r="H10" s="128"/>
      <c r="I10" s="127"/>
      <c r="J10" s="106"/>
      <c r="K10" s="127"/>
      <c r="L10" s="127"/>
      <c r="M10" s="127"/>
      <c r="N10" s="127"/>
      <c r="O10" s="106"/>
      <c r="P10" s="127" t="s">
        <v>8766</v>
      </c>
    </row>
    <row r="11" spans="1:16" x14ac:dyDescent="0.35">
      <c r="A11" s="127" t="s">
        <v>8759</v>
      </c>
      <c r="B11" s="127" t="s">
        <v>8764</v>
      </c>
      <c r="C11" s="127"/>
      <c r="D11" s="127"/>
      <c r="E11" s="106"/>
      <c r="F11" s="106" cm="1">
        <f t="array" aca="1" ref="F11" ca="1">F11:K11</f>
        <v>0</v>
      </c>
      <c r="G11" s="106"/>
      <c r="H11" s="128"/>
      <c r="I11" s="127"/>
      <c r="J11" s="106"/>
      <c r="K11" s="127"/>
      <c r="L11" s="127"/>
      <c r="M11" s="127"/>
      <c r="N11" s="127"/>
      <c r="O11" s="106"/>
      <c r="P11" s="130" t="s">
        <v>8767</v>
      </c>
    </row>
    <row r="12" spans="1:16" x14ac:dyDescent="0.35">
      <c r="A12" s="127" t="s">
        <v>8760</v>
      </c>
      <c r="B12" s="127" t="s">
        <v>8764</v>
      </c>
      <c r="C12" s="127"/>
      <c r="D12" s="127"/>
      <c r="E12" s="106"/>
      <c r="F12" s="106" cm="1">
        <f t="array" aca="1" ref="F12" ca="1">F12:K12</f>
        <v>0</v>
      </c>
      <c r="G12" s="106"/>
      <c r="H12" s="128"/>
      <c r="I12" s="127"/>
      <c r="J12" s="106"/>
      <c r="K12" s="127" t="s">
        <v>700</v>
      </c>
      <c r="L12" s="127"/>
      <c r="M12" s="127"/>
      <c r="N12" s="127"/>
      <c r="O12" s="106"/>
      <c r="P12" s="127"/>
    </row>
    <row r="13" spans="1:16" x14ac:dyDescent="0.35">
      <c r="A13" s="127" t="s">
        <v>8761</v>
      </c>
      <c r="B13" s="127" t="s">
        <v>8764</v>
      </c>
      <c r="C13" s="127"/>
      <c r="D13" s="127"/>
      <c r="E13" s="106"/>
      <c r="F13" s="106" cm="1">
        <f t="array" aca="1" ref="F13" ca="1">F13:K13</f>
        <v>0</v>
      </c>
      <c r="G13" s="106"/>
      <c r="H13" s="128"/>
      <c r="I13" s="127"/>
      <c r="J13" s="106"/>
      <c r="K13" s="127"/>
      <c r="L13" s="127"/>
      <c r="M13" s="127"/>
      <c r="N13" s="127"/>
      <c r="O13" s="106"/>
      <c r="P13" s="130" t="s">
        <v>8768</v>
      </c>
    </row>
    <row r="14" spans="1:16" x14ac:dyDescent="0.35">
      <c r="A14" s="127" t="s">
        <v>8762</v>
      </c>
      <c r="B14" s="127" t="s">
        <v>8764</v>
      </c>
      <c r="C14" s="127"/>
      <c r="D14" s="127"/>
      <c r="E14" s="106"/>
      <c r="F14" s="106" cm="1">
        <f t="array" aca="1" ref="F14" ca="1">F14:K14</f>
        <v>0</v>
      </c>
      <c r="G14" s="106"/>
      <c r="H14" s="128"/>
      <c r="I14" s="127"/>
      <c r="J14" s="106"/>
      <c r="K14" s="127" t="s">
        <v>753</v>
      </c>
      <c r="L14" s="127"/>
      <c r="M14" s="127"/>
      <c r="N14" s="127"/>
      <c r="O14" s="106"/>
      <c r="P14" s="127"/>
    </row>
    <row r="15" spans="1:16" x14ac:dyDescent="0.35">
      <c r="A15" s="127" t="s">
        <v>8763</v>
      </c>
      <c r="B15" s="127" t="s">
        <v>8764</v>
      </c>
      <c r="C15" s="127"/>
      <c r="D15" s="127"/>
      <c r="E15" s="106"/>
      <c r="F15" s="106" cm="1">
        <f t="array" aca="1" ref="F15" ca="1">F15:K15</f>
        <v>0</v>
      </c>
      <c r="G15" s="106"/>
      <c r="H15" s="128"/>
      <c r="I15" s="127"/>
      <c r="J15" s="106"/>
      <c r="K15" s="127" t="s">
        <v>728</v>
      </c>
      <c r="L15" s="127"/>
      <c r="M15" s="127"/>
      <c r="N15" s="127"/>
      <c r="O15" s="106"/>
      <c r="P15" s="130"/>
    </row>
    <row r="16" spans="1:16" x14ac:dyDescent="0.35">
      <c r="A16" s="127" t="s">
        <v>8923</v>
      </c>
      <c r="B16" s="127" t="s">
        <v>8933</v>
      </c>
      <c r="C16" s="127" t="s">
        <v>8934</v>
      </c>
      <c r="D16" s="127"/>
      <c r="E16" s="106"/>
      <c r="F16" s="106" cm="1">
        <f t="array" aca="1" ref="F16" ca="1">F16:K16</f>
        <v>0</v>
      </c>
      <c r="G16" s="106"/>
      <c r="H16" s="128"/>
      <c r="I16" s="127"/>
      <c r="J16" s="106"/>
      <c r="K16" s="127" t="s">
        <v>753</v>
      </c>
      <c r="L16" s="127"/>
      <c r="M16" s="127"/>
      <c r="N16" s="127"/>
      <c r="O16" s="106"/>
      <c r="P16" s="127"/>
    </row>
    <row r="17" spans="1:16" x14ac:dyDescent="0.35">
      <c r="A17" s="127" t="s">
        <v>9034</v>
      </c>
      <c r="B17" s="127" t="s">
        <v>9040</v>
      </c>
      <c r="C17" s="127" t="s">
        <v>9039</v>
      </c>
      <c r="D17" s="127"/>
      <c r="E17" s="106"/>
      <c r="F17" s="106" cm="1">
        <f t="array" aca="1" ref="F17" ca="1">F17:K17</f>
        <v>0</v>
      </c>
      <c r="G17" s="106"/>
      <c r="H17" s="128"/>
      <c r="I17" s="127"/>
      <c r="J17" s="106"/>
      <c r="K17" s="127"/>
      <c r="L17" s="127"/>
      <c r="M17" s="127"/>
      <c r="N17" s="127"/>
      <c r="O17" s="106"/>
      <c r="P17" s="130" t="s">
        <v>9041</v>
      </c>
    </row>
    <row r="18" spans="1:16" x14ac:dyDescent="0.35">
      <c r="A18" s="127" t="s">
        <v>9135</v>
      </c>
      <c r="B18" s="127"/>
      <c r="C18" s="127"/>
      <c r="D18" s="127"/>
      <c r="E18" s="106"/>
      <c r="F18" s="106" cm="1">
        <f t="array" aca="1" ref="F18" ca="1">F18:K18</f>
        <v>0</v>
      </c>
      <c r="G18" s="106"/>
      <c r="H18" s="128"/>
      <c r="I18" s="127"/>
      <c r="J18" s="106"/>
      <c r="K18" s="127"/>
      <c r="L18" s="127"/>
      <c r="M18" s="127"/>
      <c r="N18" s="127"/>
      <c r="O18" s="106"/>
      <c r="P18" s="127"/>
    </row>
    <row r="19" spans="1:16" x14ac:dyDescent="0.35">
      <c r="A19" s="127" t="s">
        <v>9136</v>
      </c>
      <c r="B19" s="127"/>
      <c r="C19" s="127"/>
      <c r="D19" s="127"/>
      <c r="E19" s="106"/>
      <c r="F19" s="106" cm="1">
        <f t="array" aca="1" ref="F19" ca="1">F19:K19</f>
        <v>0</v>
      </c>
      <c r="G19" s="106"/>
      <c r="H19" s="128"/>
      <c r="I19" s="127"/>
      <c r="J19" s="106"/>
      <c r="K19" s="127"/>
      <c r="L19" s="127"/>
      <c r="M19" s="127"/>
      <c r="N19" s="127"/>
      <c r="O19" s="106"/>
      <c r="P19" s="130"/>
    </row>
    <row r="20" spans="1:16" x14ac:dyDescent="0.35">
      <c r="A20" s="127" t="s">
        <v>9155</v>
      </c>
      <c r="B20" s="127" t="s">
        <v>9159</v>
      </c>
      <c r="C20" s="127" t="s">
        <v>9160</v>
      </c>
      <c r="D20" s="127"/>
      <c r="E20" s="106"/>
      <c r="F20" s="106" cm="1">
        <f t="array" aca="1" ref="F20" ca="1">F20:K20</f>
        <v>0</v>
      </c>
      <c r="G20" s="106"/>
      <c r="H20" s="128"/>
      <c r="I20" s="127"/>
      <c r="J20" s="106"/>
      <c r="K20" s="127"/>
      <c r="L20" s="127"/>
      <c r="M20" s="127"/>
      <c r="N20" s="127"/>
      <c r="O20" s="106"/>
      <c r="P20" s="127" t="s">
        <v>9161</v>
      </c>
    </row>
    <row r="21" spans="1:16" x14ac:dyDescent="0.35">
      <c r="A21" s="127" t="s">
        <v>9383</v>
      </c>
      <c r="B21" s="127"/>
      <c r="C21" s="127"/>
      <c r="D21" s="127"/>
      <c r="E21" s="106"/>
      <c r="F21" s="106" cm="1">
        <f t="array" aca="1" ref="F21" ca="1">F21:K21</f>
        <v>0</v>
      </c>
      <c r="G21" s="106"/>
      <c r="H21" s="128"/>
      <c r="I21" s="127"/>
      <c r="J21" s="106"/>
      <c r="K21" s="127"/>
      <c r="L21" s="127"/>
      <c r="M21" s="127"/>
      <c r="N21" s="127"/>
      <c r="O21" s="106"/>
      <c r="P21" s="130" t="s">
        <v>9390</v>
      </c>
    </row>
    <row r="22" spans="1:16" x14ac:dyDescent="0.35">
      <c r="A22" s="127" t="s">
        <v>9523</v>
      </c>
      <c r="B22" s="127"/>
      <c r="C22" s="127"/>
      <c r="D22" s="127"/>
      <c r="E22" s="106"/>
      <c r="F22" s="106" cm="1">
        <f t="array" aca="1" ref="F22" ca="1">F22:K22</f>
        <v>0</v>
      </c>
      <c r="G22" s="106"/>
      <c r="H22" s="128"/>
      <c r="I22" s="127"/>
      <c r="J22" s="106"/>
      <c r="K22" s="127"/>
      <c r="L22" s="127"/>
      <c r="M22" s="127"/>
      <c r="N22" s="127"/>
      <c r="O22" s="106"/>
      <c r="P22" s="127"/>
    </row>
    <row r="23" spans="1:16" x14ac:dyDescent="0.35">
      <c r="A23" s="127" t="s">
        <v>10078</v>
      </c>
      <c r="B23" s="127"/>
      <c r="C23" s="127"/>
      <c r="D23" s="127"/>
      <c r="E23" s="106"/>
      <c r="F23" s="106"/>
      <c r="G23" s="106"/>
      <c r="H23" s="128"/>
      <c r="I23" s="127"/>
      <c r="J23" s="106"/>
      <c r="K23" s="127" t="s">
        <v>753</v>
      </c>
      <c r="L23" s="127"/>
      <c r="M23" s="127"/>
      <c r="N23" s="127"/>
      <c r="O23" s="106"/>
      <c r="P23" s="184"/>
    </row>
    <row r="24" spans="1:16" x14ac:dyDescent="0.35">
      <c r="A24" s="127" t="s">
        <v>10078</v>
      </c>
      <c r="B24" s="127"/>
      <c r="C24" s="127"/>
      <c r="D24" s="127"/>
      <c r="E24" s="106"/>
      <c r="F24" s="106"/>
      <c r="G24" s="106"/>
      <c r="H24" s="128"/>
      <c r="I24" s="127"/>
      <c r="J24" s="106"/>
      <c r="K24" s="127" t="s">
        <v>880</v>
      </c>
      <c r="L24" s="127"/>
      <c r="M24" s="127"/>
      <c r="N24" s="127"/>
      <c r="O24" s="106"/>
      <c r="P24" s="183"/>
    </row>
    <row r="25" spans="1:16" x14ac:dyDescent="0.35">
      <c r="A25" s="127"/>
      <c r="B25" s="127"/>
      <c r="C25" s="127"/>
      <c r="D25" s="127"/>
      <c r="E25" s="106"/>
      <c r="F25" s="106"/>
      <c r="G25" s="106"/>
      <c r="H25" s="128"/>
      <c r="I25" s="127"/>
      <c r="J25" s="106"/>
      <c r="K25" s="127"/>
      <c r="L25" s="127"/>
      <c r="M25" s="127"/>
      <c r="N25" s="127"/>
      <c r="O25" s="106"/>
      <c r="P25" s="127"/>
    </row>
    <row r="26" spans="1:16" x14ac:dyDescent="0.35">
      <c r="A26" s="127"/>
      <c r="B26" s="127"/>
      <c r="C26" s="127"/>
      <c r="D26" s="127"/>
      <c r="E26" s="106"/>
      <c r="F26" s="106"/>
      <c r="G26" s="106"/>
      <c r="H26" s="128"/>
      <c r="I26" s="127"/>
      <c r="J26" s="106"/>
      <c r="K26" s="127"/>
      <c r="L26" s="127"/>
      <c r="M26" s="127"/>
      <c r="N26" s="127"/>
      <c r="O26" s="106"/>
      <c r="P26" s="127"/>
    </row>
    <row r="27" spans="1:16" x14ac:dyDescent="0.35">
      <c r="A27" s="127"/>
      <c r="B27" s="127"/>
      <c r="C27" s="127"/>
      <c r="D27" s="127"/>
      <c r="E27" s="106"/>
      <c r="F27" s="106"/>
      <c r="G27" s="106"/>
      <c r="H27" s="128"/>
      <c r="I27" s="127"/>
      <c r="J27" s="106"/>
      <c r="K27" s="127"/>
      <c r="L27" s="127"/>
      <c r="M27" s="127"/>
      <c r="N27" s="127"/>
      <c r="O27" s="106"/>
      <c r="P27" s="127"/>
    </row>
  </sheetData>
  <mergeCells count="1">
    <mergeCell ref="A1:H1"/>
  </mergeCells>
  <dataValidations count="2">
    <dataValidation type="list" allowBlank="1" showInputMessage="1" showErrorMessage="1" sqref="A5:A27" xr:uid="{3EC18367-8141-49C5-993E-891C6FDAA71B}">
      <formula1>ddl_resources</formula1>
    </dataValidation>
    <dataValidation allowBlank="1" showDropDown="1" showInputMessage="1" showErrorMessage="1" sqref="E5:J27 B5:C27"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D5:D27</xm:sqref>
        </x14:dataValidation>
        <x14:dataValidation type="list" allowBlank="1" showInputMessage="1" showErrorMessage="1" xr:uid="{9C3711C4-DFA3-425E-A7CE-8E8616A365C8}">
          <x14:formula1>
            <xm:f>DropDown!$U$3:$U$25</xm:f>
          </x14:formula1>
          <xm:sqref>O5:O27 K5:K27</xm:sqref>
        </x14:dataValidation>
        <x14:dataValidation type="list" allowBlank="1" showInputMessage="1" showErrorMessage="1" xr:uid="{081D9AD4-56EF-4DEF-8D55-CF29B0B1D5F4}">
          <x14:formula1>
            <xm:f>DropDown!$CQ$3:$CQ$8</xm:f>
          </x14:formula1>
          <xm:sqref>L5:L27</xm:sqref>
        </x14:dataValidation>
        <x14:dataValidation type="list" allowBlank="1" showInputMessage="1" showErrorMessage="1" xr:uid="{54CEDA0E-A228-4504-B97F-5B146F8F9283}">
          <x14:formula1>
            <xm:f>DropDown!$CT$3:$CT$18</xm:f>
          </x14:formula1>
          <xm:sqref>M5:M27</xm:sqref>
        </x14:dataValidation>
        <x14:dataValidation type="list" allowBlank="1" showInputMessage="1" showErrorMessage="1" xr:uid="{ECD9905A-4238-4486-A5EA-A82CC876F3D6}">
          <x14:formula1>
            <xm:f>DropDown!$CW$3:$CW$7</xm:f>
          </x14:formula1>
          <xm:sqref>N5:N27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53"/>
  <sheetViews>
    <sheetView zoomScaleNormal="100" workbookViewId="0">
      <pane ySplit="4" topLeftCell="A50" activePane="bottomLeft" state="frozen"/>
      <selection pane="bottomLeft" activeCell="E51" sqref="E51:U52"/>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93" t="s">
        <v>6602</v>
      </c>
      <c r="B1" s="193"/>
      <c r="C1" s="193"/>
      <c r="D1" s="193"/>
      <c r="E1" s="193"/>
      <c r="F1" s="193"/>
      <c r="G1" s="193"/>
      <c r="H1" s="193"/>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5" t="s">
        <v>9526</v>
      </c>
    </row>
    <row r="5" spans="1:22" x14ac:dyDescent="0.35">
      <c r="A5" s="131" t="s">
        <v>8583</v>
      </c>
      <c r="B5" s="106">
        <v>0</v>
      </c>
      <c r="C5" s="106">
        <v>20</v>
      </c>
      <c r="D5" s="131"/>
      <c r="E5" s="117"/>
      <c r="F5" s="117"/>
      <c r="G5" s="117"/>
      <c r="H5" s="117"/>
      <c r="I5" s="167"/>
      <c r="J5" s="117"/>
      <c r="K5" s="117">
        <v>1.62</v>
      </c>
      <c r="L5" s="117"/>
      <c r="M5" s="117"/>
      <c r="N5" s="117"/>
      <c r="O5" s="170">
        <v>0.24</v>
      </c>
      <c r="P5" s="117"/>
      <c r="Q5" s="117"/>
      <c r="R5" s="117"/>
      <c r="S5" s="167"/>
      <c r="T5" s="117"/>
      <c r="U5" s="117"/>
      <c r="V5" s="187"/>
    </row>
    <row r="6" spans="1:22" x14ac:dyDescent="0.35">
      <c r="A6" s="131" t="s">
        <v>8583</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8583</v>
      </c>
      <c r="B7" s="106">
        <v>40</v>
      </c>
      <c r="C7" s="106">
        <v>60</v>
      </c>
      <c r="D7" s="131"/>
      <c r="E7" s="117"/>
      <c r="F7" s="117"/>
      <c r="G7" s="117"/>
      <c r="H7" s="117"/>
      <c r="I7" s="167"/>
      <c r="J7" s="117"/>
      <c r="K7" s="117">
        <v>1.57</v>
      </c>
      <c r="L7" s="117"/>
      <c r="M7" s="117"/>
      <c r="N7" s="117"/>
      <c r="O7" s="170">
        <v>0.23</v>
      </c>
      <c r="P7" s="117"/>
      <c r="Q7" s="117"/>
      <c r="R7" s="117"/>
      <c r="S7" s="167"/>
      <c r="T7" s="117"/>
      <c r="U7" s="117"/>
      <c r="V7" s="187"/>
    </row>
    <row r="8" spans="1:22" x14ac:dyDescent="0.35">
      <c r="A8" s="131" t="s">
        <v>8583</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8679</v>
      </c>
      <c r="B9" s="106">
        <v>0</v>
      </c>
      <c r="C9" s="106">
        <v>70</v>
      </c>
      <c r="D9" s="131"/>
      <c r="E9" s="117"/>
      <c r="F9" s="117"/>
      <c r="G9" s="117"/>
      <c r="H9" s="117"/>
      <c r="I9" s="167"/>
      <c r="J9" s="117"/>
      <c r="K9" s="117"/>
      <c r="L9" s="117">
        <v>0.3</v>
      </c>
      <c r="M9" s="117"/>
      <c r="N9" s="117"/>
      <c r="O9" s="117">
        <v>0.2</v>
      </c>
      <c r="P9" s="117"/>
      <c r="Q9" s="117"/>
      <c r="R9" s="117"/>
      <c r="S9" s="167"/>
      <c r="T9" s="117"/>
      <c r="U9" s="117"/>
      <c r="V9" s="187"/>
    </row>
    <row r="10" spans="1:22" x14ac:dyDescent="0.35">
      <c r="A10" s="127" t="s">
        <v>8679</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8702</v>
      </c>
      <c r="B11" s="106"/>
      <c r="C11" s="106"/>
      <c r="D11" s="131"/>
      <c r="E11" s="117"/>
      <c r="F11" s="117"/>
      <c r="G11" s="117"/>
      <c r="H11" s="117"/>
      <c r="I11" s="167"/>
      <c r="J11" s="117"/>
      <c r="K11" s="117"/>
      <c r="L11" s="117"/>
      <c r="M11" s="117"/>
      <c r="N11" s="117"/>
      <c r="O11" s="117"/>
      <c r="P11" s="117"/>
      <c r="Q11" s="117"/>
      <c r="R11" s="117"/>
      <c r="S11" s="167"/>
      <c r="T11" s="117"/>
      <c r="U11" s="117"/>
      <c r="V11" s="187"/>
    </row>
    <row r="12" spans="1:22" x14ac:dyDescent="0.35">
      <c r="A12" s="127" t="s">
        <v>8755</v>
      </c>
      <c r="B12" s="106">
        <v>0</v>
      </c>
      <c r="C12" s="106">
        <v>25</v>
      </c>
      <c r="D12" s="131"/>
      <c r="E12" s="117">
        <v>2.5</v>
      </c>
      <c r="F12" s="117">
        <v>10</v>
      </c>
      <c r="G12" s="117">
        <v>25</v>
      </c>
      <c r="H12" s="117"/>
      <c r="I12" s="167"/>
      <c r="J12" s="117"/>
      <c r="K12" s="117"/>
      <c r="L12" s="117"/>
      <c r="M12" s="117"/>
      <c r="N12" s="117"/>
      <c r="O12" s="117"/>
      <c r="P12" s="117"/>
      <c r="Q12" s="117"/>
      <c r="R12" s="117"/>
      <c r="S12" s="167"/>
      <c r="T12" s="117"/>
      <c r="U12" s="117"/>
      <c r="V12" s="117" t="s">
        <v>9777</v>
      </c>
    </row>
    <row r="13" spans="1:22" x14ac:dyDescent="0.35">
      <c r="A13" s="127" t="s">
        <v>8757</v>
      </c>
      <c r="B13" s="106">
        <v>0</v>
      </c>
      <c r="C13" s="106">
        <v>25</v>
      </c>
      <c r="D13" s="131"/>
      <c r="E13" s="117">
        <v>2.5</v>
      </c>
      <c r="F13" s="117">
        <v>10</v>
      </c>
      <c r="G13" s="117">
        <v>75</v>
      </c>
      <c r="H13" s="117"/>
      <c r="I13" s="167"/>
      <c r="J13" s="117"/>
      <c r="K13" s="117"/>
      <c r="L13" s="117"/>
      <c r="M13" s="117"/>
      <c r="N13" s="117"/>
      <c r="O13" s="117"/>
      <c r="P13" s="117"/>
      <c r="Q13" s="117"/>
      <c r="R13" s="117"/>
      <c r="S13" s="167"/>
      <c r="T13" s="117"/>
      <c r="U13" s="117"/>
      <c r="V13" s="187" t="s">
        <v>9778</v>
      </c>
    </row>
    <row r="14" spans="1:22" x14ac:dyDescent="0.35">
      <c r="A14" s="127" t="s">
        <v>8758</v>
      </c>
      <c r="B14" s="106">
        <v>0</v>
      </c>
      <c r="C14" s="106">
        <v>25</v>
      </c>
      <c r="D14" s="131"/>
      <c r="E14" s="117">
        <v>7.5</v>
      </c>
      <c r="F14" s="117">
        <v>12.5</v>
      </c>
      <c r="G14" s="117">
        <v>20</v>
      </c>
      <c r="H14" s="117"/>
      <c r="I14" s="167"/>
      <c r="J14" s="117"/>
      <c r="K14" s="117"/>
      <c r="L14" s="117"/>
      <c r="M14" s="117"/>
      <c r="N14" s="117"/>
      <c r="O14" s="117"/>
      <c r="P14" s="117"/>
      <c r="Q14" s="117"/>
      <c r="R14" s="117"/>
      <c r="S14" s="167"/>
      <c r="T14" s="117"/>
      <c r="U14" s="117"/>
      <c r="V14" s="117" t="s">
        <v>9779</v>
      </c>
    </row>
    <row r="15" spans="1:22" x14ac:dyDescent="0.35">
      <c r="A15" s="127" t="s">
        <v>8759</v>
      </c>
      <c r="B15" s="106">
        <v>0</v>
      </c>
      <c r="C15" s="106">
        <v>25</v>
      </c>
      <c r="D15" s="131"/>
      <c r="E15" s="117">
        <v>7.5</v>
      </c>
      <c r="F15" s="117">
        <v>12.5</v>
      </c>
      <c r="G15" s="117">
        <v>67.5</v>
      </c>
      <c r="H15" s="117"/>
      <c r="I15" s="167"/>
      <c r="J15" s="117"/>
      <c r="K15" s="117"/>
      <c r="L15" s="117"/>
      <c r="M15" s="117"/>
      <c r="N15" s="117"/>
      <c r="O15" s="117"/>
      <c r="P15" s="117"/>
      <c r="Q15" s="117"/>
      <c r="R15" s="117"/>
      <c r="S15" s="167"/>
      <c r="T15" s="117"/>
      <c r="U15" s="117"/>
      <c r="V15" s="187" t="s">
        <v>9780</v>
      </c>
    </row>
    <row r="16" spans="1:22" x14ac:dyDescent="0.35">
      <c r="A16" s="127" t="s">
        <v>8760</v>
      </c>
      <c r="B16" s="106">
        <v>0</v>
      </c>
      <c r="C16" s="106">
        <v>25</v>
      </c>
      <c r="D16" s="131"/>
      <c r="E16" s="117">
        <v>12.5</v>
      </c>
      <c r="F16" s="117">
        <v>15</v>
      </c>
      <c r="G16" s="117">
        <v>20</v>
      </c>
      <c r="H16" s="117"/>
      <c r="I16" s="167"/>
      <c r="J16" s="117"/>
      <c r="K16" s="117"/>
      <c r="L16" s="117"/>
      <c r="M16" s="117"/>
      <c r="N16" s="117"/>
      <c r="O16" s="117"/>
      <c r="P16" s="117"/>
      <c r="Q16" s="117"/>
      <c r="R16" s="117"/>
      <c r="S16" s="167"/>
      <c r="T16" s="117"/>
      <c r="U16" s="117"/>
      <c r="V16" s="117" t="s">
        <v>9781</v>
      </c>
    </row>
    <row r="17" spans="1:22" x14ac:dyDescent="0.35">
      <c r="A17" s="127" t="s">
        <v>8761</v>
      </c>
      <c r="B17" s="106">
        <v>0</v>
      </c>
      <c r="C17" s="106">
        <v>25</v>
      </c>
      <c r="D17" s="131"/>
      <c r="E17" s="117">
        <v>12.5</v>
      </c>
      <c r="F17" s="117">
        <v>15</v>
      </c>
      <c r="G17" s="117">
        <v>65</v>
      </c>
      <c r="H17" s="117"/>
      <c r="I17" s="167"/>
      <c r="J17" s="117"/>
      <c r="K17" s="117"/>
      <c r="L17" s="117"/>
      <c r="M17" s="117"/>
      <c r="N17" s="117"/>
      <c r="O17" s="117"/>
      <c r="P17" s="117"/>
      <c r="Q17" s="117"/>
      <c r="R17" s="117"/>
      <c r="S17" s="167"/>
      <c r="T17" s="117"/>
      <c r="U17" s="117"/>
      <c r="V17" s="187" t="s">
        <v>9782</v>
      </c>
    </row>
    <row r="18" spans="1:22" x14ac:dyDescent="0.35">
      <c r="A18" s="127" t="s">
        <v>8762</v>
      </c>
      <c r="B18" s="106">
        <v>0</v>
      </c>
      <c r="C18" s="106">
        <v>25</v>
      </c>
      <c r="D18" s="131"/>
      <c r="E18" s="117">
        <v>20</v>
      </c>
      <c r="F18" s="117">
        <v>17.5</v>
      </c>
      <c r="G18" s="117"/>
      <c r="H18" s="117"/>
      <c r="I18" s="167"/>
      <c r="J18" s="117"/>
      <c r="K18" s="117"/>
      <c r="L18" s="117"/>
      <c r="M18" s="117"/>
      <c r="N18" s="117"/>
      <c r="O18" s="117"/>
      <c r="P18" s="117"/>
      <c r="Q18" s="117"/>
      <c r="R18" s="117"/>
      <c r="S18" s="167"/>
      <c r="T18" s="117"/>
      <c r="U18" s="117"/>
      <c r="V18" s="117" t="s">
        <v>9783</v>
      </c>
    </row>
    <row r="19" spans="1:22" x14ac:dyDescent="0.35">
      <c r="A19" s="127" t="s">
        <v>8763</v>
      </c>
      <c r="B19" s="106">
        <v>0</v>
      </c>
      <c r="C19" s="106">
        <v>25</v>
      </c>
      <c r="D19" s="131"/>
      <c r="E19" s="117">
        <v>35</v>
      </c>
      <c r="F19" s="117">
        <v>22.5</v>
      </c>
      <c r="G19" s="117"/>
      <c r="H19" s="117"/>
      <c r="I19" s="167"/>
      <c r="J19" s="117"/>
      <c r="K19" s="117"/>
      <c r="L19" s="117"/>
      <c r="M19" s="117"/>
      <c r="N19" s="117"/>
      <c r="O19" s="117"/>
      <c r="P19" s="117"/>
      <c r="Q19" s="117"/>
      <c r="R19" s="117"/>
      <c r="S19" s="167"/>
      <c r="T19" s="117"/>
      <c r="U19" s="117"/>
      <c r="V19" s="187" t="s">
        <v>9784</v>
      </c>
    </row>
    <row r="20" spans="1:22" x14ac:dyDescent="0.35">
      <c r="A20" s="127" t="s">
        <v>8923</v>
      </c>
      <c r="B20" s="106">
        <v>0</v>
      </c>
      <c r="C20" s="106">
        <v>50</v>
      </c>
      <c r="D20" s="131"/>
      <c r="E20" s="117"/>
      <c r="F20" s="117"/>
      <c r="G20" s="117"/>
      <c r="H20" s="117"/>
      <c r="I20" s="167"/>
      <c r="J20" s="117"/>
      <c r="K20" s="117"/>
      <c r="L20" s="117"/>
      <c r="M20" s="117"/>
      <c r="N20" s="117"/>
      <c r="O20" s="117"/>
      <c r="P20" s="117"/>
      <c r="Q20" s="117"/>
      <c r="R20" s="117"/>
      <c r="S20" s="167">
        <v>0.12</v>
      </c>
      <c r="T20" s="117"/>
      <c r="U20" s="117"/>
      <c r="V20" s="117"/>
    </row>
    <row r="21" spans="1:22" x14ac:dyDescent="0.35">
      <c r="A21" s="127" t="s">
        <v>9135</v>
      </c>
      <c r="B21" s="106">
        <v>0</v>
      </c>
      <c r="C21" s="106">
        <v>15</v>
      </c>
      <c r="D21" s="131"/>
      <c r="E21" s="117">
        <v>20</v>
      </c>
      <c r="F21" s="117">
        <v>70.3</v>
      </c>
      <c r="G21" s="117"/>
      <c r="H21" s="117"/>
      <c r="I21" s="167">
        <v>1.8</v>
      </c>
      <c r="J21" s="117">
        <v>7.9</v>
      </c>
      <c r="K21" s="117"/>
      <c r="L21" s="117"/>
      <c r="M21" s="117"/>
      <c r="N21" s="117"/>
      <c r="O21" s="117"/>
      <c r="P21" s="117"/>
      <c r="Q21" s="117"/>
      <c r="R21" s="117">
        <v>10.9</v>
      </c>
      <c r="S21" s="167"/>
      <c r="T21" s="117"/>
      <c r="U21" s="117"/>
      <c r="V21" s="187"/>
    </row>
    <row r="22" spans="1:22" x14ac:dyDescent="0.35">
      <c r="A22" s="127" t="s">
        <v>9135</v>
      </c>
      <c r="B22" s="106">
        <v>15</v>
      </c>
      <c r="C22" s="106">
        <v>30</v>
      </c>
      <c r="D22" s="131"/>
      <c r="E22" s="117">
        <v>20.100000000000001</v>
      </c>
      <c r="F22" s="117">
        <v>70.099999999999994</v>
      </c>
      <c r="G22" s="117"/>
      <c r="H22" s="117"/>
      <c r="I22" s="167">
        <v>1.8</v>
      </c>
      <c r="J22" s="117">
        <v>7.9</v>
      </c>
      <c r="K22" s="117"/>
      <c r="L22" s="117"/>
      <c r="M22" s="117"/>
      <c r="N22" s="117"/>
      <c r="O22" s="117"/>
      <c r="P22" s="117"/>
      <c r="Q22" s="117"/>
      <c r="R22" s="117">
        <v>11</v>
      </c>
      <c r="S22" s="167"/>
      <c r="T22" s="117"/>
      <c r="U22" s="117"/>
      <c r="V22" s="117"/>
    </row>
    <row r="23" spans="1:22" x14ac:dyDescent="0.35">
      <c r="A23" s="127" t="s">
        <v>9135</v>
      </c>
      <c r="B23" s="106">
        <v>30</v>
      </c>
      <c r="C23" s="106">
        <v>45</v>
      </c>
      <c r="D23" s="131"/>
      <c r="E23" s="117">
        <v>18.5</v>
      </c>
      <c r="F23" s="117">
        <v>68.2</v>
      </c>
      <c r="G23" s="117"/>
      <c r="H23" s="117"/>
      <c r="I23" s="167">
        <v>0.5</v>
      </c>
      <c r="J23" s="117">
        <v>8.4</v>
      </c>
      <c r="K23" s="117"/>
      <c r="L23" s="117"/>
      <c r="M23" s="117"/>
      <c r="N23" s="117"/>
      <c r="O23" s="117"/>
      <c r="P23" s="117"/>
      <c r="Q23" s="117"/>
      <c r="R23" s="117">
        <v>10.9</v>
      </c>
      <c r="S23" s="167"/>
      <c r="T23" s="117"/>
      <c r="U23" s="117"/>
      <c r="V23" s="187"/>
    </row>
    <row r="24" spans="1:22" x14ac:dyDescent="0.35">
      <c r="A24" s="127" t="s">
        <v>9135</v>
      </c>
      <c r="B24" s="106">
        <v>45</v>
      </c>
      <c r="C24" s="106">
        <v>60</v>
      </c>
      <c r="D24" s="131"/>
      <c r="E24" s="117">
        <v>26.3</v>
      </c>
      <c r="F24" s="117">
        <v>63</v>
      </c>
      <c r="G24" s="117"/>
      <c r="H24" s="117"/>
      <c r="I24" s="167">
        <v>0.4</v>
      </c>
      <c r="J24" s="117">
        <v>8.4</v>
      </c>
      <c r="K24" s="117"/>
      <c r="L24" s="117"/>
      <c r="M24" s="117"/>
      <c r="N24" s="117"/>
      <c r="O24" s="117"/>
      <c r="P24" s="117"/>
      <c r="Q24" s="117"/>
      <c r="R24" s="117">
        <v>13.2</v>
      </c>
      <c r="S24" s="167"/>
      <c r="T24" s="117"/>
      <c r="U24" s="117"/>
      <c r="V24" s="117"/>
    </row>
    <row r="25" spans="1:22" x14ac:dyDescent="0.35">
      <c r="A25" s="127" t="s">
        <v>9135</v>
      </c>
      <c r="B25" s="106">
        <v>60</v>
      </c>
      <c r="C25" s="106">
        <v>75</v>
      </c>
      <c r="D25" s="131"/>
      <c r="E25" s="117">
        <v>26.5</v>
      </c>
      <c r="F25" s="117">
        <v>61.6</v>
      </c>
      <c r="G25" s="117"/>
      <c r="H25" s="117"/>
      <c r="I25" s="167">
        <v>0.3</v>
      </c>
      <c r="J25" s="117">
        <v>8.4</v>
      </c>
      <c r="K25" s="117"/>
      <c r="L25" s="117"/>
      <c r="M25" s="117"/>
      <c r="N25" s="117"/>
      <c r="O25" s="117"/>
      <c r="P25" s="117"/>
      <c r="Q25" s="117"/>
      <c r="R25" s="117">
        <v>14.9</v>
      </c>
      <c r="S25" s="167"/>
      <c r="T25" s="117"/>
      <c r="U25" s="117"/>
      <c r="V25" s="187"/>
    </row>
    <row r="26" spans="1:22" x14ac:dyDescent="0.35">
      <c r="A26" s="127" t="s">
        <v>9135</v>
      </c>
      <c r="B26" s="106">
        <v>75</v>
      </c>
      <c r="C26" s="106">
        <v>90</v>
      </c>
      <c r="D26" s="131"/>
      <c r="E26" s="117">
        <v>21.3</v>
      </c>
      <c r="F26" s="117">
        <v>63.1</v>
      </c>
      <c r="G26" s="117"/>
      <c r="H26" s="117"/>
      <c r="I26" s="167">
        <v>0.3</v>
      </c>
      <c r="J26" s="117">
        <v>8.5</v>
      </c>
      <c r="K26" s="117"/>
      <c r="L26" s="117"/>
      <c r="M26" s="117"/>
      <c r="N26" s="117"/>
      <c r="O26" s="117"/>
      <c r="P26" s="117"/>
      <c r="Q26" s="117"/>
      <c r="R26" s="117">
        <v>13.5</v>
      </c>
      <c r="S26" s="167"/>
      <c r="T26" s="117"/>
      <c r="U26" s="117"/>
      <c r="V26" s="117"/>
    </row>
    <row r="27" spans="1:22" x14ac:dyDescent="0.35">
      <c r="A27" s="127" t="s">
        <v>9136</v>
      </c>
      <c r="B27" s="106">
        <v>0</v>
      </c>
      <c r="C27" s="106">
        <v>15</v>
      </c>
      <c r="D27" s="131"/>
      <c r="E27" s="117">
        <v>20.399999999999999</v>
      </c>
      <c r="F27" s="117">
        <v>72.5</v>
      </c>
      <c r="G27" s="117"/>
      <c r="H27" s="117"/>
      <c r="I27" s="167">
        <v>0.97</v>
      </c>
      <c r="J27" s="117">
        <v>8.4</v>
      </c>
      <c r="K27" s="117"/>
      <c r="L27" s="117"/>
      <c r="M27" s="117"/>
      <c r="N27" s="117"/>
      <c r="O27" s="117"/>
      <c r="P27" s="117"/>
      <c r="Q27" s="117"/>
      <c r="R27" s="117">
        <v>13.2</v>
      </c>
      <c r="S27" s="167"/>
      <c r="T27" s="117"/>
      <c r="U27" s="117"/>
      <c r="V27" s="187"/>
    </row>
    <row r="28" spans="1:22" x14ac:dyDescent="0.35">
      <c r="A28" s="127" t="s">
        <v>9136</v>
      </c>
      <c r="B28" s="106">
        <v>15</v>
      </c>
      <c r="C28" s="106">
        <v>30</v>
      </c>
      <c r="D28" s="131"/>
      <c r="E28" s="117">
        <v>20.9</v>
      </c>
      <c r="F28" s="117">
        <v>68.3</v>
      </c>
      <c r="G28" s="117"/>
      <c r="H28" s="117"/>
      <c r="I28" s="167">
        <v>0.95</v>
      </c>
      <c r="J28" s="117">
        <v>8.35</v>
      </c>
      <c r="K28" s="117"/>
      <c r="L28" s="117"/>
      <c r="M28" s="117"/>
      <c r="N28" s="117"/>
      <c r="O28" s="117"/>
      <c r="P28" s="117"/>
      <c r="Q28" s="117"/>
      <c r="R28" s="117">
        <v>13.3</v>
      </c>
      <c r="S28" s="167"/>
      <c r="T28" s="117"/>
      <c r="U28" s="117"/>
      <c r="V28" s="117"/>
    </row>
    <row r="29" spans="1:22" x14ac:dyDescent="0.35">
      <c r="A29" s="127" t="s">
        <v>9136</v>
      </c>
      <c r="B29" s="106">
        <v>30</v>
      </c>
      <c r="C29" s="106">
        <v>45</v>
      </c>
      <c r="D29" s="131"/>
      <c r="E29" s="117">
        <v>22.9</v>
      </c>
      <c r="F29" s="117">
        <v>66</v>
      </c>
      <c r="G29" s="117"/>
      <c r="H29" s="117"/>
      <c r="I29" s="167">
        <v>0.41</v>
      </c>
      <c r="J29" s="117">
        <v>8.4</v>
      </c>
      <c r="K29" s="117"/>
      <c r="L29" s="117"/>
      <c r="M29" s="117"/>
      <c r="N29" s="117"/>
      <c r="O29" s="117"/>
      <c r="P29" s="117"/>
      <c r="Q29" s="117"/>
      <c r="R29" s="117">
        <v>12.8</v>
      </c>
      <c r="S29" s="167"/>
      <c r="T29" s="117"/>
      <c r="U29" s="117"/>
      <c r="V29" s="187"/>
    </row>
    <row r="30" spans="1:22" x14ac:dyDescent="0.35">
      <c r="A30" s="127" t="s">
        <v>9136</v>
      </c>
      <c r="B30" s="106">
        <v>45</v>
      </c>
      <c r="C30" s="106">
        <v>60</v>
      </c>
      <c r="D30" s="131"/>
      <c r="E30" s="117">
        <v>22.5</v>
      </c>
      <c r="F30" s="117">
        <v>71</v>
      </c>
      <c r="G30" s="117"/>
      <c r="H30" s="117"/>
      <c r="I30" s="167">
        <v>0.28999999999999998</v>
      </c>
      <c r="J30" s="117">
        <v>8.4499999999999993</v>
      </c>
      <c r="K30" s="117"/>
      <c r="L30" s="117"/>
      <c r="M30" s="117"/>
      <c r="N30" s="117"/>
      <c r="O30" s="117"/>
      <c r="P30" s="117"/>
      <c r="Q30" s="117"/>
      <c r="R30" s="117">
        <v>12.7</v>
      </c>
      <c r="S30" s="167"/>
      <c r="T30" s="117"/>
      <c r="U30" s="117"/>
      <c r="V30" s="117"/>
    </row>
    <row r="31" spans="1:22" x14ac:dyDescent="0.35">
      <c r="A31" s="127" t="s">
        <v>9136</v>
      </c>
      <c r="B31" s="106">
        <v>60</v>
      </c>
      <c r="C31" s="106">
        <v>75</v>
      </c>
      <c r="D31" s="131"/>
      <c r="E31" s="117">
        <v>21.1</v>
      </c>
      <c r="F31" s="117">
        <v>71.3</v>
      </c>
      <c r="G31" s="117"/>
      <c r="H31" s="117"/>
      <c r="I31" s="167">
        <v>0.25</v>
      </c>
      <c r="J31" s="117">
        <v>8.4</v>
      </c>
      <c r="K31" s="117"/>
      <c r="L31" s="117"/>
      <c r="M31" s="117"/>
      <c r="N31" s="117"/>
      <c r="O31" s="117"/>
      <c r="P31" s="117"/>
      <c r="Q31" s="117"/>
      <c r="R31" s="117">
        <v>12.8</v>
      </c>
      <c r="S31" s="167"/>
      <c r="T31" s="117"/>
      <c r="U31" s="117"/>
      <c r="V31" s="187"/>
    </row>
    <row r="32" spans="1:22" x14ac:dyDescent="0.35">
      <c r="A32" s="127" t="s">
        <v>9136</v>
      </c>
      <c r="B32" s="106">
        <v>75</v>
      </c>
      <c r="C32" s="106">
        <v>90</v>
      </c>
      <c r="D32" s="131"/>
      <c r="E32" s="117">
        <v>21</v>
      </c>
      <c r="F32" s="117">
        <v>72.2</v>
      </c>
      <c r="G32" s="117"/>
      <c r="H32" s="117"/>
      <c r="I32" s="167">
        <v>0.26</v>
      </c>
      <c r="J32" s="117">
        <v>8.4</v>
      </c>
      <c r="K32" s="117"/>
      <c r="L32" s="117"/>
      <c r="M32" s="117"/>
      <c r="N32" s="117"/>
      <c r="O32" s="117"/>
      <c r="P32" s="117"/>
      <c r="Q32" s="117"/>
      <c r="R32" s="117">
        <v>12.1</v>
      </c>
      <c r="S32" s="167"/>
      <c r="T32" s="117"/>
      <c r="U32" s="117"/>
      <c r="V32" s="117"/>
    </row>
    <row r="33" spans="1:22" x14ac:dyDescent="0.35">
      <c r="A33" s="127" t="s">
        <v>9155</v>
      </c>
      <c r="B33" s="106">
        <v>0</v>
      </c>
      <c r="C33" s="106">
        <v>20</v>
      </c>
      <c r="D33" s="131"/>
      <c r="E33" s="117">
        <v>34.799999999999997</v>
      </c>
      <c r="F33" s="117">
        <v>57.2</v>
      </c>
      <c r="G33" s="117"/>
      <c r="H33" s="117"/>
      <c r="I33" s="167">
        <v>0.62</v>
      </c>
      <c r="J33" s="117">
        <v>8.1999999999999993</v>
      </c>
      <c r="K33" s="117">
        <v>1.41</v>
      </c>
      <c r="L33" s="117">
        <v>9.4E-2</v>
      </c>
      <c r="M33" s="117"/>
      <c r="N33" s="117"/>
      <c r="O33" s="117">
        <v>0.30499999999999999</v>
      </c>
      <c r="P33" s="117">
        <v>0.46800000000000003</v>
      </c>
      <c r="Q33" s="117">
        <v>0.37</v>
      </c>
      <c r="R33" s="117">
        <v>7.5</v>
      </c>
      <c r="S33" s="167"/>
      <c r="T33" s="117"/>
      <c r="U33" s="117"/>
      <c r="V33" s="187" t="s">
        <v>9164</v>
      </c>
    </row>
    <row r="34" spans="1:22" x14ac:dyDescent="0.35">
      <c r="A34" s="127" t="s">
        <v>9155</v>
      </c>
      <c r="B34" s="106">
        <v>20</v>
      </c>
      <c r="C34" s="106">
        <v>40</v>
      </c>
      <c r="D34" s="131"/>
      <c r="E34" s="117">
        <v>34.799999999999997</v>
      </c>
      <c r="F34" s="117">
        <v>57.7</v>
      </c>
      <c r="G34" s="117"/>
      <c r="H34" s="117"/>
      <c r="I34" s="167">
        <v>0.31</v>
      </c>
      <c r="J34" s="117"/>
      <c r="K34" s="117">
        <v>1.41</v>
      </c>
      <c r="L34" s="117">
        <v>9.4E-2</v>
      </c>
      <c r="M34" s="117"/>
      <c r="N34" s="117"/>
      <c r="O34" s="117">
        <v>0.30499999999999999</v>
      </c>
      <c r="P34" s="117">
        <v>0.46800000000000003</v>
      </c>
      <c r="Q34" s="117">
        <v>0.46</v>
      </c>
      <c r="R34" s="117">
        <v>6</v>
      </c>
      <c r="S34" s="167"/>
      <c r="T34" s="117"/>
      <c r="U34" s="117"/>
      <c r="V34" s="117"/>
    </row>
    <row r="35" spans="1:22" x14ac:dyDescent="0.35">
      <c r="A35" s="127" t="s">
        <v>9155</v>
      </c>
      <c r="B35" s="106">
        <v>40</v>
      </c>
      <c r="C35" s="106">
        <v>60</v>
      </c>
      <c r="D35" s="131"/>
      <c r="E35" s="117">
        <v>34.799999999999997</v>
      </c>
      <c r="F35" s="117">
        <v>57.9</v>
      </c>
      <c r="G35" s="117"/>
      <c r="H35" s="117"/>
      <c r="I35" s="167">
        <v>0.31</v>
      </c>
      <c r="J35" s="117"/>
      <c r="K35" s="117">
        <v>1.38</v>
      </c>
      <c r="L35" s="117">
        <v>0.115</v>
      </c>
      <c r="M35" s="117"/>
      <c r="N35" s="117"/>
      <c r="O35" s="117">
        <v>0.313</v>
      </c>
      <c r="P35" s="117">
        <v>0.47899999999999998</v>
      </c>
      <c r="Q35" s="117">
        <v>0.63</v>
      </c>
      <c r="R35" s="117">
        <v>6</v>
      </c>
      <c r="S35" s="167"/>
      <c r="T35" s="117"/>
      <c r="U35" s="117"/>
      <c r="V35" s="187"/>
    </row>
    <row r="36" spans="1:22" x14ac:dyDescent="0.35">
      <c r="A36" s="127" t="s">
        <v>9155</v>
      </c>
      <c r="B36" s="106">
        <v>60</v>
      </c>
      <c r="C36" s="106">
        <v>80</v>
      </c>
      <c r="D36" s="131"/>
      <c r="E36" s="117">
        <v>32.9</v>
      </c>
      <c r="F36" s="117">
        <v>59.9</v>
      </c>
      <c r="G36" s="117"/>
      <c r="H36" s="117"/>
      <c r="I36" s="167">
        <v>0.24</v>
      </c>
      <c r="J36" s="117"/>
      <c r="K36" s="117">
        <v>1.31</v>
      </c>
      <c r="L36" s="117">
        <v>0.11</v>
      </c>
      <c r="M36" s="117"/>
      <c r="N36" s="117"/>
      <c r="O36" s="117">
        <v>0.311</v>
      </c>
      <c r="P36" s="117">
        <v>0.50600000000000001</v>
      </c>
      <c r="Q36" s="117">
        <v>0.67</v>
      </c>
      <c r="R36" s="117">
        <v>5.8</v>
      </c>
      <c r="S36" s="167"/>
      <c r="T36" s="117"/>
      <c r="U36" s="117"/>
      <c r="V36" s="117"/>
    </row>
    <row r="37" spans="1:22" x14ac:dyDescent="0.35">
      <c r="A37" s="127" t="s">
        <v>9155</v>
      </c>
      <c r="B37" s="106">
        <v>80</v>
      </c>
      <c r="C37" s="106">
        <v>100</v>
      </c>
      <c r="D37" s="131"/>
      <c r="E37" s="117">
        <v>33.299999999999997</v>
      </c>
      <c r="F37" s="117">
        <v>58.7</v>
      </c>
      <c r="G37" s="117"/>
      <c r="H37" s="117"/>
      <c r="I37" s="167">
        <v>0.24</v>
      </c>
      <c r="J37" s="117"/>
      <c r="K37" s="117">
        <v>1.26</v>
      </c>
      <c r="L37" s="117">
        <v>0.106</v>
      </c>
      <c r="M37" s="117"/>
      <c r="N37" s="117"/>
      <c r="O37" s="117">
        <v>0.309</v>
      </c>
      <c r="P37" s="117">
        <v>0.52500000000000002</v>
      </c>
      <c r="Q37" s="117">
        <v>0.68</v>
      </c>
      <c r="R37" s="117">
        <v>5.8</v>
      </c>
      <c r="S37" s="167"/>
      <c r="T37" s="117"/>
      <c r="U37" s="117"/>
      <c r="V37" s="187"/>
    </row>
    <row r="38" spans="1:22" x14ac:dyDescent="0.35">
      <c r="A38" s="127" t="s">
        <v>9155</v>
      </c>
      <c r="B38" s="106">
        <v>100</v>
      </c>
      <c r="C38" s="106">
        <v>150</v>
      </c>
      <c r="D38" s="131"/>
      <c r="E38" s="117">
        <v>36.799999999999997</v>
      </c>
      <c r="F38" s="117">
        <v>53.7</v>
      </c>
      <c r="G38" s="117"/>
      <c r="H38" s="117"/>
      <c r="I38" s="167">
        <v>0.31</v>
      </c>
      <c r="J38" s="117"/>
      <c r="K38" s="117">
        <v>1.4</v>
      </c>
      <c r="L38" s="117">
        <v>0.106</v>
      </c>
      <c r="M38" s="117"/>
      <c r="N38" s="117"/>
      <c r="O38" s="117">
        <v>0.309</v>
      </c>
      <c r="P38" s="117">
        <v>0.47199999999999998</v>
      </c>
      <c r="Q38" s="117">
        <v>0.68</v>
      </c>
      <c r="R38" s="117">
        <v>5.8</v>
      </c>
      <c r="S38" s="167"/>
      <c r="T38" s="117"/>
      <c r="U38" s="117"/>
      <c r="V38" s="117"/>
    </row>
    <row r="39" spans="1:22" x14ac:dyDescent="0.35">
      <c r="A39" s="127" t="s">
        <v>9383</v>
      </c>
      <c r="B39" s="106">
        <v>0</v>
      </c>
      <c r="C39" s="106">
        <v>20</v>
      </c>
      <c r="D39" s="131"/>
      <c r="E39" s="117"/>
      <c r="F39" s="117"/>
      <c r="G39" s="117"/>
      <c r="H39" s="117"/>
      <c r="I39" s="167"/>
      <c r="J39" s="117"/>
      <c r="K39" s="117">
        <v>1.41</v>
      </c>
      <c r="L39" s="117">
        <v>0.1</v>
      </c>
      <c r="M39" s="117"/>
      <c r="N39" s="117"/>
      <c r="O39" s="117">
        <v>0.36</v>
      </c>
      <c r="P39" s="117">
        <v>0.44</v>
      </c>
      <c r="Q39" s="117"/>
      <c r="R39" s="117"/>
      <c r="S39" s="167"/>
      <c r="T39" s="117"/>
      <c r="U39" s="117"/>
      <c r="V39" s="187"/>
    </row>
    <row r="40" spans="1:22" x14ac:dyDescent="0.35">
      <c r="A40" s="127" t="s">
        <v>9383</v>
      </c>
      <c r="B40" s="106">
        <v>20</v>
      </c>
      <c r="C40" s="106">
        <v>40</v>
      </c>
      <c r="D40" s="131"/>
      <c r="E40" s="117"/>
      <c r="F40" s="117"/>
      <c r="G40" s="117"/>
      <c r="H40" s="117"/>
      <c r="I40" s="167"/>
      <c r="J40" s="117"/>
      <c r="K40" s="117">
        <v>1.51</v>
      </c>
      <c r="L40" s="117">
        <v>0.11</v>
      </c>
      <c r="M40" s="117"/>
      <c r="N40" s="117"/>
      <c r="O40" s="117">
        <v>0.35</v>
      </c>
      <c r="P40" s="117">
        <v>0.46</v>
      </c>
      <c r="Q40" s="117"/>
      <c r="R40" s="117"/>
      <c r="S40" s="167"/>
      <c r="T40" s="117"/>
      <c r="U40" s="117"/>
      <c r="V40" s="117"/>
    </row>
    <row r="41" spans="1:22" x14ac:dyDescent="0.35">
      <c r="A41" s="127" t="s">
        <v>9383</v>
      </c>
      <c r="B41" s="106">
        <v>40</v>
      </c>
      <c r="C41" s="106">
        <v>60</v>
      </c>
      <c r="D41" s="131"/>
      <c r="E41" s="117"/>
      <c r="F41" s="117"/>
      <c r="G41" s="117"/>
      <c r="H41" s="117"/>
      <c r="I41" s="167"/>
      <c r="J41" s="117"/>
      <c r="K41" s="117">
        <v>1.47</v>
      </c>
      <c r="L41" s="117">
        <v>0.14000000000000001</v>
      </c>
      <c r="M41" s="117"/>
      <c r="N41" s="117"/>
      <c r="O41" s="117">
        <v>0.33</v>
      </c>
      <c r="P41" s="117">
        <v>0.43</v>
      </c>
      <c r="Q41" s="117"/>
      <c r="R41" s="117"/>
      <c r="S41" s="167"/>
      <c r="T41" s="117"/>
      <c r="U41" s="117"/>
      <c r="V41" s="187"/>
    </row>
    <row r="42" spans="1:22" x14ac:dyDescent="0.35">
      <c r="A42" s="127" t="s">
        <v>9383</v>
      </c>
      <c r="B42" s="106">
        <v>60</v>
      </c>
      <c r="C42" s="106">
        <v>80</v>
      </c>
      <c r="D42" s="131"/>
      <c r="E42" s="117"/>
      <c r="F42" s="117"/>
      <c r="G42" s="117"/>
      <c r="H42" s="117"/>
      <c r="I42" s="167"/>
      <c r="J42" s="117"/>
      <c r="K42" s="117">
        <v>1.51</v>
      </c>
      <c r="L42" s="117">
        <v>0.14000000000000001</v>
      </c>
      <c r="M42" s="117"/>
      <c r="N42" s="117"/>
      <c r="O42" s="117">
        <v>0.34</v>
      </c>
      <c r="P42" s="117">
        <v>0.43</v>
      </c>
      <c r="Q42" s="117"/>
      <c r="R42" s="117"/>
      <c r="S42" s="167"/>
      <c r="T42" s="117"/>
      <c r="U42" s="117"/>
      <c r="V42" s="117"/>
    </row>
    <row r="43" spans="1:22" x14ac:dyDescent="0.35">
      <c r="A43" s="127" t="s">
        <v>9383</v>
      </c>
      <c r="B43" s="106">
        <v>80</v>
      </c>
      <c r="C43" s="106">
        <v>100</v>
      </c>
      <c r="D43" s="131"/>
      <c r="E43" s="117"/>
      <c r="F43" s="117"/>
      <c r="G43" s="117"/>
      <c r="H43" s="117"/>
      <c r="I43" s="167"/>
      <c r="J43" s="117"/>
      <c r="K43" s="117">
        <v>1.54</v>
      </c>
      <c r="L43" s="117">
        <v>0.13</v>
      </c>
      <c r="M43" s="117"/>
      <c r="N43" s="117"/>
      <c r="O43" s="117">
        <v>0.34</v>
      </c>
      <c r="P43" s="117">
        <v>0.44</v>
      </c>
      <c r="Q43" s="117"/>
      <c r="R43" s="117"/>
      <c r="S43" s="167"/>
      <c r="T43" s="117"/>
      <c r="U43" s="117"/>
      <c r="V43" s="187"/>
    </row>
    <row r="44" spans="1:22" x14ac:dyDescent="0.35">
      <c r="A44" s="127" t="s">
        <v>9383</v>
      </c>
      <c r="B44" s="106">
        <v>100</v>
      </c>
      <c r="C44" s="106">
        <v>120</v>
      </c>
      <c r="D44" s="131"/>
      <c r="E44" s="117"/>
      <c r="F44" s="117"/>
      <c r="G44" s="117"/>
      <c r="H44" s="117"/>
      <c r="I44" s="167"/>
      <c r="J44" s="117"/>
      <c r="K44" s="117">
        <v>1.64</v>
      </c>
      <c r="L44" s="117">
        <v>0.14000000000000001</v>
      </c>
      <c r="M44" s="117"/>
      <c r="N44" s="117"/>
      <c r="O44" s="117">
        <v>0.39</v>
      </c>
      <c r="P44" s="117">
        <v>0.44</v>
      </c>
      <c r="Q44" s="117"/>
      <c r="R44" s="117"/>
      <c r="S44" s="167"/>
      <c r="T44" s="117"/>
      <c r="U44" s="117"/>
      <c r="V44" s="117"/>
    </row>
    <row r="45" spans="1:22" x14ac:dyDescent="0.35">
      <c r="A45" s="127" t="s">
        <v>9383</v>
      </c>
      <c r="B45" s="106">
        <v>120</v>
      </c>
      <c r="C45" s="106">
        <v>160</v>
      </c>
      <c r="D45" s="131"/>
      <c r="E45" s="117"/>
      <c r="F45" s="117"/>
      <c r="G45" s="117"/>
      <c r="H45" s="117"/>
      <c r="I45" s="167"/>
      <c r="J45" s="117"/>
      <c r="K45" s="117">
        <v>1.59</v>
      </c>
      <c r="L45" s="117">
        <v>0.16</v>
      </c>
      <c r="M45" s="117"/>
      <c r="N45" s="117"/>
      <c r="O45" s="117">
        <v>0.38</v>
      </c>
      <c r="P45" s="117">
        <v>0.48</v>
      </c>
      <c r="Q45" s="117"/>
      <c r="R45" s="117"/>
      <c r="S45" s="167"/>
      <c r="T45" s="117"/>
      <c r="U45" s="117"/>
      <c r="V45" s="187"/>
    </row>
    <row r="46" spans="1:22" x14ac:dyDescent="0.35">
      <c r="A46" s="127" t="s">
        <v>9523</v>
      </c>
      <c r="B46" s="106">
        <v>0</v>
      </c>
      <c r="C46" s="106">
        <v>10</v>
      </c>
      <c r="D46" s="131"/>
      <c r="E46" s="117">
        <v>55</v>
      </c>
      <c r="F46" s="117"/>
      <c r="G46" s="117">
        <v>23</v>
      </c>
      <c r="H46" s="117">
        <v>5</v>
      </c>
      <c r="I46" s="167">
        <v>1.6</v>
      </c>
      <c r="J46" s="117"/>
      <c r="K46" s="117">
        <v>1.2</v>
      </c>
      <c r="L46" s="117">
        <v>0.128</v>
      </c>
      <c r="M46" s="117"/>
      <c r="N46" s="117"/>
      <c r="O46" s="117">
        <v>0.26800000000000002</v>
      </c>
      <c r="P46" s="117">
        <v>0.503</v>
      </c>
      <c r="Q46" s="117">
        <v>1.67</v>
      </c>
      <c r="R46" s="117"/>
      <c r="S46" s="167">
        <v>0.11</v>
      </c>
      <c r="T46" s="117">
        <v>1</v>
      </c>
      <c r="U46" s="117"/>
      <c r="V46" s="117"/>
    </row>
    <row r="47" spans="1:22" x14ac:dyDescent="0.35">
      <c r="A47" s="127" t="s">
        <v>9523</v>
      </c>
      <c r="B47" s="106">
        <v>10</v>
      </c>
      <c r="C47" s="106">
        <v>30</v>
      </c>
      <c r="D47" s="131"/>
      <c r="E47" s="117">
        <v>48</v>
      </c>
      <c r="F47" s="117"/>
      <c r="G47" s="117">
        <v>32</v>
      </c>
      <c r="H47" s="117">
        <v>5</v>
      </c>
      <c r="I47" s="167">
        <v>1.3</v>
      </c>
      <c r="J47" s="117"/>
      <c r="K47" s="117">
        <v>1.3</v>
      </c>
      <c r="L47" s="117">
        <v>0.13100000000000001</v>
      </c>
      <c r="M47" s="117"/>
      <c r="N47" s="117"/>
      <c r="O47" s="117">
        <v>0.26900000000000002</v>
      </c>
      <c r="P47" s="117">
        <v>0.46899999999999997</v>
      </c>
      <c r="Q47" s="117">
        <v>1.25</v>
      </c>
      <c r="R47" s="117"/>
      <c r="S47" s="167">
        <v>0.14000000000000001</v>
      </c>
      <c r="T47" s="117">
        <v>1</v>
      </c>
      <c r="U47" s="117"/>
      <c r="V47" s="187"/>
    </row>
    <row r="48" spans="1:22" x14ac:dyDescent="0.35">
      <c r="A48" s="127" t="s">
        <v>9523</v>
      </c>
      <c r="B48" s="106">
        <v>30</v>
      </c>
      <c r="C48" s="106">
        <v>50</v>
      </c>
      <c r="D48" s="131"/>
      <c r="E48" s="117">
        <v>45</v>
      </c>
      <c r="F48" s="117"/>
      <c r="G48" s="117">
        <v>35</v>
      </c>
      <c r="H48" s="117">
        <v>5</v>
      </c>
      <c r="I48" s="167">
        <v>1</v>
      </c>
      <c r="J48" s="117"/>
      <c r="K48" s="117">
        <v>1.4</v>
      </c>
      <c r="L48" s="117">
        <v>0.14299999999999999</v>
      </c>
      <c r="M48" s="117"/>
      <c r="N48" s="117"/>
      <c r="O48" s="117">
        <v>0.28000000000000003</v>
      </c>
      <c r="P48" s="117">
        <v>0.434</v>
      </c>
      <c r="Q48" s="117">
        <v>0.71</v>
      </c>
      <c r="R48" s="117"/>
      <c r="S48" s="167">
        <v>0.08</v>
      </c>
      <c r="T48" s="117">
        <v>0.7</v>
      </c>
      <c r="U48" s="117"/>
      <c r="V48" s="117"/>
    </row>
    <row r="49" spans="1:22" x14ac:dyDescent="0.35">
      <c r="A49" s="127" t="s">
        <v>9523</v>
      </c>
      <c r="B49" s="106">
        <v>50</v>
      </c>
      <c r="C49" s="106">
        <v>80</v>
      </c>
      <c r="D49" s="131"/>
      <c r="E49" s="117">
        <v>39</v>
      </c>
      <c r="F49" s="117"/>
      <c r="G49" s="117">
        <v>45</v>
      </c>
      <c r="H49" s="117">
        <v>5</v>
      </c>
      <c r="I49" s="167">
        <v>0.6</v>
      </c>
      <c r="J49" s="117"/>
      <c r="K49" s="117">
        <v>1.4</v>
      </c>
      <c r="L49" s="117">
        <v>0.126</v>
      </c>
      <c r="M49" s="117"/>
      <c r="N49" s="117"/>
      <c r="O49" s="117">
        <v>0.26100000000000001</v>
      </c>
      <c r="P49" s="117">
        <v>0.434</v>
      </c>
      <c r="Q49" s="117">
        <v>1</v>
      </c>
      <c r="R49" s="117"/>
      <c r="S49" s="167">
        <v>0.05</v>
      </c>
      <c r="T49" s="117">
        <v>0.4</v>
      </c>
      <c r="U49" s="117"/>
      <c r="V49" s="187"/>
    </row>
    <row r="50" spans="1:22" x14ac:dyDescent="0.35">
      <c r="A50" s="127" t="s">
        <v>9523</v>
      </c>
      <c r="B50" s="106">
        <v>80</v>
      </c>
      <c r="C50" s="106">
        <v>120</v>
      </c>
      <c r="D50" s="131"/>
      <c r="E50" s="117">
        <v>27</v>
      </c>
      <c r="F50" s="117"/>
      <c r="G50" s="117">
        <v>59</v>
      </c>
      <c r="H50" s="117">
        <v>5</v>
      </c>
      <c r="I50" s="167">
        <v>0.5</v>
      </c>
      <c r="J50" s="117"/>
      <c r="K50" s="117">
        <v>1.5</v>
      </c>
      <c r="L50" s="117">
        <v>0.122</v>
      </c>
      <c r="M50" s="117"/>
      <c r="N50" s="117"/>
      <c r="O50" s="117">
        <v>0.255</v>
      </c>
      <c r="P50" s="117">
        <v>0.39900000000000002</v>
      </c>
      <c r="Q50" s="117">
        <v>0.75</v>
      </c>
      <c r="R50" s="117"/>
      <c r="S50" s="167">
        <v>0.04</v>
      </c>
      <c r="T50" s="117">
        <v>0.3</v>
      </c>
      <c r="U50" s="117"/>
      <c r="V50" s="117"/>
    </row>
    <row r="51" spans="1:22" x14ac:dyDescent="0.35">
      <c r="A51" s="127" t="s">
        <v>10085</v>
      </c>
      <c r="B51" s="106"/>
      <c r="C51" s="106"/>
      <c r="D51" s="131"/>
      <c r="E51" s="117">
        <v>39.4</v>
      </c>
      <c r="F51" s="117">
        <v>34.4</v>
      </c>
      <c r="G51" s="117">
        <v>26.2</v>
      </c>
      <c r="H51" s="117">
        <v>30</v>
      </c>
      <c r="I51" s="167">
        <v>1.62</v>
      </c>
      <c r="J51" s="117">
        <v>8.5</v>
      </c>
      <c r="K51" s="117"/>
      <c r="L51" s="117"/>
      <c r="M51" s="117"/>
      <c r="N51" s="117"/>
      <c r="O51" s="117"/>
      <c r="P51" s="117"/>
      <c r="Q51" s="117"/>
      <c r="R51" s="117">
        <v>2.9</v>
      </c>
      <c r="S51" s="167">
        <v>0.15</v>
      </c>
      <c r="T51" s="117"/>
      <c r="U51" s="117"/>
      <c r="V51" s="186"/>
    </row>
    <row r="52" spans="1:22" x14ac:dyDescent="0.35">
      <c r="A52" s="127" t="s">
        <v>10086</v>
      </c>
      <c r="B52" s="194"/>
      <c r="C52" s="194"/>
      <c r="D52" s="131"/>
      <c r="E52" s="117">
        <v>22.1</v>
      </c>
      <c r="F52" s="117">
        <v>21.5</v>
      </c>
      <c r="G52" s="117">
        <v>56.4</v>
      </c>
      <c r="H52" s="117">
        <v>20</v>
      </c>
      <c r="I52" s="167">
        <v>0.83</v>
      </c>
      <c r="J52" s="117">
        <v>7.9</v>
      </c>
      <c r="K52" s="117"/>
      <c r="L52" s="117"/>
      <c r="M52" s="117"/>
      <c r="N52" s="117"/>
      <c r="O52" s="117"/>
      <c r="P52" s="117"/>
      <c r="Q52" s="117"/>
      <c r="R52" s="117">
        <v>2.2999999999999998</v>
      </c>
      <c r="S52" s="167">
        <v>7.0000000000000007E-2</v>
      </c>
      <c r="T52" s="117"/>
      <c r="U52" s="117"/>
      <c r="V52" s="187"/>
    </row>
    <row r="53" spans="1:22" x14ac:dyDescent="0.35">
      <c r="A53" s="127"/>
      <c r="B53" s="194"/>
      <c r="C53" s="194"/>
      <c r="D53" s="131"/>
      <c r="E53" s="117"/>
      <c r="F53" s="117"/>
      <c r="G53" s="117"/>
      <c r="H53" s="117"/>
      <c r="I53" s="167"/>
      <c r="J53" s="117"/>
      <c r="K53" s="117"/>
      <c r="L53" s="117"/>
      <c r="M53" s="117"/>
      <c r="N53" s="117"/>
      <c r="O53" s="117"/>
      <c r="P53" s="117"/>
      <c r="Q53" s="117"/>
      <c r="R53" s="117"/>
      <c r="S53" s="167"/>
      <c r="T53" s="117"/>
      <c r="U53" s="117"/>
      <c r="V53" s="187"/>
    </row>
  </sheetData>
  <mergeCells count="1">
    <mergeCell ref="A1:H1"/>
  </mergeCells>
  <phoneticPr fontId="23" type="noConversion"/>
  <conditionalFormatting sqref="B4">
    <cfRule type="duplicateValues" dxfId="19" priority="3"/>
  </conditionalFormatting>
  <conditionalFormatting sqref="B4">
    <cfRule type="duplicateValues" dxfId="18" priority="4"/>
  </conditionalFormatting>
  <conditionalFormatting sqref="C4">
    <cfRule type="duplicateValues" dxfId="17" priority="2"/>
  </conditionalFormatting>
  <conditionalFormatting sqref="C4:U4">
    <cfRule type="duplicateValues" dxfId="16" priority="5428"/>
  </conditionalFormatting>
  <dataValidations count="2">
    <dataValidation type="list" allowBlank="1" showInputMessage="1" showErrorMessage="1" sqref="A9:A53" xr:uid="{47BC5E93-7046-4A2F-AA54-DBDF8D14CC2B}">
      <formula1>ddl_resources</formula1>
    </dataValidation>
    <dataValidation type="list" allowBlank="1" showInputMessage="1" showErrorMessage="1" sqref="A5:A8" xr:uid="{D5F6D638-6F0B-4DD7-A5EF-E28E48C78EA8}">
      <formula1>ddl_soilProfiles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D5:D53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7" sqref="A7:B8"/>
    </sheetView>
  </sheetViews>
  <sheetFormatPr defaultRowHeight="14.5" x14ac:dyDescent="0.35"/>
  <cols>
    <col min="1" max="2" width="13.7265625" customWidth="1"/>
    <col min="3" max="26" width="20.7265625" customWidth="1"/>
  </cols>
  <sheetData>
    <row r="1" spans="1:18" ht="150" customHeight="1" x14ac:dyDescent="0.35">
      <c r="A1" s="193" t="s">
        <v>6604</v>
      </c>
      <c r="B1" s="193"/>
      <c r="C1" s="193"/>
      <c r="D1" s="193"/>
      <c r="E1" s="193"/>
      <c r="F1" s="193"/>
      <c r="G1" s="193"/>
      <c r="H1" s="193"/>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27"/>
  <sheetViews>
    <sheetView zoomScaleNormal="100" workbookViewId="0">
      <pane ySplit="4" topLeftCell="A23" activePane="bottomLeft" state="frozen"/>
      <selection activeCell="D22" sqref="D22"/>
      <selection pane="bottomLeft" activeCell="E26" sqref="E26"/>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3" t="s">
        <v>6584</v>
      </c>
      <c r="B1" s="193"/>
      <c r="C1" s="193"/>
      <c r="D1" s="193"/>
      <c r="E1" s="193"/>
      <c r="F1" s="193"/>
      <c r="G1" s="193"/>
      <c r="H1" s="193"/>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8581</v>
      </c>
      <c r="B5" s="128" cm="1">
        <f t="array" ref="B5">IF(ROW() &lt; ROW(INDEX(fields[experiment_ID],ROWS(fields[experiment_ID]))), COUNTIF(INDEX(fields[experiment_ID],1):fields[[#This Row],[experiment_ID]],fields[[#This Row],[experiment_ID]]), "")</f>
        <v>1</v>
      </c>
      <c r="C5" s="127"/>
      <c r="D5" s="127" t="s">
        <v>8583</v>
      </c>
      <c r="E5" s="127" t="s">
        <v>8588</v>
      </c>
      <c r="F5" s="127"/>
      <c r="G5" s="127" t="s">
        <v>1708</v>
      </c>
      <c r="H5" s="127" t="s">
        <v>8585</v>
      </c>
      <c r="I5" s="127" t="s">
        <v>8586</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8642</v>
      </c>
      <c r="B6" s="128" cm="1">
        <f t="array" ref="B6">IF(ROW() &lt; ROW(INDEX(fields[experiment_ID],ROWS(fields[experiment_ID]))), COUNTIF(INDEX(fields[experiment_ID],1):fields[[#This Row],[experiment_ID]],fields[[#This Row],[experiment_ID]]), "")</f>
        <v>1</v>
      </c>
      <c r="C6" s="127" t="s">
        <v>6</v>
      </c>
      <c r="D6" s="127" t="s">
        <v>8679</v>
      </c>
      <c r="E6" s="127" t="s">
        <v>8651</v>
      </c>
      <c r="F6" s="127"/>
      <c r="G6" s="127" t="s">
        <v>8568</v>
      </c>
      <c r="H6" s="127" t="s">
        <v>8645</v>
      </c>
      <c r="I6" s="127"/>
      <c r="J6" s="106"/>
      <c r="K6" s="106"/>
      <c r="L6" s="106"/>
      <c r="M6" s="127" t="s">
        <v>753</v>
      </c>
      <c r="N6" s="106"/>
      <c r="O6" s="106"/>
      <c r="P6" s="127"/>
      <c r="Q6" s="106">
        <v>90000</v>
      </c>
      <c r="R6" s="106"/>
      <c r="S6" s="106"/>
      <c r="T6" s="127"/>
      <c r="U6" s="106"/>
      <c r="V6" s="106"/>
      <c r="W6" s="106"/>
      <c r="X6" s="106"/>
      <c r="Y6" s="106"/>
      <c r="Z6" s="106"/>
      <c r="AA6" s="127"/>
      <c r="AB6" s="128"/>
      <c r="AC6" s="127"/>
    </row>
    <row r="7" spans="1:30" x14ac:dyDescent="0.35">
      <c r="A7" s="127" t="s">
        <v>8699</v>
      </c>
      <c r="B7" s="128" cm="1">
        <f t="array" ref="B7">IF(ROW() &lt; ROW(INDEX(fields[experiment_ID],ROWS(fields[experiment_ID]))), COUNTIF(INDEX(fields[experiment_ID],1):fields[[#This Row],[experiment_ID]],fields[[#This Row],[experiment_ID]]), "")</f>
        <v>1</v>
      </c>
      <c r="C7" s="127"/>
      <c r="D7" s="127" t="s">
        <v>8702</v>
      </c>
      <c r="E7" s="127" t="s">
        <v>8707</v>
      </c>
      <c r="F7" s="127"/>
      <c r="G7" s="127" t="s">
        <v>1707</v>
      </c>
      <c r="H7" s="127" t="s">
        <v>8708</v>
      </c>
      <c r="I7" s="127"/>
      <c r="J7" s="106"/>
      <c r="K7" s="106">
        <v>-39.78</v>
      </c>
      <c r="L7" s="106">
        <v>-73.23</v>
      </c>
      <c r="M7" s="127"/>
      <c r="N7" s="106"/>
      <c r="O7" s="106"/>
      <c r="P7" s="127"/>
      <c r="Q7" s="106"/>
      <c r="R7" s="106"/>
      <c r="S7" s="106"/>
      <c r="T7" s="127"/>
      <c r="U7" s="106"/>
      <c r="V7" s="106"/>
      <c r="W7" s="106"/>
      <c r="X7" s="106"/>
      <c r="Y7" s="106"/>
      <c r="Z7" s="106"/>
      <c r="AA7" s="127"/>
      <c r="AB7" s="128"/>
      <c r="AC7" s="127"/>
    </row>
    <row r="8" spans="1:30" x14ac:dyDescent="0.35">
      <c r="A8" s="127" t="s">
        <v>8748</v>
      </c>
      <c r="B8" s="128" cm="1">
        <f t="array" ref="B8">IF(ROW() &lt; ROW(INDEX(fields[experiment_ID],ROWS(fields[experiment_ID]))), COUNTIF(INDEX(fields[experiment_ID],1):fields[[#This Row],[experiment_ID]],fields[[#This Row],[experiment_ID]]), "")</f>
        <v>1</v>
      </c>
      <c r="C8" s="127"/>
      <c r="D8" s="127" t="s">
        <v>8755</v>
      </c>
      <c r="E8" s="127"/>
      <c r="F8" s="127"/>
      <c r="G8" s="127" t="s">
        <v>8769</v>
      </c>
      <c r="H8" s="127"/>
      <c r="I8" s="127"/>
      <c r="J8" s="106"/>
      <c r="K8" s="106"/>
      <c r="L8" s="106"/>
      <c r="M8" s="127" t="s">
        <v>635</v>
      </c>
      <c r="N8" s="106"/>
      <c r="O8" s="106"/>
      <c r="P8" s="127"/>
      <c r="Q8" s="106"/>
      <c r="R8" s="106"/>
      <c r="S8" s="106"/>
      <c r="T8" s="127"/>
      <c r="U8" s="106"/>
      <c r="V8" s="106"/>
      <c r="W8" s="106"/>
      <c r="X8" s="106"/>
      <c r="Y8" s="106"/>
      <c r="Z8" s="106"/>
      <c r="AA8" s="127"/>
      <c r="AB8" s="128"/>
      <c r="AC8" s="127"/>
    </row>
    <row r="9" spans="1:30" x14ac:dyDescent="0.35">
      <c r="A9" s="127" t="s">
        <v>8748</v>
      </c>
      <c r="B9" s="128" cm="1">
        <f t="array" ref="B9">IF(ROW() &lt; ROW(INDEX(fields[experiment_ID],ROWS(fields[experiment_ID]))), COUNTIF(INDEX(fields[experiment_ID],1):fields[[#This Row],[experiment_ID]],fields[[#This Row],[experiment_ID]]), "")</f>
        <v>2</v>
      </c>
      <c r="C9" s="127"/>
      <c r="D9" s="127" t="s">
        <v>8757</v>
      </c>
      <c r="E9" s="127"/>
      <c r="F9" s="127"/>
      <c r="G9" s="127" t="s">
        <v>8769</v>
      </c>
      <c r="H9" s="127"/>
      <c r="I9" s="127"/>
      <c r="J9" s="106"/>
      <c r="K9" s="106"/>
      <c r="L9" s="106"/>
      <c r="M9" s="127" t="s">
        <v>811</v>
      </c>
      <c r="N9" s="106"/>
      <c r="O9" s="106"/>
      <c r="P9" s="127"/>
      <c r="Q9" s="106"/>
      <c r="R9" s="106"/>
      <c r="S9" s="106"/>
      <c r="T9" s="127"/>
      <c r="U9" s="106"/>
      <c r="V9" s="106"/>
      <c r="W9" s="106"/>
      <c r="X9" s="106"/>
      <c r="Y9" s="106"/>
      <c r="Z9" s="106"/>
      <c r="AA9" s="127"/>
      <c r="AB9" s="128"/>
      <c r="AC9" s="127"/>
    </row>
    <row r="10" spans="1:30" x14ac:dyDescent="0.35">
      <c r="A10" s="127" t="s">
        <v>8748</v>
      </c>
      <c r="B10" s="128" cm="1">
        <f t="array" ref="B10">IF(ROW() &lt; ROW(INDEX(fields[experiment_ID],ROWS(fields[experiment_ID]))), COUNTIF(INDEX(fields[experiment_ID],1):fields[[#This Row],[experiment_ID]],fields[[#This Row],[experiment_ID]]), "")</f>
        <v>3</v>
      </c>
      <c r="C10" s="127"/>
      <c r="D10" s="127" t="s">
        <v>8758</v>
      </c>
      <c r="E10" s="127"/>
      <c r="F10" s="127"/>
      <c r="G10" s="127" t="s">
        <v>8769</v>
      </c>
      <c r="H10" s="127"/>
      <c r="I10" s="127"/>
      <c r="J10" s="106"/>
      <c r="K10" s="106"/>
      <c r="L10" s="106"/>
      <c r="M10" s="127"/>
      <c r="N10" s="106"/>
      <c r="O10" s="106"/>
      <c r="P10" s="127"/>
      <c r="Q10" s="106"/>
      <c r="R10" s="106"/>
      <c r="S10" s="106"/>
      <c r="T10" s="127"/>
      <c r="U10" s="106"/>
      <c r="V10" s="106"/>
      <c r="W10" s="106"/>
      <c r="X10" s="106"/>
      <c r="Y10" s="106"/>
      <c r="Z10" s="106"/>
      <c r="AA10" s="127"/>
      <c r="AB10" s="128"/>
      <c r="AC10" s="127" t="s">
        <v>8765</v>
      </c>
    </row>
    <row r="11" spans="1:30" x14ac:dyDescent="0.35">
      <c r="A11" s="127" t="s">
        <v>8748</v>
      </c>
      <c r="B11" s="128" cm="1">
        <f t="array" ref="B11">IF(ROW() &lt; ROW(INDEX(fields[experiment_ID],ROWS(fields[experiment_ID]))), COUNTIF(INDEX(fields[experiment_ID],1):fields[[#This Row],[experiment_ID]],fields[[#This Row],[experiment_ID]]), "")</f>
        <v>4</v>
      </c>
      <c r="C11" s="127"/>
      <c r="D11" s="127" t="s">
        <v>8759</v>
      </c>
      <c r="E11" s="127"/>
      <c r="F11" s="127"/>
      <c r="G11" s="127" t="s">
        <v>8769</v>
      </c>
      <c r="H11" s="127"/>
      <c r="I11" s="127"/>
      <c r="J11" s="106"/>
      <c r="K11" s="106"/>
      <c r="L11" s="106"/>
      <c r="M11" s="127"/>
      <c r="N11" s="106"/>
      <c r="O11" s="106"/>
      <c r="P11" s="127"/>
      <c r="Q11" s="106"/>
      <c r="R11" s="106"/>
      <c r="S11" s="106"/>
      <c r="T11" s="127"/>
      <c r="U11" s="106"/>
      <c r="V11" s="106"/>
      <c r="W11" s="106"/>
      <c r="X11" s="106"/>
      <c r="Y11" s="106"/>
      <c r="Z11" s="106"/>
      <c r="AA11" s="127"/>
      <c r="AB11" s="128"/>
      <c r="AC11" s="127" t="s">
        <v>8767</v>
      </c>
    </row>
    <row r="12" spans="1:30" x14ac:dyDescent="0.35">
      <c r="A12" s="127" t="s">
        <v>8748</v>
      </c>
      <c r="B12" s="128" cm="1">
        <f t="array" ref="B12">IF(ROW() &lt; ROW(INDEX(fields[experiment_ID],ROWS(fields[experiment_ID]))), COUNTIF(INDEX(fields[experiment_ID],1):fields[[#This Row],[experiment_ID]],fields[[#This Row],[experiment_ID]]), "")</f>
        <v>5</v>
      </c>
      <c r="C12" s="127"/>
      <c r="D12" s="127" t="s">
        <v>8760</v>
      </c>
      <c r="E12" s="127"/>
      <c r="F12" s="127"/>
      <c r="G12" s="127" t="s">
        <v>8769</v>
      </c>
      <c r="H12" s="127"/>
      <c r="I12" s="127"/>
      <c r="J12" s="106"/>
      <c r="K12" s="106"/>
      <c r="L12" s="106"/>
      <c r="M12" s="127" t="s">
        <v>700</v>
      </c>
      <c r="N12" s="106"/>
      <c r="O12" s="106"/>
      <c r="P12" s="127"/>
      <c r="Q12" s="106"/>
      <c r="R12" s="106"/>
      <c r="S12" s="106"/>
      <c r="T12" s="127"/>
      <c r="U12" s="106"/>
      <c r="V12" s="106"/>
      <c r="W12" s="106"/>
      <c r="X12" s="106"/>
      <c r="Y12" s="106"/>
      <c r="Z12" s="106"/>
      <c r="AA12" s="127"/>
      <c r="AB12" s="128"/>
      <c r="AC12" s="127"/>
    </row>
    <row r="13" spans="1:30" x14ac:dyDescent="0.35">
      <c r="A13" s="127" t="s">
        <v>8748</v>
      </c>
      <c r="B13" s="128" cm="1">
        <f t="array" ref="B13">IF(ROW() &lt; ROW(INDEX(fields[experiment_ID],ROWS(fields[experiment_ID]))), COUNTIF(INDEX(fields[experiment_ID],1):fields[[#This Row],[experiment_ID]],fields[[#This Row],[experiment_ID]]), "")</f>
        <v>6</v>
      </c>
      <c r="C13" s="127"/>
      <c r="D13" s="127" t="s">
        <v>8761</v>
      </c>
      <c r="E13" s="127"/>
      <c r="F13" s="127"/>
      <c r="G13" s="127" t="s">
        <v>8769</v>
      </c>
      <c r="H13" s="127"/>
      <c r="I13" s="127"/>
      <c r="J13" s="106"/>
      <c r="K13" s="106"/>
      <c r="L13" s="106"/>
      <c r="M13" s="127"/>
      <c r="N13" s="106"/>
      <c r="O13" s="106"/>
      <c r="P13" s="127"/>
      <c r="Q13" s="106"/>
      <c r="R13" s="106"/>
      <c r="S13" s="106"/>
      <c r="T13" s="127"/>
      <c r="U13" s="106"/>
      <c r="V13" s="106"/>
      <c r="W13" s="106"/>
      <c r="X13" s="106"/>
      <c r="Y13" s="106"/>
      <c r="Z13" s="106"/>
      <c r="AA13" s="127"/>
      <c r="AB13" s="128"/>
      <c r="AC13" s="127" t="s">
        <v>8768</v>
      </c>
    </row>
    <row r="14" spans="1:30" x14ac:dyDescent="0.35">
      <c r="A14" s="127" t="s">
        <v>8748</v>
      </c>
      <c r="B14" s="128" cm="1">
        <f t="array" ref="B14">IF(ROW() &lt; ROW(INDEX(fields[experiment_ID],ROWS(fields[experiment_ID]))), COUNTIF(INDEX(fields[experiment_ID],1):fields[[#This Row],[experiment_ID]],fields[[#This Row],[experiment_ID]]), "")</f>
        <v>7</v>
      </c>
      <c r="C14" s="127"/>
      <c r="D14" s="127" t="s">
        <v>8762</v>
      </c>
      <c r="E14" s="127"/>
      <c r="F14" s="127"/>
      <c r="G14" s="127" t="s">
        <v>8769</v>
      </c>
      <c r="H14" s="127"/>
      <c r="I14" s="127"/>
      <c r="J14" s="106"/>
      <c r="K14" s="106"/>
      <c r="L14" s="106"/>
      <c r="M14" s="127" t="s">
        <v>753</v>
      </c>
      <c r="N14" s="106"/>
      <c r="O14" s="106"/>
      <c r="P14" s="127"/>
      <c r="Q14" s="106"/>
      <c r="R14" s="106"/>
      <c r="S14" s="106"/>
      <c r="T14" s="127"/>
      <c r="U14" s="106"/>
      <c r="V14" s="106"/>
      <c r="W14" s="106"/>
      <c r="X14" s="106"/>
      <c r="Y14" s="106"/>
      <c r="Z14" s="106"/>
      <c r="AA14" s="127"/>
      <c r="AB14" s="128"/>
      <c r="AC14" s="127"/>
    </row>
    <row r="15" spans="1:30" x14ac:dyDescent="0.35">
      <c r="A15" s="127" t="s">
        <v>8748</v>
      </c>
      <c r="B15" s="128" cm="1">
        <f t="array" ref="B15">IF(ROW() &lt; ROW(INDEX(fields[experiment_ID],ROWS(fields[experiment_ID]))), COUNTIF(INDEX(fields[experiment_ID],1):fields[[#This Row],[experiment_ID]],fields[[#This Row],[experiment_ID]]), "")</f>
        <v>8</v>
      </c>
      <c r="C15" s="127"/>
      <c r="D15" s="127" t="s">
        <v>8763</v>
      </c>
      <c r="E15" s="127"/>
      <c r="F15" s="127"/>
      <c r="G15" s="127" t="s">
        <v>8769</v>
      </c>
      <c r="H15" s="127"/>
      <c r="I15" s="127"/>
      <c r="J15" s="106"/>
      <c r="K15" s="106"/>
      <c r="L15" s="106"/>
      <c r="M15" s="127" t="s">
        <v>728</v>
      </c>
      <c r="N15" s="106"/>
      <c r="O15" s="106"/>
      <c r="P15" s="127"/>
      <c r="Q15" s="106"/>
      <c r="R15" s="106"/>
      <c r="S15" s="106"/>
      <c r="T15" s="127"/>
      <c r="U15" s="106"/>
      <c r="V15" s="106"/>
      <c r="W15" s="106"/>
      <c r="X15" s="106"/>
      <c r="Y15" s="106"/>
      <c r="Z15" s="106"/>
      <c r="AA15" s="127"/>
      <c r="AB15" s="128"/>
      <c r="AC15" s="127"/>
    </row>
    <row r="16" spans="1:30" x14ac:dyDescent="0.35">
      <c r="A16" s="127" t="s">
        <v>8923</v>
      </c>
      <c r="B16" s="128" cm="1">
        <f t="array" ref="B16">IF(ROW() &lt; ROW(INDEX(fields[experiment_ID],ROWS(fields[experiment_ID]))), COUNTIF(INDEX(fields[experiment_ID],1):fields[[#This Row],[experiment_ID]],fields[[#This Row],[experiment_ID]]), "")</f>
        <v>1</v>
      </c>
      <c r="C16" s="127"/>
      <c r="D16" s="127" t="s">
        <v>8928</v>
      </c>
      <c r="E16" s="127"/>
      <c r="F16" s="127"/>
      <c r="G16" s="127"/>
      <c r="H16" s="127" t="s">
        <v>8929</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9034</v>
      </c>
      <c r="B17" s="128" cm="1">
        <f t="array" ref="B17">IF(ROW() &lt; ROW(INDEX(fields[experiment_ID],ROWS(fields[experiment_ID]))), COUNTIF(INDEX(fields[experiment_ID],1):fields[[#This Row],[experiment_ID]],fields[[#This Row],[experiment_ID]]), "")</f>
        <v>1</v>
      </c>
      <c r="C17" s="127"/>
      <c r="D17" s="127" t="s">
        <v>9036</v>
      </c>
      <c r="E17" s="127" t="s">
        <v>9042</v>
      </c>
      <c r="F17" s="127"/>
      <c r="G17" s="127" t="s">
        <v>1681</v>
      </c>
      <c r="H17" s="127" t="s">
        <v>8578</v>
      </c>
      <c r="I17" s="127" t="s">
        <v>8579</v>
      </c>
      <c r="J17" s="106">
        <v>-36.75</v>
      </c>
      <c r="K17" s="106">
        <v>142.11000000000001</v>
      </c>
      <c r="L17" s="106">
        <v>128</v>
      </c>
      <c r="M17" s="127"/>
      <c r="N17" s="106"/>
      <c r="O17" s="106"/>
      <c r="P17" s="127"/>
      <c r="Q17" s="106"/>
      <c r="R17" s="106"/>
      <c r="S17" s="106"/>
      <c r="T17" s="127"/>
      <c r="U17" s="106"/>
      <c r="V17" s="106"/>
      <c r="W17" s="106"/>
      <c r="X17" s="106"/>
      <c r="Y17" s="106"/>
      <c r="Z17" s="106"/>
      <c r="AA17" s="127"/>
      <c r="AB17" s="128"/>
      <c r="AC17" s="127"/>
    </row>
    <row r="18" spans="1:29" x14ac:dyDescent="0.35">
      <c r="A18" s="127" t="s">
        <v>9131</v>
      </c>
      <c r="B18" s="128" cm="1">
        <f t="array" ref="B18">IF(ROW() &lt; ROW(INDEX(fields[experiment_ID],ROWS(fields[experiment_ID]))), COUNTIF(INDEX(fields[experiment_ID],1):fields[[#This Row],[experiment_ID]],fields[[#This Row],[experiment_ID]]), "")</f>
        <v>1</v>
      </c>
      <c r="C18" s="127"/>
      <c r="D18" s="127" t="s">
        <v>9135</v>
      </c>
      <c r="E18" s="127" t="s">
        <v>9139</v>
      </c>
      <c r="F18" s="127"/>
      <c r="G18" s="127" t="s">
        <v>1734</v>
      </c>
      <c r="H18" s="127" t="s">
        <v>9138</v>
      </c>
      <c r="I18" s="127"/>
      <c r="J18" s="106">
        <v>49.465000000000003</v>
      </c>
      <c r="K18" s="106">
        <v>2.0720000000000001</v>
      </c>
      <c r="L18" s="106">
        <v>112</v>
      </c>
      <c r="M18" s="127"/>
      <c r="N18" s="106"/>
      <c r="O18" s="106"/>
      <c r="P18" s="127"/>
      <c r="Q18" s="106"/>
      <c r="R18" s="106"/>
      <c r="S18" s="106"/>
      <c r="T18" s="127"/>
      <c r="U18" s="106"/>
      <c r="V18" s="106"/>
      <c r="W18" s="106"/>
      <c r="X18" s="106"/>
      <c r="Y18" s="106"/>
      <c r="Z18" s="106"/>
      <c r="AA18" s="127"/>
      <c r="AB18" s="128"/>
      <c r="AC18" s="127"/>
    </row>
    <row r="19" spans="1:29" x14ac:dyDescent="0.35">
      <c r="A19" s="127" t="s">
        <v>9131</v>
      </c>
      <c r="B19" s="128" cm="1">
        <f t="array" ref="B19">IF(ROW() &lt; ROW(INDEX(fields[experiment_ID],ROWS(fields[experiment_ID]))), COUNTIF(INDEX(fields[experiment_ID],1):fields[[#This Row],[experiment_ID]],fields[[#This Row],[experiment_ID]]), "")</f>
        <v>2</v>
      </c>
      <c r="C19" s="127"/>
      <c r="D19" s="127" t="s">
        <v>9136</v>
      </c>
      <c r="E19" s="127" t="s">
        <v>9140</v>
      </c>
      <c r="F19" s="127"/>
      <c r="G19" s="127" t="s">
        <v>1734</v>
      </c>
      <c r="H19" s="127" t="s">
        <v>9141</v>
      </c>
      <c r="I19" s="127"/>
      <c r="J19" s="106">
        <v>49.543999999999997</v>
      </c>
      <c r="K19" s="106">
        <v>2.3879999999999999</v>
      </c>
      <c r="L19" s="106">
        <v>135</v>
      </c>
      <c r="M19" s="127"/>
      <c r="N19" s="106"/>
      <c r="O19" s="106"/>
      <c r="P19" s="127"/>
      <c r="Q19" s="106"/>
      <c r="R19" s="106"/>
      <c r="S19" s="106"/>
      <c r="T19" s="127"/>
      <c r="U19" s="106"/>
      <c r="V19" s="106"/>
      <c r="W19" s="106"/>
      <c r="X19" s="106"/>
      <c r="Y19" s="106"/>
      <c r="Z19" s="106"/>
      <c r="AA19" s="127"/>
      <c r="AB19" s="128"/>
      <c r="AC19" s="127"/>
    </row>
    <row r="20" spans="1:29" x14ac:dyDescent="0.35">
      <c r="A20" s="127" t="s">
        <v>9152</v>
      </c>
      <c r="B20" s="128" cm="1">
        <f t="array" ref="B20">IF(ROW() &lt; ROW(INDEX(fields[experiment_ID],ROWS(fields[experiment_ID]))), COUNTIF(INDEX(fields[experiment_ID],1):fields[[#This Row],[experiment_ID]],fields[[#This Row],[experiment_ID]]), "")</f>
        <v>1</v>
      </c>
      <c r="C20" s="127"/>
      <c r="D20" s="127" t="s">
        <v>9155</v>
      </c>
      <c r="E20" s="127" t="s">
        <v>9165</v>
      </c>
      <c r="F20" s="127"/>
      <c r="G20" s="127" t="s">
        <v>1708</v>
      </c>
      <c r="H20" s="127" t="s">
        <v>9157</v>
      </c>
      <c r="I20" s="127" t="s">
        <v>9166</v>
      </c>
      <c r="J20" s="106">
        <v>35.270000000000003</v>
      </c>
      <c r="K20" s="106">
        <v>107.5</v>
      </c>
      <c r="L20" s="106">
        <v>1254</v>
      </c>
      <c r="M20" s="127"/>
      <c r="N20" s="106"/>
      <c r="O20" s="106"/>
      <c r="P20" s="127"/>
      <c r="Q20" s="106"/>
      <c r="R20" s="106"/>
      <c r="S20" s="106"/>
      <c r="T20" s="127"/>
      <c r="U20" s="106"/>
      <c r="V20" s="106"/>
      <c r="W20" s="106"/>
      <c r="X20" s="106"/>
      <c r="Y20" s="106"/>
      <c r="Z20" s="106"/>
      <c r="AA20" s="127"/>
      <c r="AB20" s="128"/>
      <c r="AC20" s="127"/>
    </row>
    <row r="21" spans="1:29" x14ac:dyDescent="0.35">
      <c r="A21" s="127" t="s">
        <v>9383</v>
      </c>
      <c r="B21" s="128" cm="1">
        <f t="array" ref="B21">IF(ROW() &lt; ROW(INDEX(fields[experiment_ID],ROWS(fields[experiment_ID]))), COUNTIF(INDEX(fields[experiment_ID],1):fields[[#This Row],[experiment_ID]],fields[[#This Row],[experiment_ID]]), "")</f>
        <v>1</v>
      </c>
      <c r="C21" s="127"/>
      <c r="D21" s="127" t="s">
        <v>9387</v>
      </c>
      <c r="E21" s="127" t="s">
        <v>9391</v>
      </c>
      <c r="F21" s="127"/>
      <c r="G21" s="127" t="s">
        <v>1708</v>
      </c>
      <c r="H21" s="127"/>
      <c r="I21" s="127"/>
      <c r="J21" s="106">
        <v>37.880000000000003</v>
      </c>
      <c r="K21" s="106">
        <v>114.68</v>
      </c>
      <c r="L21" s="106">
        <v>50.1</v>
      </c>
      <c r="M21" s="127"/>
      <c r="N21" s="106"/>
      <c r="O21" s="106"/>
      <c r="P21" s="127"/>
      <c r="Q21" s="106"/>
      <c r="R21" s="106"/>
      <c r="S21" s="106"/>
      <c r="T21" s="127"/>
      <c r="U21" s="106"/>
      <c r="V21" s="106"/>
      <c r="W21" s="106"/>
      <c r="X21" s="106"/>
      <c r="Y21" s="106"/>
      <c r="Z21" s="106"/>
      <c r="AA21" s="127"/>
      <c r="AB21" s="128"/>
      <c r="AC21" s="127"/>
    </row>
    <row r="22" spans="1:29" x14ac:dyDescent="0.35">
      <c r="A22" s="127" t="s">
        <v>9523</v>
      </c>
      <c r="B22" s="128" cm="1">
        <f t="array" ref="B22">IF(ROW() &lt; ROW(INDEX(fields[experiment_ID],ROWS(fields[experiment_ID]))), COUNTIF(INDEX(fields[experiment_ID],1):fields[[#This Row],[experiment_ID]],fields[[#This Row],[experiment_ID]]), "")</f>
        <v>1</v>
      </c>
      <c r="C22" s="127"/>
      <c r="D22" s="127" t="s">
        <v>9525</v>
      </c>
      <c r="E22" s="127" t="s">
        <v>8929</v>
      </c>
      <c r="F22" s="127"/>
      <c r="G22" s="127" t="s">
        <v>1756</v>
      </c>
      <c r="H22" s="127"/>
      <c r="I22" s="127"/>
      <c r="J22" s="106">
        <v>41.47</v>
      </c>
      <c r="K22" s="106">
        <v>15.53</v>
      </c>
      <c r="L22" s="106">
        <v>75</v>
      </c>
      <c r="M22" s="127"/>
      <c r="N22" s="106"/>
      <c r="O22" s="106"/>
      <c r="P22" s="127"/>
      <c r="Q22" s="106"/>
      <c r="R22" s="106"/>
      <c r="S22" s="106"/>
      <c r="T22" s="127"/>
      <c r="U22" s="106"/>
      <c r="V22" s="106"/>
      <c r="W22" s="106"/>
      <c r="X22" s="106"/>
      <c r="Y22" s="106"/>
      <c r="Z22" s="106"/>
      <c r="AA22" s="127"/>
      <c r="AB22" s="128"/>
      <c r="AC22" s="127"/>
    </row>
    <row r="23" spans="1:29" x14ac:dyDescent="0.35">
      <c r="A23" s="127" t="s">
        <v>9815</v>
      </c>
      <c r="B23" s="128" cm="1">
        <f t="array" ref="B23">IF(ROW() &lt; ROW(INDEX(fields[experiment_ID],ROWS(fields[experiment_ID]))), COUNTIF(INDEX(fields[experiment_ID],1):fields[[#This Row],[experiment_ID]],fields[[#This Row],[experiment_ID]]), "")</f>
        <v>1</v>
      </c>
      <c r="C23" s="127"/>
      <c r="D23" s="127" t="s">
        <v>9818</v>
      </c>
      <c r="E23" s="127" t="s">
        <v>9820</v>
      </c>
      <c r="F23" s="127"/>
      <c r="G23" s="127" t="s">
        <v>1799</v>
      </c>
      <c r="H23" s="127"/>
      <c r="I23" s="127"/>
      <c r="J23" s="106">
        <v>43.75</v>
      </c>
      <c r="K23" s="106">
        <v>172.25</v>
      </c>
      <c r="L23" s="106"/>
      <c r="M23" s="127"/>
      <c r="N23" s="106"/>
      <c r="O23" s="106"/>
      <c r="P23" s="127"/>
      <c r="Q23" s="106"/>
      <c r="R23" s="106"/>
      <c r="S23" s="106"/>
      <c r="T23" s="127"/>
      <c r="U23" s="106"/>
      <c r="V23" s="106"/>
      <c r="W23" s="106"/>
      <c r="X23" s="106"/>
      <c r="Y23" s="106"/>
      <c r="Z23" s="106"/>
      <c r="AA23" s="127"/>
      <c r="AB23" s="128"/>
      <c r="AC23" s="127"/>
    </row>
    <row r="24" spans="1:29" x14ac:dyDescent="0.35">
      <c r="A24" s="127" t="s">
        <v>9815</v>
      </c>
      <c r="B24" s="128" cm="1">
        <f t="array" ref="B24">IF(ROW() &lt; ROW(INDEX(fields[experiment_ID],ROWS(fields[experiment_ID]))), COUNTIF(INDEX(fields[experiment_ID],1):fields[[#This Row],[experiment_ID]],fields[[#This Row],[experiment_ID]]), "")</f>
        <v>2</v>
      </c>
      <c r="C24" s="127"/>
      <c r="D24" s="127" t="s">
        <v>9819</v>
      </c>
      <c r="E24" s="127" t="s">
        <v>9821</v>
      </c>
      <c r="F24" s="127"/>
      <c r="G24" s="127" t="s">
        <v>1799</v>
      </c>
      <c r="H24" s="127"/>
      <c r="I24" s="127"/>
      <c r="J24" s="106">
        <v>43.97</v>
      </c>
      <c r="K24" s="106">
        <v>171.8</v>
      </c>
      <c r="L24" s="106"/>
      <c r="M24" s="127"/>
      <c r="N24" s="106"/>
      <c r="O24" s="106"/>
      <c r="P24" s="127"/>
      <c r="Q24" s="106"/>
      <c r="R24" s="106"/>
      <c r="S24" s="106"/>
      <c r="T24" s="127"/>
      <c r="U24" s="106"/>
      <c r="V24" s="106"/>
      <c r="W24" s="106"/>
      <c r="X24" s="106"/>
      <c r="Y24" s="106"/>
      <c r="Z24" s="106"/>
      <c r="AA24" s="127"/>
      <c r="AB24" s="128"/>
      <c r="AC24" s="127"/>
    </row>
    <row r="25" spans="1:29" x14ac:dyDescent="0.35">
      <c r="A25" s="127" t="s">
        <v>10078</v>
      </c>
      <c r="B25" s="128" cm="1">
        <f t="array" ref="B25">IF(ROW() &lt; ROW(INDEX(fields[experiment_ID],ROWS(fields[experiment_ID]))), COUNTIF(INDEX(fields[experiment_ID],1):fields[[#This Row],[experiment_ID]],fields[[#This Row],[experiment_ID]]), "")</f>
        <v>1</v>
      </c>
      <c r="C25" s="127"/>
      <c r="D25" s="127" t="s">
        <v>10085</v>
      </c>
      <c r="E25" s="127" t="s">
        <v>10088</v>
      </c>
      <c r="F25" s="127"/>
      <c r="G25" s="127" t="s">
        <v>1756</v>
      </c>
      <c r="H25" s="127"/>
      <c r="I25" s="127" t="s">
        <v>10107</v>
      </c>
      <c r="J25" s="106">
        <v>39.4</v>
      </c>
      <c r="K25" s="106">
        <v>9.0833329999999997</v>
      </c>
      <c r="L25" s="106">
        <v>80</v>
      </c>
      <c r="M25" s="127"/>
      <c r="N25" s="106"/>
      <c r="O25" s="106"/>
      <c r="P25" s="127"/>
      <c r="Q25" s="106"/>
      <c r="R25" s="106"/>
      <c r="S25" s="106"/>
      <c r="T25" s="127"/>
      <c r="U25" s="106"/>
      <c r="V25" s="106"/>
      <c r="W25" s="106"/>
      <c r="X25" s="106"/>
      <c r="Y25" s="106"/>
      <c r="Z25" s="106"/>
      <c r="AA25" s="127"/>
      <c r="AB25" s="128"/>
      <c r="AC25" s="127"/>
    </row>
    <row r="26" spans="1:29" x14ac:dyDescent="0.35">
      <c r="A26" s="127" t="s">
        <v>10078</v>
      </c>
      <c r="B26" s="128" cm="1">
        <f t="array" ref="B26">IF(ROW() &lt; ROW(INDEX(fields[experiment_ID],ROWS(fields[experiment_ID]))), COUNTIF(INDEX(fields[experiment_ID],1):fields[[#This Row],[experiment_ID]],fields[[#This Row],[experiment_ID]]), "")</f>
        <v>2</v>
      </c>
      <c r="C26" s="127"/>
      <c r="D26" s="127" t="s">
        <v>10086</v>
      </c>
      <c r="E26" s="127" t="s">
        <v>10087</v>
      </c>
      <c r="F26" s="127"/>
      <c r="G26" s="127" t="s">
        <v>1756</v>
      </c>
      <c r="H26" s="127"/>
      <c r="I26" s="127" t="s">
        <v>10107</v>
      </c>
      <c r="J26" s="106">
        <v>39.4</v>
      </c>
      <c r="K26" s="106">
        <v>9.0833329999999997</v>
      </c>
      <c r="L26" s="106">
        <v>114</v>
      </c>
      <c r="M26" s="127"/>
      <c r="N26" s="106"/>
      <c r="O26" s="106"/>
      <c r="P26" s="127"/>
      <c r="Q26" s="106"/>
      <c r="R26" s="106"/>
      <c r="S26" s="106"/>
      <c r="T26" s="127"/>
      <c r="U26" s="106"/>
      <c r="V26" s="106"/>
      <c r="W26" s="106"/>
      <c r="X26" s="106"/>
      <c r="Y26" s="106"/>
      <c r="Z26" s="106"/>
      <c r="AA26" s="127"/>
      <c r="AB26" s="128"/>
      <c r="AC26" s="127"/>
    </row>
    <row r="27" spans="1:29" x14ac:dyDescent="0.35">
      <c r="A27" s="127"/>
      <c r="B27" s="128"/>
      <c r="C27" s="127"/>
      <c r="D27" s="127"/>
      <c r="E27" s="127"/>
      <c r="F27" s="127"/>
      <c r="G27" s="127"/>
      <c r="H27" s="127"/>
      <c r="I27" s="127"/>
      <c r="J27" s="106"/>
      <c r="K27" s="106"/>
      <c r="L27" s="106"/>
      <c r="M27" s="127"/>
      <c r="N27" s="106"/>
      <c r="O27" s="106"/>
      <c r="P27" s="127"/>
      <c r="Q27" s="106"/>
      <c r="R27" s="106"/>
      <c r="S27" s="106"/>
      <c r="T27" s="127"/>
      <c r="U27" s="106"/>
      <c r="V27" s="106"/>
      <c r="W27" s="106"/>
      <c r="X27" s="106"/>
      <c r="Y27" s="106"/>
      <c r="Z27" s="106"/>
      <c r="AA27" s="127"/>
      <c r="AB27" s="128"/>
      <c r="AC27" s="127"/>
    </row>
  </sheetData>
  <mergeCells count="1">
    <mergeCell ref="A1:H1"/>
  </mergeCells>
  <phoneticPr fontId="23" type="noConversion"/>
  <conditionalFormatting sqref="C4">
    <cfRule type="duplicateValues" dxfId="15" priority="1"/>
  </conditionalFormatting>
  <conditionalFormatting sqref="C4">
    <cfRule type="duplicateValues" dxfId="14" priority="2"/>
  </conditionalFormatting>
  <dataValidations count="5">
    <dataValidation allowBlank="1" showDropDown="1" showInputMessage="1" showErrorMessage="1" sqref="E5 N5:P5 U5:Z27 G5:I27 B5:B27 R5:S5 AB5:AC27" xr:uid="{9CE43FE6-840A-4C84-A6BF-8984F0544B46}"/>
    <dataValidation type="list" allowBlank="1" showInputMessage="1" showErrorMessage="1" sqref="F5 A5" xr:uid="{7DE526A4-8075-40A8-961B-8606D83E1661}">
      <formula1>ddl_experiments</formula1>
    </dataValidation>
    <dataValidation type="list" allowBlank="1" showInputMessage="1" showErrorMessage="1" sqref="C20 D5:D27" xr:uid="{A9FB4742-A0E0-4FC7-9F91-9D4E2793D4BC}">
      <formula1>ddl_soilProfiles</formula1>
    </dataValidation>
    <dataValidation type="list" allowBlank="1" showInputMessage="1" showErrorMessage="1" sqref="C21 C5:C19" xr:uid="{34D3F0EE-F6A8-47A6-80AA-BD6DABF72645}">
      <formula1>ddl_weatherStations</formula1>
    </dataValidation>
    <dataValidation type="list" allowBlank="1" showInputMessage="1" showErrorMessage="1" sqref="A6:A27"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M5:M24</xm:sqref>
        </x14:dataValidation>
        <x14:dataValidation type="list" allowBlank="1" showInputMessage="1" showErrorMessage="1" xr:uid="{2D7EA161-F37B-4453-9DEE-C89CD3C190F0}">
          <x14:formula1>
            <xm:f>DropDown!$AK$3:$AK$6</xm:f>
          </x14:formula1>
          <xm:sqref>T5:T24</xm:sqref>
        </x14:dataValidation>
        <x14:dataValidation type="list" allowBlank="1" showInputMessage="1" showErrorMessage="1" xr:uid="{AAEDDCF2-7641-4E8F-B968-70D9BB404D38}">
          <x14:formula1>
            <xm:f>DropDown!$AM$3:$AM$8</xm:f>
          </x14:formula1>
          <xm:sqref>AA5:AA24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
  <sheetViews>
    <sheetView zoomScaleNormal="100" workbookViewId="0">
      <pane ySplit="4" topLeftCell="A8" activePane="bottomLeft" state="frozen"/>
      <selection activeCell="R1" sqref="R1"/>
      <selection pane="bottomLeft" activeCell="C10" sqref="C10:K10"/>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93" t="s">
        <v>6587</v>
      </c>
      <c r="B1" s="193"/>
      <c r="C1" s="193"/>
      <c r="D1" s="193"/>
      <c r="E1" s="193"/>
      <c r="F1" s="193"/>
      <c r="G1" s="193"/>
      <c r="H1" s="193"/>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8923</v>
      </c>
      <c r="B5" s="128" cm="1">
        <f t="array" ref="B5">IF(ROW() &lt; ROW(INDEX(initialConditions[experiment_ID],ROWS(initialConditions[experiment_ID]))), COUNTIF(INDEX(initialConditions[experiment_ID],1):initialConditions[[#This Row],[experiment_ID]],initialConditions[[#This Row],[experiment_ID]]), "")</f>
        <v>1</v>
      </c>
      <c r="C5" s="127" t="s">
        <v>8936</v>
      </c>
      <c r="D5" s="127" t="s">
        <v>1438</v>
      </c>
      <c r="E5" s="106"/>
      <c r="F5" s="106"/>
      <c r="G5" s="106"/>
      <c r="H5" s="106"/>
      <c r="I5" s="106"/>
      <c r="J5" s="106"/>
      <c r="K5" s="106"/>
      <c r="L5" s="106"/>
      <c r="M5" s="106"/>
      <c r="N5" s="106"/>
      <c r="O5" s="106" t="s">
        <v>8935</v>
      </c>
    </row>
    <row r="6" spans="1:17" x14ac:dyDescent="0.35">
      <c r="A6" s="127" t="s">
        <v>8923</v>
      </c>
      <c r="B6" s="128" cm="1">
        <f t="array" ref="B6">IF(ROW() &lt; ROW(INDEX(initialConditions[experiment_ID],ROWS(initialConditions[experiment_ID]))), COUNTIF(INDEX(initialConditions[experiment_ID],1):initialConditions[[#This Row],[experiment_ID]],initialConditions[[#This Row],[experiment_ID]]), "")</f>
        <v>2</v>
      </c>
      <c r="C6" s="127" t="s">
        <v>9788</v>
      </c>
      <c r="D6" s="127" t="s">
        <v>1438</v>
      </c>
      <c r="E6" s="106"/>
      <c r="F6" s="106">
        <v>40</v>
      </c>
      <c r="G6" s="106"/>
      <c r="H6" s="106"/>
      <c r="I6" s="106"/>
      <c r="J6" s="106"/>
      <c r="K6" s="106"/>
      <c r="L6" s="106"/>
      <c r="M6" s="106"/>
      <c r="N6" s="106"/>
      <c r="O6" s="106" t="s">
        <v>8937</v>
      </c>
    </row>
    <row r="7" spans="1:17" x14ac:dyDescent="0.35">
      <c r="A7" s="127" t="s">
        <v>9131</v>
      </c>
      <c r="B7" s="128" cm="1">
        <f t="array" ref="B7">IF(ROW() &lt; ROW(INDEX(initialConditions[experiment_ID],ROWS(initialConditions[experiment_ID]))), COUNTIF(INDEX(initialConditions[experiment_ID],1):initialConditions[[#This Row],[experiment_ID]],initialConditions[[#This Row],[experiment_ID]]), "")</f>
        <v>1</v>
      </c>
      <c r="C7" s="127" t="s">
        <v>9775</v>
      </c>
      <c r="D7" s="127"/>
      <c r="E7" s="106"/>
      <c r="F7" s="106"/>
      <c r="G7" s="106"/>
      <c r="H7" s="106"/>
      <c r="I7" s="106"/>
      <c r="J7" s="106"/>
      <c r="K7" s="106"/>
      <c r="L7" s="106"/>
      <c r="M7" s="106"/>
      <c r="N7" s="106"/>
      <c r="O7" s="127"/>
    </row>
    <row r="8" spans="1:17" x14ac:dyDescent="0.35">
      <c r="A8" s="127" t="s">
        <v>9131</v>
      </c>
      <c r="B8" s="128" cm="1">
        <f t="array" ref="B8">IF(ROW() &lt; ROW(INDEX(initialConditions[experiment_ID],ROWS(initialConditions[experiment_ID]))), COUNTIF(INDEX(initialConditions[experiment_ID],1):initialConditions[[#This Row],[experiment_ID]],initialConditions[[#This Row],[experiment_ID]]), "")</f>
        <v>2</v>
      </c>
      <c r="C8" s="127" t="s">
        <v>9776</v>
      </c>
      <c r="D8" s="127"/>
      <c r="E8" s="106"/>
      <c r="F8" s="106"/>
      <c r="G8" s="106"/>
      <c r="H8" s="106"/>
      <c r="I8" s="106"/>
      <c r="J8" s="106"/>
      <c r="K8" s="106"/>
      <c r="L8" s="106"/>
      <c r="M8" s="106"/>
      <c r="N8" s="106"/>
      <c r="O8" s="127"/>
    </row>
    <row r="9" spans="1:17" x14ac:dyDescent="0.35">
      <c r="A9" s="127" t="s">
        <v>9131</v>
      </c>
      <c r="B9" s="128" cm="1">
        <f t="array" ref="B9">IF(ROW() &lt; ROW(INDEX(initialConditions[experiment_ID],ROWS(initialConditions[experiment_ID]))), COUNTIF(INDEX(initialConditions[experiment_ID],1):initialConditions[[#This Row],[experiment_ID]],initialConditions[[#This Row],[experiment_ID]]), "")</f>
        <v>3</v>
      </c>
      <c r="C9" s="127"/>
      <c r="D9" s="127"/>
      <c r="E9" s="106"/>
      <c r="F9" s="106"/>
      <c r="G9" s="106"/>
      <c r="H9" s="106"/>
      <c r="I9" s="106"/>
      <c r="J9" s="106"/>
      <c r="K9" s="106"/>
      <c r="L9" s="106"/>
      <c r="M9" s="106"/>
      <c r="N9" s="106"/>
      <c r="O9" s="127"/>
    </row>
    <row r="10" spans="1:17" x14ac:dyDescent="0.35">
      <c r="A10" s="127" t="s">
        <v>10078</v>
      </c>
      <c r="B10" s="128" cm="1">
        <f t="array" ref="B10">IF(ROW() &lt; ROW(INDEX(initialConditions[experiment_ID],ROWS(initialConditions[experiment_ID]))), COUNTIF(INDEX(initialConditions[experiment_ID],1):initialConditions[[#This Row],[experiment_ID]],initialConditions[[#This Row],[experiment_ID]]), "")</f>
        <v>1</v>
      </c>
      <c r="C10" s="127" t="s">
        <v>10108</v>
      </c>
      <c r="D10" s="127" t="s">
        <v>1047</v>
      </c>
      <c r="E10" s="106"/>
      <c r="F10" s="106"/>
      <c r="G10" s="106"/>
      <c r="H10" s="106"/>
      <c r="I10" s="106"/>
      <c r="J10" s="106"/>
      <c r="K10" s="106"/>
      <c r="L10" s="106"/>
      <c r="M10" s="106"/>
      <c r="N10" s="106"/>
      <c r="O10" s="127"/>
    </row>
    <row r="11" spans="1:17" x14ac:dyDescent="0.35">
      <c r="A11" s="127"/>
      <c r="B11" s="128" t="str" cm="1">
        <f t="array" ref="B11">IF(ROW() &lt; ROW(INDEX(initialConditions[experiment_ID],ROWS(initialConditions[experiment_ID]))), COUNTIF(INDEX(initialConditions[experiment_ID],1):initialConditions[[#This Row],[experiment_ID]],initialConditions[[#This Row],[experiment_ID]]), "")</f>
        <v/>
      </c>
      <c r="C11" s="127"/>
      <c r="D11" s="127"/>
      <c r="E11" s="106"/>
      <c r="F11" s="106"/>
      <c r="G11" s="106"/>
      <c r="H11" s="106"/>
      <c r="I11" s="106"/>
      <c r="J11" s="106"/>
      <c r="K11" s="106"/>
      <c r="L11" s="106"/>
      <c r="M11" s="106"/>
      <c r="N11" s="106"/>
      <c r="O11" s="127"/>
    </row>
  </sheetData>
  <mergeCells count="1">
    <mergeCell ref="A1:H1"/>
  </mergeCells>
  <phoneticPr fontId="23" type="noConversion"/>
  <dataValidations count="2">
    <dataValidation type="list" allowBlank="1" showInputMessage="1" showErrorMessage="1" sqref="A5:A11" xr:uid="{4824FF39-E6CA-4583-824F-66DE90006201}">
      <formula1>ddl_experiments</formula1>
    </dataValidation>
    <dataValidation allowBlank="1" showDropDown="1" showInputMessage="1" showErrorMessage="1" sqref="B5:C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D5:D9 D11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6"/>
  <sheetViews>
    <sheetView zoomScaleNormal="100" workbookViewId="0">
      <pane ySplit="4" topLeftCell="A15" activePane="bottomLeft" state="frozen"/>
      <selection activeCell="F24" sqref="F24"/>
      <selection pane="bottomLeft" activeCell="C6" sqref="C6:C1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6588</v>
      </c>
      <c r="B1" s="193"/>
      <c r="C1" s="193"/>
      <c r="D1" s="193"/>
      <c r="E1" s="193"/>
      <c r="F1" s="193"/>
      <c r="G1" s="193"/>
      <c r="H1" s="193"/>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9131</v>
      </c>
      <c r="B5">
        <v>1</v>
      </c>
      <c r="C5">
        <v>0</v>
      </c>
      <c r="D5">
        <v>15</v>
      </c>
      <c r="F5" s="117">
        <v>1117</v>
      </c>
      <c r="G5" s="117">
        <v>51.6</v>
      </c>
      <c r="H5" s="117">
        <v>12.6</v>
      </c>
    </row>
    <row r="6" spans="1:14" x14ac:dyDescent="0.35">
      <c r="A6" t="s">
        <v>9131</v>
      </c>
      <c r="B6">
        <v>1</v>
      </c>
      <c r="C6">
        <v>15</v>
      </c>
      <c r="D6">
        <v>30</v>
      </c>
      <c r="F6" s="117">
        <v>1037</v>
      </c>
      <c r="G6" s="117">
        <v>45.6</v>
      </c>
      <c r="H6" s="117">
        <v>14.9</v>
      </c>
    </row>
    <row r="7" spans="1:14" x14ac:dyDescent="0.35">
      <c r="A7" t="s">
        <v>9131</v>
      </c>
      <c r="B7">
        <v>1</v>
      </c>
      <c r="C7">
        <v>30</v>
      </c>
      <c r="D7">
        <v>45</v>
      </c>
      <c r="F7" s="117">
        <v>613</v>
      </c>
      <c r="G7" s="117">
        <v>40.9</v>
      </c>
      <c r="H7" s="117">
        <v>6.4</v>
      </c>
    </row>
    <row r="8" spans="1:14" x14ac:dyDescent="0.35">
      <c r="A8" t="s">
        <v>9131</v>
      </c>
      <c r="B8">
        <v>1</v>
      </c>
      <c r="C8">
        <v>45</v>
      </c>
      <c r="D8">
        <v>60</v>
      </c>
      <c r="F8" s="117">
        <v>517</v>
      </c>
      <c r="G8" s="117">
        <v>43.3</v>
      </c>
      <c r="H8" s="117">
        <v>4.3</v>
      </c>
    </row>
    <row r="9" spans="1:14" x14ac:dyDescent="0.35">
      <c r="A9" t="s">
        <v>9131</v>
      </c>
      <c r="B9">
        <v>1</v>
      </c>
      <c r="C9">
        <v>60</v>
      </c>
      <c r="D9">
        <v>75</v>
      </c>
      <c r="F9" s="117">
        <v>490</v>
      </c>
      <c r="G9" s="117">
        <v>50.4</v>
      </c>
      <c r="H9" s="117">
        <v>4</v>
      </c>
    </row>
    <row r="10" spans="1:14" x14ac:dyDescent="0.35">
      <c r="A10" t="s">
        <v>9131</v>
      </c>
      <c r="B10">
        <v>1</v>
      </c>
      <c r="C10">
        <v>75</v>
      </c>
      <c r="D10">
        <v>90</v>
      </c>
      <c r="F10" s="117">
        <v>440</v>
      </c>
      <c r="G10" s="117">
        <v>43.4</v>
      </c>
      <c r="H10" s="117">
        <v>3.2</v>
      </c>
    </row>
    <row r="11" spans="1:14" x14ac:dyDescent="0.35">
      <c r="A11" t="s">
        <v>9131</v>
      </c>
      <c r="B11">
        <v>2</v>
      </c>
      <c r="C11">
        <v>0</v>
      </c>
      <c r="D11">
        <v>15</v>
      </c>
      <c r="F11" s="117">
        <v>1100</v>
      </c>
      <c r="G11" s="117">
        <v>66.2</v>
      </c>
      <c r="H11" s="117">
        <v>16.7</v>
      </c>
    </row>
    <row r="12" spans="1:14" x14ac:dyDescent="0.35">
      <c r="A12" t="s">
        <v>9131</v>
      </c>
      <c r="B12">
        <v>2</v>
      </c>
      <c r="C12">
        <v>15</v>
      </c>
      <c r="D12">
        <v>30</v>
      </c>
      <c r="F12" s="117">
        <v>1055</v>
      </c>
      <c r="G12" s="117">
        <v>52.4</v>
      </c>
      <c r="H12" s="117">
        <v>16.600000000000001</v>
      </c>
    </row>
    <row r="13" spans="1:14" x14ac:dyDescent="0.35">
      <c r="A13" t="s">
        <v>9131</v>
      </c>
      <c r="B13">
        <v>2</v>
      </c>
      <c r="C13">
        <v>30</v>
      </c>
      <c r="D13">
        <v>45</v>
      </c>
      <c r="F13" s="117">
        <v>580</v>
      </c>
      <c r="G13" s="117">
        <v>34.1</v>
      </c>
      <c r="H13" s="117">
        <v>9.3000000000000007</v>
      </c>
    </row>
    <row r="14" spans="1:14" x14ac:dyDescent="0.35">
      <c r="A14" t="s">
        <v>9131</v>
      </c>
      <c r="B14">
        <v>2</v>
      </c>
      <c r="C14">
        <v>45</v>
      </c>
      <c r="D14">
        <v>60</v>
      </c>
      <c r="F14" s="117">
        <v>435</v>
      </c>
      <c r="G14" s="117">
        <v>33.799999999999997</v>
      </c>
      <c r="H14" s="117">
        <v>5.7</v>
      </c>
    </row>
    <row r="15" spans="1:14" x14ac:dyDescent="0.35">
      <c r="A15" t="s">
        <v>9131</v>
      </c>
      <c r="B15">
        <v>2</v>
      </c>
      <c r="C15">
        <v>60</v>
      </c>
      <c r="D15">
        <v>75</v>
      </c>
      <c r="F15" s="117">
        <v>390</v>
      </c>
      <c r="G15" s="117">
        <v>26</v>
      </c>
      <c r="H15" s="117">
        <v>5.2</v>
      </c>
    </row>
    <row r="16" spans="1:14" x14ac:dyDescent="0.35">
      <c r="A16" t="s">
        <v>9131</v>
      </c>
      <c r="B16">
        <v>2</v>
      </c>
      <c r="C16">
        <v>75</v>
      </c>
      <c r="D16">
        <v>90</v>
      </c>
      <c r="F16" s="117">
        <v>390</v>
      </c>
      <c r="G16" s="117">
        <v>27.6</v>
      </c>
      <c r="H16" s="117">
        <v>6.8</v>
      </c>
    </row>
  </sheetData>
  <mergeCells count="1">
    <mergeCell ref="A1:H1"/>
  </mergeCells>
  <dataValidations count="1">
    <dataValidation allowBlank="1" showDropDown="1" showInputMessage="1" showErrorMessage="1" sqref="F17:H17 C5:E17 I5:I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C7" sqref="C6:C7"/>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3" t="s">
        <v>7442</v>
      </c>
      <c r="B1" s="193"/>
      <c r="C1" s="193"/>
      <c r="D1" s="193"/>
      <c r="E1" s="193"/>
      <c r="F1" s="193"/>
      <c r="G1" s="193"/>
      <c r="H1" s="193"/>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9131</v>
      </c>
      <c r="B5" s="128" cm="1">
        <f t="array" ref="B5">IF(ROW() &lt; ROW(INDEX(soilAnalyses[experiment_ID],ROWS(soilAnalyses[experiment_ID]))), COUNTIF(INDEX(soilAnalyses[experiment_ID],1):soilAnalyses[[#This Row],[experiment_ID]],soilAnalyses[[#This Row],[experiment_ID]]), "")</f>
        <v>1</v>
      </c>
      <c r="C5" s="127" t="s">
        <v>9775</v>
      </c>
      <c r="D5" s="21"/>
      <c r="E5" s="127"/>
      <c r="F5" s="127" t="s">
        <v>3600</v>
      </c>
      <c r="G5" s="127"/>
    </row>
    <row r="6" spans="1:32" x14ac:dyDescent="0.35">
      <c r="A6" s="127" t="s">
        <v>9131</v>
      </c>
      <c r="B6" s="128" cm="1">
        <f t="array" ref="B6">IF(ROW() &lt; ROW(INDEX(soilAnalyses[experiment_ID],ROWS(soilAnalyses[experiment_ID]))), COUNTIF(INDEX(soilAnalyses[experiment_ID],1):soilAnalyses[[#This Row],[experiment_ID]],soilAnalyses[[#This Row],[experiment_ID]]), "")</f>
        <v>2</v>
      </c>
      <c r="C6" s="127" t="s">
        <v>9776</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B5" sqref="B5:C15"/>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3" t="s">
        <v>7443</v>
      </c>
      <c r="B1" s="193"/>
      <c r="C1" s="193"/>
      <c r="D1" s="193"/>
      <c r="E1" s="193"/>
      <c r="F1" s="193"/>
      <c r="G1" s="193"/>
      <c r="H1" s="193"/>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9131</v>
      </c>
      <c r="B5">
        <v>1</v>
      </c>
      <c r="C5">
        <v>0</v>
      </c>
      <c r="D5">
        <v>15</v>
      </c>
      <c r="E5" s="141"/>
      <c r="F5" s="141"/>
      <c r="G5" s="141"/>
      <c r="H5" s="141"/>
      <c r="I5" s="106"/>
      <c r="J5" s="117">
        <v>56.3</v>
      </c>
      <c r="K5" s="117">
        <v>147</v>
      </c>
    </row>
    <row r="6" spans="1:28" x14ac:dyDescent="0.35">
      <c r="A6" t="s">
        <v>9131</v>
      </c>
      <c r="B6">
        <v>1</v>
      </c>
      <c r="C6">
        <v>15</v>
      </c>
      <c r="D6">
        <v>30</v>
      </c>
      <c r="E6" s="106"/>
      <c r="F6" s="106"/>
      <c r="G6" s="106"/>
      <c r="H6" s="106"/>
      <c r="I6" s="106"/>
      <c r="J6" s="117">
        <v>57</v>
      </c>
      <c r="K6" s="117">
        <v>157</v>
      </c>
    </row>
    <row r="7" spans="1:28" x14ac:dyDescent="0.35">
      <c r="A7" t="s">
        <v>9131</v>
      </c>
      <c r="B7">
        <v>1</v>
      </c>
      <c r="C7">
        <v>30</v>
      </c>
      <c r="D7">
        <v>45</v>
      </c>
      <c r="E7" s="106"/>
      <c r="F7" s="106"/>
      <c r="G7" s="106"/>
      <c r="H7" s="106"/>
      <c r="I7" s="106"/>
      <c r="J7" s="117">
        <v>29.7</v>
      </c>
      <c r="K7" s="117">
        <v>146</v>
      </c>
    </row>
    <row r="8" spans="1:28" x14ac:dyDescent="0.35">
      <c r="A8" t="s">
        <v>9131</v>
      </c>
      <c r="B8">
        <v>1</v>
      </c>
      <c r="C8">
        <v>45</v>
      </c>
      <c r="D8">
        <v>60</v>
      </c>
      <c r="E8" s="106"/>
      <c r="F8" s="106"/>
      <c r="G8" s="106"/>
      <c r="H8" s="106"/>
      <c r="I8" s="106"/>
      <c r="J8" s="117">
        <v>6.7</v>
      </c>
      <c r="K8" s="117">
        <v>172</v>
      </c>
    </row>
    <row r="9" spans="1:28" x14ac:dyDescent="0.35">
      <c r="A9" t="s">
        <v>9131</v>
      </c>
      <c r="B9">
        <v>1</v>
      </c>
      <c r="C9">
        <v>60</v>
      </c>
      <c r="D9">
        <v>75</v>
      </c>
      <c r="E9" s="106"/>
      <c r="F9" s="106"/>
      <c r="G9" s="106"/>
      <c r="H9" s="106"/>
      <c r="I9" s="106"/>
      <c r="J9" s="117">
        <v>17.7</v>
      </c>
      <c r="K9" s="117">
        <v>180</v>
      </c>
    </row>
    <row r="10" spans="1:28" x14ac:dyDescent="0.35">
      <c r="A10" t="s">
        <v>9131</v>
      </c>
      <c r="B10">
        <v>1</v>
      </c>
      <c r="C10">
        <v>75</v>
      </c>
      <c r="D10">
        <v>90</v>
      </c>
      <c r="E10" s="106"/>
      <c r="F10" s="106"/>
      <c r="G10" s="106"/>
      <c r="H10" s="106"/>
      <c r="I10" s="106"/>
      <c r="J10" s="117">
        <v>28</v>
      </c>
      <c r="K10" s="117">
        <v>167</v>
      </c>
    </row>
    <row r="11" spans="1:28" x14ac:dyDescent="0.35">
      <c r="A11" t="s">
        <v>9131</v>
      </c>
      <c r="B11">
        <v>2</v>
      </c>
      <c r="C11">
        <v>0</v>
      </c>
      <c r="D11">
        <v>15</v>
      </c>
      <c r="E11" s="106"/>
      <c r="F11" s="106"/>
      <c r="G11" s="106"/>
      <c r="H11" s="106"/>
      <c r="I11" s="106"/>
      <c r="J11" s="117">
        <v>105</v>
      </c>
      <c r="K11" s="117">
        <v>231</v>
      </c>
    </row>
    <row r="12" spans="1:28" x14ac:dyDescent="0.35">
      <c r="A12" t="s">
        <v>9131</v>
      </c>
      <c r="B12">
        <v>2</v>
      </c>
      <c r="C12">
        <v>15</v>
      </c>
      <c r="D12">
        <v>30</v>
      </c>
      <c r="E12" s="106"/>
      <c r="F12" s="106"/>
      <c r="G12" s="106"/>
      <c r="H12" s="106"/>
      <c r="I12" s="106"/>
      <c r="J12" s="117">
        <v>109</v>
      </c>
      <c r="K12" s="117">
        <v>256</v>
      </c>
    </row>
    <row r="13" spans="1:28" x14ac:dyDescent="0.35">
      <c r="A13" t="s">
        <v>9131</v>
      </c>
      <c r="B13">
        <v>2</v>
      </c>
      <c r="C13">
        <v>30</v>
      </c>
      <c r="D13">
        <v>45</v>
      </c>
      <c r="E13" s="106"/>
      <c r="F13" s="106"/>
      <c r="G13" s="106"/>
      <c r="H13" s="106"/>
      <c r="I13" s="106"/>
      <c r="J13" s="117">
        <v>59.5</v>
      </c>
      <c r="K13" s="117">
        <v>169</v>
      </c>
    </row>
    <row r="14" spans="1:28" x14ac:dyDescent="0.35">
      <c r="A14" t="s">
        <v>9131</v>
      </c>
      <c r="B14">
        <v>2</v>
      </c>
      <c r="C14">
        <v>45</v>
      </c>
      <c r="D14">
        <v>60</v>
      </c>
      <c r="E14" s="106"/>
      <c r="F14" s="106"/>
      <c r="G14" s="106"/>
      <c r="H14" s="106"/>
      <c r="I14" s="106"/>
      <c r="J14" s="117">
        <v>43</v>
      </c>
      <c r="K14" s="117">
        <v>144</v>
      </c>
    </row>
    <row r="15" spans="1:28" x14ac:dyDescent="0.35">
      <c r="A15" t="s">
        <v>9131</v>
      </c>
      <c r="B15">
        <v>2</v>
      </c>
      <c r="C15">
        <v>60</v>
      </c>
      <c r="D15">
        <v>75</v>
      </c>
      <c r="E15" s="106"/>
      <c r="F15" s="106"/>
      <c r="G15" s="106"/>
      <c r="H15" s="106"/>
      <c r="I15" s="106"/>
      <c r="J15" s="117">
        <v>41</v>
      </c>
      <c r="K15" s="117">
        <v>136</v>
      </c>
    </row>
    <row r="16" spans="1:28" x14ac:dyDescent="0.35">
      <c r="A16" t="s">
        <v>9131</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13" priority="3"/>
  </conditionalFormatting>
  <conditionalFormatting sqref="B4">
    <cfRule type="duplicateValues" dxfId="12" priority="4"/>
  </conditionalFormatting>
  <conditionalFormatting sqref="C4:K4">
    <cfRule type="duplicateValues" dxfId="11" priority="1"/>
  </conditionalFormatting>
  <conditionalFormatting sqref="C4">
    <cfRule type="duplicateValues" dxfId="10"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7446</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9034</v>
      </c>
      <c r="B5" cm="1">
        <f t="array" ref="B5">IF(ROW() &lt; ROW(INDEX(environModifications[experiment_ID],ROWS(environModifications[experiment_ID]))), COUNTIF(INDEX(environModifications[experiment_ID],1):environModifications[[#This Row],[experiment_ID]],environModifications[[#This Row],[experiment_ID]]), "")</f>
        <v>1</v>
      </c>
      <c r="C5" t="s">
        <v>9043</v>
      </c>
    </row>
    <row r="6" spans="1:14" x14ac:dyDescent="0.35">
      <c r="A6" t="s">
        <v>9034</v>
      </c>
      <c r="B6" cm="1">
        <f t="array" ref="B6">IF(ROW() &lt; ROW(INDEX(environModifications[experiment_ID],ROWS(environModifications[experiment_ID]))), COUNTIF(INDEX(environModifications[experiment_ID],1):environModifications[[#This Row],[experiment_ID]],environModifications[[#This Row],[experiment_ID]]), "")</f>
        <v>2</v>
      </c>
      <c r="C6" t="s">
        <v>9044</v>
      </c>
    </row>
    <row r="7" spans="1:14" x14ac:dyDescent="0.35">
      <c r="B7" t="str" cm="1">
        <f t="array" ref="B7">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7"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6598</v>
      </c>
      <c r="B1" s="193"/>
      <c r="C1" s="193"/>
      <c r="D1" s="193"/>
      <c r="E1" s="193"/>
      <c r="F1" s="193"/>
      <c r="G1" s="193"/>
      <c r="H1" s="193"/>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9034</v>
      </c>
      <c r="B5">
        <v>1</v>
      </c>
      <c r="C5" s="21"/>
      <c r="D5" t="s">
        <v>7449</v>
      </c>
      <c r="F5" s="106">
        <v>550</v>
      </c>
      <c r="G5" t="s">
        <v>3002</v>
      </c>
    </row>
    <row r="6" spans="1:14" x14ac:dyDescent="0.35">
      <c r="A6" t="s">
        <v>9034</v>
      </c>
      <c r="B6">
        <v>2</v>
      </c>
      <c r="C6" s="21"/>
      <c r="D6" t="s">
        <v>7449</v>
      </c>
      <c r="F6" s="106">
        <v>384</v>
      </c>
      <c r="G6" t="s">
        <v>3002</v>
      </c>
    </row>
    <row r="7" spans="1:14" x14ac:dyDescent="0.35">
      <c r="C7" s="21"/>
      <c r="F7" s="106"/>
    </row>
  </sheetData>
  <mergeCells count="1">
    <mergeCell ref="A1:H1"/>
  </mergeCells>
  <conditionalFormatting sqref="B4">
    <cfRule type="duplicateValues" dxfId="9" priority="2"/>
  </conditionalFormatting>
  <conditionalFormatting sqref="B4">
    <cfRule type="duplicateValues" dxfId="8" priority="3"/>
  </conditionalFormatting>
  <conditionalFormatting sqref="B4">
    <cfRule type="duplicateValues" dxfId="7" priority="4"/>
  </conditionalFormatting>
  <conditionalFormatting sqref="B4">
    <cfRule type="duplicateValues" dxfId="6" priority="1"/>
  </conditionalFormatting>
  <conditionalFormatting sqref="B4">
    <cfRule type="duplicateValues" dxfId="5"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7"/>
  <sheetViews>
    <sheetView zoomScaleNormal="100" workbookViewId="0">
      <pane ySplit="4" topLeftCell="A13" activePane="bottomLeft" state="frozen"/>
      <selection pane="bottomLeft" activeCell="B15" sqref="A15:B15"/>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3" t="s">
        <v>2007</v>
      </c>
      <c r="B1" s="193"/>
      <c r="C1" s="193"/>
      <c r="D1" s="193"/>
      <c r="E1" s="193"/>
      <c r="F1" s="193"/>
      <c r="G1" s="193"/>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8581</v>
      </c>
      <c r="B5" s="106"/>
      <c r="C5" s="106"/>
      <c r="D5" s="106"/>
      <c r="E5" s="106"/>
      <c r="F5" s="106"/>
      <c r="G5" s="106"/>
      <c r="H5" s="106"/>
      <c r="I5" s="106"/>
      <c r="J5" s="127"/>
      <c r="K5" s="127" t="s">
        <v>8589</v>
      </c>
      <c r="L5" s="128"/>
      <c r="M5" s="106"/>
      <c r="N5" s="128"/>
    </row>
    <row r="6" spans="1:14" x14ac:dyDescent="0.35">
      <c r="A6" s="128" t="s">
        <v>8642</v>
      </c>
      <c r="B6" s="106"/>
      <c r="C6" s="106"/>
      <c r="D6" s="106"/>
      <c r="E6" s="106"/>
      <c r="F6" s="106"/>
      <c r="G6" s="106"/>
      <c r="H6" s="106"/>
      <c r="I6" s="106"/>
      <c r="J6" s="127"/>
      <c r="K6" s="127" t="s">
        <v>8652</v>
      </c>
      <c r="L6" s="128"/>
      <c r="M6" s="106"/>
      <c r="N6" s="128"/>
    </row>
    <row r="7" spans="1:14" x14ac:dyDescent="0.35">
      <c r="A7" s="128" t="s">
        <v>8699</v>
      </c>
      <c r="B7" s="106"/>
      <c r="C7" s="106"/>
      <c r="D7" s="106"/>
      <c r="E7" s="106"/>
      <c r="F7" s="106"/>
      <c r="G7" s="106"/>
      <c r="H7" s="106"/>
      <c r="I7" s="106"/>
      <c r="J7" s="127"/>
      <c r="K7" s="127" t="s">
        <v>8709</v>
      </c>
      <c r="L7" s="128"/>
      <c r="M7" s="106"/>
      <c r="N7" s="128"/>
    </row>
    <row r="8" spans="1:14" x14ac:dyDescent="0.35">
      <c r="A8" s="128" t="s">
        <v>8748</v>
      </c>
      <c r="B8" s="106"/>
      <c r="C8" s="106"/>
      <c r="D8" s="178">
        <v>30</v>
      </c>
      <c r="E8" s="106"/>
      <c r="F8" s="106"/>
      <c r="G8" s="106"/>
      <c r="H8" s="106"/>
      <c r="I8" s="106"/>
      <c r="J8" s="127"/>
      <c r="K8" s="127" t="s">
        <v>8938</v>
      </c>
      <c r="L8" s="128"/>
      <c r="M8" s="106"/>
      <c r="N8" s="128"/>
    </row>
    <row r="9" spans="1:14" x14ac:dyDescent="0.35">
      <c r="A9" s="128" t="s">
        <v>8923</v>
      </c>
      <c r="B9" s="106"/>
      <c r="C9" s="106"/>
      <c r="D9" s="106">
        <v>80</v>
      </c>
      <c r="E9" s="106"/>
      <c r="F9" s="106"/>
      <c r="G9" s="106"/>
      <c r="H9" s="106"/>
      <c r="I9" s="106"/>
      <c r="J9" s="127"/>
      <c r="K9" s="127" t="s">
        <v>9785</v>
      </c>
      <c r="L9" s="128"/>
      <c r="M9" s="106"/>
      <c r="N9" s="128"/>
    </row>
    <row r="10" spans="1:14" x14ac:dyDescent="0.35">
      <c r="A10" s="128" t="s">
        <v>9131</v>
      </c>
      <c r="B10" s="106">
        <v>10</v>
      </c>
      <c r="C10" s="106">
        <v>2.7</v>
      </c>
      <c r="D10" s="106"/>
      <c r="E10" s="106"/>
      <c r="F10" s="106"/>
      <c r="G10" s="106"/>
      <c r="H10" s="106"/>
      <c r="I10" s="106"/>
      <c r="J10" s="127"/>
      <c r="K10" s="127" t="s">
        <v>9134</v>
      </c>
      <c r="L10" s="128"/>
      <c r="M10" s="106"/>
      <c r="N10" s="128"/>
    </row>
    <row r="11" spans="1:14" x14ac:dyDescent="0.35">
      <c r="A11" s="128" t="s">
        <v>9152</v>
      </c>
      <c r="B11" s="106"/>
      <c r="C11" s="106"/>
      <c r="D11" s="106"/>
      <c r="E11" s="106"/>
      <c r="F11" s="106"/>
      <c r="G11" s="106"/>
      <c r="H11" s="106"/>
      <c r="I11" s="106"/>
      <c r="J11" s="127"/>
      <c r="K11" s="127"/>
      <c r="L11" s="128"/>
      <c r="M11" s="106"/>
      <c r="N11" s="128"/>
    </row>
    <row r="12" spans="1:14" x14ac:dyDescent="0.35">
      <c r="A12" s="128" t="s">
        <v>9383</v>
      </c>
      <c r="B12" s="106">
        <v>5</v>
      </c>
      <c r="C12" s="106">
        <v>10</v>
      </c>
      <c r="D12" s="106"/>
      <c r="E12" s="106"/>
      <c r="F12" s="106"/>
      <c r="G12" s="106"/>
      <c r="H12" s="106"/>
      <c r="I12" s="106"/>
      <c r="J12" s="127"/>
      <c r="K12" s="127"/>
      <c r="L12" s="128"/>
      <c r="M12" s="106"/>
      <c r="N12" s="128"/>
    </row>
    <row r="13" spans="1:14" x14ac:dyDescent="0.35">
      <c r="A13" s="128" t="s">
        <v>9523</v>
      </c>
      <c r="B13" s="106">
        <v>6</v>
      </c>
      <c r="C13" s="106">
        <v>20</v>
      </c>
      <c r="D13" s="106"/>
      <c r="E13" s="106"/>
      <c r="F13" s="106"/>
      <c r="G13" s="106"/>
      <c r="H13" s="106"/>
      <c r="I13" s="106"/>
      <c r="J13" s="127"/>
      <c r="K13" s="127"/>
      <c r="L13" s="128"/>
      <c r="M13" s="106"/>
      <c r="N13" s="128"/>
    </row>
    <row r="14" spans="1:14" x14ac:dyDescent="0.35">
      <c r="A14" s="128" t="s">
        <v>9815</v>
      </c>
      <c r="B14" s="106">
        <v>12</v>
      </c>
      <c r="C14" s="106">
        <v>1.65</v>
      </c>
      <c r="D14" s="106"/>
      <c r="E14" s="106"/>
      <c r="F14" s="106"/>
      <c r="G14" s="106"/>
      <c r="H14" s="106"/>
      <c r="I14" s="106"/>
      <c r="J14" s="127"/>
      <c r="K14" s="127"/>
      <c r="L14" s="128"/>
      <c r="M14" s="106"/>
      <c r="N14" s="128"/>
    </row>
    <row r="15" spans="1:14" x14ac:dyDescent="0.35">
      <c r="A15" s="128" t="s">
        <v>10078</v>
      </c>
      <c r="B15" s="106">
        <v>5.9</v>
      </c>
      <c r="C15" s="106">
        <v>1.5</v>
      </c>
      <c r="D15" s="106"/>
      <c r="E15" s="106"/>
      <c r="F15" s="106"/>
      <c r="G15" s="106"/>
      <c r="H15" s="106"/>
      <c r="I15" s="106"/>
      <c r="J15" s="127"/>
      <c r="K15" s="127"/>
      <c r="L15" s="128"/>
      <c r="M15" s="106"/>
      <c r="N15" s="128"/>
    </row>
    <row r="16" spans="1:14" x14ac:dyDescent="0.35">
      <c r="A16" s="128"/>
      <c r="B16" s="106"/>
      <c r="C16" s="106"/>
      <c r="D16" s="106"/>
      <c r="E16" s="106"/>
      <c r="F16" s="106"/>
      <c r="G16" s="106"/>
      <c r="H16" s="106"/>
      <c r="I16" s="106"/>
      <c r="J16" s="127"/>
      <c r="K16" s="127"/>
      <c r="L16" s="128"/>
      <c r="M16" s="106"/>
      <c r="N16" s="128"/>
    </row>
    <row r="17" spans="1:14" x14ac:dyDescent="0.35">
      <c r="A17" s="128"/>
      <c r="B17" s="106"/>
      <c r="C17" s="106"/>
      <c r="D17" s="106"/>
      <c r="E17" s="106"/>
      <c r="F17" s="106"/>
      <c r="G17" s="106"/>
      <c r="H17" s="106"/>
      <c r="I17" s="106"/>
      <c r="J17" s="127"/>
      <c r="K17" s="127"/>
      <c r="L17" s="128"/>
      <c r="M17" s="106"/>
      <c r="N17" s="128"/>
    </row>
  </sheetData>
  <mergeCells count="1">
    <mergeCell ref="A1:G1"/>
  </mergeCells>
  <dataValidations count="1">
    <dataValidation type="list" allowBlank="1" showInputMessage="1" showErrorMessage="1" sqref="A5:A17"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J5:J14 J16:J17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33"/>
  <sheetViews>
    <sheetView zoomScaleNormal="100" workbookViewId="0">
      <pane ySplit="4" topLeftCell="A30" activePane="bottomLeft" state="frozen"/>
      <selection pane="bottomLeft" activeCell="A31" sqref="A31"/>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3" t="s">
        <v>6583</v>
      </c>
      <c r="B1" s="193"/>
      <c r="C1" s="193"/>
      <c r="D1" s="193"/>
      <c r="E1" s="193"/>
      <c r="F1" s="193"/>
      <c r="G1" s="193"/>
      <c r="H1" s="193"/>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8581</v>
      </c>
      <c r="B5" s="128" cm="1">
        <f t="array" ref="B5">IF(ROW() &lt; ROW(INDEX(genotypes[experiment_ID],ROWS(genotypes[experiment_ID]))), COUNTIF(INDEX(genotypes[experiment_ID],1):genotypes[[#This Row],[experiment_ID]],genotypes[[#This Row],[experiment_ID]]), "")</f>
        <v>1</v>
      </c>
      <c r="C5" s="127"/>
      <c r="D5" s="127" t="s">
        <v>8590</v>
      </c>
      <c r="E5" s="127" t="s">
        <v>1440</v>
      </c>
      <c r="F5" s="127" t="s">
        <v>681</v>
      </c>
      <c r="G5" s="127"/>
    </row>
    <row r="6" spans="1:8" x14ac:dyDescent="0.35">
      <c r="A6" s="127" t="s">
        <v>8642</v>
      </c>
      <c r="B6" s="128" cm="1">
        <f t="array" ref="B6">IF(ROW() &lt; ROW(INDEX(genotypes[experiment_ID],ROWS(genotypes[experiment_ID]))), COUNTIF(INDEX(genotypes[experiment_ID],1):genotypes[[#This Row],[experiment_ID]],genotypes[[#This Row],[experiment_ID]]), "")</f>
        <v>1</v>
      </c>
      <c r="C6" s="127"/>
      <c r="D6" s="127" t="s">
        <v>8653</v>
      </c>
      <c r="E6" s="127" t="s">
        <v>1440</v>
      </c>
      <c r="F6" s="127" t="s">
        <v>681</v>
      </c>
      <c r="G6" s="127" t="s">
        <v>8654</v>
      </c>
    </row>
    <row r="7" spans="1:8" x14ac:dyDescent="0.35">
      <c r="A7" s="127" t="s">
        <v>8699</v>
      </c>
      <c r="B7" s="128" cm="1">
        <f t="array" ref="B7">IF(ROW() &lt; ROW(INDEX(genotypes[experiment_ID],ROWS(genotypes[experiment_ID]))), COUNTIF(INDEX(genotypes[experiment_ID],1):genotypes[[#This Row],[experiment_ID]],genotypes[[#This Row],[experiment_ID]]), "")</f>
        <v>1</v>
      </c>
      <c r="C7" s="127"/>
      <c r="D7" s="127"/>
      <c r="E7" s="127" t="s">
        <v>1440</v>
      </c>
      <c r="F7" s="127" t="s">
        <v>681</v>
      </c>
      <c r="G7" s="127" t="s">
        <v>8711</v>
      </c>
    </row>
    <row r="8" spans="1:8" x14ac:dyDescent="0.35">
      <c r="A8" s="127" t="s">
        <v>8699</v>
      </c>
      <c r="B8" s="128" cm="1">
        <f t="array" ref="B8">IF(ROW() &lt; ROW(INDEX(genotypes[experiment_ID],ROWS(genotypes[experiment_ID]))), COUNTIF(INDEX(genotypes[experiment_ID],1):genotypes[[#This Row],[experiment_ID]],genotypes[[#This Row],[experiment_ID]]), "")</f>
        <v>2</v>
      </c>
      <c r="C8" s="127"/>
      <c r="D8" s="127" t="s">
        <v>8710</v>
      </c>
      <c r="E8" s="127" t="s">
        <v>1440</v>
      </c>
      <c r="F8" s="127" t="s">
        <v>681</v>
      </c>
      <c r="G8" s="127" t="s">
        <v>8712</v>
      </c>
    </row>
    <row r="9" spans="1:8" x14ac:dyDescent="0.35">
      <c r="A9" s="127" t="s">
        <v>8699</v>
      </c>
      <c r="B9" s="128" cm="1">
        <f t="array" ref="B9">IF(ROW() &lt; ROW(INDEX(genotypes[experiment_ID],ROWS(genotypes[experiment_ID]))), COUNTIF(INDEX(genotypes[experiment_ID],1):genotypes[[#This Row],[experiment_ID]],genotypes[[#This Row],[experiment_ID]]), "")</f>
        <v>3</v>
      </c>
      <c r="C9" s="127"/>
      <c r="D9" s="127" t="s">
        <v>8715</v>
      </c>
      <c r="E9" s="127" t="s">
        <v>1440</v>
      </c>
      <c r="F9" s="127" t="s">
        <v>681</v>
      </c>
      <c r="G9" s="127" t="s">
        <v>8713</v>
      </c>
    </row>
    <row r="10" spans="1:8" x14ac:dyDescent="0.35">
      <c r="A10" s="127" t="s">
        <v>8699</v>
      </c>
      <c r="B10" s="128" cm="1">
        <f t="array" ref="B10">IF(ROW() &lt; ROW(INDEX(genotypes[experiment_ID],ROWS(genotypes[experiment_ID]))), COUNTIF(INDEX(genotypes[experiment_ID],1):genotypes[[#This Row],[experiment_ID]],genotypes[[#This Row],[experiment_ID]]), "")</f>
        <v>4</v>
      </c>
      <c r="C10" s="127"/>
      <c r="D10" s="127" t="s">
        <v>8716</v>
      </c>
      <c r="E10" s="127" t="s">
        <v>1440</v>
      </c>
      <c r="F10" s="127" t="s">
        <v>681</v>
      </c>
      <c r="G10" s="127" t="s">
        <v>8714</v>
      </c>
    </row>
    <row r="11" spans="1:8" x14ac:dyDescent="0.35">
      <c r="A11" s="127" t="s">
        <v>8699</v>
      </c>
      <c r="B11" s="128" cm="1">
        <f t="array" ref="B11">IF(ROW() &lt; ROW(INDEX(genotypes[experiment_ID],ROWS(genotypes[experiment_ID]))), COUNTIF(INDEX(genotypes[experiment_ID],1):genotypes[[#This Row],[experiment_ID]],genotypes[[#This Row],[experiment_ID]]), "")</f>
        <v>5</v>
      </c>
      <c r="C11" s="127"/>
      <c r="D11" s="127" t="s">
        <v>8710</v>
      </c>
      <c r="E11" s="127" t="s">
        <v>1440</v>
      </c>
      <c r="F11" s="127" t="s">
        <v>681</v>
      </c>
      <c r="G11" s="127" t="s">
        <v>8719</v>
      </c>
    </row>
    <row r="12" spans="1:8" x14ac:dyDescent="0.35">
      <c r="A12" s="127" t="s">
        <v>8699</v>
      </c>
      <c r="B12" s="128" cm="1">
        <f t="array" ref="B12">IF(ROW() &lt; ROW(INDEX(genotypes[experiment_ID],ROWS(genotypes[experiment_ID]))), COUNTIF(INDEX(genotypes[experiment_ID],1):genotypes[[#This Row],[experiment_ID]],genotypes[[#This Row],[experiment_ID]]), "")</f>
        <v>6</v>
      </c>
      <c r="C12" s="127"/>
      <c r="D12" s="127" t="s">
        <v>8717</v>
      </c>
      <c r="E12" s="127" t="s">
        <v>1440</v>
      </c>
      <c r="F12" s="127" t="s">
        <v>681</v>
      </c>
      <c r="G12" s="127" t="s">
        <v>8718</v>
      </c>
    </row>
    <row r="13" spans="1:8" x14ac:dyDescent="0.35">
      <c r="A13" s="127" t="s">
        <v>8748</v>
      </c>
      <c r="B13" s="128" cm="1">
        <f t="array" ref="B13">IF(ROW() &lt; ROW(INDEX(genotypes[experiment_ID],ROWS(genotypes[experiment_ID]))), COUNTIF(INDEX(genotypes[experiment_ID],1):genotypes[[#This Row],[experiment_ID]],genotypes[[#This Row],[experiment_ID]]), "")</f>
        <v>1</v>
      </c>
      <c r="C13" s="127"/>
      <c r="D13" s="127"/>
      <c r="E13" s="127" t="s">
        <v>1440</v>
      </c>
      <c r="F13" s="127" t="s">
        <v>681</v>
      </c>
      <c r="G13" s="127" t="s">
        <v>8770</v>
      </c>
    </row>
    <row r="14" spans="1:8" x14ac:dyDescent="0.35">
      <c r="A14" s="127" t="s">
        <v>8748</v>
      </c>
      <c r="B14" s="128" cm="1">
        <f t="array" ref="B14">IF(ROW() &lt; ROW(INDEX(genotypes[experiment_ID],ROWS(genotypes[experiment_ID]))), COUNTIF(INDEX(genotypes[experiment_ID],1):genotypes[[#This Row],[experiment_ID]],genotypes[[#This Row],[experiment_ID]]), "")</f>
        <v>2</v>
      </c>
      <c r="C14" s="127"/>
      <c r="D14" s="127"/>
      <c r="E14" s="127" t="s">
        <v>809</v>
      </c>
      <c r="F14" s="127" t="s">
        <v>681</v>
      </c>
      <c r="G14" s="127" t="s">
        <v>8771</v>
      </c>
    </row>
    <row r="15" spans="1:8" x14ac:dyDescent="0.35">
      <c r="A15" s="127" t="s">
        <v>8923</v>
      </c>
      <c r="B15" s="128" cm="1">
        <f t="array" ref="B15">IF(ROW() &lt; ROW(INDEX(genotypes[experiment_ID],ROWS(genotypes[experiment_ID]))), COUNTIF(INDEX(genotypes[experiment_ID],1):genotypes[[#This Row],[experiment_ID]],genotypes[[#This Row],[experiment_ID]]), "")</f>
        <v>1</v>
      </c>
      <c r="C15" s="127"/>
      <c r="D15" s="127" t="s">
        <v>8954</v>
      </c>
      <c r="E15" s="127" t="s">
        <v>1438</v>
      </c>
      <c r="F15" s="127" t="s">
        <v>681</v>
      </c>
      <c r="G15" s="127" t="s">
        <v>8948</v>
      </c>
    </row>
    <row r="16" spans="1:8" x14ac:dyDescent="0.35">
      <c r="A16" s="127" t="s">
        <v>8923</v>
      </c>
      <c r="B16" s="128" cm="1">
        <f t="array" ref="B16">IF(ROW() &lt; ROW(INDEX(genotypes[experiment_ID],ROWS(genotypes[experiment_ID]))), COUNTIF(INDEX(genotypes[experiment_ID],1):genotypes[[#This Row],[experiment_ID]],genotypes[[#This Row],[experiment_ID]]), "")</f>
        <v>2</v>
      </c>
      <c r="C16" s="127"/>
      <c r="D16" s="127" t="s">
        <v>8955</v>
      </c>
      <c r="E16" s="127" t="s">
        <v>1438</v>
      </c>
      <c r="F16" s="127" t="s">
        <v>681</v>
      </c>
      <c r="G16" s="127" t="s">
        <v>8949</v>
      </c>
    </row>
    <row r="17" spans="1:7" x14ac:dyDescent="0.35">
      <c r="A17" s="127" t="s">
        <v>8923</v>
      </c>
      <c r="B17" s="128" cm="1">
        <f t="array" ref="B17">IF(ROW() &lt; ROW(INDEX(genotypes[experiment_ID],ROWS(genotypes[experiment_ID]))), COUNTIF(INDEX(genotypes[experiment_ID],1):genotypes[[#This Row],[experiment_ID]],genotypes[[#This Row],[experiment_ID]]), "")</f>
        <v>3</v>
      </c>
      <c r="C17" s="127"/>
      <c r="D17" s="127" t="s">
        <v>8956</v>
      </c>
      <c r="E17" s="127" t="s">
        <v>1438</v>
      </c>
      <c r="F17" s="127" t="s">
        <v>681</v>
      </c>
      <c r="G17" s="127" t="s">
        <v>8950</v>
      </c>
    </row>
    <row r="18" spans="1:7" x14ac:dyDescent="0.35">
      <c r="A18" s="127" t="s">
        <v>8923</v>
      </c>
      <c r="B18" s="128" cm="1">
        <f t="array" ref="B18">IF(ROW() &lt; ROW(INDEX(genotypes[experiment_ID],ROWS(genotypes[experiment_ID]))), COUNTIF(INDEX(genotypes[experiment_ID],1):genotypes[[#This Row],[experiment_ID]],genotypes[[#This Row],[experiment_ID]]), "")</f>
        <v>4</v>
      </c>
      <c r="C18" s="127"/>
      <c r="D18" s="127" t="s">
        <v>8957</v>
      </c>
      <c r="E18" s="127" t="s">
        <v>1438</v>
      </c>
      <c r="F18" s="127" t="s">
        <v>681</v>
      </c>
      <c r="G18" s="127" t="s">
        <v>8951</v>
      </c>
    </row>
    <row r="19" spans="1:7" x14ac:dyDescent="0.35">
      <c r="A19" s="127" t="s">
        <v>8923</v>
      </c>
      <c r="B19" s="128" cm="1">
        <f t="array" ref="B19">IF(ROW() &lt; ROW(INDEX(genotypes[experiment_ID],ROWS(genotypes[experiment_ID]))), COUNTIF(INDEX(genotypes[experiment_ID],1):genotypes[[#This Row],[experiment_ID]],genotypes[[#This Row],[experiment_ID]]), "")</f>
        <v>5</v>
      </c>
      <c r="C19" s="127"/>
      <c r="D19" s="127" t="s">
        <v>8958</v>
      </c>
      <c r="E19" s="127" t="s">
        <v>1438</v>
      </c>
      <c r="F19" s="127" t="s">
        <v>681</v>
      </c>
      <c r="G19" s="127" t="s">
        <v>8952</v>
      </c>
    </row>
    <row r="20" spans="1:7" x14ac:dyDescent="0.35">
      <c r="A20" s="127" t="s">
        <v>8923</v>
      </c>
      <c r="B20" s="128" cm="1">
        <f t="array" ref="B20">IF(ROW() &lt; ROW(INDEX(genotypes[experiment_ID],ROWS(genotypes[experiment_ID]))), COUNTIF(INDEX(genotypes[experiment_ID],1):genotypes[[#This Row],[experiment_ID]],genotypes[[#This Row],[experiment_ID]]), "")</f>
        <v>6</v>
      </c>
      <c r="C20" s="127"/>
      <c r="D20" s="127" t="s">
        <v>8959</v>
      </c>
      <c r="E20" s="127" t="s">
        <v>1438</v>
      </c>
      <c r="F20" s="127" t="s">
        <v>681</v>
      </c>
      <c r="G20" s="127" t="s">
        <v>8953</v>
      </c>
    </row>
    <row r="21" spans="1:7" x14ac:dyDescent="0.35">
      <c r="A21" s="127" t="s">
        <v>9034</v>
      </c>
      <c r="B21" s="128" cm="1">
        <f t="array" ref="B21">IF(ROW() &lt; ROW(INDEX(genotypes[experiment_ID],ROWS(genotypes[experiment_ID]))), COUNTIF(INDEX(genotypes[experiment_ID],1):genotypes[[#This Row],[experiment_ID]],genotypes[[#This Row],[experiment_ID]]), "")</f>
        <v>1</v>
      </c>
      <c r="C21" s="127"/>
      <c r="D21" s="127" t="s">
        <v>9045</v>
      </c>
      <c r="E21" s="127" t="s">
        <v>1440</v>
      </c>
      <c r="F21" s="127" t="s">
        <v>681</v>
      </c>
      <c r="G21" s="127" t="s">
        <v>9047</v>
      </c>
    </row>
    <row r="22" spans="1:7" x14ac:dyDescent="0.35">
      <c r="A22" s="127" t="s">
        <v>9034</v>
      </c>
      <c r="B22" s="128" cm="1">
        <f t="array" ref="B22">IF(ROW() &lt; ROW(INDEX(genotypes[experiment_ID],ROWS(genotypes[experiment_ID]))), COUNTIF(INDEX(genotypes[experiment_ID],1):genotypes[[#This Row],[experiment_ID]],genotypes[[#This Row],[experiment_ID]]), "")</f>
        <v>2</v>
      </c>
      <c r="C22" s="127"/>
      <c r="D22" s="127" t="s">
        <v>9046</v>
      </c>
      <c r="E22" s="127" t="s">
        <v>1440</v>
      </c>
      <c r="F22" s="127" t="s">
        <v>681</v>
      </c>
      <c r="G22" s="127" t="s">
        <v>9048</v>
      </c>
    </row>
    <row r="23" spans="1:7" x14ac:dyDescent="0.35">
      <c r="A23" s="127" t="s">
        <v>9131</v>
      </c>
      <c r="B23" s="128" cm="1">
        <f t="array" ref="B23">IF(ROW() &lt; ROW(INDEX(genotypes[experiment_ID],ROWS(genotypes[experiment_ID]))), COUNTIF(INDEX(genotypes[experiment_ID],1):genotypes[[#This Row],[experiment_ID]],genotypes[[#This Row],[experiment_ID]]), "")</f>
        <v>1</v>
      </c>
      <c r="C23" s="127"/>
      <c r="D23" s="127" t="s">
        <v>9142</v>
      </c>
      <c r="E23" s="127" t="s">
        <v>1346</v>
      </c>
      <c r="F23" s="127"/>
      <c r="G23" s="127"/>
    </row>
    <row r="24" spans="1:7" x14ac:dyDescent="0.35">
      <c r="A24" s="127" t="s">
        <v>9131</v>
      </c>
      <c r="B24" s="128" cm="1">
        <f t="array" ref="B24">IF(ROW() &lt; ROW(INDEX(genotypes[experiment_ID],ROWS(genotypes[experiment_ID]))), COUNTIF(INDEX(genotypes[experiment_ID],1):genotypes[[#This Row],[experiment_ID]],genotypes[[#This Row],[experiment_ID]]), "")</f>
        <v>2</v>
      </c>
      <c r="C24" s="127"/>
      <c r="D24" s="127" t="s">
        <v>9143</v>
      </c>
      <c r="E24" s="127" t="s">
        <v>1346</v>
      </c>
      <c r="F24" s="127"/>
      <c r="G24" s="127"/>
    </row>
    <row r="25" spans="1:7" x14ac:dyDescent="0.35">
      <c r="A25" s="127" t="s">
        <v>9152</v>
      </c>
      <c r="B25" s="128" cm="1">
        <f t="array" ref="B25">IF(ROW() &lt; ROW(INDEX(genotypes[experiment_ID],ROWS(genotypes[experiment_ID]))), COUNTIF(INDEX(genotypes[experiment_ID],1):genotypes[[#This Row],[experiment_ID]],genotypes[[#This Row],[experiment_ID]]), "")</f>
        <v>1</v>
      </c>
      <c r="C25" s="127"/>
      <c r="D25" s="127" t="s">
        <v>9167</v>
      </c>
      <c r="E25" s="127" t="s">
        <v>1166</v>
      </c>
      <c r="F25" s="127" t="s">
        <v>681</v>
      </c>
      <c r="G25" s="127"/>
    </row>
    <row r="26" spans="1:7" x14ac:dyDescent="0.35">
      <c r="A26" s="127" t="s">
        <v>9152</v>
      </c>
      <c r="B26" s="128" cm="1">
        <f t="array" ref="B26">IF(ROW() &lt; ROW(INDEX(genotypes[experiment_ID],ROWS(genotypes[experiment_ID]))), COUNTIF(INDEX(genotypes[experiment_ID],1):genotypes[[#This Row],[experiment_ID]],genotypes[[#This Row],[experiment_ID]]), "")</f>
        <v>2</v>
      </c>
      <c r="C26" s="127"/>
      <c r="D26" s="127" t="s">
        <v>9168</v>
      </c>
      <c r="E26" s="127" t="s">
        <v>1440</v>
      </c>
      <c r="F26" s="127" t="s">
        <v>681</v>
      </c>
      <c r="G26" s="127"/>
    </row>
    <row r="27" spans="1:7" x14ac:dyDescent="0.35">
      <c r="A27" s="127" t="s">
        <v>9383</v>
      </c>
      <c r="B27" s="128" cm="1">
        <f t="array" ref="B27">IF(ROW() &lt; ROW(INDEX(genotypes[experiment_ID],ROWS(genotypes[experiment_ID]))), COUNTIF(INDEX(genotypes[experiment_ID],1):genotypes[[#This Row],[experiment_ID]],genotypes[[#This Row],[experiment_ID]]), "")</f>
        <v>1</v>
      </c>
      <c r="C27" s="127"/>
      <c r="D27" s="127" t="s">
        <v>9392</v>
      </c>
      <c r="E27" s="127" t="s">
        <v>1440</v>
      </c>
      <c r="F27" s="127" t="s">
        <v>681</v>
      </c>
      <c r="G27" s="127" t="s">
        <v>8770</v>
      </c>
    </row>
    <row r="28" spans="1:7" x14ac:dyDescent="0.35">
      <c r="A28" s="127" t="s">
        <v>9523</v>
      </c>
      <c r="B28" s="128" cm="1">
        <f t="array" ref="B28">IF(ROW() &lt; ROW(INDEX(genotypes[experiment_ID],ROWS(genotypes[experiment_ID]))), COUNTIF(INDEX(genotypes[experiment_ID],1):genotypes[[#This Row],[experiment_ID]],genotypes[[#This Row],[experiment_ID]]), "")</f>
        <v>1</v>
      </c>
      <c r="C28" s="127"/>
      <c r="D28" s="127" t="s">
        <v>9527</v>
      </c>
      <c r="E28" s="127" t="s">
        <v>1438</v>
      </c>
      <c r="F28" s="127" t="s">
        <v>681</v>
      </c>
      <c r="G28" s="127"/>
    </row>
    <row r="29" spans="1:7" x14ac:dyDescent="0.35">
      <c r="A29" s="127" t="s">
        <v>9815</v>
      </c>
      <c r="B29" s="128" cm="1">
        <f t="array" ref="B29">IF(ROW() &lt; ROW(INDEX(genotypes[experiment_ID],ROWS(genotypes[experiment_ID]))), COUNTIF(INDEX(genotypes[experiment_ID],1):genotypes[[#This Row],[experiment_ID]],genotypes[[#This Row],[experiment_ID]]), "")</f>
        <v>1</v>
      </c>
      <c r="C29" s="127"/>
      <c r="D29" s="127" t="s">
        <v>9821</v>
      </c>
      <c r="E29" s="127" t="s">
        <v>1440</v>
      </c>
      <c r="F29" s="127" t="s">
        <v>681</v>
      </c>
      <c r="G29" s="127" t="s">
        <v>9823</v>
      </c>
    </row>
    <row r="30" spans="1:7" x14ac:dyDescent="0.35">
      <c r="A30" s="127" t="s">
        <v>10078</v>
      </c>
      <c r="B30" s="128" cm="1">
        <f t="array" ref="B30">IF(ROW() &lt; ROW(INDEX(genotypes[experiment_ID],ROWS(genotypes[experiment_ID]))), COUNTIF(INDEX(genotypes[experiment_ID],1):genotypes[[#This Row],[experiment_ID]],genotypes[[#This Row],[experiment_ID]]), "")</f>
        <v>1</v>
      </c>
      <c r="C30" s="127"/>
      <c r="D30" s="127" t="s">
        <v>10109</v>
      </c>
      <c r="E30" s="127" t="s">
        <v>1438</v>
      </c>
      <c r="F30" s="127" t="s">
        <v>681</v>
      </c>
      <c r="G30" s="127" t="s">
        <v>10110</v>
      </c>
    </row>
    <row r="31" spans="1:7" x14ac:dyDescent="0.35">
      <c r="A31" s="127" t="s">
        <v>10078</v>
      </c>
      <c r="B31" s="128" cm="1">
        <f t="array" ref="B31">IF(ROW() &lt; ROW(INDEX(genotypes[experiment_ID],ROWS(genotypes[experiment_ID]))), COUNTIF(INDEX(genotypes[experiment_ID],1):genotypes[[#This Row],[experiment_ID]],genotypes[[#This Row],[experiment_ID]]), "")</f>
        <v>2</v>
      </c>
      <c r="C31" s="127"/>
      <c r="D31" s="127" t="s">
        <v>10111</v>
      </c>
      <c r="E31" s="127" t="s">
        <v>1438</v>
      </c>
      <c r="F31" s="127" t="s">
        <v>681</v>
      </c>
      <c r="G31" s="127" t="s">
        <v>10112</v>
      </c>
    </row>
    <row r="32" spans="1:7" x14ac:dyDescent="0.35">
      <c r="A32" s="127" t="s">
        <v>10078</v>
      </c>
      <c r="B32" s="128" cm="1">
        <f t="array" ref="B32">IF(ROW() &lt; ROW(INDEX(genotypes[experiment_ID],ROWS(genotypes[experiment_ID]))), COUNTIF(INDEX(genotypes[experiment_ID],1):genotypes[[#This Row],[experiment_ID]],genotypes[[#This Row],[experiment_ID]]), "")</f>
        <v>3</v>
      </c>
      <c r="C32" s="127"/>
      <c r="D32" s="127" t="s">
        <v>8958</v>
      </c>
      <c r="E32" s="127" t="s">
        <v>1438</v>
      </c>
      <c r="F32" s="127" t="s">
        <v>681</v>
      </c>
      <c r="G32" s="127" t="s">
        <v>10113</v>
      </c>
    </row>
    <row r="33" spans="1:7" x14ac:dyDescent="0.35">
      <c r="A33" s="127"/>
      <c r="B33" s="128" t="str" cm="1">
        <f t="array" ref="B33">IF(ROW() &lt; ROW(INDEX(genotypes[experiment_ID],ROWS(genotypes[experiment_ID]))), COUNTIF(INDEX(genotypes[experiment_ID],1):genotypes[[#This Row],[experiment_ID]],genotypes[[#This Row],[experiment_ID]]), "")</f>
        <v/>
      </c>
      <c r="C33" s="127"/>
      <c r="D33" s="127"/>
      <c r="E33" s="127"/>
      <c r="F33" s="127"/>
      <c r="G33" s="127"/>
    </row>
  </sheetData>
  <mergeCells count="1">
    <mergeCell ref="A1:H1"/>
  </mergeCells>
  <phoneticPr fontId="23" type="noConversion"/>
  <dataValidations count="2">
    <dataValidation allowBlank="1" showDropDown="1" showInputMessage="1" showErrorMessage="1" sqref="B5:B33" xr:uid="{98E97757-5517-4F35-9624-2D78B7E1338B}"/>
    <dataValidation type="list" allowBlank="1" showInputMessage="1" showErrorMessage="1" sqref="A5:A33"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F5:F29 F33</xm:sqref>
        </x14:dataValidation>
        <x14:dataValidation type="list" allowBlank="1" showInputMessage="1" showErrorMessage="1" xr:uid="{6E30661D-D111-4DC5-9A74-5CAB778B9CD6}">
          <x14:formula1>
            <xm:f>DropDown!$R$3:$R$169</xm:f>
          </x14:formula1>
          <xm:sqref>E5:E29 E33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2"/>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3" t="s">
        <v>6585</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8748</v>
      </c>
      <c r="B5" s="128" cm="1">
        <f t="array" ref="B5">IF(ROW() &lt; ROW(INDEX(tillage[experiment_ID],ROWS(tillage[experiment_ID]))), COUNTIF(INDEX(tillage[experiment_ID],1):tillage[[#This Row],[experiment_ID]],tillage[[#This Row],[experiment_ID]]), "")</f>
        <v>1</v>
      </c>
      <c r="C5" s="127" t="s">
        <v>8772</v>
      </c>
      <c r="D5" s="127"/>
    </row>
    <row r="6" spans="1:14" x14ac:dyDescent="0.35">
      <c r="A6" s="127" t="s">
        <v>8923</v>
      </c>
      <c r="B6" s="128" cm="1">
        <f t="array" ref="B6">IF(ROW() &lt; ROW(INDEX(tillage[experiment_ID],ROWS(tillage[experiment_ID]))), COUNTIF(INDEX(tillage[experiment_ID],1):tillage[[#This Row],[experiment_ID]],tillage[[#This Row],[experiment_ID]]), "")</f>
        <v>1</v>
      </c>
      <c r="C6" s="127" t="s">
        <v>8976</v>
      </c>
      <c r="D6" s="127"/>
    </row>
    <row r="7" spans="1:14" x14ac:dyDescent="0.35">
      <c r="A7" s="127" t="s">
        <v>9152</v>
      </c>
      <c r="B7" s="128" cm="1">
        <f t="array" ref="B7">IF(ROW() &lt; ROW(INDEX(tillage[experiment_ID],ROWS(tillage[experiment_ID]))), COUNTIF(INDEX(tillage[experiment_ID],1):tillage[[#This Row],[experiment_ID]],tillage[[#This Row],[experiment_ID]]), "")</f>
        <v>1</v>
      </c>
      <c r="C7" s="127" t="s">
        <v>9169</v>
      </c>
      <c r="D7" s="127" t="s">
        <v>9172</v>
      </c>
    </row>
    <row r="8" spans="1:14" x14ac:dyDescent="0.35">
      <c r="A8" s="127" t="s">
        <v>9152</v>
      </c>
      <c r="B8" s="128" cm="1">
        <f t="array" ref="B8">IF(ROW() &lt; ROW(INDEX(tillage[experiment_ID],ROWS(tillage[experiment_ID]))), COUNTIF(INDEX(tillage[experiment_ID],1):tillage[[#This Row],[experiment_ID]],tillage[[#This Row],[experiment_ID]]), "")</f>
        <v>2</v>
      </c>
      <c r="C8" s="127" t="s">
        <v>9170</v>
      </c>
      <c r="D8" s="127" t="s">
        <v>9172</v>
      </c>
    </row>
    <row r="9" spans="1:14" x14ac:dyDescent="0.35">
      <c r="A9" s="127" t="s">
        <v>9152</v>
      </c>
      <c r="B9" s="128" cm="1">
        <f t="array" ref="B9">IF(ROW() &lt; ROW(INDEX(tillage[experiment_ID],ROWS(tillage[experiment_ID]))), COUNTIF(INDEX(tillage[experiment_ID],1):tillage[[#This Row],[experiment_ID]],tillage[[#This Row],[experiment_ID]]), "")</f>
        <v>3</v>
      </c>
      <c r="C9" s="127" t="s">
        <v>9171</v>
      </c>
      <c r="D9" s="127" t="s">
        <v>9172</v>
      </c>
    </row>
    <row r="10" spans="1:14" x14ac:dyDescent="0.35">
      <c r="A10" s="127" t="s">
        <v>9152</v>
      </c>
      <c r="B10" s="128" cm="1">
        <f t="array" ref="B10">IF(ROW() &lt; ROW(INDEX(tillage[experiment_ID],ROWS(tillage[experiment_ID]))), COUNTIF(INDEX(tillage[experiment_ID],1):tillage[[#This Row],[experiment_ID]],tillage[[#This Row],[experiment_ID]]), "")</f>
        <v>4</v>
      </c>
      <c r="C10" s="127" t="s">
        <v>9173</v>
      </c>
      <c r="D10" s="127" t="s">
        <v>9172</v>
      </c>
    </row>
    <row r="11" spans="1:14" x14ac:dyDescent="0.35">
      <c r="A11" s="127" t="s">
        <v>9152</v>
      </c>
      <c r="B11" s="128" cm="1">
        <f t="array" ref="B11">IF(ROW() &lt; ROW(INDEX(tillage[experiment_ID],ROWS(tillage[experiment_ID]))), COUNTIF(INDEX(tillage[experiment_ID],1):tillage[[#This Row],[experiment_ID]],tillage[[#This Row],[experiment_ID]]), "")</f>
        <v>5</v>
      </c>
      <c r="C11" s="127" t="s">
        <v>9174</v>
      </c>
      <c r="D11" s="127" t="s">
        <v>9172</v>
      </c>
    </row>
    <row r="12" spans="1:14" x14ac:dyDescent="0.35">
      <c r="A12" s="127" t="s">
        <v>9152</v>
      </c>
      <c r="B12" s="128" cm="1">
        <f t="array" ref="B12">IF(ROW() &lt; ROW(INDEX(tillage[experiment_ID],ROWS(tillage[experiment_ID]))), COUNTIF(INDEX(tillage[experiment_ID],1):tillage[[#This Row],[experiment_ID]],tillage[[#This Row],[experiment_ID]]), "")</f>
        <v>6</v>
      </c>
      <c r="C12" s="127" t="s">
        <v>9175</v>
      </c>
      <c r="D12" s="127" t="s">
        <v>9172</v>
      </c>
    </row>
    <row r="13" spans="1:14" x14ac:dyDescent="0.35">
      <c r="A13" s="127" t="s">
        <v>9152</v>
      </c>
      <c r="B13" s="128" cm="1">
        <f t="array" ref="B13">IF(ROW() &lt; ROW(INDEX(tillage[experiment_ID],ROWS(tillage[experiment_ID]))), COUNTIF(INDEX(tillage[experiment_ID],1):tillage[[#This Row],[experiment_ID]],tillage[[#This Row],[experiment_ID]]), "")</f>
        <v>7</v>
      </c>
      <c r="C13" s="127" t="s">
        <v>9176</v>
      </c>
      <c r="D13" s="127" t="s">
        <v>9172</v>
      </c>
    </row>
    <row r="14" spans="1:14" x14ac:dyDescent="0.35">
      <c r="A14" s="127" t="s">
        <v>9152</v>
      </c>
      <c r="B14" s="128" cm="1">
        <f t="array" ref="B14">IF(ROW() &lt; ROW(INDEX(tillage[experiment_ID],ROWS(tillage[experiment_ID]))), COUNTIF(INDEX(tillage[experiment_ID],1):tillage[[#This Row],[experiment_ID]],tillage[[#This Row],[experiment_ID]]), "")</f>
        <v>8</v>
      </c>
      <c r="C14" s="127" t="s">
        <v>9177</v>
      </c>
      <c r="D14" s="127" t="s">
        <v>9172</v>
      </c>
    </row>
    <row r="15" spans="1:14" x14ac:dyDescent="0.35">
      <c r="A15" s="127" t="s">
        <v>9152</v>
      </c>
      <c r="B15" s="128" cm="1">
        <f t="array" ref="B15">IF(ROW() &lt; ROW(INDEX(tillage[experiment_ID],ROWS(tillage[experiment_ID]))), COUNTIF(INDEX(tillage[experiment_ID],1):tillage[[#This Row],[experiment_ID]],tillage[[#This Row],[experiment_ID]]), "")</f>
        <v>9</v>
      </c>
      <c r="C15" s="127" t="s">
        <v>9178</v>
      </c>
      <c r="D15" s="127" t="s">
        <v>9172</v>
      </c>
    </row>
    <row r="16" spans="1:14" x14ac:dyDescent="0.35">
      <c r="A16" s="127" t="s">
        <v>9152</v>
      </c>
      <c r="B16" s="128" cm="1">
        <f t="array" ref="B16">IF(ROW() &lt; ROW(INDEX(tillage[experiment_ID],ROWS(tillage[experiment_ID]))), COUNTIF(INDEX(tillage[experiment_ID],1):tillage[[#This Row],[experiment_ID]],tillage[[#This Row],[experiment_ID]]), "")</f>
        <v>10</v>
      </c>
      <c r="C16" s="127" t="s">
        <v>9179</v>
      </c>
      <c r="D16" s="127" t="s">
        <v>9172</v>
      </c>
    </row>
    <row r="17" spans="1:4" x14ac:dyDescent="0.35">
      <c r="A17" s="127" t="s">
        <v>9152</v>
      </c>
      <c r="B17" s="128" cm="1">
        <f t="array" ref="B17">IF(ROW() &lt; ROW(INDEX(tillage[experiment_ID],ROWS(tillage[experiment_ID]))), COUNTIF(INDEX(tillage[experiment_ID],1):tillage[[#This Row],[experiment_ID]],tillage[[#This Row],[experiment_ID]]), "")</f>
        <v>11</v>
      </c>
      <c r="C17" s="127" t="s">
        <v>9180</v>
      </c>
      <c r="D17" s="127" t="s">
        <v>9172</v>
      </c>
    </row>
    <row r="18" spans="1:4" x14ac:dyDescent="0.35">
      <c r="A18" s="127" t="s">
        <v>9152</v>
      </c>
      <c r="B18" s="128" cm="1">
        <f t="array" ref="B18">IF(ROW() &lt; ROW(INDEX(tillage[experiment_ID],ROWS(tillage[experiment_ID]))), COUNTIF(INDEX(tillage[experiment_ID],1):tillage[[#This Row],[experiment_ID]],tillage[[#This Row],[experiment_ID]]), "")</f>
        <v>12</v>
      </c>
      <c r="C18" s="127" t="s">
        <v>9181</v>
      </c>
      <c r="D18" s="127" t="s">
        <v>9172</v>
      </c>
    </row>
    <row r="19" spans="1:4" x14ac:dyDescent="0.35">
      <c r="A19" s="127" t="s">
        <v>9152</v>
      </c>
      <c r="B19" s="128" cm="1">
        <f t="array" ref="B19">IF(ROW() &lt; ROW(INDEX(tillage[experiment_ID],ROWS(tillage[experiment_ID]))), COUNTIF(INDEX(tillage[experiment_ID],1):tillage[[#This Row],[experiment_ID]],tillage[[#This Row],[experiment_ID]]), "")</f>
        <v>13</v>
      </c>
      <c r="C19" s="127" t="s">
        <v>9182</v>
      </c>
      <c r="D19" s="127" t="s">
        <v>9172</v>
      </c>
    </row>
    <row r="20" spans="1:4" x14ac:dyDescent="0.35">
      <c r="A20" s="127" t="s">
        <v>9152</v>
      </c>
      <c r="B20" s="128" cm="1">
        <f t="array" ref="B20">IF(ROW() &lt; ROW(INDEX(tillage[experiment_ID],ROWS(tillage[experiment_ID]))), COUNTIF(INDEX(tillage[experiment_ID],1):tillage[[#This Row],[experiment_ID]],tillage[[#This Row],[experiment_ID]]), "")</f>
        <v>14</v>
      </c>
      <c r="C20" s="127" t="s">
        <v>9183</v>
      </c>
      <c r="D20" s="127" t="s">
        <v>9172</v>
      </c>
    </row>
    <row r="21" spans="1:4" x14ac:dyDescent="0.35">
      <c r="A21" s="127"/>
      <c r="B21" s="128" t="str" cm="1">
        <f t="array" ref="B21">IF(ROW() &lt; ROW(INDEX(tillage[experiment_ID],ROWS(tillage[experiment_ID]))), COUNTIF(INDEX(tillage[experiment_ID],1):tillage[[#This Row],[experiment_ID]],tillage[[#This Row],[experiment_ID]]), "")</f>
        <v/>
      </c>
      <c r="C21" s="127"/>
      <c r="D21" s="127"/>
    </row>
    <row r="22" spans="1:4" x14ac:dyDescent="0.35">
      <c r="A22" s="127"/>
      <c r="B22" s="128" t="str" cm="1">
        <f t="array" ref="B22">IF(ROW() &lt; ROW(INDEX(tillage[experiment_ID],ROWS(tillage[experiment_ID]))), COUNTIF(INDEX(tillage[experiment_ID],1):tillage[[#This Row],[experiment_ID]],tillage[[#This Row],[experiment_ID]]), "")</f>
        <v/>
      </c>
      <c r="C22" s="127"/>
      <c r="D22" s="127"/>
    </row>
  </sheetData>
  <mergeCells count="1">
    <mergeCell ref="A1:H1"/>
  </mergeCells>
  <dataValidations count="2">
    <dataValidation type="list" allowBlank="1" showInputMessage="1" showErrorMessage="1" sqref="A5:A21" xr:uid="{E43E2678-ED7F-4D76-93EB-84FE93CF2104}">
      <formula1>ddl_experiments</formula1>
    </dataValidation>
    <dataValidation allowBlank="1" showDropDown="1" showInputMessage="1" showErrorMessage="1" sqref="B5:D21"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1"/>
  <sheetViews>
    <sheetView zoomScaleNormal="100" workbookViewId="0">
      <pane ySplit="4" topLeftCell="A5" activePane="bottomLeft" state="frozen"/>
      <selection activeCell="D8" sqref="D8"/>
      <selection pane="bottomLeft" activeCell="A5" sqref="A5:XFD6"/>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3" t="s">
        <v>6586</v>
      </c>
      <c r="B1" s="193"/>
      <c r="C1" s="193"/>
      <c r="D1" s="193"/>
      <c r="E1" s="193"/>
      <c r="F1" s="193"/>
      <c r="G1" s="193"/>
      <c r="H1" s="193"/>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8923</v>
      </c>
      <c r="B5" s="128">
        <v>1</v>
      </c>
      <c r="C5" s="127" t="s">
        <v>8960</v>
      </c>
      <c r="D5" s="21"/>
      <c r="E5" s="127"/>
      <c r="F5" s="106">
        <v>40</v>
      </c>
      <c r="G5" s="127" t="s">
        <v>8963</v>
      </c>
    </row>
    <row r="6" spans="1:19" x14ac:dyDescent="0.35">
      <c r="A6" s="127" t="s">
        <v>8923</v>
      </c>
      <c r="B6" s="128">
        <v>1</v>
      </c>
      <c r="C6" s="127" t="s">
        <v>8961</v>
      </c>
      <c r="D6" s="21"/>
      <c r="E6" s="127"/>
      <c r="F6" s="106">
        <v>40</v>
      </c>
      <c r="G6" s="127" t="s">
        <v>8962</v>
      </c>
    </row>
    <row r="7" spans="1:19" x14ac:dyDescent="0.35">
      <c r="A7" s="127" t="s">
        <v>9152</v>
      </c>
      <c r="B7" s="128">
        <v>1</v>
      </c>
      <c r="C7" s="127" t="s">
        <v>9184</v>
      </c>
      <c r="D7" s="21">
        <v>29129</v>
      </c>
      <c r="E7" s="127"/>
      <c r="F7" s="106"/>
      <c r="G7" s="127"/>
    </row>
    <row r="8" spans="1:19" x14ac:dyDescent="0.35">
      <c r="A8" s="127" t="s">
        <v>9152</v>
      </c>
      <c r="B8" s="128">
        <v>2</v>
      </c>
      <c r="C8" s="127" t="s">
        <v>9185</v>
      </c>
      <c r="D8" s="21">
        <v>29499</v>
      </c>
      <c r="E8" s="127"/>
      <c r="F8" s="106"/>
      <c r="G8" s="127"/>
    </row>
    <row r="9" spans="1:19" x14ac:dyDescent="0.35">
      <c r="A9" s="127" t="s">
        <v>9152</v>
      </c>
      <c r="B9" s="128">
        <v>3</v>
      </c>
      <c r="C9" s="127" t="s">
        <v>9186</v>
      </c>
      <c r="D9" s="21">
        <v>29769</v>
      </c>
      <c r="E9" s="127"/>
      <c r="F9" s="106"/>
      <c r="G9" s="127"/>
    </row>
    <row r="10" spans="1:19" x14ac:dyDescent="0.35">
      <c r="A10" s="127" t="s">
        <v>9152</v>
      </c>
      <c r="B10" s="128">
        <v>4</v>
      </c>
      <c r="C10" s="127" t="s">
        <v>9187</v>
      </c>
      <c r="D10" s="21">
        <v>30137</v>
      </c>
      <c r="E10" s="127"/>
      <c r="F10" s="106"/>
      <c r="G10" s="127"/>
    </row>
    <row r="11" spans="1:19" x14ac:dyDescent="0.35">
      <c r="A11" s="127" t="s">
        <v>9152</v>
      </c>
      <c r="B11" s="128">
        <v>5</v>
      </c>
      <c r="C11" s="127" t="s">
        <v>9188</v>
      </c>
      <c r="D11" s="21">
        <v>30507</v>
      </c>
      <c r="E11" s="127"/>
      <c r="F11" s="106"/>
      <c r="G11" s="127"/>
    </row>
    <row r="12" spans="1:19" x14ac:dyDescent="0.35">
      <c r="A12" s="127" t="s">
        <v>9152</v>
      </c>
      <c r="B12" s="128">
        <v>6</v>
      </c>
      <c r="C12" s="127" t="s">
        <v>9189</v>
      </c>
      <c r="D12" s="21">
        <v>30867</v>
      </c>
      <c r="E12" s="127"/>
      <c r="F12" s="106"/>
      <c r="G12" s="127"/>
    </row>
    <row r="13" spans="1:19" x14ac:dyDescent="0.35">
      <c r="A13" s="127" t="s">
        <v>9152</v>
      </c>
      <c r="B13" s="128">
        <v>7</v>
      </c>
      <c r="C13" s="127" t="s">
        <v>9190</v>
      </c>
      <c r="D13" s="21">
        <v>31321</v>
      </c>
      <c r="E13" s="127"/>
      <c r="F13" s="106"/>
      <c r="G13" s="127"/>
    </row>
    <row r="14" spans="1:19" x14ac:dyDescent="0.35">
      <c r="A14" s="127" t="s">
        <v>9152</v>
      </c>
      <c r="B14" s="128">
        <v>8</v>
      </c>
      <c r="C14" s="127" t="s">
        <v>9191</v>
      </c>
      <c r="D14" s="21">
        <v>31686</v>
      </c>
      <c r="E14" s="127"/>
      <c r="F14" s="106"/>
      <c r="G14" s="127"/>
    </row>
    <row r="15" spans="1:19" x14ac:dyDescent="0.35">
      <c r="A15" s="127" t="s">
        <v>9152</v>
      </c>
      <c r="B15" s="128">
        <v>9</v>
      </c>
      <c r="C15" s="127" t="s">
        <v>9192</v>
      </c>
      <c r="D15" s="21">
        <v>31959</v>
      </c>
      <c r="E15" s="127"/>
      <c r="F15" s="106"/>
      <c r="G15" s="127"/>
    </row>
    <row r="16" spans="1:19" x14ac:dyDescent="0.35">
      <c r="A16" s="127" t="s">
        <v>9152</v>
      </c>
      <c r="B16" s="128">
        <v>10</v>
      </c>
      <c r="C16" s="127" t="s">
        <v>9193</v>
      </c>
      <c r="D16" s="21">
        <v>32325</v>
      </c>
      <c r="E16" s="127"/>
      <c r="F16" s="106"/>
      <c r="G16" s="127"/>
    </row>
    <row r="17" spans="1:7" x14ac:dyDescent="0.35">
      <c r="A17" s="127" t="s">
        <v>9152</v>
      </c>
      <c r="B17" s="128">
        <v>11</v>
      </c>
      <c r="C17" s="127" t="s">
        <v>9194</v>
      </c>
      <c r="D17" s="21">
        <v>32690</v>
      </c>
      <c r="E17" s="127"/>
      <c r="F17" s="106"/>
      <c r="G17" s="127"/>
    </row>
    <row r="18" spans="1:7" x14ac:dyDescent="0.35">
      <c r="A18" s="127" t="s">
        <v>9152</v>
      </c>
      <c r="B18" s="128">
        <v>12</v>
      </c>
      <c r="C18" s="127" t="s">
        <v>9195</v>
      </c>
      <c r="D18" s="21">
        <v>33055</v>
      </c>
      <c r="E18" s="127"/>
      <c r="F18" s="106"/>
      <c r="G18" s="127"/>
    </row>
    <row r="19" spans="1:7" x14ac:dyDescent="0.35">
      <c r="A19" s="127" t="s">
        <v>9152</v>
      </c>
      <c r="B19" s="128">
        <v>13</v>
      </c>
      <c r="C19" s="127" t="s">
        <v>9196</v>
      </c>
      <c r="D19" s="21">
        <v>29860</v>
      </c>
      <c r="E19" s="127"/>
      <c r="F19" s="106"/>
      <c r="G19" s="127"/>
    </row>
    <row r="20" spans="1:7" x14ac:dyDescent="0.35">
      <c r="A20" s="127" t="s">
        <v>9152</v>
      </c>
      <c r="B20" s="128">
        <v>14</v>
      </c>
      <c r="C20" s="127" t="s">
        <v>9197</v>
      </c>
      <c r="D20" s="21">
        <v>30241</v>
      </c>
      <c r="E20" s="127"/>
      <c r="F20" s="106"/>
      <c r="G20" s="127"/>
    </row>
    <row r="21" spans="1:7" x14ac:dyDescent="0.35">
      <c r="A21" s="127"/>
      <c r="B21" s="128"/>
      <c r="C21" s="127"/>
      <c r="D21" s="21"/>
      <c r="E21" s="127"/>
      <c r="F21" s="106"/>
      <c r="G21" s="127"/>
    </row>
  </sheetData>
  <mergeCells count="1">
    <mergeCell ref="A1:H1"/>
  </mergeCells>
  <phoneticPr fontId="23" type="noConversion"/>
  <dataValidations count="1">
    <dataValidation allowBlank="1" showDropDown="1" showInputMessage="1" showErrorMessage="1" sqref="G5:G6 C5:D21"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A5:A21</xm:sqref>
        </x14:dataValidation>
        <x14:dataValidation type="list" allowBlank="1" showInputMessage="1" showErrorMessage="1" xr:uid="{53BFB7D7-DCB3-493C-80AC-11C641D16AF2}">
          <x14:formula1>
            <xm:f>DropDown!$AD$3:$AD$40</xm:f>
          </x14:formula1>
          <xm:sqref>E5:E21</xm:sqref>
        </x14:dataValidation>
        <x14:dataValidation type="list" allowBlank="1" showInputMessage="1" showErrorMessage="1" xr:uid="{575FAEF5-7B17-4226-B2D5-997F8AC42B2D}">
          <x14:formula1>
            <xm:f>_xlfn.ANCHORARRAY(_xlfn.XLOOKUP($A5,ddlTillage!$A$2:$A$500,ddlTillage!$DQ$2:$DQ$500))</xm:f>
          </x14:formula1>
          <xm:sqref>B5:B21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69"/>
  <sheetViews>
    <sheetView zoomScaleNormal="100" workbookViewId="0">
      <pane ySplit="4" topLeftCell="A65" activePane="bottomLeft" state="frozen"/>
      <selection pane="bottomLeft" activeCell="C69" sqref="C69"/>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93" t="s">
        <v>6589</v>
      </c>
      <c r="B1" s="193"/>
      <c r="C1" s="193"/>
      <c r="D1" s="193"/>
      <c r="E1" s="193"/>
      <c r="F1" s="193"/>
      <c r="G1" s="193"/>
      <c r="H1" s="193"/>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8581</v>
      </c>
      <c r="B5" s="128" cm="1">
        <f t="array" ref="B5">IF(ROW() &lt; ROW(INDEX(plantings[experiment_ID],ROWS(plantings[experiment_ID]))), COUNTIF(INDEX(plantings[experiment_ID],1):plantings[[#This Row],[experiment_ID]],plantings[[#This Row],[experiment_ID]]), "")</f>
        <v>1</v>
      </c>
      <c r="C5" s="127" t="s">
        <v>8655</v>
      </c>
      <c r="D5" s="21">
        <v>44116</v>
      </c>
      <c r="E5" s="106"/>
      <c r="F5" s="127" t="s">
        <v>604</v>
      </c>
      <c r="G5" s="127" t="s">
        <v>606</v>
      </c>
      <c r="H5" s="106">
        <v>40</v>
      </c>
      <c r="I5" s="106"/>
      <c r="J5" s="106"/>
      <c r="K5" s="127"/>
      <c r="L5" s="21"/>
      <c r="M5" s="106"/>
      <c r="N5" s="106">
        <v>15</v>
      </c>
      <c r="O5" s="106"/>
    </row>
    <row r="6" spans="1:30" x14ac:dyDescent="0.35">
      <c r="A6" s="127" t="s">
        <v>8581</v>
      </c>
      <c r="B6" s="128" cm="1">
        <f t="array" ref="B6">IF(ROW() &lt; ROW(INDEX(plantings[experiment_ID],ROWS(plantings[experiment_ID]))), COUNTIF(INDEX(plantings[experiment_ID],1):plantings[[#This Row],[experiment_ID]],plantings[[#This Row],[experiment_ID]]), "")</f>
        <v>2</v>
      </c>
      <c r="C6" s="127" t="s">
        <v>8656</v>
      </c>
      <c r="D6" s="21">
        <v>44479</v>
      </c>
      <c r="E6" s="172">
        <v>2.7E-2</v>
      </c>
      <c r="F6" s="127" t="s">
        <v>604</v>
      </c>
      <c r="G6" s="127" t="s">
        <v>606</v>
      </c>
      <c r="H6" s="106">
        <v>40</v>
      </c>
      <c r="I6" s="106"/>
      <c r="J6" s="106"/>
      <c r="K6" s="127"/>
      <c r="L6" s="21"/>
      <c r="M6" s="106"/>
      <c r="N6" s="106">
        <v>15</v>
      </c>
      <c r="O6" s="106"/>
    </row>
    <row r="7" spans="1:30" x14ac:dyDescent="0.35">
      <c r="A7" s="127" t="s">
        <v>8642</v>
      </c>
      <c r="B7" s="128" cm="1">
        <f t="array" ref="B7">IF(ROW() &lt; ROW(INDEX(plantings[experiment_ID],ROWS(plantings[experiment_ID]))), COUNTIF(INDEX(plantings[experiment_ID],1):plantings[[#This Row],[experiment_ID]],plantings[[#This Row],[experiment_ID]]), "")</f>
        <v>1</v>
      </c>
      <c r="C7" s="127" t="s">
        <v>8773</v>
      </c>
      <c r="D7" s="21">
        <v>33953</v>
      </c>
      <c r="E7" s="106">
        <v>110</v>
      </c>
      <c r="F7" s="127"/>
      <c r="G7" s="127" t="s">
        <v>606</v>
      </c>
      <c r="H7" s="106"/>
      <c r="I7" s="106"/>
      <c r="J7" s="106"/>
      <c r="K7" s="127"/>
      <c r="L7" s="21"/>
      <c r="M7" s="106"/>
      <c r="N7" s="106">
        <v>25</v>
      </c>
      <c r="O7" s="106"/>
    </row>
    <row r="8" spans="1:30" x14ac:dyDescent="0.35">
      <c r="A8" s="127" t="s">
        <v>8642</v>
      </c>
      <c r="B8" s="128" cm="1">
        <f t="array" ref="B8">IF(ROW() &lt; ROW(INDEX(plantings[experiment_ID],ROWS(plantings[experiment_ID]))), COUNTIF(INDEX(plantings[experiment_ID],1):plantings[[#This Row],[experiment_ID]],plantings[[#This Row],[experiment_ID]]), "")</f>
        <v>2</v>
      </c>
      <c r="C8" s="127" t="s">
        <v>8774</v>
      </c>
      <c r="D8" s="21"/>
      <c r="E8" s="106">
        <v>150</v>
      </c>
      <c r="F8" s="127"/>
      <c r="G8" s="127" t="s">
        <v>606</v>
      </c>
      <c r="H8" s="106"/>
      <c r="I8" s="106"/>
      <c r="J8" s="106"/>
      <c r="K8" s="127" t="s">
        <v>8677</v>
      </c>
      <c r="L8" s="21"/>
      <c r="M8" s="106"/>
      <c r="N8" s="106">
        <v>25</v>
      </c>
      <c r="O8" s="106"/>
    </row>
    <row r="9" spans="1:30" x14ac:dyDescent="0.35">
      <c r="A9" s="127" t="s">
        <v>8699</v>
      </c>
      <c r="B9" s="128" cm="1">
        <f t="array" ref="B9">IF(ROW() &lt; ROW(INDEX(plantings[experiment_ID],ROWS(plantings[experiment_ID]))), COUNTIF(INDEX(plantings[experiment_ID],1):plantings[[#This Row],[experiment_ID]],plantings[[#This Row],[experiment_ID]]), "")</f>
        <v>1</v>
      </c>
      <c r="C9" s="127" t="s">
        <v>8777</v>
      </c>
      <c r="D9" s="21">
        <v>39683</v>
      </c>
      <c r="E9" s="106">
        <v>350</v>
      </c>
      <c r="F9" s="127"/>
      <c r="G9" s="127" t="s">
        <v>606</v>
      </c>
      <c r="H9" s="106"/>
      <c r="I9" s="106"/>
      <c r="J9" s="106"/>
      <c r="K9" s="127"/>
      <c r="L9" s="21"/>
      <c r="M9" s="106"/>
      <c r="N9" s="106">
        <v>15</v>
      </c>
      <c r="O9" s="106"/>
    </row>
    <row r="10" spans="1:30" x14ac:dyDescent="0.35">
      <c r="A10" s="127" t="s">
        <v>8699</v>
      </c>
      <c r="B10" s="128" cm="1">
        <f t="array" ref="B10">IF(ROW() &lt; ROW(INDEX(plantings[experiment_ID],ROWS(plantings[experiment_ID]))), COUNTIF(INDEX(plantings[experiment_ID],1):plantings[[#This Row],[experiment_ID]],plantings[[#This Row],[experiment_ID]]), "")</f>
        <v>2</v>
      </c>
      <c r="C10" s="127" t="s">
        <v>8778</v>
      </c>
      <c r="D10" s="21">
        <v>40060</v>
      </c>
      <c r="E10" s="106">
        <v>350</v>
      </c>
      <c r="F10" s="127"/>
      <c r="G10" s="127" t="s">
        <v>606</v>
      </c>
      <c r="H10" s="106"/>
      <c r="I10" s="106"/>
      <c r="J10" s="106"/>
      <c r="K10" s="127"/>
      <c r="L10" s="21"/>
      <c r="M10" s="106"/>
      <c r="N10" s="106">
        <v>15</v>
      </c>
      <c r="O10" s="106"/>
    </row>
    <row r="11" spans="1:30" x14ac:dyDescent="0.35">
      <c r="A11" s="127" t="s">
        <v>8699</v>
      </c>
      <c r="B11" s="128" cm="1">
        <f t="array" ref="B11">IF(ROW() &lt; ROW(INDEX(plantings[experiment_ID],ROWS(plantings[experiment_ID]))), COUNTIF(INDEX(plantings[experiment_ID],1):plantings[[#This Row],[experiment_ID]],plantings[[#This Row],[experiment_ID]]), "")</f>
        <v>3</v>
      </c>
      <c r="C11" s="127" t="s">
        <v>8775</v>
      </c>
      <c r="D11" s="21">
        <v>40412</v>
      </c>
      <c r="E11" s="106">
        <v>350</v>
      </c>
      <c r="F11" s="127"/>
      <c r="G11" s="127" t="s">
        <v>606</v>
      </c>
      <c r="H11" s="106"/>
      <c r="I11" s="106"/>
      <c r="J11" s="106"/>
      <c r="K11" s="127"/>
      <c r="L11" s="21"/>
      <c r="M11" s="106"/>
      <c r="N11" s="106"/>
      <c r="O11" s="106"/>
    </row>
    <row r="12" spans="1:30" x14ac:dyDescent="0.35">
      <c r="A12" s="127" t="s">
        <v>8699</v>
      </c>
      <c r="B12" s="128" cm="1">
        <f t="array" ref="B12">IF(ROW() &lt; ROW(INDEX(plantings[experiment_ID],ROWS(plantings[experiment_ID]))), COUNTIF(INDEX(plantings[experiment_ID],1):plantings[[#This Row],[experiment_ID]],plantings[[#This Row],[experiment_ID]]), "")</f>
        <v>4</v>
      </c>
      <c r="C12" s="127" t="s">
        <v>8776</v>
      </c>
      <c r="D12" s="21">
        <v>40412</v>
      </c>
      <c r="E12" s="106">
        <v>44</v>
      </c>
      <c r="F12" s="127"/>
      <c r="G12" s="127" t="s">
        <v>606</v>
      </c>
      <c r="H12" s="106"/>
      <c r="I12" s="106"/>
      <c r="J12" s="106"/>
      <c r="K12" s="127"/>
      <c r="L12" s="21"/>
      <c r="M12" s="106"/>
      <c r="N12" s="106"/>
      <c r="O12" s="106"/>
    </row>
    <row r="13" spans="1:30" x14ac:dyDescent="0.35">
      <c r="A13" s="127" t="s">
        <v>8748</v>
      </c>
      <c r="B13" s="128" cm="1">
        <f t="array" ref="B13">IF(ROW() &lt; ROW(INDEX(plantings[experiment_ID],ROWS(plantings[experiment_ID]))), COUNTIF(INDEX(plantings[experiment_ID],1):plantings[[#This Row],[experiment_ID]],plantings[[#This Row],[experiment_ID]]), "")</f>
        <v>1</v>
      </c>
      <c r="C13" s="127" t="s">
        <v>8813</v>
      </c>
      <c r="D13" s="21"/>
      <c r="E13" s="106"/>
      <c r="F13" s="127"/>
      <c r="G13" s="127"/>
      <c r="H13" s="106"/>
      <c r="I13" s="106"/>
      <c r="J13" s="106"/>
      <c r="K13" s="127" t="s">
        <v>8779</v>
      </c>
      <c r="L13" s="21"/>
      <c r="M13" s="106"/>
      <c r="N13" s="106"/>
      <c r="O13" s="106"/>
    </row>
    <row r="14" spans="1:30" x14ac:dyDescent="0.35">
      <c r="A14" s="127" t="s">
        <v>8748</v>
      </c>
      <c r="B14" s="128" cm="1">
        <f t="array" ref="B14">IF(ROW() &lt; ROW(INDEX(plantings[experiment_ID],ROWS(plantings[experiment_ID]))), COUNTIF(INDEX(plantings[experiment_ID],1):plantings[[#This Row],[experiment_ID]],plantings[[#This Row],[experiment_ID]]), "")</f>
        <v>2</v>
      </c>
      <c r="C14" s="127" t="s">
        <v>8814</v>
      </c>
      <c r="D14" s="21"/>
      <c r="E14" s="106"/>
      <c r="F14" s="127"/>
      <c r="G14" s="127"/>
      <c r="H14" s="106"/>
      <c r="I14" s="106"/>
      <c r="J14" s="106"/>
      <c r="K14" s="127" t="s">
        <v>8780</v>
      </c>
      <c r="L14" s="21"/>
      <c r="M14" s="106"/>
      <c r="N14" s="106"/>
      <c r="O14" s="106"/>
    </row>
    <row r="15" spans="1:30" x14ac:dyDescent="0.35">
      <c r="A15" s="127" t="s">
        <v>8923</v>
      </c>
      <c r="B15" s="128" cm="1">
        <f t="array" ref="B15">IF(ROW() &lt; ROW(INDEX(plantings[experiment_ID],ROWS(plantings[experiment_ID]))), COUNTIF(INDEX(plantings[experiment_ID],1):plantings[[#This Row],[experiment_ID]],plantings[[#This Row],[experiment_ID]]), "")</f>
        <v>1</v>
      </c>
      <c r="C15" s="127" t="s">
        <v>8964</v>
      </c>
      <c r="D15" s="21"/>
      <c r="E15" s="106"/>
      <c r="F15" s="127"/>
      <c r="G15" s="127" t="s">
        <v>606</v>
      </c>
      <c r="H15" s="176" t="s">
        <v>8965</v>
      </c>
      <c r="I15" s="106"/>
      <c r="J15" s="106"/>
      <c r="K15" s="127" t="s">
        <v>8966</v>
      </c>
      <c r="L15" s="21"/>
      <c r="M15" s="106"/>
      <c r="N15" s="106">
        <v>15</v>
      </c>
      <c r="O15" s="106"/>
    </row>
    <row r="16" spans="1:30" x14ac:dyDescent="0.35">
      <c r="A16" s="127" t="s">
        <v>9034</v>
      </c>
      <c r="B16" s="128" cm="1">
        <f t="array" ref="B16">IF(ROW() &lt; ROW(INDEX(plantings[experiment_ID],ROWS(plantings[experiment_ID]))), COUNTIF(INDEX(plantings[experiment_ID],1):plantings[[#This Row],[experiment_ID]],plantings[[#This Row],[experiment_ID]]), "")</f>
        <v>1</v>
      </c>
      <c r="C16" s="127" t="s">
        <v>9049</v>
      </c>
      <c r="D16" s="21">
        <v>39251</v>
      </c>
      <c r="E16" s="106"/>
      <c r="F16" s="127"/>
      <c r="G16" s="127"/>
      <c r="H16" s="106"/>
      <c r="I16" s="106"/>
      <c r="J16" s="106"/>
      <c r="K16" s="127" t="s">
        <v>9055</v>
      </c>
      <c r="L16" s="21"/>
      <c r="M16" s="106"/>
      <c r="N16" s="106"/>
      <c r="O16" s="106"/>
    </row>
    <row r="17" spans="1:15" x14ac:dyDescent="0.35">
      <c r="A17" s="127" t="s">
        <v>9034</v>
      </c>
      <c r="B17" s="128" cm="1">
        <f t="array" ref="B17">IF(ROW() &lt; ROW(INDEX(plantings[experiment_ID],ROWS(plantings[experiment_ID]))), COUNTIF(INDEX(plantings[experiment_ID],1):plantings[[#This Row],[experiment_ID]],plantings[[#This Row],[experiment_ID]]), "")</f>
        <v>2</v>
      </c>
      <c r="C17" s="127" t="s">
        <v>9050</v>
      </c>
      <c r="D17" s="21">
        <v>39317</v>
      </c>
      <c r="E17" s="106"/>
      <c r="F17" s="127"/>
      <c r="G17" s="127"/>
      <c r="H17" s="106"/>
      <c r="I17" s="106"/>
      <c r="J17" s="106"/>
      <c r="K17" s="127" t="s">
        <v>9056</v>
      </c>
      <c r="L17" s="21"/>
      <c r="M17" s="106"/>
      <c r="N17" s="106"/>
      <c r="O17" s="106"/>
    </row>
    <row r="18" spans="1:15" x14ac:dyDescent="0.35">
      <c r="A18" s="127" t="s">
        <v>9034</v>
      </c>
      <c r="B18" s="128" cm="1">
        <f t="array" ref="B18">IF(ROW() &lt; ROW(INDEX(plantings[experiment_ID],ROWS(plantings[experiment_ID]))), COUNTIF(INDEX(plantings[experiment_ID],1):plantings[[#This Row],[experiment_ID]],plantings[[#This Row],[experiment_ID]]), "")</f>
        <v>3</v>
      </c>
      <c r="C18" s="127" t="s">
        <v>9051</v>
      </c>
      <c r="D18" s="21">
        <v>39603</v>
      </c>
      <c r="E18" s="106"/>
      <c r="F18" s="127"/>
      <c r="G18" s="127"/>
      <c r="H18" s="106"/>
      <c r="I18" s="106"/>
      <c r="J18" s="106"/>
      <c r="K18" s="127" t="s">
        <v>9055</v>
      </c>
      <c r="L18" s="21"/>
      <c r="M18" s="106"/>
      <c r="N18" s="106"/>
      <c r="O18" s="106"/>
    </row>
    <row r="19" spans="1:15" x14ac:dyDescent="0.35">
      <c r="A19" s="127" t="s">
        <v>9034</v>
      </c>
      <c r="B19" s="128" cm="1">
        <f t="array" ref="B19">IF(ROW() &lt; ROW(INDEX(plantings[experiment_ID],ROWS(plantings[experiment_ID]))), COUNTIF(INDEX(plantings[experiment_ID],1):plantings[[#This Row],[experiment_ID]],plantings[[#This Row],[experiment_ID]]), "")</f>
        <v>4</v>
      </c>
      <c r="C19" s="127" t="s">
        <v>9052</v>
      </c>
      <c r="D19" s="21">
        <v>39665</v>
      </c>
      <c r="E19" s="106"/>
      <c r="F19" s="127"/>
      <c r="G19" s="127"/>
      <c r="H19" s="106"/>
      <c r="I19" s="106"/>
      <c r="J19" s="106"/>
      <c r="K19" s="127" t="s">
        <v>9056</v>
      </c>
      <c r="L19" s="21"/>
      <c r="M19" s="106"/>
      <c r="N19" s="106"/>
      <c r="O19" s="106"/>
    </row>
    <row r="20" spans="1:15" x14ac:dyDescent="0.35">
      <c r="A20" s="127" t="s">
        <v>9034</v>
      </c>
      <c r="B20" s="128" cm="1">
        <f t="array" ref="B20">IF(ROW() &lt; ROW(INDEX(plantings[experiment_ID],ROWS(plantings[experiment_ID]))), COUNTIF(INDEX(plantings[experiment_ID],1):plantings[[#This Row],[experiment_ID]],plantings[[#This Row],[experiment_ID]]), "")</f>
        <v>5</v>
      </c>
      <c r="C20" s="127" t="s">
        <v>9053</v>
      </c>
      <c r="D20" s="21">
        <v>39987</v>
      </c>
      <c r="E20" s="106"/>
      <c r="F20" s="127"/>
      <c r="G20" s="127"/>
      <c r="H20" s="106"/>
      <c r="I20" s="106"/>
      <c r="J20" s="106"/>
      <c r="K20" s="127" t="s">
        <v>9055</v>
      </c>
      <c r="L20" s="21"/>
      <c r="M20" s="106"/>
      <c r="N20" s="106"/>
      <c r="O20" s="106"/>
    </row>
    <row r="21" spans="1:15" x14ac:dyDescent="0.35">
      <c r="A21" s="127" t="s">
        <v>9034</v>
      </c>
      <c r="B21" s="128" cm="1">
        <f t="array" ref="B21">IF(ROW() &lt; ROW(INDEX(plantings[experiment_ID],ROWS(plantings[experiment_ID]))), COUNTIF(INDEX(plantings[experiment_ID],1):plantings[[#This Row],[experiment_ID]],plantings[[#This Row],[experiment_ID]]), "")</f>
        <v>6</v>
      </c>
      <c r="C21" s="127" t="s">
        <v>9054</v>
      </c>
      <c r="D21" s="21">
        <v>40044</v>
      </c>
      <c r="E21" s="106"/>
      <c r="F21" s="127"/>
      <c r="G21" s="127"/>
      <c r="H21" s="106"/>
      <c r="I21" s="106"/>
      <c r="J21" s="106"/>
      <c r="K21" s="127" t="s">
        <v>9056</v>
      </c>
      <c r="L21" s="21"/>
      <c r="M21" s="106"/>
      <c r="N21" s="106"/>
      <c r="O21" s="106"/>
    </row>
    <row r="22" spans="1:15" x14ac:dyDescent="0.35">
      <c r="A22" s="127" t="s">
        <v>9131</v>
      </c>
      <c r="B22" s="128" cm="1">
        <f t="array" ref="B22">IF(ROW() &lt; ROW(INDEX(plantings[experiment_ID],ROWS(plantings[experiment_ID]))), COUNTIF(INDEX(plantings[experiment_ID],1):plantings[[#This Row],[experiment_ID]],plantings[[#This Row],[experiment_ID]]), "")</f>
        <v>1</v>
      </c>
      <c r="C22" s="127" t="s">
        <v>9144</v>
      </c>
      <c r="D22" s="21">
        <v>39927</v>
      </c>
      <c r="E22" s="106">
        <v>70</v>
      </c>
      <c r="F22" s="127"/>
      <c r="G22" s="127"/>
      <c r="H22" s="106"/>
      <c r="I22" s="106"/>
      <c r="J22" s="106"/>
      <c r="K22" s="127"/>
      <c r="L22" s="21"/>
      <c r="M22" s="106"/>
      <c r="N22" s="106">
        <v>0.45</v>
      </c>
      <c r="O22" s="106"/>
    </row>
    <row r="23" spans="1:15" x14ac:dyDescent="0.35">
      <c r="A23" s="127" t="s">
        <v>9131</v>
      </c>
      <c r="B23" s="128" cm="1">
        <f t="array" ref="B23">IF(ROW() &lt; ROW(INDEX(plantings[experiment_ID],ROWS(plantings[experiment_ID]))), COUNTIF(INDEX(plantings[experiment_ID],1):plantings[[#This Row],[experiment_ID]],plantings[[#This Row],[experiment_ID]]), "")</f>
        <v>2</v>
      </c>
      <c r="C23" s="127" t="s">
        <v>9145</v>
      </c>
      <c r="D23" s="21">
        <v>39950</v>
      </c>
      <c r="E23" s="106">
        <v>70</v>
      </c>
      <c r="F23" s="127"/>
      <c r="G23" s="127"/>
      <c r="H23" s="106"/>
      <c r="I23" s="106"/>
      <c r="J23" s="106"/>
      <c r="K23" s="127"/>
      <c r="L23" s="21"/>
      <c r="M23" s="106"/>
      <c r="N23" s="106"/>
      <c r="O23" s="106"/>
    </row>
    <row r="24" spans="1:15" x14ac:dyDescent="0.35">
      <c r="A24" s="127" t="s">
        <v>9131</v>
      </c>
      <c r="B24" s="128" cm="1">
        <f t="array" ref="B24">IF(ROW() &lt; ROW(INDEX(plantings[experiment_ID],ROWS(plantings[experiment_ID]))), COUNTIF(INDEX(plantings[experiment_ID],1):plantings[[#This Row],[experiment_ID]],plantings[[#This Row],[experiment_ID]]), "")</f>
        <v>3</v>
      </c>
      <c r="C24" s="127" t="s">
        <v>9146</v>
      </c>
      <c r="D24" s="21">
        <v>39926</v>
      </c>
      <c r="E24" s="106">
        <v>70</v>
      </c>
      <c r="F24" s="127"/>
      <c r="G24" s="127"/>
      <c r="H24" s="106"/>
      <c r="I24" s="106"/>
      <c r="J24" s="106"/>
      <c r="K24" s="127"/>
      <c r="L24" s="21"/>
      <c r="M24" s="106"/>
      <c r="N24" s="106"/>
      <c r="O24" s="106"/>
    </row>
    <row r="25" spans="1:15" x14ac:dyDescent="0.35">
      <c r="A25" s="127" t="s">
        <v>9152</v>
      </c>
      <c r="B25" s="128" cm="1">
        <f t="array" ref="B25">IF(ROW() &lt; ROW(INDEX(plantings[experiment_ID],ROWS(plantings[experiment_ID]))), COUNTIF(INDEX(plantings[experiment_ID],1):plantings[[#This Row],[experiment_ID]],plantings[[#This Row],[experiment_ID]]), "")</f>
        <v>1</v>
      </c>
      <c r="C25" s="127" t="s">
        <v>9198</v>
      </c>
      <c r="D25" s="21">
        <v>28965</v>
      </c>
      <c r="E25" s="106">
        <v>5</v>
      </c>
      <c r="F25" s="127"/>
      <c r="G25" s="127" t="s">
        <v>606</v>
      </c>
      <c r="H25" s="106"/>
      <c r="I25" s="106"/>
      <c r="J25" s="106"/>
      <c r="K25" s="127"/>
      <c r="L25" s="21"/>
      <c r="M25" s="106"/>
      <c r="N25" s="106">
        <v>66.5</v>
      </c>
      <c r="O25" s="106"/>
    </row>
    <row r="26" spans="1:15" x14ac:dyDescent="0.35">
      <c r="A26" s="127" t="s">
        <v>9152</v>
      </c>
      <c r="B26" s="128" cm="1">
        <f t="array" ref="B26">IF(ROW() &lt; ROW(INDEX(plantings[experiment_ID],ROWS(plantings[experiment_ID]))), COUNTIF(INDEX(plantings[experiment_ID],1):plantings[[#This Row],[experiment_ID]],plantings[[#This Row],[experiment_ID]]), "")</f>
        <v>2</v>
      </c>
      <c r="C26" s="127" t="s">
        <v>9199</v>
      </c>
      <c r="D26" s="21">
        <v>29331</v>
      </c>
      <c r="E26" s="106">
        <v>5</v>
      </c>
      <c r="F26" s="127"/>
      <c r="G26" s="127" t="s">
        <v>606</v>
      </c>
      <c r="H26" s="106"/>
      <c r="I26" s="106"/>
      <c r="J26" s="106"/>
      <c r="K26" s="127"/>
      <c r="L26" s="21"/>
      <c r="M26" s="106"/>
      <c r="N26" s="106">
        <v>66.5</v>
      </c>
      <c r="O26" s="106"/>
    </row>
    <row r="27" spans="1:15" x14ac:dyDescent="0.35">
      <c r="A27" s="127" t="s">
        <v>9152</v>
      </c>
      <c r="B27" s="128" cm="1">
        <f t="array" ref="B27">IF(ROW() &lt; ROW(INDEX(plantings[experiment_ID],ROWS(plantings[experiment_ID]))), COUNTIF(INDEX(plantings[experiment_ID],1):plantings[[#This Row],[experiment_ID]],plantings[[#This Row],[experiment_ID]]), "")</f>
        <v>3</v>
      </c>
      <c r="C27" s="127" t="s">
        <v>9200</v>
      </c>
      <c r="D27" s="21">
        <v>29865</v>
      </c>
      <c r="E27" s="106">
        <v>471</v>
      </c>
      <c r="F27" s="127"/>
      <c r="G27" s="127" t="s">
        <v>606</v>
      </c>
      <c r="H27" s="106"/>
      <c r="I27" s="106"/>
      <c r="J27" s="106"/>
      <c r="K27" s="127"/>
      <c r="L27" s="21"/>
      <c r="M27" s="106"/>
      <c r="N27" s="106">
        <v>14.7</v>
      </c>
      <c r="O27" s="106"/>
    </row>
    <row r="28" spans="1:15" x14ac:dyDescent="0.35">
      <c r="A28" s="127" t="s">
        <v>9152</v>
      </c>
      <c r="B28" s="128" cm="1">
        <f t="array" ref="B28">IF(ROW() &lt; ROW(INDEX(plantings[experiment_ID],ROWS(plantings[experiment_ID]))), COUNTIF(INDEX(plantings[experiment_ID],1):plantings[[#This Row],[experiment_ID]],plantings[[#This Row],[experiment_ID]]), "")</f>
        <v>4</v>
      </c>
      <c r="C28" s="127" t="s">
        <v>9201</v>
      </c>
      <c r="D28" s="21">
        <v>30214</v>
      </c>
      <c r="E28" s="106">
        <v>471</v>
      </c>
      <c r="F28" s="127"/>
      <c r="G28" s="127" t="s">
        <v>606</v>
      </c>
      <c r="H28" s="106"/>
      <c r="I28" s="106"/>
      <c r="J28" s="106"/>
      <c r="K28" s="127"/>
      <c r="L28" s="21"/>
      <c r="M28" s="106"/>
      <c r="N28" s="106">
        <v>14.7</v>
      </c>
      <c r="O28" s="106"/>
    </row>
    <row r="29" spans="1:15" x14ac:dyDescent="0.35">
      <c r="A29" s="127" t="s">
        <v>9152</v>
      </c>
      <c r="B29" s="128" cm="1">
        <f t="array" ref="B29">IF(ROW() &lt; ROW(INDEX(plantings[experiment_ID],ROWS(plantings[experiment_ID]))), COUNTIF(INDEX(plantings[experiment_ID],1):plantings[[#This Row],[experiment_ID]],plantings[[#This Row],[experiment_ID]]), "")</f>
        <v>5</v>
      </c>
      <c r="C29" s="127" t="s">
        <v>9202</v>
      </c>
      <c r="D29" s="21">
        <v>30579</v>
      </c>
      <c r="E29" s="106">
        <v>471</v>
      </c>
      <c r="F29" s="127"/>
      <c r="G29" s="127" t="s">
        <v>606</v>
      </c>
      <c r="H29" s="106"/>
      <c r="I29" s="106"/>
      <c r="J29" s="106"/>
      <c r="K29" s="127"/>
      <c r="L29" s="21"/>
      <c r="M29" s="106"/>
      <c r="N29" s="106">
        <v>14.7</v>
      </c>
      <c r="O29" s="106"/>
    </row>
    <row r="30" spans="1:15" x14ac:dyDescent="0.35">
      <c r="A30" s="127" t="s">
        <v>9152</v>
      </c>
      <c r="B30" s="128" cm="1">
        <f t="array" ref="B30">IF(ROW() &lt; ROW(INDEX(plantings[experiment_ID],ROWS(plantings[experiment_ID]))), COUNTIF(INDEX(plantings[experiment_ID],1):plantings[[#This Row],[experiment_ID]],plantings[[#This Row],[experiment_ID]]), "")</f>
        <v>6</v>
      </c>
      <c r="C30" s="127" t="s">
        <v>9203</v>
      </c>
      <c r="D30" s="21">
        <v>30945</v>
      </c>
      <c r="E30" s="106">
        <v>471</v>
      </c>
      <c r="F30" s="127"/>
      <c r="G30" s="127" t="s">
        <v>606</v>
      </c>
      <c r="H30" s="106"/>
      <c r="I30" s="106"/>
      <c r="J30" s="106"/>
      <c r="K30" s="127"/>
      <c r="L30" s="21"/>
      <c r="M30" s="106"/>
      <c r="N30" s="106">
        <v>14.7</v>
      </c>
      <c r="O30" s="106"/>
    </row>
    <row r="31" spans="1:15" x14ac:dyDescent="0.35">
      <c r="A31" s="127" t="s">
        <v>9152</v>
      </c>
      <c r="B31" s="128" cm="1">
        <f t="array" ref="B31">IF(ROW() &lt; ROW(INDEX(plantings[experiment_ID],ROWS(plantings[experiment_ID]))), COUNTIF(INDEX(plantings[experiment_ID],1):plantings[[#This Row],[experiment_ID]],plantings[[#This Row],[experiment_ID]]), "")</f>
        <v>7</v>
      </c>
      <c r="C31" s="127" t="s">
        <v>9204</v>
      </c>
      <c r="D31" s="21">
        <v>31157</v>
      </c>
      <c r="E31" s="106">
        <v>5</v>
      </c>
      <c r="F31" s="127"/>
      <c r="G31" s="127" t="s">
        <v>606</v>
      </c>
      <c r="H31" s="106"/>
      <c r="I31" s="106"/>
      <c r="J31" s="106"/>
      <c r="K31" s="127"/>
      <c r="L31" s="21"/>
      <c r="M31" s="106"/>
      <c r="N31" s="106">
        <v>66.5</v>
      </c>
      <c r="O31" s="106"/>
    </row>
    <row r="32" spans="1:15" x14ac:dyDescent="0.35">
      <c r="A32" s="127" t="s">
        <v>9152</v>
      </c>
      <c r="B32" s="128" cm="1">
        <f t="array" ref="B32">IF(ROW() &lt; ROW(INDEX(plantings[experiment_ID],ROWS(plantings[experiment_ID]))), COUNTIF(INDEX(plantings[experiment_ID],1):plantings[[#This Row],[experiment_ID]],plantings[[#This Row],[experiment_ID]]), "")</f>
        <v>8</v>
      </c>
      <c r="C32" s="127" t="s">
        <v>9205</v>
      </c>
      <c r="D32" s="21">
        <v>31522</v>
      </c>
      <c r="E32" s="106">
        <v>5</v>
      </c>
      <c r="F32" s="127"/>
      <c r="G32" s="127" t="s">
        <v>606</v>
      </c>
      <c r="H32" s="106"/>
      <c r="I32" s="106"/>
      <c r="J32" s="106"/>
      <c r="K32" s="127"/>
      <c r="L32" s="21"/>
      <c r="M32" s="106"/>
      <c r="N32" s="106">
        <v>66.5</v>
      </c>
      <c r="O32" s="106"/>
    </row>
    <row r="33" spans="1:15" x14ac:dyDescent="0.35">
      <c r="A33" s="127" t="s">
        <v>9152</v>
      </c>
      <c r="B33" s="128" cm="1">
        <f t="array" ref="B33">IF(ROW() &lt; ROW(INDEX(plantings[experiment_ID],ROWS(plantings[experiment_ID]))), COUNTIF(INDEX(plantings[experiment_ID],1):plantings[[#This Row],[experiment_ID]],plantings[[#This Row],[experiment_ID]]), "")</f>
        <v>9</v>
      </c>
      <c r="C33" s="127" t="s">
        <v>9206</v>
      </c>
      <c r="D33" s="21">
        <v>32052</v>
      </c>
      <c r="E33" s="106">
        <v>471</v>
      </c>
      <c r="F33" s="127"/>
      <c r="G33" s="127" t="s">
        <v>606</v>
      </c>
      <c r="H33" s="106"/>
      <c r="I33" s="106"/>
      <c r="J33" s="106"/>
      <c r="K33" s="127"/>
      <c r="L33" s="21"/>
      <c r="M33" s="106"/>
      <c r="N33" s="106">
        <v>14.7</v>
      </c>
      <c r="O33" s="106"/>
    </row>
    <row r="34" spans="1:15" x14ac:dyDescent="0.35">
      <c r="A34" s="127" t="s">
        <v>9152</v>
      </c>
      <c r="B34" s="128" cm="1">
        <f t="array" ref="B34">IF(ROW() &lt; ROW(INDEX(plantings[experiment_ID],ROWS(plantings[experiment_ID]))), COUNTIF(INDEX(plantings[experiment_ID],1):plantings[[#This Row],[experiment_ID]],plantings[[#This Row],[experiment_ID]]), "")</f>
        <v>10</v>
      </c>
      <c r="C34" s="127" t="s">
        <v>9207</v>
      </c>
      <c r="D34" s="21">
        <v>32406</v>
      </c>
      <c r="E34" s="106">
        <v>471</v>
      </c>
      <c r="F34" s="127"/>
      <c r="G34" s="127" t="s">
        <v>606</v>
      </c>
      <c r="H34" s="106"/>
      <c r="I34" s="106"/>
      <c r="J34" s="106"/>
      <c r="K34" s="127"/>
      <c r="L34" s="21"/>
      <c r="M34" s="106"/>
      <c r="N34" s="106">
        <v>14.7</v>
      </c>
      <c r="O34" s="106"/>
    </row>
    <row r="35" spans="1:15" x14ac:dyDescent="0.35">
      <c r="A35" s="127" t="s">
        <v>9152</v>
      </c>
      <c r="B35" s="128" cm="1">
        <f t="array" ref="B35">IF(ROW() &lt; ROW(INDEX(plantings[experiment_ID],ROWS(plantings[experiment_ID]))), COUNTIF(INDEX(plantings[experiment_ID],1):plantings[[#This Row],[experiment_ID]],plantings[[#This Row],[experiment_ID]]), "")</f>
        <v>11</v>
      </c>
      <c r="C35" s="127" t="s">
        <v>9208</v>
      </c>
      <c r="D35" s="21">
        <v>32771</v>
      </c>
      <c r="E35" s="106">
        <v>471</v>
      </c>
      <c r="F35" s="127"/>
      <c r="G35" s="127" t="s">
        <v>606</v>
      </c>
      <c r="H35" s="106"/>
      <c r="I35" s="106"/>
      <c r="J35" s="106"/>
      <c r="K35" s="127"/>
      <c r="L35" s="21"/>
      <c r="M35" s="106"/>
      <c r="N35" s="106">
        <v>14.7</v>
      </c>
      <c r="O35" s="106"/>
    </row>
    <row r="36" spans="1:15" x14ac:dyDescent="0.35">
      <c r="A36" s="127" t="s">
        <v>9152</v>
      </c>
      <c r="B36" s="128" cm="1">
        <f t="array" ref="B36">IF(ROW() &lt; ROW(INDEX(plantings[experiment_ID],ROWS(plantings[experiment_ID]))), COUNTIF(INDEX(plantings[experiment_ID],1):plantings[[#This Row],[experiment_ID]],plantings[[#This Row],[experiment_ID]]), "")</f>
        <v>12</v>
      </c>
      <c r="C36" s="127" t="s">
        <v>9209</v>
      </c>
      <c r="D36" s="21">
        <v>33136</v>
      </c>
      <c r="E36" s="106">
        <v>471</v>
      </c>
      <c r="F36" s="127"/>
      <c r="G36" s="127" t="s">
        <v>606</v>
      </c>
      <c r="H36" s="106"/>
      <c r="I36" s="106"/>
      <c r="J36" s="106"/>
      <c r="K36" s="127"/>
      <c r="L36" s="21"/>
      <c r="M36" s="106"/>
      <c r="N36" s="106">
        <v>14.7</v>
      </c>
      <c r="O36" s="106"/>
    </row>
    <row r="37" spans="1:15" x14ac:dyDescent="0.35">
      <c r="A37" s="127" t="s">
        <v>9152</v>
      </c>
      <c r="B37" s="128" cm="1">
        <f t="array" ref="B37">IF(ROW() &lt; ROW(INDEX(plantings[experiment_ID],ROWS(plantings[experiment_ID]))), COUNTIF(INDEX(plantings[experiment_ID],1):plantings[[#This Row],[experiment_ID]],plantings[[#This Row],[experiment_ID]]), "")</f>
        <v>13</v>
      </c>
      <c r="C37" s="127" t="s">
        <v>9210</v>
      </c>
      <c r="D37" s="21">
        <v>33348</v>
      </c>
      <c r="E37" s="106">
        <v>5</v>
      </c>
      <c r="F37" s="127"/>
      <c r="G37" s="127" t="s">
        <v>606</v>
      </c>
      <c r="H37" s="106"/>
      <c r="I37" s="106"/>
      <c r="J37" s="106"/>
      <c r="K37" s="127"/>
      <c r="L37" s="21"/>
      <c r="M37" s="106"/>
      <c r="N37" s="106">
        <v>66.5</v>
      </c>
      <c r="O37" s="106"/>
    </row>
    <row r="38" spans="1:15" x14ac:dyDescent="0.35">
      <c r="A38" s="127" t="s">
        <v>9152</v>
      </c>
      <c r="B38" s="128" cm="1">
        <f t="array" ref="B38">IF(ROW() &lt; ROW(INDEX(plantings[experiment_ID],ROWS(plantings[experiment_ID]))), COUNTIF(INDEX(plantings[experiment_ID],1):plantings[[#This Row],[experiment_ID]],plantings[[#This Row],[experiment_ID]]), "")</f>
        <v>14</v>
      </c>
      <c r="C38" s="127" t="s">
        <v>9211</v>
      </c>
      <c r="D38" s="21">
        <v>33714</v>
      </c>
      <c r="E38" s="106">
        <v>5</v>
      </c>
      <c r="F38" s="127"/>
      <c r="G38" s="127" t="s">
        <v>606</v>
      </c>
      <c r="H38" s="106"/>
      <c r="I38" s="106"/>
      <c r="J38" s="106"/>
      <c r="K38" s="127"/>
      <c r="L38" s="21"/>
      <c r="M38" s="106"/>
      <c r="N38" s="106">
        <v>66.5</v>
      </c>
      <c r="O38" s="106"/>
    </row>
    <row r="39" spans="1:15" x14ac:dyDescent="0.35">
      <c r="A39" s="127" t="s">
        <v>9383</v>
      </c>
      <c r="B39" s="128" cm="1">
        <f t="array" ref="B39">IF(ROW() &lt; ROW(INDEX(plantings[experiment_ID],ROWS(plantings[experiment_ID]))), COUNTIF(INDEX(plantings[experiment_ID],1):plantings[[#This Row],[experiment_ID]],plantings[[#This Row],[experiment_ID]]), "")</f>
        <v>1</v>
      </c>
      <c r="C39" s="127" t="s">
        <v>9393</v>
      </c>
      <c r="D39" s="21">
        <v>36069</v>
      </c>
      <c r="E39" s="106">
        <v>225</v>
      </c>
      <c r="F39" s="127"/>
      <c r="G39" s="127" t="s">
        <v>606</v>
      </c>
      <c r="H39" s="106"/>
      <c r="I39" s="106"/>
      <c r="J39" s="106"/>
      <c r="K39" s="127"/>
      <c r="L39" s="21"/>
      <c r="M39" s="106"/>
      <c r="N39" s="106">
        <v>20</v>
      </c>
      <c r="O39" s="106"/>
    </row>
    <row r="40" spans="1:15" x14ac:dyDescent="0.35">
      <c r="A40" s="127" t="s">
        <v>9383</v>
      </c>
      <c r="B40" s="128" cm="1">
        <f t="array" ref="B40">IF(ROW() &lt; ROW(INDEX(plantings[experiment_ID],ROWS(plantings[experiment_ID]))), COUNTIF(INDEX(plantings[experiment_ID],1):plantings[[#This Row],[experiment_ID]],plantings[[#This Row],[experiment_ID]]), "")</f>
        <v>2</v>
      </c>
      <c r="C40" s="127" t="s">
        <v>9394</v>
      </c>
      <c r="D40" s="21">
        <v>36434</v>
      </c>
      <c r="E40" s="106">
        <v>225</v>
      </c>
      <c r="F40" s="127"/>
      <c r="G40" s="127" t="s">
        <v>606</v>
      </c>
      <c r="H40" s="106"/>
      <c r="I40" s="106"/>
      <c r="J40" s="106"/>
      <c r="K40" s="127"/>
      <c r="L40" s="21"/>
      <c r="M40" s="106"/>
      <c r="N40" s="106"/>
      <c r="O40" s="106"/>
    </row>
    <row r="41" spans="1:15" x14ac:dyDescent="0.35">
      <c r="A41" s="127" t="s">
        <v>9383</v>
      </c>
      <c r="B41" s="128" cm="1">
        <f t="array" ref="B41">IF(ROW() &lt; ROW(INDEX(plantings[experiment_ID],ROWS(plantings[experiment_ID]))), COUNTIF(INDEX(plantings[experiment_ID],1):plantings[[#This Row],[experiment_ID]],plantings[[#This Row],[experiment_ID]]), "")</f>
        <v>3</v>
      </c>
      <c r="C41" s="127" t="s">
        <v>9395</v>
      </c>
      <c r="D41" s="21">
        <v>36800</v>
      </c>
      <c r="E41" s="106">
        <v>225</v>
      </c>
      <c r="F41" s="127"/>
      <c r="G41" s="127" t="s">
        <v>606</v>
      </c>
      <c r="H41" s="106"/>
      <c r="I41" s="106"/>
      <c r="J41" s="106"/>
      <c r="K41" s="127"/>
      <c r="L41" s="21"/>
      <c r="M41" s="106"/>
      <c r="N41" s="106"/>
      <c r="O41" s="106"/>
    </row>
    <row r="42" spans="1:15" x14ac:dyDescent="0.35">
      <c r="A42" s="127" t="s">
        <v>9523</v>
      </c>
      <c r="B42" s="128" cm="1">
        <f t="array" ref="B42">IF(ROW() &lt; ROW(INDEX(plantings[experiment_ID],ROWS(plantings[experiment_ID]))), COUNTIF(INDEX(plantings[experiment_ID],1):plantings[[#This Row],[experiment_ID]],plantings[[#This Row],[experiment_ID]]), "")</f>
        <v>1</v>
      </c>
      <c r="C42" s="127" t="s">
        <v>9528</v>
      </c>
      <c r="D42" s="21"/>
      <c r="E42" s="106"/>
      <c r="F42" s="127"/>
      <c r="G42" s="127" t="s">
        <v>606</v>
      </c>
      <c r="H42" s="106"/>
      <c r="I42" s="106"/>
      <c r="J42" s="106"/>
      <c r="K42" s="127" t="s">
        <v>9529</v>
      </c>
      <c r="L42" s="21"/>
      <c r="M42" s="106"/>
      <c r="N42" s="106">
        <v>17</v>
      </c>
      <c r="O42" s="106"/>
    </row>
    <row r="43" spans="1:15" x14ac:dyDescent="0.35">
      <c r="A43" s="127" t="s">
        <v>9815</v>
      </c>
      <c r="B43" s="128" cm="1">
        <f t="array" ref="B43">IF(ROW() &lt; ROW(INDEX(plantings[experiment_ID],ROWS(plantings[experiment_ID]))), COUNTIF(INDEX(plantings[experiment_ID],1):plantings[[#This Row],[experiment_ID]],plantings[[#This Row],[experiment_ID]]), "")</f>
        <v>1</v>
      </c>
      <c r="C43" s="127" t="s">
        <v>10032</v>
      </c>
      <c r="D43" s="21">
        <v>40960</v>
      </c>
      <c r="E43" s="106">
        <v>50</v>
      </c>
      <c r="F43" s="127"/>
      <c r="G43" s="127"/>
      <c r="H43" s="106"/>
      <c r="I43" s="106"/>
      <c r="J43" s="106"/>
      <c r="K43" s="127" t="s">
        <v>10043</v>
      </c>
      <c r="L43" s="21"/>
      <c r="M43" s="106"/>
      <c r="N43" s="106"/>
      <c r="O43" s="106"/>
    </row>
    <row r="44" spans="1:15" x14ac:dyDescent="0.35">
      <c r="A44" s="127" t="s">
        <v>9815</v>
      </c>
      <c r="B44" s="128" cm="1">
        <f t="array" ref="B44">IF(ROW() &lt; ROW(INDEX(plantings[experiment_ID],ROWS(plantings[experiment_ID]))), COUNTIF(INDEX(plantings[experiment_ID],1):plantings[[#This Row],[experiment_ID]],plantings[[#This Row],[experiment_ID]]), "")</f>
        <v>2</v>
      </c>
      <c r="C44" s="127" t="s">
        <v>10023</v>
      </c>
      <c r="D44" s="21">
        <v>40994</v>
      </c>
      <c r="E44" s="106">
        <v>150</v>
      </c>
      <c r="F44" s="127"/>
      <c r="G44" s="127"/>
      <c r="H44" s="106"/>
      <c r="I44" s="106"/>
      <c r="J44" s="106"/>
      <c r="K44" s="127"/>
      <c r="L44" s="21"/>
      <c r="M44" s="106"/>
      <c r="N44" s="106"/>
      <c r="O44" s="106"/>
    </row>
    <row r="45" spans="1:15" x14ac:dyDescent="0.35">
      <c r="A45" s="127" t="s">
        <v>9815</v>
      </c>
      <c r="B45" s="128" cm="1">
        <f t="array" ref="B45">IF(ROW() &lt; ROW(INDEX(plantings[experiment_ID],ROWS(plantings[experiment_ID]))), COUNTIF(INDEX(plantings[experiment_ID],1):plantings[[#This Row],[experiment_ID]],plantings[[#This Row],[experiment_ID]]), "")</f>
        <v>3</v>
      </c>
      <c r="C45" s="127" t="s">
        <v>10031</v>
      </c>
      <c r="D45" s="21">
        <v>41325</v>
      </c>
      <c r="E45" s="106">
        <v>50</v>
      </c>
      <c r="F45" s="127"/>
      <c r="G45" s="127"/>
      <c r="H45" s="106"/>
      <c r="I45" s="106"/>
      <c r="J45" s="106"/>
      <c r="K45" s="127"/>
      <c r="L45" s="21"/>
      <c r="M45" s="106"/>
      <c r="N45" s="106"/>
      <c r="O45" s="106"/>
    </row>
    <row r="46" spans="1:15" x14ac:dyDescent="0.35">
      <c r="A46" s="127" t="s">
        <v>9815</v>
      </c>
      <c r="B46" s="128" cm="1">
        <f t="array" ref="B46">IF(ROW() &lt; ROW(INDEX(plantings[experiment_ID],ROWS(plantings[experiment_ID]))), COUNTIF(INDEX(plantings[experiment_ID],1):plantings[[#This Row],[experiment_ID]],plantings[[#This Row],[experiment_ID]]), "")</f>
        <v>4</v>
      </c>
      <c r="C46" s="127" t="s">
        <v>10024</v>
      </c>
      <c r="D46" s="21">
        <v>41359</v>
      </c>
      <c r="E46" s="106">
        <v>150</v>
      </c>
      <c r="F46" s="127"/>
      <c r="G46" s="127"/>
      <c r="H46" s="106"/>
      <c r="I46" s="106"/>
      <c r="J46" s="106"/>
      <c r="K46" s="127"/>
      <c r="L46" s="21"/>
      <c r="M46" s="106"/>
      <c r="N46" s="106"/>
      <c r="O46" s="106"/>
    </row>
    <row r="47" spans="1:15" x14ac:dyDescent="0.35">
      <c r="A47" s="127" t="s">
        <v>9815</v>
      </c>
      <c r="B47" s="128" cm="1">
        <f t="array" ref="B47">IF(ROW() &lt; ROW(INDEX(plantings[experiment_ID],ROWS(plantings[experiment_ID]))), COUNTIF(INDEX(plantings[experiment_ID],1):plantings[[#This Row],[experiment_ID]],plantings[[#This Row],[experiment_ID]]), "")</f>
        <v>5</v>
      </c>
      <c r="C47" s="127" t="s">
        <v>10025</v>
      </c>
      <c r="D47" s="21">
        <v>41380</v>
      </c>
      <c r="E47" s="106">
        <v>200</v>
      </c>
      <c r="F47" s="127"/>
      <c r="G47" s="127"/>
      <c r="H47" s="106"/>
      <c r="I47" s="106"/>
      <c r="J47" s="106"/>
      <c r="K47" s="127"/>
      <c r="L47" s="21"/>
      <c r="M47" s="106"/>
      <c r="N47" s="106"/>
      <c r="O47" s="106"/>
    </row>
    <row r="48" spans="1:15" x14ac:dyDescent="0.35">
      <c r="A48" s="127" t="s">
        <v>9815</v>
      </c>
      <c r="B48" s="128" cm="1">
        <f t="array" ref="B48">IF(ROW() &lt; ROW(INDEX(plantings[experiment_ID],ROWS(plantings[experiment_ID]))), COUNTIF(INDEX(plantings[experiment_ID],1):plantings[[#This Row],[experiment_ID]],plantings[[#This Row],[experiment_ID]]), "")</f>
        <v>6</v>
      </c>
      <c r="C48" s="127" t="s">
        <v>10030</v>
      </c>
      <c r="D48" s="21">
        <v>41749</v>
      </c>
      <c r="E48" s="106">
        <v>50</v>
      </c>
      <c r="F48" s="127"/>
      <c r="G48" s="127"/>
      <c r="H48" s="106"/>
      <c r="I48" s="106"/>
      <c r="J48" s="106"/>
      <c r="K48" s="127"/>
      <c r="L48" s="21"/>
      <c r="M48" s="106"/>
      <c r="N48" s="106"/>
      <c r="O48" s="106"/>
    </row>
    <row r="49" spans="1:15" x14ac:dyDescent="0.35">
      <c r="A49" s="127" t="s">
        <v>9815</v>
      </c>
      <c r="B49" s="128" cm="1">
        <f t="array" ref="B49">IF(ROW() &lt; ROW(INDEX(plantings[experiment_ID],ROWS(plantings[experiment_ID]))), COUNTIF(INDEX(plantings[experiment_ID],1):plantings[[#This Row],[experiment_ID]],plantings[[#This Row],[experiment_ID]]), "")</f>
        <v>7</v>
      </c>
      <c r="C49" s="127" t="s">
        <v>10026</v>
      </c>
      <c r="D49" s="21">
        <v>41708</v>
      </c>
      <c r="E49" s="106">
        <v>100</v>
      </c>
      <c r="F49" s="127"/>
      <c r="G49" s="127"/>
      <c r="H49" s="106"/>
      <c r="I49" s="106"/>
      <c r="J49" s="106"/>
      <c r="K49" s="127"/>
      <c r="L49" s="21"/>
      <c r="M49" s="106"/>
      <c r="N49" s="106"/>
      <c r="O49" s="106"/>
    </row>
    <row r="50" spans="1:15" x14ac:dyDescent="0.35">
      <c r="A50" s="127" t="s">
        <v>9815</v>
      </c>
      <c r="B50" s="128" cm="1">
        <f t="array" ref="B50">IF(ROW() &lt; ROW(INDEX(plantings[experiment_ID],ROWS(plantings[experiment_ID]))), COUNTIF(INDEX(plantings[experiment_ID],1):plantings[[#This Row],[experiment_ID]],plantings[[#This Row],[experiment_ID]]), "")</f>
        <v>8</v>
      </c>
      <c r="C50" s="127" t="s">
        <v>10027</v>
      </c>
      <c r="D50" s="21">
        <v>41724</v>
      </c>
      <c r="E50" s="106">
        <v>150</v>
      </c>
      <c r="F50" s="127"/>
      <c r="G50" s="127"/>
      <c r="H50" s="106"/>
      <c r="I50" s="106"/>
      <c r="J50" s="106"/>
      <c r="K50" s="127"/>
      <c r="L50" s="21"/>
      <c r="M50" s="106"/>
      <c r="N50" s="106"/>
      <c r="O50" s="106"/>
    </row>
    <row r="51" spans="1:15" x14ac:dyDescent="0.35">
      <c r="A51" s="127" t="s">
        <v>9815</v>
      </c>
      <c r="B51" s="128" cm="1">
        <f t="array" ref="B51">IF(ROW() &lt; ROW(INDEX(plantings[experiment_ID],ROWS(plantings[experiment_ID]))), COUNTIF(INDEX(plantings[experiment_ID],1):plantings[[#This Row],[experiment_ID]],plantings[[#This Row],[experiment_ID]]), "")</f>
        <v>9</v>
      </c>
      <c r="C51" s="127" t="s">
        <v>10028</v>
      </c>
      <c r="D51" s="24">
        <v>41752</v>
      </c>
      <c r="E51" s="106">
        <v>200</v>
      </c>
      <c r="F51" s="127"/>
      <c r="G51" s="127"/>
      <c r="H51" s="106"/>
      <c r="I51" s="106"/>
      <c r="J51" s="106"/>
      <c r="K51" s="127"/>
      <c r="L51" s="21"/>
      <c r="M51" s="106"/>
      <c r="N51" s="106"/>
      <c r="O51" s="106"/>
    </row>
    <row r="52" spans="1:15" x14ac:dyDescent="0.35">
      <c r="A52" s="127" t="s">
        <v>9815</v>
      </c>
      <c r="B52" s="128" cm="1">
        <f t="array" ref="B52">IF(ROW() &lt; ROW(INDEX(plantings[experiment_ID],ROWS(plantings[experiment_ID]))), COUNTIF(INDEX(plantings[experiment_ID],1):plantings[[#This Row],[experiment_ID]],plantings[[#This Row],[experiment_ID]]), "")</f>
        <v>10</v>
      </c>
      <c r="C52" s="127" t="s">
        <v>10029</v>
      </c>
      <c r="D52" s="21">
        <v>42055</v>
      </c>
      <c r="E52" s="106">
        <v>150</v>
      </c>
      <c r="F52" s="127"/>
      <c r="G52" s="127"/>
      <c r="H52" s="106"/>
      <c r="I52" s="106"/>
      <c r="J52" s="106"/>
      <c r="K52" s="127"/>
      <c r="L52" s="21"/>
      <c r="M52" s="106"/>
      <c r="N52" s="106"/>
      <c r="O52" s="106"/>
    </row>
    <row r="53" spans="1:15" x14ac:dyDescent="0.35">
      <c r="A53" s="127" t="s">
        <v>9815</v>
      </c>
      <c r="B53" s="128" cm="1">
        <f t="array" ref="B53">IF(ROW() &lt; ROW(INDEX(plantings[experiment_ID],ROWS(plantings[experiment_ID]))), COUNTIF(INDEX(plantings[experiment_ID],1):plantings[[#This Row],[experiment_ID]],plantings[[#This Row],[experiment_ID]]), "")</f>
        <v>11</v>
      </c>
      <c r="C53" s="127" t="s">
        <v>10033</v>
      </c>
      <c r="D53" s="21">
        <v>42073</v>
      </c>
      <c r="E53" s="106">
        <v>150</v>
      </c>
      <c r="F53" s="127"/>
      <c r="G53" s="127"/>
      <c r="H53" s="106"/>
      <c r="I53" s="106"/>
      <c r="J53" s="106"/>
      <c r="K53" s="127"/>
      <c r="L53" s="21"/>
      <c r="M53" s="106"/>
      <c r="N53" s="106"/>
      <c r="O53" s="106"/>
    </row>
    <row r="54" spans="1:15" x14ac:dyDescent="0.35">
      <c r="A54" s="127" t="s">
        <v>9815</v>
      </c>
      <c r="B54" s="128" cm="1">
        <f t="array" ref="B54">IF(ROW() &lt; ROW(INDEX(plantings[experiment_ID],ROWS(plantings[experiment_ID]))), COUNTIF(INDEX(plantings[experiment_ID],1):plantings[[#This Row],[experiment_ID]],plantings[[#This Row],[experiment_ID]]), "")</f>
        <v>12</v>
      </c>
      <c r="C54" s="127" t="s">
        <v>10034</v>
      </c>
      <c r="D54" s="21">
        <v>42083</v>
      </c>
      <c r="E54" s="106">
        <v>150</v>
      </c>
      <c r="F54" s="127"/>
      <c r="G54" s="127"/>
      <c r="H54" s="106"/>
      <c r="I54" s="106"/>
      <c r="J54" s="106"/>
      <c r="K54" s="127"/>
      <c r="L54" s="21"/>
      <c r="M54" s="106"/>
      <c r="N54" s="106"/>
      <c r="O54" s="106"/>
    </row>
    <row r="55" spans="1:15" x14ac:dyDescent="0.35">
      <c r="A55" s="127" t="s">
        <v>9815</v>
      </c>
      <c r="B55" s="128" cm="1">
        <f t="array" ref="B55">IF(ROW() &lt; ROW(INDEX(plantings[experiment_ID],ROWS(plantings[experiment_ID]))), COUNTIF(INDEX(plantings[experiment_ID],1):plantings[[#This Row],[experiment_ID]],plantings[[#This Row],[experiment_ID]]), "")</f>
        <v>13</v>
      </c>
      <c r="C55" s="127" t="s">
        <v>10035</v>
      </c>
      <c r="D55" s="21">
        <v>42103</v>
      </c>
      <c r="E55" s="106">
        <v>150</v>
      </c>
      <c r="F55" s="127" t="s">
        <v>604</v>
      </c>
      <c r="G55" s="127"/>
      <c r="H55" s="106"/>
      <c r="I55" s="106"/>
      <c r="J55" s="106"/>
      <c r="K55" s="127"/>
      <c r="L55" s="21"/>
      <c r="M55" s="106"/>
      <c r="N55" s="106"/>
      <c r="O55" s="106"/>
    </row>
    <row r="56" spans="1:15" x14ac:dyDescent="0.35">
      <c r="A56" s="127" t="s">
        <v>9815</v>
      </c>
      <c r="B56" s="128" cm="1">
        <f t="array" ref="B56">IF(ROW() &lt; ROW(INDEX(plantings[experiment_ID],ROWS(plantings[experiment_ID]))), COUNTIF(INDEX(plantings[experiment_ID],1):plantings[[#This Row],[experiment_ID]],plantings[[#This Row],[experiment_ID]]), "")</f>
        <v>14</v>
      </c>
      <c r="C56" s="127" t="s">
        <v>10036</v>
      </c>
      <c r="D56" s="21">
        <v>42424</v>
      </c>
      <c r="E56" s="106">
        <v>150</v>
      </c>
      <c r="F56" s="127" t="s">
        <v>604</v>
      </c>
      <c r="G56" s="127"/>
      <c r="H56" s="106"/>
      <c r="I56" s="106"/>
      <c r="J56" s="106"/>
      <c r="K56" s="127"/>
      <c r="L56" s="21"/>
      <c r="M56" s="106"/>
      <c r="N56" s="106"/>
      <c r="O56" s="106"/>
    </row>
    <row r="57" spans="1:15" x14ac:dyDescent="0.35">
      <c r="A57" s="127" t="s">
        <v>9815</v>
      </c>
      <c r="B57" s="128" cm="1">
        <f t="array" ref="B57">IF(ROW() &lt; ROW(INDEX(plantings[experiment_ID],ROWS(plantings[experiment_ID]))), COUNTIF(INDEX(plantings[experiment_ID],1):plantings[[#This Row],[experiment_ID]],plantings[[#This Row],[experiment_ID]]), "")</f>
        <v>15</v>
      </c>
      <c r="C57" s="127" t="s">
        <v>10037</v>
      </c>
      <c r="D57" s="21">
        <v>42437</v>
      </c>
      <c r="E57" s="106">
        <v>150</v>
      </c>
      <c r="F57" s="127" t="s">
        <v>604</v>
      </c>
      <c r="G57" s="127"/>
      <c r="H57" s="106"/>
      <c r="I57" s="106"/>
      <c r="J57" s="106"/>
      <c r="K57" s="127"/>
      <c r="L57" s="21"/>
      <c r="M57" s="106"/>
      <c r="N57" s="106"/>
      <c r="O57" s="106"/>
    </row>
    <row r="58" spans="1:15" x14ac:dyDescent="0.35">
      <c r="A58" s="127" t="s">
        <v>9815</v>
      </c>
      <c r="B58" s="128" cm="1">
        <f t="array" ref="B58">IF(ROW() &lt; ROW(INDEX(plantings[experiment_ID],ROWS(plantings[experiment_ID]))), COUNTIF(INDEX(plantings[experiment_ID],1):plantings[[#This Row],[experiment_ID]],plantings[[#This Row],[experiment_ID]]), "")</f>
        <v>16</v>
      </c>
      <c r="C58" s="127" t="s">
        <v>10038</v>
      </c>
      <c r="D58" s="21">
        <v>42458</v>
      </c>
      <c r="E58" s="106">
        <v>150</v>
      </c>
      <c r="F58" s="127" t="s">
        <v>604</v>
      </c>
      <c r="G58" s="127"/>
      <c r="H58" s="106"/>
      <c r="I58" s="106"/>
      <c r="J58" s="106"/>
      <c r="K58" s="127"/>
      <c r="L58" s="21"/>
      <c r="M58" s="106"/>
      <c r="N58" s="106"/>
      <c r="O58" s="106"/>
    </row>
    <row r="59" spans="1:15" x14ac:dyDescent="0.35">
      <c r="A59" s="127" t="s">
        <v>9815</v>
      </c>
      <c r="B59" s="128" cm="1">
        <f t="array" ref="B59">IF(ROW() &lt; ROW(INDEX(plantings[experiment_ID],ROWS(plantings[experiment_ID]))), COUNTIF(INDEX(plantings[experiment_ID],1):plantings[[#This Row],[experiment_ID]],plantings[[#This Row],[experiment_ID]]), "")</f>
        <v>17</v>
      </c>
      <c r="C59" s="127" t="s">
        <v>10039</v>
      </c>
      <c r="D59" s="21">
        <v>42474</v>
      </c>
      <c r="E59" s="106">
        <v>150</v>
      </c>
      <c r="F59" s="127" t="s">
        <v>604</v>
      </c>
      <c r="G59" s="127"/>
      <c r="H59" s="106"/>
      <c r="I59" s="106"/>
      <c r="J59" s="106"/>
      <c r="K59" s="127"/>
      <c r="L59" s="21"/>
      <c r="M59" s="106"/>
      <c r="N59" s="106"/>
      <c r="O59" s="106"/>
    </row>
    <row r="60" spans="1:15" x14ac:dyDescent="0.35">
      <c r="A60" s="127" t="s">
        <v>9815</v>
      </c>
      <c r="B60" s="128" cm="1">
        <f t="array" ref="B60">IF(ROW() &lt; ROW(INDEX(plantings[experiment_ID],ROWS(plantings[experiment_ID]))), COUNTIF(INDEX(plantings[experiment_ID],1):plantings[[#This Row],[experiment_ID]],plantings[[#This Row],[experiment_ID]]), "")</f>
        <v>18</v>
      </c>
      <c r="C60" s="127" t="s">
        <v>10040</v>
      </c>
      <c r="D60" s="21">
        <v>42803</v>
      </c>
      <c r="E60" s="106">
        <v>150</v>
      </c>
      <c r="F60" s="127" t="s">
        <v>604</v>
      </c>
      <c r="G60" s="127"/>
      <c r="H60" s="106"/>
      <c r="I60" s="106"/>
      <c r="J60" s="106"/>
      <c r="K60" s="127"/>
      <c r="L60" s="21"/>
      <c r="M60" s="106"/>
      <c r="N60" s="106"/>
      <c r="O60" s="106"/>
    </row>
    <row r="61" spans="1:15" x14ac:dyDescent="0.35">
      <c r="A61" s="127" t="s">
        <v>9815</v>
      </c>
      <c r="B61" s="128" cm="1">
        <f t="array" ref="B61">IF(ROW() &lt; ROW(INDEX(plantings[experiment_ID],ROWS(plantings[experiment_ID]))), COUNTIF(INDEX(plantings[experiment_ID],1):plantings[[#This Row],[experiment_ID]],plantings[[#This Row],[experiment_ID]]), "")</f>
        <v>19</v>
      </c>
      <c r="C61" s="127" t="s">
        <v>10041</v>
      </c>
      <c r="D61" s="21">
        <v>42824</v>
      </c>
      <c r="E61" s="106">
        <v>150</v>
      </c>
      <c r="F61" s="127" t="s">
        <v>604</v>
      </c>
      <c r="G61" s="127"/>
      <c r="H61" s="106"/>
      <c r="I61" s="106"/>
      <c r="J61" s="106"/>
      <c r="K61" s="127"/>
      <c r="L61" s="21"/>
      <c r="M61" s="106"/>
      <c r="N61" s="106"/>
      <c r="O61" s="106"/>
    </row>
    <row r="62" spans="1:15" x14ac:dyDescent="0.35">
      <c r="A62" s="127" t="s">
        <v>9815</v>
      </c>
      <c r="B62" s="128" cm="1">
        <f t="array" ref="B62">IF(ROW() &lt; ROW(INDEX(plantings[experiment_ID],ROWS(plantings[experiment_ID]))), COUNTIF(INDEX(plantings[experiment_ID],1):plantings[[#This Row],[experiment_ID]],plantings[[#This Row],[experiment_ID]]), "")</f>
        <v>20</v>
      </c>
      <c r="C62" s="127" t="s">
        <v>10042</v>
      </c>
      <c r="D62" s="21">
        <v>42844</v>
      </c>
      <c r="E62" s="106">
        <v>150</v>
      </c>
      <c r="F62" s="127" t="s">
        <v>604</v>
      </c>
      <c r="G62" s="127"/>
      <c r="H62" s="106"/>
      <c r="I62" s="106"/>
      <c r="J62" s="106"/>
      <c r="K62" s="127"/>
      <c r="L62" s="21"/>
      <c r="M62" s="106"/>
      <c r="N62" s="106"/>
      <c r="O62" s="106"/>
    </row>
    <row r="63" spans="1:15" x14ac:dyDescent="0.35">
      <c r="A63" s="127" t="s">
        <v>10078</v>
      </c>
      <c r="B63" s="128" cm="1">
        <f t="array" ref="B63">IF(ROW() &lt; ROW(INDEX(plantings[experiment_ID],ROWS(plantings[experiment_ID]))), COUNTIF(INDEX(plantings[experiment_ID],1):plantings[[#This Row],[experiment_ID]],plantings[[#This Row],[experiment_ID]]), "")</f>
        <v>1</v>
      </c>
      <c r="C63" s="127" t="s">
        <v>10151</v>
      </c>
      <c r="D63" s="21"/>
      <c r="E63" s="106">
        <v>350</v>
      </c>
      <c r="F63" s="127" t="s">
        <v>604</v>
      </c>
      <c r="G63" s="127"/>
      <c r="H63" s="106"/>
      <c r="I63" s="106"/>
      <c r="J63" s="106"/>
      <c r="K63" s="127" t="s">
        <v>10146</v>
      </c>
      <c r="L63" s="24"/>
      <c r="M63" s="106"/>
      <c r="N63" s="106">
        <v>18</v>
      </c>
      <c r="O63" s="106"/>
    </row>
    <row r="64" spans="1:15" x14ac:dyDescent="0.35">
      <c r="A64" s="127" t="s">
        <v>10078</v>
      </c>
      <c r="B64" s="128" cm="1">
        <f t="array" ref="B64">IF(ROW() &lt; ROW(INDEX(plantings[experiment_ID],ROWS(plantings[experiment_ID]))), COUNTIF(INDEX(plantings[experiment_ID],1):plantings[[#This Row],[experiment_ID]],plantings[[#This Row],[experiment_ID]]), "")</f>
        <v>2</v>
      </c>
      <c r="C64" s="127" t="s">
        <v>10152</v>
      </c>
      <c r="D64" s="21"/>
      <c r="E64" s="106">
        <v>350</v>
      </c>
      <c r="F64" s="127" t="s">
        <v>604</v>
      </c>
      <c r="G64" s="127"/>
      <c r="H64" s="106"/>
      <c r="I64" s="106"/>
      <c r="J64" s="106"/>
      <c r="K64" s="127" t="s">
        <v>10147</v>
      </c>
      <c r="L64" s="21"/>
      <c r="M64" s="106"/>
      <c r="N64" s="106">
        <v>18</v>
      </c>
      <c r="O64" s="106"/>
    </row>
    <row r="65" spans="1:15" x14ac:dyDescent="0.35">
      <c r="A65" s="127" t="s">
        <v>10078</v>
      </c>
      <c r="B65" s="128" cm="1">
        <f t="array" ref="B65">IF(ROW() &lt; ROW(INDEX(plantings[experiment_ID],ROWS(plantings[experiment_ID]))), COUNTIF(INDEX(plantings[experiment_ID],1):plantings[[#This Row],[experiment_ID]],plantings[[#This Row],[experiment_ID]]), "")</f>
        <v>3</v>
      </c>
      <c r="C65" s="127" t="s">
        <v>10153</v>
      </c>
      <c r="D65" s="21"/>
      <c r="E65" s="106">
        <v>350</v>
      </c>
      <c r="F65" s="127" t="s">
        <v>604</v>
      </c>
      <c r="G65" s="127"/>
      <c r="H65" s="106"/>
      <c r="I65" s="106"/>
      <c r="J65" s="106"/>
      <c r="K65" s="127" t="s">
        <v>10148</v>
      </c>
      <c r="L65" s="21"/>
      <c r="M65" s="106"/>
      <c r="N65" s="106">
        <v>18</v>
      </c>
      <c r="O65" s="106"/>
    </row>
    <row r="66" spans="1:15" x14ac:dyDescent="0.35">
      <c r="A66" s="127" t="s">
        <v>10078</v>
      </c>
      <c r="B66" s="128" cm="1">
        <f t="array" ref="B66">IF(ROW() &lt; ROW(INDEX(plantings[experiment_ID],ROWS(plantings[experiment_ID]))), COUNTIF(INDEX(plantings[experiment_ID],1):plantings[[#This Row],[experiment_ID]],plantings[[#This Row],[experiment_ID]]), "")</f>
        <v>4</v>
      </c>
      <c r="C66" s="127" t="s">
        <v>10154</v>
      </c>
      <c r="D66" s="21"/>
      <c r="E66" s="106">
        <v>350</v>
      </c>
      <c r="F66" s="127" t="s">
        <v>604</v>
      </c>
      <c r="G66" s="127"/>
      <c r="H66" s="106"/>
      <c r="I66" s="106"/>
      <c r="J66" s="106"/>
      <c r="K66" s="127" t="s">
        <v>10146</v>
      </c>
      <c r="L66" s="21"/>
      <c r="M66" s="106"/>
      <c r="N66" s="106">
        <v>18</v>
      </c>
      <c r="O66" s="106"/>
    </row>
    <row r="67" spans="1:15" x14ac:dyDescent="0.35">
      <c r="A67" s="127" t="s">
        <v>10078</v>
      </c>
      <c r="B67" s="128" cm="1">
        <f t="array" ref="B67">IF(ROW() &lt; ROW(INDEX(plantings[experiment_ID],ROWS(plantings[experiment_ID]))), COUNTIF(INDEX(plantings[experiment_ID],1):plantings[[#This Row],[experiment_ID]],plantings[[#This Row],[experiment_ID]]), "")</f>
        <v>5</v>
      </c>
      <c r="C67" s="127" t="s">
        <v>10155</v>
      </c>
      <c r="D67" s="21"/>
      <c r="E67" s="106">
        <v>350</v>
      </c>
      <c r="F67" s="127" t="s">
        <v>604</v>
      </c>
      <c r="G67" s="127"/>
      <c r="H67" s="106"/>
      <c r="I67" s="106"/>
      <c r="J67" s="106"/>
      <c r="K67" s="127" t="s">
        <v>10149</v>
      </c>
      <c r="L67" s="21"/>
      <c r="M67" s="106"/>
      <c r="N67" s="106">
        <v>18</v>
      </c>
      <c r="O67" s="106"/>
    </row>
    <row r="68" spans="1:15" x14ac:dyDescent="0.35">
      <c r="A68" s="127" t="s">
        <v>10078</v>
      </c>
      <c r="B68" s="128" cm="1">
        <f t="array" ref="B68">IF(ROW() &lt; ROW(INDEX(plantings[experiment_ID],ROWS(plantings[experiment_ID]))), COUNTIF(INDEX(plantings[experiment_ID],1):plantings[[#This Row],[experiment_ID]],plantings[[#This Row],[experiment_ID]]), "")</f>
        <v>6</v>
      </c>
      <c r="C68" s="127" t="s">
        <v>10156</v>
      </c>
      <c r="D68" s="21"/>
      <c r="E68" s="106">
        <v>350</v>
      </c>
      <c r="F68" s="127" t="s">
        <v>604</v>
      </c>
      <c r="G68" s="127"/>
      <c r="H68" s="106"/>
      <c r="I68" s="106"/>
      <c r="J68" s="106"/>
      <c r="K68" s="127" t="s">
        <v>10150</v>
      </c>
      <c r="L68" s="21"/>
      <c r="M68" s="106"/>
      <c r="N68" s="106">
        <v>18</v>
      </c>
      <c r="O68" s="106"/>
    </row>
    <row r="69" spans="1:15" x14ac:dyDescent="0.35">
      <c r="A69" s="127"/>
      <c r="B69" s="128" t="str" cm="1">
        <f t="array" ref="B69">IF(ROW() &lt; ROW(INDEX(plantings[experiment_ID],ROWS(plantings[experiment_ID]))), COUNTIF(INDEX(plantings[experiment_ID],1):plantings[[#This Row],[experiment_ID]],plantings[[#This Row],[experiment_ID]]), "")</f>
        <v/>
      </c>
      <c r="C69" s="127"/>
      <c r="D69" s="21"/>
      <c r="E69" s="106"/>
      <c r="F69" s="127"/>
      <c r="G69" s="127"/>
      <c r="H69" s="106"/>
      <c r="I69" s="106"/>
      <c r="J69" s="106"/>
      <c r="K69" s="127"/>
      <c r="L69" s="21"/>
      <c r="M69" s="106"/>
      <c r="N69" s="106"/>
      <c r="O69" s="106"/>
    </row>
  </sheetData>
  <mergeCells count="1">
    <mergeCell ref="A1:H1"/>
  </mergeCells>
  <phoneticPr fontId="23" type="noConversion"/>
  <dataValidations count="2">
    <dataValidation allowBlank="1" showDropDown="1" showInputMessage="1" showErrorMessage="1" sqref="B5:C44 B45:B63 C48:C68" xr:uid="{B7527842-1F0C-4DB4-BF3C-157A61E662C4}"/>
    <dataValidation type="list" allowBlank="1" showInputMessage="1" showErrorMessage="1" sqref="A5:A69"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F5:F62</xm:sqref>
        </x14:dataValidation>
        <x14:dataValidation type="list" allowBlank="1" showInputMessage="1" showErrorMessage="1" xr:uid="{F81D0C17-3975-4867-BB0B-0B9B68FE9311}">
          <x14:formula1>
            <xm:f>DropDown!$AT$3:$AT$8</xm:f>
          </x14:formula1>
          <xm:sqref>G5:G41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40"/>
  <sheetViews>
    <sheetView zoomScaleNormal="100" workbookViewId="0">
      <pane ySplit="4" topLeftCell="A37" activePane="bottomLeft" state="frozen"/>
      <selection pane="bottomLeft" activeCell="E36" sqref="E36:E39"/>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6590</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8581</v>
      </c>
      <c r="B5" s="128" cm="1">
        <f t="array" ref="B5">IF(ROW() &lt; ROW(INDEX(irrigation[experiment_ID],ROWS(irrigation[experiment_ID]))), COUNTIF(INDEX(irrigation[experiment_ID],1):irrigation[[#This Row],[experiment_ID]],irrigation[[#This Row],[experiment_ID]]), "")</f>
        <v>1</v>
      </c>
      <c r="C5" s="127" t="s">
        <v>8620</v>
      </c>
      <c r="D5" s="127" t="s">
        <v>609</v>
      </c>
      <c r="E5" s="127" t="s">
        <v>609</v>
      </c>
    </row>
    <row r="6" spans="1:14" x14ac:dyDescent="0.35">
      <c r="A6" s="127" t="s">
        <v>8581</v>
      </c>
      <c r="B6" s="128" cm="1">
        <f t="array" ref="B6">IF(ROW() &lt; ROW(INDEX(irrigation[experiment_ID],ROWS(irrigation[experiment_ID]))), COUNTIF(INDEX(irrigation[experiment_ID],1):irrigation[[#This Row],[experiment_ID]],irrigation[[#This Row],[experiment_ID]]), "")</f>
        <v>2</v>
      </c>
      <c r="C6" s="127" t="s">
        <v>8621</v>
      </c>
      <c r="D6" s="127" t="s">
        <v>609</v>
      </c>
      <c r="E6" s="127" t="s">
        <v>609</v>
      </c>
    </row>
    <row r="7" spans="1:14" x14ac:dyDescent="0.35">
      <c r="A7" s="127" t="s">
        <v>8642</v>
      </c>
      <c r="B7" s="128" cm="1">
        <f t="array" ref="B7">IF(ROW() &lt; ROW(INDEX(irrigation[experiment_ID],ROWS(irrigation[experiment_ID]))), COUNTIF(INDEX(irrigation[experiment_ID],1):irrigation[[#This Row],[experiment_ID]],irrigation[[#This Row],[experiment_ID]]), "")</f>
        <v>1</v>
      </c>
      <c r="C7" s="127" t="s">
        <v>8657</v>
      </c>
      <c r="D7" s="127" t="s">
        <v>609</v>
      </c>
      <c r="E7" s="127" t="s">
        <v>609</v>
      </c>
    </row>
    <row r="8" spans="1:14" x14ac:dyDescent="0.35">
      <c r="A8" s="127" t="s">
        <v>8642</v>
      </c>
      <c r="B8" s="128" cm="1">
        <f t="array" ref="B8">IF(ROW() &lt; ROW(INDEX(irrigation[experiment_ID],ROWS(irrigation[experiment_ID]))), COUNTIF(INDEX(irrigation[experiment_ID],1):irrigation[[#This Row],[experiment_ID]],irrigation[[#This Row],[experiment_ID]]), "")</f>
        <v>2</v>
      </c>
      <c r="C8" s="127" t="s">
        <v>8658</v>
      </c>
      <c r="D8" s="127" t="s">
        <v>609</v>
      </c>
      <c r="E8" s="127" t="s">
        <v>609</v>
      </c>
    </row>
    <row r="9" spans="1:14" x14ac:dyDescent="0.35">
      <c r="A9" s="127" t="s">
        <v>8642</v>
      </c>
      <c r="B9" s="128" cm="1">
        <f t="array" ref="B9">IF(ROW() &lt; ROW(INDEX(irrigation[experiment_ID],ROWS(irrigation[experiment_ID]))), COUNTIF(INDEX(irrigation[experiment_ID],1):irrigation[[#This Row],[experiment_ID]],irrigation[[#This Row],[experiment_ID]]), "")</f>
        <v>3</v>
      </c>
      <c r="C9" s="127" t="s">
        <v>8659</v>
      </c>
      <c r="D9" s="127" t="s">
        <v>609</v>
      </c>
      <c r="E9" s="127" t="s">
        <v>609</v>
      </c>
    </row>
    <row r="10" spans="1:14" x14ac:dyDescent="0.35">
      <c r="A10" s="127" t="s">
        <v>8642</v>
      </c>
      <c r="B10" s="128" cm="1">
        <f t="array" ref="B10">IF(ROW() &lt; ROW(INDEX(irrigation[experiment_ID],ROWS(irrigation[experiment_ID]))), COUNTIF(INDEX(irrigation[experiment_ID],1):irrigation[[#This Row],[experiment_ID]],irrigation[[#This Row],[experiment_ID]]), "")</f>
        <v>4</v>
      </c>
      <c r="C10" s="127" t="s">
        <v>8660</v>
      </c>
      <c r="D10" s="127" t="s">
        <v>609</v>
      </c>
      <c r="E10" s="127" t="s">
        <v>609</v>
      </c>
    </row>
    <row r="11" spans="1:14" x14ac:dyDescent="0.35">
      <c r="A11" s="127" t="s">
        <v>8699</v>
      </c>
      <c r="B11" s="128" cm="1">
        <f t="array" ref="B11">IF(ROW() &lt; ROW(INDEX(irrigation[experiment_ID],ROWS(irrigation[experiment_ID]))), COUNTIF(INDEX(irrigation[experiment_ID],1):irrigation[[#This Row],[experiment_ID]],irrigation[[#This Row],[experiment_ID]]), "")</f>
        <v>1</v>
      </c>
      <c r="C11" s="127" t="s">
        <v>8720</v>
      </c>
      <c r="D11" s="127" t="s">
        <v>609</v>
      </c>
      <c r="E11" s="127" t="s">
        <v>609</v>
      </c>
    </row>
    <row r="12" spans="1:14" x14ac:dyDescent="0.35">
      <c r="A12" s="127" t="s">
        <v>8748</v>
      </c>
      <c r="B12" s="128" cm="1">
        <f t="array" ref="B12">IF(ROW() &lt; ROW(INDEX(irrigation[experiment_ID],ROWS(irrigation[experiment_ID]))), COUNTIF(INDEX(irrigation[experiment_ID],1):irrigation[[#This Row],[experiment_ID]],irrigation[[#This Row],[experiment_ID]]), "")</f>
        <v>1</v>
      </c>
      <c r="C12" s="127" t="s">
        <v>8781</v>
      </c>
      <c r="D12" s="127" t="s">
        <v>609</v>
      </c>
      <c r="E12" s="127" t="s">
        <v>609</v>
      </c>
    </row>
    <row r="13" spans="1:14" x14ac:dyDescent="0.35">
      <c r="A13" s="127" t="s">
        <v>8748</v>
      </c>
      <c r="B13" s="128" cm="1">
        <f t="array" ref="B13">IF(ROW() &lt; ROW(INDEX(irrigation[experiment_ID],ROWS(irrigation[experiment_ID]))), COUNTIF(INDEX(irrigation[experiment_ID],1):irrigation[[#This Row],[experiment_ID]],irrigation[[#This Row],[experiment_ID]]), "")</f>
        <v>2</v>
      </c>
      <c r="C13" s="127" t="s">
        <v>8782</v>
      </c>
      <c r="D13" s="127" t="s">
        <v>609</v>
      </c>
      <c r="E13" s="127" t="s">
        <v>609</v>
      </c>
    </row>
    <row r="14" spans="1:14" x14ac:dyDescent="0.35">
      <c r="A14" s="127" t="s">
        <v>8923</v>
      </c>
      <c r="B14" s="128" cm="1">
        <f t="array" ref="B14">IF(ROW() &lt; ROW(INDEX(irrigation[experiment_ID],ROWS(irrigation[experiment_ID]))), COUNTIF(INDEX(irrigation[experiment_ID],1):irrigation[[#This Row],[experiment_ID]],irrigation[[#This Row],[experiment_ID]]), "")</f>
        <v>1</v>
      </c>
      <c r="C14" s="127" t="s">
        <v>9797</v>
      </c>
      <c r="D14" s="127" t="s">
        <v>609</v>
      </c>
      <c r="E14" s="127" t="s">
        <v>609</v>
      </c>
    </row>
    <row r="15" spans="1:14" x14ac:dyDescent="0.35">
      <c r="A15" s="127" t="s">
        <v>8923</v>
      </c>
      <c r="B15" s="128" cm="1">
        <f t="array" ref="B15">IF(ROW() &lt; ROW(INDEX(irrigation[experiment_ID],ROWS(irrigation[experiment_ID]))), COUNTIF(INDEX(irrigation[experiment_ID],1):irrigation[[#This Row],[experiment_ID]],irrigation[[#This Row],[experiment_ID]]), "")</f>
        <v>2</v>
      </c>
      <c r="C15" s="127" t="s">
        <v>9794</v>
      </c>
      <c r="D15" s="127" t="s">
        <v>609</v>
      </c>
      <c r="E15" s="127" t="s">
        <v>609</v>
      </c>
    </row>
    <row r="16" spans="1:14" x14ac:dyDescent="0.35">
      <c r="A16" s="127" t="s">
        <v>9034</v>
      </c>
      <c r="B16" s="128" cm="1">
        <f t="array" ref="B16">IF(ROW() &lt; ROW(INDEX(irrigation[experiment_ID],ROWS(irrigation[experiment_ID]))), COUNTIF(INDEX(irrigation[experiment_ID],1):irrigation[[#This Row],[experiment_ID]],irrigation[[#This Row],[experiment_ID]]), "")</f>
        <v>1</v>
      </c>
      <c r="C16" s="127" t="s">
        <v>9057</v>
      </c>
      <c r="D16" s="127" t="s">
        <v>643</v>
      </c>
      <c r="E16" s="127" t="s">
        <v>643</v>
      </c>
    </row>
    <row r="17" spans="1:5" x14ac:dyDescent="0.35">
      <c r="A17" s="127" t="s">
        <v>9034</v>
      </c>
      <c r="B17" s="128" cm="1">
        <f t="array" ref="B17">IF(ROW() &lt; ROW(INDEX(irrigation[experiment_ID],ROWS(irrigation[experiment_ID]))), COUNTIF(INDEX(irrigation[experiment_ID],1):irrigation[[#This Row],[experiment_ID]],irrigation[[#This Row],[experiment_ID]]), "")</f>
        <v>2</v>
      </c>
      <c r="C17" s="127" t="s">
        <v>9058</v>
      </c>
      <c r="D17" s="127" t="s">
        <v>643</v>
      </c>
      <c r="E17" s="127" t="s">
        <v>609</v>
      </c>
    </row>
    <row r="18" spans="1:5" x14ac:dyDescent="0.35">
      <c r="A18" s="127" t="s">
        <v>9383</v>
      </c>
      <c r="B18" s="128" cm="1">
        <f t="array" ref="B18">IF(ROW() &lt; ROW(INDEX(irrigation[experiment_ID],ROWS(irrigation[experiment_ID]))), COUNTIF(INDEX(irrigation[experiment_ID],1):irrigation[[#This Row],[experiment_ID]],irrigation[[#This Row],[experiment_ID]]), "")</f>
        <v>1</v>
      </c>
      <c r="C18" s="127" t="s">
        <v>9396</v>
      </c>
      <c r="D18" s="127" t="s">
        <v>609</v>
      </c>
      <c r="E18" s="127" t="s">
        <v>609</v>
      </c>
    </row>
    <row r="19" spans="1:5" x14ac:dyDescent="0.35">
      <c r="A19" s="127" t="s">
        <v>9383</v>
      </c>
      <c r="B19" s="128" cm="1">
        <f t="array" ref="B19">IF(ROW() &lt; ROW(INDEX(irrigation[experiment_ID],ROWS(irrigation[experiment_ID]))), COUNTIF(INDEX(irrigation[experiment_ID],1):irrigation[[#This Row],[experiment_ID]],irrigation[[#This Row],[experiment_ID]]), "")</f>
        <v>2</v>
      </c>
      <c r="C19" s="127" t="s">
        <v>9397</v>
      </c>
      <c r="D19" s="127" t="s">
        <v>609</v>
      </c>
      <c r="E19" s="127" t="s">
        <v>609</v>
      </c>
    </row>
    <row r="20" spans="1:5" x14ac:dyDescent="0.35">
      <c r="A20" s="127" t="s">
        <v>9383</v>
      </c>
      <c r="B20" s="128" cm="1">
        <f t="array" ref="B20">IF(ROW() &lt; ROW(INDEX(irrigation[experiment_ID],ROWS(irrigation[experiment_ID]))), COUNTIF(INDEX(irrigation[experiment_ID],1):irrigation[[#This Row],[experiment_ID]],irrigation[[#This Row],[experiment_ID]]), "")</f>
        <v>3</v>
      </c>
      <c r="C20" s="127" t="s">
        <v>9398</v>
      </c>
      <c r="D20" s="127" t="s">
        <v>609</v>
      </c>
      <c r="E20" s="127" t="s">
        <v>609</v>
      </c>
    </row>
    <row r="21" spans="1:5" x14ac:dyDescent="0.35">
      <c r="A21" s="127" t="s">
        <v>9383</v>
      </c>
      <c r="B21" s="128" cm="1">
        <f t="array" ref="B21">IF(ROW() &lt; ROW(INDEX(irrigation[experiment_ID],ROWS(irrigation[experiment_ID]))), COUNTIF(INDEX(irrigation[experiment_ID],1):irrigation[[#This Row],[experiment_ID]],irrigation[[#This Row],[experiment_ID]]), "")</f>
        <v>4</v>
      </c>
      <c r="C21" s="127" t="s">
        <v>9399</v>
      </c>
      <c r="D21" s="127" t="s">
        <v>609</v>
      </c>
      <c r="E21" s="127" t="s">
        <v>609</v>
      </c>
    </row>
    <row r="22" spans="1:5" x14ac:dyDescent="0.35">
      <c r="A22" s="127" t="s">
        <v>9383</v>
      </c>
      <c r="B22" s="128" cm="1">
        <f t="array" ref="B22">IF(ROW() &lt; ROW(INDEX(irrigation[experiment_ID],ROWS(irrigation[experiment_ID]))), COUNTIF(INDEX(irrigation[experiment_ID],1):irrigation[[#This Row],[experiment_ID]],irrigation[[#This Row],[experiment_ID]]), "")</f>
        <v>5</v>
      </c>
      <c r="C22" s="127" t="s">
        <v>9400</v>
      </c>
      <c r="D22" s="127" t="s">
        <v>609</v>
      </c>
      <c r="E22" s="127" t="s">
        <v>609</v>
      </c>
    </row>
    <row r="23" spans="1:5" x14ac:dyDescent="0.35">
      <c r="A23" s="127" t="s">
        <v>9383</v>
      </c>
      <c r="B23" s="128" cm="1">
        <f t="array" ref="B23">IF(ROW() &lt; ROW(INDEX(irrigation[experiment_ID],ROWS(irrigation[experiment_ID]))), COUNTIF(INDEX(irrigation[experiment_ID],1):irrigation[[#This Row],[experiment_ID]],irrigation[[#This Row],[experiment_ID]]), "")</f>
        <v>6</v>
      </c>
      <c r="C23" s="127" t="s">
        <v>9401</v>
      </c>
      <c r="D23" s="127" t="s">
        <v>609</v>
      </c>
      <c r="E23" s="127" t="s">
        <v>609</v>
      </c>
    </row>
    <row r="24" spans="1:5" x14ac:dyDescent="0.35">
      <c r="A24" s="127" t="s">
        <v>9383</v>
      </c>
      <c r="B24" s="128" cm="1">
        <f t="array" ref="B24">IF(ROW() &lt; ROW(INDEX(irrigation[experiment_ID],ROWS(irrigation[experiment_ID]))), COUNTIF(INDEX(irrigation[experiment_ID],1):irrigation[[#This Row],[experiment_ID]],irrigation[[#This Row],[experiment_ID]]), "")</f>
        <v>7</v>
      </c>
      <c r="C24" s="127" t="s">
        <v>9402</v>
      </c>
      <c r="D24" s="127" t="s">
        <v>609</v>
      </c>
      <c r="E24" s="127" t="s">
        <v>609</v>
      </c>
    </row>
    <row r="25" spans="1:5" x14ac:dyDescent="0.35">
      <c r="A25" s="127" t="s">
        <v>9383</v>
      </c>
      <c r="B25" s="128" cm="1">
        <f t="array" ref="B25">IF(ROW() &lt; ROW(INDEX(irrigation[experiment_ID],ROWS(irrigation[experiment_ID]))), COUNTIF(INDEX(irrigation[experiment_ID],1):irrigation[[#This Row],[experiment_ID]],irrigation[[#This Row],[experiment_ID]]), "")</f>
        <v>8</v>
      </c>
      <c r="C25" s="127" t="s">
        <v>9403</v>
      </c>
      <c r="D25" s="127" t="s">
        <v>609</v>
      </c>
      <c r="E25" s="127" t="s">
        <v>609</v>
      </c>
    </row>
    <row r="26" spans="1:5" x14ac:dyDescent="0.35">
      <c r="A26" s="127" t="s">
        <v>9383</v>
      </c>
      <c r="B26" s="128" cm="1">
        <f t="array" ref="B26">IF(ROW() &lt; ROW(INDEX(irrigation[experiment_ID],ROWS(irrigation[experiment_ID]))), COUNTIF(INDEX(irrigation[experiment_ID],1):irrigation[[#This Row],[experiment_ID]],irrigation[[#This Row],[experiment_ID]]), "")</f>
        <v>9</v>
      </c>
      <c r="C26" s="127" t="s">
        <v>9404</v>
      </c>
      <c r="D26" s="127" t="s">
        <v>609</v>
      </c>
      <c r="E26" s="127" t="s">
        <v>609</v>
      </c>
    </row>
    <row r="27" spans="1:5" x14ac:dyDescent="0.35">
      <c r="A27" s="127" t="s">
        <v>9383</v>
      </c>
      <c r="B27" s="128" cm="1">
        <f t="array" ref="B27">IF(ROW() &lt; ROW(INDEX(irrigation[experiment_ID],ROWS(irrigation[experiment_ID]))), COUNTIF(INDEX(irrigation[experiment_ID],1):irrigation[[#This Row],[experiment_ID]],irrigation[[#This Row],[experiment_ID]]), "")</f>
        <v>10</v>
      </c>
      <c r="C27" s="127" t="s">
        <v>9405</v>
      </c>
      <c r="D27" s="127" t="s">
        <v>609</v>
      </c>
      <c r="E27" s="127" t="s">
        <v>609</v>
      </c>
    </row>
    <row r="28" spans="1:5" x14ac:dyDescent="0.35">
      <c r="A28" s="127" t="s">
        <v>9383</v>
      </c>
      <c r="B28" s="128" cm="1">
        <f t="array" ref="B28">IF(ROW() &lt; ROW(INDEX(irrigation[experiment_ID],ROWS(irrigation[experiment_ID]))), COUNTIF(INDEX(irrigation[experiment_ID],1):irrigation[[#This Row],[experiment_ID]],irrigation[[#This Row],[experiment_ID]]), "")</f>
        <v>11</v>
      </c>
      <c r="C28" s="127" t="s">
        <v>9406</v>
      </c>
      <c r="D28" s="127" t="s">
        <v>609</v>
      </c>
      <c r="E28" s="127" t="s">
        <v>609</v>
      </c>
    </row>
    <row r="29" spans="1:5" x14ac:dyDescent="0.35">
      <c r="A29" s="127" t="s">
        <v>9383</v>
      </c>
      <c r="B29" s="128" cm="1">
        <f t="array" ref="B29">IF(ROW() &lt; ROW(INDEX(irrigation[experiment_ID],ROWS(irrigation[experiment_ID]))), COUNTIF(INDEX(irrigation[experiment_ID],1):irrigation[[#This Row],[experiment_ID]],irrigation[[#This Row],[experiment_ID]]), "")</f>
        <v>12</v>
      </c>
      <c r="C29" s="127" t="s">
        <v>9407</v>
      </c>
      <c r="D29" s="127" t="s">
        <v>609</v>
      </c>
      <c r="E29" s="127" t="s">
        <v>609</v>
      </c>
    </row>
    <row r="30" spans="1:5" x14ac:dyDescent="0.35">
      <c r="A30" s="127" t="s">
        <v>9383</v>
      </c>
      <c r="B30" s="128" cm="1">
        <f t="array" ref="B30">IF(ROW() &lt; ROW(INDEX(irrigation[experiment_ID],ROWS(irrigation[experiment_ID]))), COUNTIF(INDEX(irrigation[experiment_ID],1):irrigation[[#This Row],[experiment_ID]],irrigation[[#This Row],[experiment_ID]]), "")</f>
        <v>13</v>
      </c>
      <c r="C30" s="127" t="s">
        <v>9408</v>
      </c>
      <c r="D30" s="127" t="s">
        <v>609</v>
      </c>
      <c r="E30" s="127" t="s">
        <v>609</v>
      </c>
    </row>
    <row r="31" spans="1:5" x14ac:dyDescent="0.35">
      <c r="A31" s="127" t="s">
        <v>9383</v>
      </c>
      <c r="B31" s="128" cm="1">
        <f t="array" ref="B31">IF(ROW() &lt; ROW(INDEX(irrigation[experiment_ID],ROWS(irrigation[experiment_ID]))), COUNTIF(INDEX(irrigation[experiment_ID],1):irrigation[[#This Row],[experiment_ID]],irrigation[[#This Row],[experiment_ID]]), "")</f>
        <v>14</v>
      </c>
      <c r="C31" s="127" t="s">
        <v>9409</v>
      </c>
      <c r="D31" s="127" t="s">
        <v>609</v>
      </c>
      <c r="E31" s="127" t="s">
        <v>609</v>
      </c>
    </row>
    <row r="32" spans="1:5" x14ac:dyDescent="0.35">
      <c r="A32" s="127" t="s">
        <v>9383</v>
      </c>
      <c r="B32" s="128" cm="1">
        <f t="array" ref="B32">IF(ROW() &lt; ROW(INDEX(irrigation[experiment_ID],ROWS(irrigation[experiment_ID]))), COUNTIF(INDEX(irrigation[experiment_ID],1):irrigation[[#This Row],[experiment_ID]],irrigation[[#This Row],[experiment_ID]]), "")</f>
        <v>15</v>
      </c>
      <c r="C32" s="127" t="s">
        <v>9410</v>
      </c>
      <c r="D32" s="127" t="s">
        <v>609</v>
      </c>
      <c r="E32" s="127" t="s">
        <v>609</v>
      </c>
    </row>
    <row r="33" spans="1:5" x14ac:dyDescent="0.35">
      <c r="A33" s="127" t="s">
        <v>9523</v>
      </c>
      <c r="B33" s="128" cm="1">
        <f t="array" ref="B33">IF(ROW() &lt; ROW(INDEX(irrigation[experiment_ID],ROWS(irrigation[experiment_ID]))), COUNTIF(INDEX(irrigation[experiment_ID],1):irrigation[[#This Row],[experiment_ID]],irrigation[[#This Row],[experiment_ID]]), "")</f>
        <v>1</v>
      </c>
      <c r="C33" s="127" t="s">
        <v>9530</v>
      </c>
      <c r="D33" s="127" t="s">
        <v>643</v>
      </c>
      <c r="E33" s="127" t="s">
        <v>609</v>
      </c>
    </row>
    <row r="34" spans="1:5" x14ac:dyDescent="0.35">
      <c r="A34" s="127" t="s">
        <v>9815</v>
      </c>
      <c r="B34" s="128" cm="1">
        <f t="array" ref="B34">IF(ROW() &lt; ROW(INDEX(irrigation[experiment_ID],ROWS(irrigation[experiment_ID]))), COUNTIF(INDEX(irrigation[experiment_ID],1):irrigation[[#This Row],[experiment_ID]],irrigation[[#This Row],[experiment_ID]]), "")</f>
        <v>1</v>
      </c>
      <c r="C34" s="127" t="s">
        <v>9824</v>
      </c>
      <c r="D34" s="127" t="s">
        <v>643</v>
      </c>
      <c r="E34" s="127" t="s">
        <v>609</v>
      </c>
    </row>
    <row r="35" spans="1:5" x14ac:dyDescent="0.35">
      <c r="A35" s="127" t="s">
        <v>9815</v>
      </c>
      <c r="B35" s="128" cm="1">
        <f t="array" ref="B35">IF(ROW() &lt; ROW(INDEX(irrigation[experiment_ID],ROWS(irrigation[experiment_ID]))), COUNTIF(INDEX(irrigation[experiment_ID],1):irrigation[[#This Row],[experiment_ID]],irrigation[[#This Row],[experiment_ID]]), "")</f>
        <v>2</v>
      </c>
      <c r="C35" s="127" t="s">
        <v>9826</v>
      </c>
      <c r="D35" s="127" t="s">
        <v>643</v>
      </c>
      <c r="E35" s="127" t="s">
        <v>609</v>
      </c>
    </row>
    <row r="36" spans="1:5" x14ac:dyDescent="0.35">
      <c r="A36" s="127" t="s">
        <v>9815</v>
      </c>
      <c r="B36" s="128" cm="1">
        <f t="array" ref="B36">IF(ROW() &lt; ROW(INDEX(irrigation[experiment_ID],ROWS(irrigation[experiment_ID]))), COUNTIF(INDEX(irrigation[experiment_ID],1):irrigation[[#This Row],[experiment_ID]],irrigation[[#This Row],[experiment_ID]]), "")</f>
        <v>3</v>
      </c>
      <c r="C36" s="127" t="s">
        <v>9825</v>
      </c>
      <c r="D36" s="127" t="s">
        <v>643</v>
      </c>
      <c r="E36" s="127" t="s">
        <v>609</v>
      </c>
    </row>
    <row r="37" spans="1:5" x14ac:dyDescent="0.35">
      <c r="A37" s="127" t="s">
        <v>9815</v>
      </c>
      <c r="B37" s="128" cm="1">
        <f t="array" ref="B37">IF(ROW() &lt; ROW(INDEX(irrigation[experiment_ID],ROWS(irrigation[experiment_ID]))), COUNTIF(INDEX(irrigation[experiment_ID],1):irrigation[[#This Row],[experiment_ID]],irrigation[[#This Row],[experiment_ID]]), "")</f>
        <v>4</v>
      </c>
      <c r="C37" s="127" t="s">
        <v>10045</v>
      </c>
      <c r="D37" s="127" t="s">
        <v>609</v>
      </c>
      <c r="E37" s="127" t="s">
        <v>609</v>
      </c>
    </row>
    <row r="38" spans="1:5" x14ac:dyDescent="0.35">
      <c r="A38" s="127" t="s">
        <v>9815</v>
      </c>
      <c r="B38" s="128" cm="1">
        <f t="array" ref="B38">IF(ROW() &lt; ROW(INDEX(irrigation[experiment_ID],ROWS(irrigation[experiment_ID]))), COUNTIF(INDEX(irrigation[experiment_ID],1):irrigation[[#This Row],[experiment_ID]],irrigation[[#This Row],[experiment_ID]]), "")</f>
        <v>5</v>
      </c>
      <c r="C38" s="127" t="s">
        <v>10046</v>
      </c>
      <c r="D38" s="127" t="s">
        <v>609</v>
      </c>
      <c r="E38" s="127" t="s">
        <v>609</v>
      </c>
    </row>
    <row r="39" spans="1:5" x14ac:dyDescent="0.35">
      <c r="A39" s="127" t="s">
        <v>9815</v>
      </c>
      <c r="B39" s="128" cm="1">
        <f t="array" ref="B39">IF(ROW() &lt; ROW(INDEX(irrigation[experiment_ID],ROWS(irrigation[experiment_ID]))), COUNTIF(INDEX(irrigation[experiment_ID],1):irrigation[[#This Row],[experiment_ID]],irrigation[[#This Row],[experiment_ID]]), "")</f>
        <v>6</v>
      </c>
      <c r="C39" s="127" t="s">
        <v>10047</v>
      </c>
      <c r="D39" s="127" t="s">
        <v>609</v>
      </c>
      <c r="E39" s="127" t="s">
        <v>609</v>
      </c>
    </row>
    <row r="40" spans="1:5" x14ac:dyDescent="0.35">
      <c r="A40" s="127"/>
      <c r="B40" s="128" t="str" cm="1">
        <f t="array" ref="B40">IF(ROW() &lt; ROW(INDEX(irrigation[experiment_ID],ROWS(irrigation[experiment_ID]))), COUNTIF(INDEX(irrigation[experiment_ID],1):irrigation[[#This Row],[experiment_ID]],irrigation[[#This Row],[experiment_ID]]), "")</f>
        <v/>
      </c>
      <c r="C40" s="127"/>
      <c r="D40" s="127"/>
      <c r="E40" s="127"/>
    </row>
  </sheetData>
  <mergeCells count="1">
    <mergeCell ref="A1:H1"/>
  </mergeCells>
  <phoneticPr fontId="23" type="noConversion"/>
  <dataValidations count="2">
    <dataValidation type="list" allowBlank="1" showInputMessage="1" showErrorMessage="1" sqref="A5:A40" xr:uid="{C33EEDC2-6BF4-4F8C-9144-C1881BFB46A2}">
      <formula1>ddl_experiments</formula1>
    </dataValidation>
    <dataValidation allowBlank="1" showDropDown="1" showInputMessage="1" showErrorMessage="1" sqref="B5:C40" xr:uid="{E1280430-16A0-4906-9B8A-36EAC398F632}"/>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D5:E40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85"/>
  <sheetViews>
    <sheetView topLeftCell="B1" zoomScaleNormal="100" workbookViewId="0">
      <pane ySplit="4" topLeftCell="A82" activePane="bottomLeft" state="frozen"/>
      <selection pane="bottomLeft" activeCell="F80" sqref="F80:F85"/>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93" t="s">
        <v>6591</v>
      </c>
      <c r="B1" s="193"/>
      <c r="C1" s="193"/>
      <c r="D1" s="193"/>
      <c r="E1" s="193"/>
      <c r="F1" s="193"/>
      <c r="G1" s="193"/>
      <c r="H1" s="193"/>
    </row>
    <row r="2" spans="1:14" ht="28.5" customHeight="1" x14ac:dyDescent="0.35">
      <c r="A2" s="30"/>
      <c r="B2" s="30"/>
    </row>
    <row r="3" spans="1:14" s="81" customFormat="1" ht="32.25" customHeight="1" x14ac:dyDescent="0.35">
      <c r="A3" s="15" t="s">
        <v>1923</v>
      </c>
      <c r="B3" s="15" t="s">
        <v>1950</v>
      </c>
      <c r="C3" s="15" t="s">
        <v>6398</v>
      </c>
      <c r="D3" s="15" t="s">
        <v>2056</v>
      </c>
      <c r="E3" s="15" t="s">
        <v>2051</v>
      </c>
      <c r="F3" s="15" t="s">
        <v>1888</v>
      </c>
      <c r="G3" s="81" t="s">
        <v>1895</v>
      </c>
      <c r="H3" s="15"/>
      <c r="I3" s="15"/>
      <c r="J3" s="16"/>
      <c r="K3" s="15"/>
      <c r="M3" s="16"/>
      <c r="N3" s="15"/>
    </row>
    <row r="4" spans="1:14" x14ac:dyDescent="0.35">
      <c r="A4" s="4" t="s">
        <v>93</v>
      </c>
      <c r="B4" s="4" t="s">
        <v>123</v>
      </c>
      <c r="C4" s="4" t="s">
        <v>2710</v>
      </c>
      <c r="D4" s="120" t="s">
        <v>177</v>
      </c>
      <c r="E4" s="120" t="s">
        <v>178</v>
      </c>
      <c r="F4" s="120" t="s">
        <v>179</v>
      </c>
      <c r="G4" s="120" t="s">
        <v>7526</v>
      </c>
    </row>
    <row r="5" spans="1:14" x14ac:dyDescent="0.35">
      <c r="A5" s="131" t="s">
        <v>8581</v>
      </c>
      <c r="B5" s="118">
        <v>1</v>
      </c>
      <c r="C5" s="131" t="s">
        <v>8599</v>
      </c>
      <c r="D5" s="21"/>
      <c r="E5" s="144"/>
      <c r="F5" s="145">
        <v>30</v>
      </c>
      <c r="G5" t="s">
        <v>8591</v>
      </c>
    </row>
    <row r="6" spans="1:14" x14ac:dyDescent="0.35">
      <c r="A6" s="131" t="s">
        <v>8581</v>
      </c>
      <c r="B6" s="118">
        <v>1</v>
      </c>
      <c r="C6" s="131" t="s">
        <v>8599</v>
      </c>
      <c r="D6" s="21"/>
      <c r="E6" s="144"/>
      <c r="F6" s="145">
        <v>40</v>
      </c>
      <c r="G6" t="s">
        <v>8592</v>
      </c>
    </row>
    <row r="7" spans="1:14" x14ac:dyDescent="0.35">
      <c r="A7" s="131" t="s">
        <v>8581</v>
      </c>
      <c r="B7" s="118">
        <v>1</v>
      </c>
      <c r="C7" s="131" t="s">
        <v>8599</v>
      </c>
      <c r="D7" s="21"/>
      <c r="E7" s="144"/>
      <c r="F7" s="145">
        <v>30</v>
      </c>
      <c r="G7" t="s">
        <v>8593</v>
      </c>
    </row>
    <row r="8" spans="1:14" x14ac:dyDescent="0.35">
      <c r="A8" s="131" t="s">
        <v>8581</v>
      </c>
      <c r="B8" s="118">
        <v>1</v>
      </c>
      <c r="C8" s="131" t="s">
        <v>8599</v>
      </c>
      <c r="D8" s="21"/>
      <c r="E8" s="144"/>
      <c r="F8" s="145">
        <v>35</v>
      </c>
      <c r="G8" t="s">
        <v>8594</v>
      </c>
    </row>
    <row r="9" spans="1:14" x14ac:dyDescent="0.35">
      <c r="A9" s="131" t="s">
        <v>8581</v>
      </c>
      <c r="B9" s="118">
        <v>1</v>
      </c>
      <c r="C9" s="131" t="s">
        <v>8599</v>
      </c>
      <c r="D9" s="21"/>
      <c r="E9" s="144"/>
      <c r="F9" s="145">
        <v>30</v>
      </c>
      <c r="G9" t="s">
        <v>8595</v>
      </c>
    </row>
    <row r="10" spans="1:14" x14ac:dyDescent="0.35">
      <c r="A10" s="131" t="s">
        <v>8581</v>
      </c>
      <c r="B10" s="118">
        <v>1</v>
      </c>
      <c r="C10" s="131" t="s">
        <v>8599</v>
      </c>
      <c r="D10" s="21"/>
      <c r="E10" s="144"/>
      <c r="F10" s="145">
        <v>35</v>
      </c>
      <c r="G10" t="s">
        <v>8596</v>
      </c>
    </row>
    <row r="11" spans="1:14" x14ac:dyDescent="0.35">
      <c r="A11" s="131" t="s">
        <v>8581</v>
      </c>
      <c r="B11" s="118">
        <v>1</v>
      </c>
      <c r="C11" s="131" t="s">
        <v>8599</v>
      </c>
      <c r="D11" s="21"/>
      <c r="E11" s="144"/>
      <c r="F11" s="145">
        <v>35</v>
      </c>
      <c r="G11" t="s">
        <v>8597</v>
      </c>
    </row>
    <row r="12" spans="1:14" x14ac:dyDescent="0.35">
      <c r="A12" s="131" t="s">
        <v>8581</v>
      </c>
      <c r="B12" s="118">
        <v>1</v>
      </c>
      <c r="C12" s="131" t="s">
        <v>8599</v>
      </c>
      <c r="D12" s="21"/>
      <c r="E12" s="144"/>
      <c r="F12" s="145">
        <v>35</v>
      </c>
      <c r="G12" t="s">
        <v>8598</v>
      </c>
    </row>
    <row r="13" spans="1:14" x14ac:dyDescent="0.35">
      <c r="A13" s="131" t="s">
        <v>8581</v>
      </c>
      <c r="B13" s="118">
        <v>2</v>
      </c>
      <c r="C13" s="131" t="s">
        <v>8600</v>
      </c>
      <c r="D13" s="21"/>
      <c r="E13" s="144"/>
      <c r="F13" s="145">
        <v>30</v>
      </c>
      <c r="G13" t="s">
        <v>8591</v>
      </c>
    </row>
    <row r="14" spans="1:14" x14ac:dyDescent="0.35">
      <c r="A14" s="131" t="s">
        <v>8581</v>
      </c>
      <c r="B14" s="118">
        <v>2</v>
      </c>
      <c r="C14" s="131" t="s">
        <v>8600</v>
      </c>
      <c r="D14" s="21"/>
      <c r="E14" s="144"/>
      <c r="F14" s="145">
        <v>40</v>
      </c>
      <c r="G14" t="s">
        <v>8592</v>
      </c>
    </row>
    <row r="15" spans="1:14" x14ac:dyDescent="0.35">
      <c r="A15" s="131" t="s">
        <v>8581</v>
      </c>
      <c r="B15" s="118">
        <v>2</v>
      </c>
      <c r="C15" s="131" t="s">
        <v>8600</v>
      </c>
      <c r="D15" s="21"/>
      <c r="E15" s="144"/>
      <c r="F15" s="145">
        <v>30</v>
      </c>
      <c r="G15" t="s">
        <v>8593</v>
      </c>
    </row>
    <row r="16" spans="1:14" x14ac:dyDescent="0.35">
      <c r="A16" s="131" t="s">
        <v>8581</v>
      </c>
      <c r="B16" s="118">
        <v>2</v>
      </c>
      <c r="C16" s="131" t="s">
        <v>8600</v>
      </c>
      <c r="D16" s="21"/>
      <c r="E16" s="144"/>
      <c r="F16" s="145">
        <v>35</v>
      </c>
      <c r="G16" t="s">
        <v>8594</v>
      </c>
    </row>
    <row r="17" spans="1:7" x14ac:dyDescent="0.35">
      <c r="A17" s="131" t="s">
        <v>8581</v>
      </c>
      <c r="B17" s="118">
        <v>2</v>
      </c>
      <c r="C17" s="131" t="s">
        <v>8600</v>
      </c>
      <c r="D17" s="21"/>
      <c r="E17" s="144"/>
      <c r="F17" s="145">
        <v>30</v>
      </c>
      <c r="G17" t="s">
        <v>8595</v>
      </c>
    </row>
    <row r="18" spans="1:7" x14ac:dyDescent="0.35">
      <c r="A18" s="131" t="s">
        <v>8581</v>
      </c>
      <c r="B18" s="118">
        <v>2</v>
      </c>
      <c r="C18" s="131" t="s">
        <v>8600</v>
      </c>
      <c r="D18" s="21"/>
      <c r="E18" s="144"/>
      <c r="F18" s="145">
        <v>35</v>
      </c>
      <c r="G18" t="s">
        <v>8596</v>
      </c>
    </row>
    <row r="19" spans="1:7" x14ac:dyDescent="0.35">
      <c r="A19" s="131" t="s">
        <v>8581</v>
      </c>
      <c r="B19" s="118">
        <v>2</v>
      </c>
      <c r="C19" s="131" t="s">
        <v>8600</v>
      </c>
      <c r="D19" s="21"/>
      <c r="E19" s="144"/>
      <c r="F19" s="145">
        <v>35</v>
      </c>
      <c r="G19" t="s">
        <v>8597</v>
      </c>
    </row>
    <row r="20" spans="1:7" x14ac:dyDescent="0.35">
      <c r="A20" s="131" t="s">
        <v>8642</v>
      </c>
      <c r="B20" s="118">
        <v>1</v>
      </c>
      <c r="C20" s="127" t="s">
        <v>8661</v>
      </c>
      <c r="D20" s="21">
        <v>33953</v>
      </c>
      <c r="E20" s="144" t="s">
        <v>732</v>
      </c>
      <c r="F20" s="145">
        <v>300</v>
      </c>
    </row>
    <row r="21" spans="1:7" x14ac:dyDescent="0.35">
      <c r="A21" s="131" t="s">
        <v>8642</v>
      </c>
      <c r="B21" s="118">
        <v>1</v>
      </c>
      <c r="C21" s="127" t="s">
        <v>8661</v>
      </c>
      <c r="D21" s="21"/>
      <c r="E21" s="144" t="s">
        <v>732</v>
      </c>
      <c r="F21" s="145">
        <v>600</v>
      </c>
      <c r="G21" t="s">
        <v>8665</v>
      </c>
    </row>
    <row r="22" spans="1:7" x14ac:dyDescent="0.35">
      <c r="A22" s="131" t="s">
        <v>8642</v>
      </c>
      <c r="B22" s="118">
        <v>2</v>
      </c>
      <c r="C22" s="127" t="s">
        <v>8662</v>
      </c>
      <c r="D22" s="21">
        <v>33953</v>
      </c>
      <c r="E22" s="144" t="s">
        <v>732</v>
      </c>
      <c r="F22" s="145">
        <v>300</v>
      </c>
    </row>
    <row r="23" spans="1:7" x14ac:dyDescent="0.35">
      <c r="A23" s="131" t="s">
        <v>8642</v>
      </c>
      <c r="B23" s="118">
        <v>2</v>
      </c>
      <c r="C23" s="127" t="s">
        <v>8662</v>
      </c>
      <c r="D23" s="21"/>
      <c r="E23" s="144" t="s">
        <v>732</v>
      </c>
      <c r="F23" s="145">
        <v>275</v>
      </c>
      <c r="G23" t="s">
        <v>8666</v>
      </c>
    </row>
    <row r="24" spans="1:7" x14ac:dyDescent="0.35">
      <c r="A24" s="131" t="s">
        <v>8642</v>
      </c>
      <c r="B24" s="118">
        <v>3</v>
      </c>
      <c r="C24" s="127" t="s">
        <v>8663</v>
      </c>
      <c r="D24" s="21">
        <v>34311</v>
      </c>
      <c r="E24" s="144" t="s">
        <v>706</v>
      </c>
      <c r="F24" s="145">
        <v>30</v>
      </c>
    </row>
    <row r="25" spans="1:7" x14ac:dyDescent="0.35">
      <c r="A25" s="131" t="s">
        <v>8642</v>
      </c>
      <c r="B25" s="118">
        <v>3</v>
      </c>
      <c r="C25" s="127" t="s">
        <v>8663</v>
      </c>
      <c r="D25" s="21"/>
      <c r="E25" s="144" t="s">
        <v>706</v>
      </c>
      <c r="F25" s="145">
        <v>620</v>
      </c>
      <c r="G25" t="s">
        <v>8667</v>
      </c>
    </row>
    <row r="26" spans="1:7" x14ac:dyDescent="0.35">
      <c r="A26" s="131" t="s">
        <v>8642</v>
      </c>
      <c r="B26" s="118">
        <v>4</v>
      </c>
      <c r="C26" s="127" t="s">
        <v>8664</v>
      </c>
      <c r="D26" s="21">
        <v>34311</v>
      </c>
      <c r="E26" s="144" t="s">
        <v>706</v>
      </c>
      <c r="F26" s="145">
        <v>30</v>
      </c>
    </row>
    <row r="27" spans="1:7" x14ac:dyDescent="0.35">
      <c r="A27" s="131" t="s">
        <v>8642</v>
      </c>
      <c r="B27" s="118">
        <v>4</v>
      </c>
      <c r="C27" s="127" t="s">
        <v>8664</v>
      </c>
      <c r="D27" s="21"/>
      <c r="E27" s="144" t="s">
        <v>732</v>
      </c>
      <c r="F27" s="145">
        <v>257</v>
      </c>
      <c r="G27" t="s">
        <v>8668</v>
      </c>
    </row>
    <row r="28" spans="1:7" x14ac:dyDescent="0.35">
      <c r="A28" s="131" t="s">
        <v>8699</v>
      </c>
      <c r="B28" s="118">
        <v>1</v>
      </c>
      <c r="C28" s="127" t="s">
        <v>8720</v>
      </c>
      <c r="D28" s="21"/>
      <c r="E28" s="144"/>
      <c r="F28" s="145"/>
      <c r="G28" t="s">
        <v>8721</v>
      </c>
    </row>
    <row r="29" spans="1:7" x14ac:dyDescent="0.35">
      <c r="A29" s="131" t="s">
        <v>8748</v>
      </c>
      <c r="B29" s="118">
        <v>1</v>
      </c>
      <c r="C29" s="127" t="s">
        <v>8781</v>
      </c>
      <c r="D29" s="21"/>
      <c r="E29" s="144"/>
      <c r="F29" s="145">
        <v>5.7</v>
      </c>
      <c r="G29" t="s">
        <v>8783</v>
      </c>
    </row>
    <row r="30" spans="1:7" x14ac:dyDescent="0.35">
      <c r="A30" s="131" t="s">
        <v>8748</v>
      </c>
      <c r="B30" s="118">
        <v>2</v>
      </c>
      <c r="C30" s="127" t="s">
        <v>8782</v>
      </c>
      <c r="D30" s="21"/>
      <c r="E30" s="144"/>
      <c r="F30" s="145">
        <v>12</v>
      </c>
      <c r="G30" t="s">
        <v>8784</v>
      </c>
    </row>
    <row r="31" spans="1:7" x14ac:dyDescent="0.35">
      <c r="A31" s="131" t="s">
        <v>8923</v>
      </c>
      <c r="B31" s="118">
        <v>1</v>
      </c>
      <c r="C31" s="127" t="s">
        <v>9797</v>
      </c>
      <c r="D31" s="21"/>
      <c r="E31" s="144"/>
      <c r="F31" s="145"/>
      <c r="G31" t="s">
        <v>8967</v>
      </c>
    </row>
    <row r="32" spans="1:7" x14ac:dyDescent="0.35">
      <c r="A32" s="131" t="s">
        <v>8923</v>
      </c>
      <c r="B32" s="118">
        <v>2</v>
      </c>
      <c r="C32" s="127" t="s">
        <v>9794</v>
      </c>
      <c r="D32" s="21"/>
      <c r="E32" s="144"/>
      <c r="F32" s="145"/>
      <c r="G32" t="s">
        <v>9795</v>
      </c>
    </row>
    <row r="33" spans="1:7" x14ac:dyDescent="0.35">
      <c r="A33" s="131" t="s">
        <v>9034</v>
      </c>
      <c r="B33" s="118">
        <v>2</v>
      </c>
      <c r="C33" s="127" t="s">
        <v>9058</v>
      </c>
      <c r="D33" s="21"/>
      <c r="E33" s="144"/>
      <c r="F33" s="145"/>
    </row>
    <row r="34" spans="1:7" x14ac:dyDescent="0.35">
      <c r="A34" s="131" t="s">
        <v>9383</v>
      </c>
      <c r="B34" s="118">
        <v>1</v>
      </c>
      <c r="C34" s="131" t="s">
        <v>9396</v>
      </c>
      <c r="D34" s="21"/>
      <c r="E34" s="144"/>
      <c r="F34" s="145"/>
      <c r="G34" t="s">
        <v>9411</v>
      </c>
    </row>
    <row r="35" spans="1:7" x14ac:dyDescent="0.35">
      <c r="A35" s="131" t="s">
        <v>9383</v>
      </c>
      <c r="B35" s="128">
        <v>1</v>
      </c>
      <c r="C35" s="131" t="s">
        <v>9396</v>
      </c>
      <c r="D35" s="21"/>
      <c r="E35" s="144"/>
      <c r="F35" s="145"/>
      <c r="G35" t="s">
        <v>9412</v>
      </c>
    </row>
    <row r="36" spans="1:7" x14ac:dyDescent="0.35">
      <c r="A36" s="131" t="s">
        <v>9383</v>
      </c>
      <c r="B36" s="128">
        <v>1</v>
      </c>
      <c r="C36" s="131" t="s">
        <v>9396</v>
      </c>
      <c r="D36" s="21"/>
      <c r="E36" s="144"/>
      <c r="F36" s="145"/>
      <c r="G36" t="s">
        <v>9413</v>
      </c>
    </row>
    <row r="37" spans="1:7" x14ac:dyDescent="0.35">
      <c r="A37" s="131" t="s">
        <v>9383</v>
      </c>
      <c r="B37" s="118">
        <v>2</v>
      </c>
      <c r="C37" s="131" t="s">
        <v>9397</v>
      </c>
      <c r="D37" s="21"/>
      <c r="E37" s="144"/>
      <c r="F37" s="145"/>
      <c r="G37" t="s">
        <v>9411</v>
      </c>
    </row>
    <row r="38" spans="1:7" x14ac:dyDescent="0.35">
      <c r="A38" s="131" t="s">
        <v>9383</v>
      </c>
      <c r="B38" s="128">
        <v>2</v>
      </c>
      <c r="C38" s="131" t="s">
        <v>9397</v>
      </c>
      <c r="D38" s="21"/>
      <c r="E38" s="144"/>
      <c r="F38" s="145"/>
      <c r="G38" t="s">
        <v>9412</v>
      </c>
    </row>
    <row r="39" spans="1:7" x14ac:dyDescent="0.35">
      <c r="A39" s="131" t="s">
        <v>9383</v>
      </c>
      <c r="B39" s="128">
        <v>2</v>
      </c>
      <c r="C39" s="131" t="s">
        <v>9397</v>
      </c>
      <c r="D39" s="21"/>
      <c r="E39" s="144"/>
      <c r="F39" s="145"/>
      <c r="G39" t="s">
        <v>9414</v>
      </c>
    </row>
    <row r="40" spans="1:7" x14ac:dyDescent="0.35">
      <c r="A40" s="131" t="s">
        <v>9383</v>
      </c>
      <c r="B40" s="118">
        <v>3</v>
      </c>
      <c r="C40" s="131" t="s">
        <v>9398</v>
      </c>
      <c r="D40" s="21"/>
      <c r="E40" s="144"/>
      <c r="F40" s="145"/>
      <c r="G40" t="s">
        <v>9411</v>
      </c>
    </row>
    <row r="41" spans="1:7" x14ac:dyDescent="0.35">
      <c r="A41" s="131" t="s">
        <v>9383</v>
      </c>
      <c r="B41" s="128">
        <v>3</v>
      </c>
      <c r="C41" s="131" t="s">
        <v>9398</v>
      </c>
      <c r="D41" s="21"/>
      <c r="E41" s="144"/>
      <c r="F41" s="145"/>
      <c r="G41" t="s">
        <v>9412</v>
      </c>
    </row>
    <row r="42" spans="1:7" x14ac:dyDescent="0.35">
      <c r="A42" s="131" t="s">
        <v>9383</v>
      </c>
      <c r="B42" s="128">
        <v>3</v>
      </c>
      <c r="C42" s="131" t="s">
        <v>9398</v>
      </c>
      <c r="D42" s="21"/>
      <c r="E42" s="144"/>
      <c r="F42" s="145"/>
      <c r="G42" t="s">
        <v>9415</v>
      </c>
    </row>
    <row r="43" spans="1:7" x14ac:dyDescent="0.35">
      <c r="A43" s="131" t="s">
        <v>9383</v>
      </c>
      <c r="B43" s="118">
        <v>4</v>
      </c>
      <c r="C43" s="131" t="s">
        <v>9399</v>
      </c>
      <c r="D43" s="21"/>
      <c r="E43" s="144"/>
      <c r="F43" s="145"/>
      <c r="G43" t="s">
        <v>9411</v>
      </c>
    </row>
    <row r="44" spans="1:7" x14ac:dyDescent="0.35">
      <c r="A44" s="131" t="s">
        <v>9383</v>
      </c>
      <c r="B44" s="128">
        <v>4</v>
      </c>
      <c r="C44" s="131" t="s">
        <v>9399</v>
      </c>
      <c r="D44" s="21"/>
      <c r="E44" s="144"/>
      <c r="F44" s="145"/>
      <c r="G44" t="s">
        <v>9412</v>
      </c>
    </row>
    <row r="45" spans="1:7" x14ac:dyDescent="0.35">
      <c r="A45" s="131" t="s">
        <v>9383</v>
      </c>
      <c r="B45" s="128">
        <v>4</v>
      </c>
      <c r="C45" s="131" t="s">
        <v>9399</v>
      </c>
      <c r="D45" s="21"/>
      <c r="E45" s="144"/>
      <c r="F45" s="145"/>
      <c r="G45" t="s">
        <v>9416</v>
      </c>
    </row>
    <row r="46" spans="1:7" x14ac:dyDescent="0.35">
      <c r="A46" s="131" t="s">
        <v>9383</v>
      </c>
      <c r="B46" s="118">
        <v>5</v>
      </c>
      <c r="C46" s="131" t="s">
        <v>9418</v>
      </c>
      <c r="D46" s="21"/>
      <c r="E46" s="144"/>
      <c r="F46" s="145"/>
      <c r="G46" t="s">
        <v>9411</v>
      </c>
    </row>
    <row r="47" spans="1:7" x14ac:dyDescent="0.35">
      <c r="A47" s="131" t="s">
        <v>9383</v>
      </c>
      <c r="B47" s="128">
        <v>5</v>
      </c>
      <c r="C47" s="131" t="s">
        <v>9418</v>
      </c>
      <c r="D47" s="21"/>
      <c r="E47" s="144"/>
      <c r="F47" s="145"/>
      <c r="G47" t="s">
        <v>9412</v>
      </c>
    </row>
    <row r="48" spans="1:7" x14ac:dyDescent="0.35">
      <c r="A48" s="131" t="s">
        <v>9383</v>
      </c>
      <c r="B48" s="128">
        <v>5</v>
      </c>
      <c r="C48" s="131" t="s">
        <v>9418</v>
      </c>
      <c r="D48" s="21"/>
      <c r="E48" s="144"/>
      <c r="F48" s="145"/>
      <c r="G48" t="s">
        <v>9417</v>
      </c>
    </row>
    <row r="49" spans="1:7" x14ac:dyDescent="0.35">
      <c r="A49" s="131" t="s">
        <v>9383</v>
      </c>
      <c r="B49" s="118">
        <v>6</v>
      </c>
      <c r="C49" s="131" t="s">
        <v>9401</v>
      </c>
      <c r="D49" s="21"/>
      <c r="E49" s="144"/>
      <c r="F49" s="145"/>
      <c r="G49" t="s">
        <v>9411</v>
      </c>
    </row>
    <row r="50" spans="1:7" x14ac:dyDescent="0.35">
      <c r="A50" s="131" t="s">
        <v>9383</v>
      </c>
      <c r="B50" s="128">
        <v>6</v>
      </c>
      <c r="C50" s="131" t="s">
        <v>9401</v>
      </c>
      <c r="D50" s="21"/>
      <c r="E50" s="144"/>
      <c r="F50" s="145"/>
      <c r="G50" t="s">
        <v>9412</v>
      </c>
    </row>
    <row r="51" spans="1:7" x14ac:dyDescent="0.35">
      <c r="A51" s="131" t="s">
        <v>9383</v>
      </c>
      <c r="B51" s="128">
        <v>6</v>
      </c>
      <c r="C51" s="131" t="s">
        <v>9401</v>
      </c>
      <c r="D51" s="21"/>
      <c r="E51" s="144"/>
      <c r="F51" s="145"/>
      <c r="G51" t="s">
        <v>9419</v>
      </c>
    </row>
    <row r="52" spans="1:7" x14ac:dyDescent="0.35">
      <c r="A52" s="131" t="s">
        <v>9383</v>
      </c>
      <c r="B52" s="118">
        <v>7</v>
      </c>
      <c r="C52" s="131" t="s">
        <v>9402</v>
      </c>
      <c r="D52" s="21"/>
      <c r="E52" s="144"/>
      <c r="F52" s="145"/>
      <c r="G52" t="s">
        <v>9411</v>
      </c>
    </row>
    <row r="53" spans="1:7" x14ac:dyDescent="0.35">
      <c r="A53" s="131" t="s">
        <v>9383</v>
      </c>
      <c r="B53" s="128">
        <v>7</v>
      </c>
      <c r="C53" s="131" t="s">
        <v>9402</v>
      </c>
      <c r="D53" s="21"/>
      <c r="E53" s="144"/>
      <c r="F53" s="145"/>
      <c r="G53" t="s">
        <v>9412</v>
      </c>
    </row>
    <row r="54" spans="1:7" x14ac:dyDescent="0.35">
      <c r="A54" s="131" t="s">
        <v>9383</v>
      </c>
      <c r="B54" s="128">
        <v>7</v>
      </c>
      <c r="C54" s="131" t="s">
        <v>9402</v>
      </c>
      <c r="D54" s="21"/>
      <c r="E54" s="144"/>
      <c r="F54" s="145"/>
      <c r="G54" t="s">
        <v>9420</v>
      </c>
    </row>
    <row r="55" spans="1:7" x14ac:dyDescent="0.35">
      <c r="A55" s="131" t="s">
        <v>9383</v>
      </c>
      <c r="B55" s="118">
        <v>8</v>
      </c>
      <c r="C55" s="131" t="s">
        <v>9403</v>
      </c>
      <c r="D55" s="21"/>
      <c r="E55" s="144"/>
      <c r="F55" s="145"/>
      <c r="G55" t="s">
        <v>9411</v>
      </c>
    </row>
    <row r="56" spans="1:7" x14ac:dyDescent="0.35">
      <c r="A56" s="131" t="s">
        <v>9383</v>
      </c>
      <c r="B56" s="128">
        <v>8</v>
      </c>
      <c r="C56" s="131" t="s">
        <v>9403</v>
      </c>
      <c r="D56" s="21"/>
      <c r="E56" s="144"/>
      <c r="F56" s="145"/>
      <c r="G56" t="s">
        <v>9412</v>
      </c>
    </row>
    <row r="57" spans="1:7" x14ac:dyDescent="0.35">
      <c r="A57" s="131" t="s">
        <v>9383</v>
      </c>
      <c r="B57" s="128">
        <v>8</v>
      </c>
      <c r="C57" s="131" t="s">
        <v>9403</v>
      </c>
      <c r="D57" s="21"/>
      <c r="E57" s="144"/>
      <c r="F57" s="145"/>
      <c r="G57" t="s">
        <v>9421</v>
      </c>
    </row>
    <row r="58" spans="1:7" x14ac:dyDescent="0.35">
      <c r="A58" s="131" t="s">
        <v>9383</v>
      </c>
      <c r="B58" s="118">
        <v>9</v>
      </c>
      <c r="C58" s="131" t="s">
        <v>9404</v>
      </c>
      <c r="D58" s="21"/>
      <c r="E58" s="144"/>
      <c r="F58" s="145"/>
      <c r="G58" t="s">
        <v>9411</v>
      </c>
    </row>
    <row r="59" spans="1:7" x14ac:dyDescent="0.35">
      <c r="A59" s="131" t="s">
        <v>9383</v>
      </c>
      <c r="B59" s="128">
        <v>9</v>
      </c>
      <c r="C59" s="131" t="s">
        <v>9404</v>
      </c>
      <c r="D59" s="21"/>
      <c r="E59" s="144"/>
      <c r="F59" s="145"/>
      <c r="G59" t="s">
        <v>9412</v>
      </c>
    </row>
    <row r="60" spans="1:7" x14ac:dyDescent="0.35">
      <c r="A60" s="131" t="s">
        <v>9383</v>
      </c>
      <c r="B60" s="128">
        <v>9</v>
      </c>
      <c r="C60" s="131" t="s">
        <v>9404</v>
      </c>
      <c r="D60" s="21"/>
      <c r="E60" s="144"/>
      <c r="F60" s="145"/>
      <c r="G60" t="s">
        <v>9422</v>
      </c>
    </row>
    <row r="61" spans="1:7" x14ac:dyDescent="0.35">
      <c r="A61" s="131" t="s">
        <v>9383</v>
      </c>
      <c r="B61" s="118">
        <v>10</v>
      </c>
      <c r="C61" s="131" t="s">
        <v>9424</v>
      </c>
      <c r="D61" s="21"/>
      <c r="E61" s="144"/>
      <c r="F61" s="145"/>
      <c r="G61" t="s">
        <v>9411</v>
      </c>
    </row>
    <row r="62" spans="1:7" x14ac:dyDescent="0.35">
      <c r="A62" s="131" t="s">
        <v>9383</v>
      </c>
      <c r="B62" s="128">
        <v>10</v>
      </c>
      <c r="C62" s="131" t="s">
        <v>9424</v>
      </c>
      <c r="D62" s="21"/>
      <c r="E62" s="144"/>
      <c r="F62" s="145"/>
      <c r="G62" t="s">
        <v>9412</v>
      </c>
    </row>
    <row r="63" spans="1:7" x14ac:dyDescent="0.35">
      <c r="A63" s="131" t="s">
        <v>9383</v>
      </c>
      <c r="B63" s="128">
        <v>10</v>
      </c>
      <c r="C63" s="131" t="s">
        <v>9424</v>
      </c>
      <c r="D63" s="21"/>
      <c r="E63" s="144"/>
      <c r="F63" s="145"/>
      <c r="G63" t="s">
        <v>9423</v>
      </c>
    </row>
    <row r="64" spans="1:7" x14ac:dyDescent="0.35">
      <c r="A64" s="131" t="s">
        <v>9383</v>
      </c>
      <c r="B64" s="118">
        <v>11</v>
      </c>
      <c r="C64" s="131" t="s">
        <v>9406</v>
      </c>
      <c r="D64" s="21"/>
      <c r="E64" s="144"/>
      <c r="F64" s="145"/>
      <c r="G64" t="s">
        <v>9411</v>
      </c>
    </row>
    <row r="65" spans="1:7" x14ac:dyDescent="0.35">
      <c r="A65" s="131" t="s">
        <v>9383</v>
      </c>
      <c r="B65" s="128">
        <v>11</v>
      </c>
      <c r="C65" s="131" t="s">
        <v>9406</v>
      </c>
      <c r="D65" s="21"/>
      <c r="E65" s="144"/>
      <c r="F65" s="145"/>
      <c r="G65" t="s">
        <v>9412</v>
      </c>
    </row>
    <row r="66" spans="1:7" x14ac:dyDescent="0.35">
      <c r="A66" s="131" t="s">
        <v>9383</v>
      </c>
      <c r="B66" s="128">
        <v>11</v>
      </c>
      <c r="C66" s="131" t="s">
        <v>9406</v>
      </c>
      <c r="D66" s="21"/>
      <c r="E66" s="144"/>
      <c r="F66" s="145"/>
      <c r="G66" t="s">
        <v>9425</v>
      </c>
    </row>
    <row r="67" spans="1:7" x14ac:dyDescent="0.35">
      <c r="A67" s="131" t="s">
        <v>9383</v>
      </c>
      <c r="B67" s="118">
        <v>12</v>
      </c>
      <c r="C67" s="131" t="s">
        <v>9407</v>
      </c>
      <c r="D67" s="21"/>
      <c r="E67" s="144"/>
      <c r="F67" s="145"/>
      <c r="G67" t="s">
        <v>9411</v>
      </c>
    </row>
    <row r="68" spans="1:7" x14ac:dyDescent="0.35">
      <c r="A68" s="131" t="s">
        <v>9383</v>
      </c>
      <c r="B68" s="128">
        <v>12</v>
      </c>
      <c r="C68" s="131" t="s">
        <v>9407</v>
      </c>
      <c r="D68" s="21"/>
      <c r="E68" s="144"/>
      <c r="F68" s="145"/>
      <c r="G68" t="s">
        <v>9412</v>
      </c>
    </row>
    <row r="69" spans="1:7" x14ac:dyDescent="0.35">
      <c r="A69" s="131" t="s">
        <v>9383</v>
      </c>
      <c r="B69" s="128">
        <v>12</v>
      </c>
      <c r="C69" s="131" t="s">
        <v>9407</v>
      </c>
      <c r="D69" s="21"/>
      <c r="E69" s="144"/>
      <c r="F69" s="145"/>
      <c r="G69" t="s">
        <v>9426</v>
      </c>
    </row>
    <row r="70" spans="1:7" x14ac:dyDescent="0.35">
      <c r="A70" s="131" t="s">
        <v>9383</v>
      </c>
      <c r="B70" s="118">
        <v>13</v>
      </c>
      <c r="C70" s="131" t="s">
        <v>9408</v>
      </c>
      <c r="D70" s="21"/>
      <c r="E70" s="144"/>
      <c r="F70" s="145"/>
      <c r="G70" t="s">
        <v>9411</v>
      </c>
    </row>
    <row r="71" spans="1:7" x14ac:dyDescent="0.35">
      <c r="A71" s="131" t="s">
        <v>9383</v>
      </c>
      <c r="B71" s="128">
        <v>13</v>
      </c>
      <c r="C71" s="131" t="s">
        <v>9408</v>
      </c>
      <c r="D71" s="21"/>
      <c r="E71" s="144"/>
      <c r="F71" s="145"/>
      <c r="G71" t="s">
        <v>9412</v>
      </c>
    </row>
    <row r="72" spans="1:7" x14ac:dyDescent="0.35">
      <c r="A72" s="131" t="s">
        <v>9383</v>
      </c>
      <c r="B72" s="128">
        <v>13</v>
      </c>
      <c r="C72" s="131" t="s">
        <v>9408</v>
      </c>
      <c r="D72" s="21"/>
      <c r="E72" s="144"/>
      <c r="F72" s="145"/>
      <c r="G72" t="s">
        <v>9427</v>
      </c>
    </row>
    <row r="73" spans="1:7" x14ac:dyDescent="0.35">
      <c r="A73" s="131" t="s">
        <v>9383</v>
      </c>
      <c r="B73" s="118">
        <v>14</v>
      </c>
      <c r="C73" s="131" t="s">
        <v>9409</v>
      </c>
      <c r="D73" s="21"/>
      <c r="E73" s="144"/>
      <c r="F73" s="145"/>
      <c r="G73" t="s">
        <v>9411</v>
      </c>
    </row>
    <row r="74" spans="1:7" x14ac:dyDescent="0.35">
      <c r="A74" s="131" t="s">
        <v>9383</v>
      </c>
      <c r="B74" s="128">
        <v>14</v>
      </c>
      <c r="C74" s="131" t="s">
        <v>9409</v>
      </c>
      <c r="D74" s="21"/>
      <c r="E74" s="144"/>
      <c r="F74" s="145"/>
      <c r="G74" t="s">
        <v>9412</v>
      </c>
    </row>
    <row r="75" spans="1:7" x14ac:dyDescent="0.35">
      <c r="A75" s="131" t="s">
        <v>9383</v>
      </c>
      <c r="B75" s="128">
        <v>14</v>
      </c>
      <c r="C75" s="131" t="s">
        <v>9409</v>
      </c>
      <c r="D75" s="21"/>
      <c r="E75" s="144"/>
      <c r="F75" s="145"/>
      <c r="G75" t="s">
        <v>9428</v>
      </c>
    </row>
    <row r="76" spans="1:7" x14ac:dyDescent="0.35">
      <c r="A76" s="131" t="s">
        <v>9383</v>
      </c>
      <c r="B76" s="118">
        <v>15</v>
      </c>
      <c r="C76" s="131" t="s">
        <v>9430</v>
      </c>
      <c r="D76" s="21"/>
      <c r="E76" s="144"/>
      <c r="F76" s="145"/>
      <c r="G76" t="s">
        <v>9411</v>
      </c>
    </row>
    <row r="77" spans="1:7" x14ac:dyDescent="0.35">
      <c r="A77" s="131" t="s">
        <v>9383</v>
      </c>
      <c r="B77" s="128">
        <v>15</v>
      </c>
      <c r="C77" s="131" t="s">
        <v>9430</v>
      </c>
      <c r="D77" s="21"/>
      <c r="E77" s="144"/>
      <c r="F77" s="145"/>
      <c r="G77" t="s">
        <v>9412</v>
      </c>
    </row>
    <row r="78" spans="1:7" x14ac:dyDescent="0.35">
      <c r="A78" s="131" t="s">
        <v>9383</v>
      </c>
      <c r="B78" s="128">
        <v>15</v>
      </c>
      <c r="C78" s="131" t="s">
        <v>9430</v>
      </c>
      <c r="D78" s="21"/>
      <c r="E78" s="144"/>
      <c r="F78" s="145"/>
      <c r="G78" t="s">
        <v>9429</v>
      </c>
    </row>
    <row r="79" spans="1:7" x14ac:dyDescent="0.35">
      <c r="A79" s="127" t="s">
        <v>9815</v>
      </c>
      <c r="B79" s="128">
        <v>1</v>
      </c>
      <c r="C79" s="127" t="s">
        <v>9824</v>
      </c>
      <c r="D79" s="21"/>
      <c r="E79" s="144"/>
      <c r="F79" s="145"/>
      <c r="G79" s="144"/>
    </row>
    <row r="80" spans="1:7" x14ac:dyDescent="0.35">
      <c r="A80" s="127" t="s">
        <v>9815</v>
      </c>
      <c r="B80" s="128">
        <v>2</v>
      </c>
      <c r="C80" s="127" t="s">
        <v>9826</v>
      </c>
      <c r="D80" s="21"/>
      <c r="E80" s="144"/>
      <c r="F80" s="145"/>
      <c r="G80" s="144"/>
    </row>
    <row r="81" spans="1:7" x14ac:dyDescent="0.35">
      <c r="A81" s="127" t="s">
        <v>9815</v>
      </c>
      <c r="B81" s="128">
        <v>3</v>
      </c>
      <c r="C81" s="127" t="s">
        <v>9825</v>
      </c>
      <c r="D81" s="21"/>
      <c r="E81" s="144"/>
      <c r="F81" s="145">
        <v>30</v>
      </c>
      <c r="G81" s="144"/>
    </row>
    <row r="82" spans="1:7" x14ac:dyDescent="0.35">
      <c r="A82" s="127" t="s">
        <v>9815</v>
      </c>
      <c r="B82" s="128">
        <v>4</v>
      </c>
      <c r="C82" s="127" t="s">
        <v>10045</v>
      </c>
      <c r="D82" s="21"/>
      <c r="E82" s="144"/>
      <c r="F82" s="145">
        <v>210</v>
      </c>
      <c r="G82" s="144"/>
    </row>
    <row r="83" spans="1:7" x14ac:dyDescent="0.35">
      <c r="A83" s="127" t="s">
        <v>9815</v>
      </c>
      <c r="B83" s="128">
        <v>5</v>
      </c>
      <c r="C83" s="127" t="s">
        <v>10046</v>
      </c>
      <c r="D83" s="21"/>
      <c r="E83" s="144"/>
      <c r="F83" s="145">
        <v>50</v>
      </c>
      <c r="G83" s="144"/>
    </row>
    <row r="84" spans="1:7" x14ac:dyDescent="0.35">
      <c r="A84" s="127" t="s">
        <v>9815</v>
      </c>
      <c r="B84" s="128">
        <v>6</v>
      </c>
      <c r="C84" s="127" t="s">
        <v>10047</v>
      </c>
      <c r="D84" s="21"/>
      <c r="E84" s="144"/>
      <c r="F84" s="145">
        <v>125</v>
      </c>
      <c r="G84" s="144"/>
    </row>
    <row r="85" spans="1:7" x14ac:dyDescent="0.35">
      <c r="A85" s="127"/>
      <c r="B85" s="128"/>
      <c r="C85" s="131"/>
      <c r="D85" s="21"/>
      <c r="E85" s="144"/>
      <c r="F85" s="145"/>
      <c r="G85" s="144"/>
    </row>
  </sheetData>
  <mergeCells count="1">
    <mergeCell ref="A1:H1"/>
  </mergeCells>
  <conditionalFormatting sqref="D4:G4">
    <cfRule type="duplicateValues" dxfId="4" priority="2"/>
  </conditionalFormatting>
  <conditionalFormatting sqref="D4">
    <cfRule type="duplicateValues" dxfId="3" priority="3"/>
  </conditionalFormatting>
  <dataValidations count="2">
    <dataValidation allowBlank="1" showDropDown="1" showInputMessage="1" showErrorMessage="1" sqref="C20:C33 C79:C84" xr:uid="{BA8AA1E2-7765-4EC1-99AC-35F2A8B7AB6B}"/>
    <dataValidation type="list" allowBlank="1" showInputMessage="1" showErrorMessage="1" sqref="D27:D34 D37 D40 D43 D46 D49 D52 D55 D58 D61 D64 D67 D70 D73 D76"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A5:A85</xm:sqref>
        </x14:dataValidation>
        <x14:dataValidation type="list" allowBlank="1" showInputMessage="1" showErrorMessage="1" xr:uid="{B8E196A7-3E4D-4C18-946C-7CAB2AA72E43}">
          <x14:formula1>
            <xm:f>DropDown!$BB$3:$BB$15</xm:f>
          </x14:formula1>
          <xm:sqref>E5:E85</xm:sqref>
        </x14:dataValidation>
        <x14:dataValidation type="list" allowBlank="1" showInputMessage="1" showErrorMessage="1" xr:uid="{621CB7BE-8EB6-47B2-8C1C-509F09FCD8BB}">
          <x14:formula1>
            <xm:f>_xlfn.ANCHORARRAY(_xlfn.XLOOKUP($A5,ddlIrrigations!$A$2:$A$500,ddlIrrigations!$DQ$2:$DQ$500))</xm:f>
          </x14:formula1>
          <xm:sqref>B5:B85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7530</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3" t="s">
        <v>6592</v>
      </c>
      <c r="B1" s="193"/>
      <c r="C1" s="193"/>
      <c r="D1" s="193"/>
      <c r="E1" s="193"/>
      <c r="F1" s="193"/>
      <c r="G1" s="193"/>
      <c r="H1" s="193"/>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01"/>
  <sheetViews>
    <sheetView zoomScaleNormal="100" workbookViewId="0">
      <pane ySplit="4" topLeftCell="A99" activePane="bottomLeft" state="frozen"/>
      <selection activeCell="G20" sqref="G20"/>
      <selection pane="bottomLeft" activeCell="C101" sqref="C101"/>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20" ht="150" customHeight="1" x14ac:dyDescent="0.35">
      <c r="A1" s="193" t="s">
        <v>6593</v>
      </c>
      <c r="B1" s="193"/>
      <c r="C1" s="193"/>
      <c r="D1" s="193"/>
      <c r="E1" s="193"/>
      <c r="F1" s="193"/>
      <c r="G1" s="193"/>
      <c r="H1" s="193"/>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8581</v>
      </c>
      <c r="B5" s="128" cm="1">
        <f t="array" ref="B5">IF(ROW() &lt; ROW(INDEX(fertilizers[experiment_ID],ROWS(fertilizers[experiment_ID]))), COUNTIF(INDEX(fertilizers[experiment_ID],1):fertilizers[[#This Row],[experiment_ID]],fertilizers[[#This Row],[experiment_ID]]), "")</f>
        <v>1</v>
      </c>
      <c r="C5" s="127" t="s">
        <v>8601</v>
      </c>
      <c r="D5" s="127" t="s">
        <v>609</v>
      </c>
      <c r="E5" s="128">
        <v>1</v>
      </c>
      <c r="F5" s="106">
        <v>54</v>
      </c>
      <c r="G5" s="127"/>
    </row>
    <row r="6" spans="1:20" x14ac:dyDescent="0.35">
      <c r="A6" s="127" t="s">
        <v>8581</v>
      </c>
      <c r="B6" s="128" cm="1">
        <f t="array" ref="B6">IF(ROW() &lt; ROW(INDEX(fertilizers[experiment_ID],ROWS(fertilizers[experiment_ID]))), COUNTIF(INDEX(fertilizers[experiment_ID],1):fertilizers[[#This Row],[experiment_ID]],fertilizers[[#This Row],[experiment_ID]]), "")</f>
        <v>2</v>
      </c>
      <c r="C6" s="127" t="s">
        <v>8602</v>
      </c>
      <c r="D6" s="127" t="s">
        <v>609</v>
      </c>
      <c r="E6" s="128">
        <v>1</v>
      </c>
      <c r="F6" s="106">
        <v>54</v>
      </c>
      <c r="G6" s="127"/>
    </row>
    <row r="7" spans="1:20" x14ac:dyDescent="0.35">
      <c r="A7" s="127" t="s">
        <v>8581</v>
      </c>
      <c r="B7" s="128" cm="1">
        <f t="array" ref="B7">IF(ROW() &lt; ROW(INDEX(fertilizers[experiment_ID],ROWS(fertilizers[experiment_ID]))), COUNTIF(INDEX(fertilizers[experiment_ID],1):fertilizers[[#This Row],[experiment_ID]],fertilizers[[#This Row],[experiment_ID]]), "")</f>
        <v>3</v>
      </c>
      <c r="C7" s="127" t="s">
        <v>8603</v>
      </c>
      <c r="D7" s="127" t="s">
        <v>609</v>
      </c>
      <c r="E7" s="128">
        <v>4</v>
      </c>
      <c r="F7" s="106">
        <v>121</v>
      </c>
      <c r="G7" s="127"/>
    </row>
    <row r="8" spans="1:20" x14ac:dyDescent="0.35">
      <c r="A8" s="127" t="s">
        <v>8581</v>
      </c>
      <c r="B8" s="128" cm="1">
        <f t="array" ref="B8">IF(ROW() &lt; ROW(INDEX(fertilizers[experiment_ID],ROWS(fertilizers[experiment_ID]))), COUNTIF(INDEX(fertilizers[experiment_ID],1):fertilizers[[#This Row],[experiment_ID]],fertilizers[[#This Row],[experiment_ID]]), "")</f>
        <v>4</v>
      </c>
      <c r="C8" s="127" t="s">
        <v>8604</v>
      </c>
      <c r="D8" s="127" t="s">
        <v>609</v>
      </c>
      <c r="E8" s="128">
        <v>4</v>
      </c>
      <c r="F8" s="106">
        <v>121</v>
      </c>
      <c r="G8" s="127"/>
    </row>
    <row r="9" spans="1:20" x14ac:dyDescent="0.35">
      <c r="A9" s="127" t="s">
        <v>8581</v>
      </c>
      <c r="B9" s="128" cm="1">
        <f t="array" ref="B9">IF(ROW() &lt; ROW(INDEX(fertilizers[experiment_ID],ROWS(fertilizers[experiment_ID]))), COUNTIF(INDEX(fertilizers[experiment_ID],1):fertilizers[[#This Row],[experiment_ID]],fertilizers[[#This Row],[experiment_ID]]), "")</f>
        <v>5</v>
      </c>
      <c r="C9" s="127" t="s">
        <v>8605</v>
      </c>
      <c r="D9" s="127" t="s">
        <v>609</v>
      </c>
      <c r="E9" s="128">
        <v>4</v>
      </c>
      <c r="F9" s="106">
        <v>187</v>
      </c>
      <c r="G9" s="127"/>
    </row>
    <row r="10" spans="1:20" x14ac:dyDescent="0.35">
      <c r="A10" s="127" t="s">
        <v>8581</v>
      </c>
      <c r="B10" s="128" cm="1">
        <f t="array" ref="B10">IF(ROW() &lt; ROW(INDEX(fertilizers[experiment_ID],ROWS(fertilizers[experiment_ID]))), COUNTIF(INDEX(fertilizers[experiment_ID],1):fertilizers[[#This Row],[experiment_ID]],fertilizers[[#This Row],[experiment_ID]]), "")</f>
        <v>6</v>
      </c>
      <c r="C10" s="127" t="s">
        <v>8606</v>
      </c>
      <c r="D10" s="127" t="s">
        <v>609</v>
      </c>
      <c r="E10" s="128">
        <v>4</v>
      </c>
      <c r="F10" s="106">
        <v>187</v>
      </c>
      <c r="G10" s="127"/>
    </row>
    <row r="11" spans="1:20" x14ac:dyDescent="0.35">
      <c r="A11" s="127" t="s">
        <v>8581</v>
      </c>
      <c r="B11" s="128" cm="1">
        <f t="array" ref="B11">IF(ROW() &lt; ROW(INDEX(fertilizers[experiment_ID],ROWS(fertilizers[experiment_ID]))), COUNTIF(INDEX(fertilizers[experiment_ID],1):fertilizers[[#This Row],[experiment_ID]],fertilizers[[#This Row],[experiment_ID]]), "")</f>
        <v>7</v>
      </c>
      <c r="C11" s="127" t="s">
        <v>8607</v>
      </c>
      <c r="D11" s="127" t="s">
        <v>609</v>
      </c>
      <c r="E11" s="128">
        <v>4</v>
      </c>
      <c r="F11" s="106">
        <v>254</v>
      </c>
      <c r="G11" s="127"/>
    </row>
    <row r="12" spans="1:20" x14ac:dyDescent="0.35">
      <c r="A12" s="127" t="s">
        <v>8581</v>
      </c>
      <c r="B12" s="128" cm="1">
        <f t="array" ref="B12">IF(ROW() &lt; ROW(INDEX(fertilizers[experiment_ID],ROWS(fertilizers[experiment_ID]))), COUNTIF(INDEX(fertilizers[experiment_ID],1):fertilizers[[#This Row],[experiment_ID]],fertilizers[[#This Row],[experiment_ID]]), "")</f>
        <v>8</v>
      </c>
      <c r="C12" s="127" t="s">
        <v>8608</v>
      </c>
      <c r="D12" s="127" t="s">
        <v>609</v>
      </c>
      <c r="E12" s="128">
        <v>4</v>
      </c>
      <c r="F12" s="106">
        <v>254</v>
      </c>
      <c r="G12" s="127"/>
    </row>
    <row r="13" spans="1:20" x14ac:dyDescent="0.35">
      <c r="A13" s="127" t="s">
        <v>8581</v>
      </c>
      <c r="B13" s="128" cm="1">
        <f t="array" ref="B13">IF(ROW() &lt; ROW(INDEX(fertilizers[experiment_ID],ROWS(fertilizers[experiment_ID]))), COUNTIF(INDEX(fertilizers[experiment_ID],1):fertilizers[[#This Row],[experiment_ID]],fertilizers[[#This Row],[experiment_ID]]), "")</f>
        <v>9</v>
      </c>
      <c r="C13" s="127" t="s">
        <v>8609</v>
      </c>
      <c r="D13" s="127" t="s">
        <v>609</v>
      </c>
      <c r="E13" s="128">
        <v>4</v>
      </c>
      <c r="F13" s="106">
        <v>321</v>
      </c>
      <c r="G13" s="127"/>
    </row>
    <row r="14" spans="1:20" x14ac:dyDescent="0.35">
      <c r="A14" s="127" t="s">
        <v>8581</v>
      </c>
      <c r="B14" s="128" cm="1">
        <f t="array" ref="B14">IF(ROW() &lt; ROW(INDEX(fertilizers[experiment_ID],ROWS(fertilizers[experiment_ID]))), COUNTIF(INDEX(fertilizers[experiment_ID],1):fertilizers[[#This Row],[experiment_ID]],fertilizers[[#This Row],[experiment_ID]]), "")</f>
        <v>10</v>
      </c>
      <c r="C14" s="127" t="s">
        <v>8610</v>
      </c>
      <c r="D14" s="127" t="s">
        <v>609</v>
      </c>
      <c r="E14" s="128">
        <v>4</v>
      </c>
      <c r="F14" s="106">
        <v>321</v>
      </c>
      <c r="G14" s="127"/>
    </row>
    <row r="15" spans="1:20" x14ac:dyDescent="0.35">
      <c r="A15" s="127" t="s">
        <v>8642</v>
      </c>
      <c r="B15" s="128" cm="1">
        <f t="array" ref="B15">IF(ROW() &lt; ROW(INDEX(fertilizers[experiment_ID],ROWS(fertilizers[experiment_ID]))), COUNTIF(INDEX(fertilizers[experiment_ID],1):fertilizers[[#This Row],[experiment_ID]],fertilizers[[#This Row],[experiment_ID]]), "")</f>
        <v>1</v>
      </c>
      <c r="C15" s="127" t="s">
        <v>8669</v>
      </c>
      <c r="D15" s="127" t="s">
        <v>609</v>
      </c>
      <c r="E15" s="128"/>
      <c r="F15" s="106">
        <v>315</v>
      </c>
      <c r="G15" s="127" t="s">
        <v>8671</v>
      </c>
    </row>
    <row r="16" spans="1:20" x14ac:dyDescent="0.35">
      <c r="A16" s="127" t="s">
        <v>8642</v>
      </c>
      <c r="B16" s="128" cm="1">
        <f t="array" ref="B16">IF(ROW() &lt; ROW(INDEX(fertilizers[experiment_ID],ROWS(fertilizers[experiment_ID]))), COUNTIF(INDEX(fertilizers[experiment_ID],1):fertilizers[[#This Row],[experiment_ID]],fertilizers[[#This Row],[experiment_ID]]), "")</f>
        <v>2</v>
      </c>
      <c r="C16" s="127" t="s">
        <v>8670</v>
      </c>
      <c r="D16" s="127" t="s">
        <v>609</v>
      </c>
      <c r="E16" s="128"/>
      <c r="F16" s="106">
        <v>290</v>
      </c>
      <c r="G16" s="127" t="s">
        <v>8671</v>
      </c>
    </row>
    <row r="17" spans="1:7" x14ac:dyDescent="0.35">
      <c r="A17" s="127" t="s">
        <v>8699</v>
      </c>
      <c r="B17" s="128" cm="1">
        <f t="array" ref="B17">IF(ROW() &lt; ROW(INDEX(fertilizers[experiment_ID],ROWS(fertilizers[experiment_ID]))), COUNTIF(INDEX(fertilizers[experiment_ID],1):fertilizers[[#This Row],[experiment_ID]],fertilizers[[#This Row],[experiment_ID]]), "")</f>
        <v>1</v>
      </c>
      <c r="C17" s="127" t="s">
        <v>8722</v>
      </c>
      <c r="D17" s="127" t="s">
        <v>609</v>
      </c>
      <c r="E17" s="128">
        <v>2</v>
      </c>
      <c r="F17" s="106">
        <v>750</v>
      </c>
      <c r="G17" s="127" t="s">
        <v>8724</v>
      </c>
    </row>
    <row r="18" spans="1:7" x14ac:dyDescent="0.35">
      <c r="A18" s="127" t="s">
        <v>8699</v>
      </c>
      <c r="B18" s="128" cm="1">
        <f t="array" ref="B18">IF(ROW() &lt; ROW(INDEX(fertilizers[experiment_ID],ROWS(fertilizers[experiment_ID]))), COUNTIF(INDEX(fertilizers[experiment_ID],1):fertilizers[[#This Row],[experiment_ID]],fertilizers[[#This Row],[experiment_ID]]), "")</f>
        <v>2</v>
      </c>
      <c r="C18" s="127" t="s">
        <v>8723</v>
      </c>
      <c r="D18" s="127" t="s">
        <v>609</v>
      </c>
      <c r="E18" s="128">
        <v>2</v>
      </c>
      <c r="F18" s="106">
        <v>750</v>
      </c>
      <c r="G18" s="127" t="s">
        <v>8724</v>
      </c>
    </row>
    <row r="19" spans="1:7" x14ac:dyDescent="0.35">
      <c r="A19" s="127" t="s">
        <v>8748</v>
      </c>
      <c r="B19" s="128" cm="1">
        <f t="array" ref="B19">IF(ROW() &lt; ROW(INDEX(fertilizers[experiment_ID],ROWS(fertilizers[experiment_ID]))), COUNTIF(INDEX(fertilizers[experiment_ID],1):fertilizers[[#This Row],[experiment_ID]],fertilizers[[#This Row],[experiment_ID]]), "")</f>
        <v>1</v>
      </c>
      <c r="C19" s="127" t="s">
        <v>8785</v>
      </c>
      <c r="D19" s="127" t="s">
        <v>643</v>
      </c>
      <c r="E19" s="128">
        <v>0</v>
      </c>
      <c r="F19" s="106">
        <v>0</v>
      </c>
      <c r="G19" s="127"/>
    </row>
    <row r="20" spans="1:7" x14ac:dyDescent="0.35">
      <c r="A20" s="127" t="s">
        <v>8748</v>
      </c>
      <c r="B20" s="128" cm="1">
        <f t="array" ref="B20">IF(ROW() &lt; ROW(INDEX(fertilizers[experiment_ID],ROWS(fertilizers[experiment_ID]))), COUNTIF(INDEX(fertilizers[experiment_ID],1):fertilizers[[#This Row],[experiment_ID]],fertilizers[[#This Row],[experiment_ID]]), "")</f>
        <v>2</v>
      </c>
      <c r="C20" s="127" t="s">
        <v>8792</v>
      </c>
      <c r="D20" s="127" t="s">
        <v>609</v>
      </c>
      <c r="E20" s="128">
        <v>2</v>
      </c>
      <c r="F20" s="106">
        <v>50</v>
      </c>
      <c r="G20" s="127"/>
    </row>
    <row r="21" spans="1:7" x14ac:dyDescent="0.35">
      <c r="A21" s="127" t="s">
        <v>8748</v>
      </c>
      <c r="B21" s="128" cm="1">
        <f t="array" ref="B21">IF(ROW() &lt; ROW(INDEX(fertilizers[experiment_ID],ROWS(fertilizers[experiment_ID]))), COUNTIF(INDEX(fertilizers[experiment_ID],1):fertilizers[[#This Row],[experiment_ID]],fertilizers[[#This Row],[experiment_ID]]), "")</f>
        <v>3</v>
      </c>
      <c r="C21" s="127" t="s">
        <v>8793</v>
      </c>
      <c r="D21" s="127" t="s">
        <v>609</v>
      </c>
      <c r="E21" s="128">
        <v>2</v>
      </c>
      <c r="F21" s="106">
        <v>100</v>
      </c>
      <c r="G21" s="127"/>
    </row>
    <row r="22" spans="1:7" x14ac:dyDescent="0.35">
      <c r="A22" s="127" t="s">
        <v>8748</v>
      </c>
      <c r="B22" s="128" cm="1">
        <f t="array" ref="B22">IF(ROW() &lt; ROW(INDEX(fertilizers[experiment_ID],ROWS(fertilizers[experiment_ID]))), COUNTIF(INDEX(fertilizers[experiment_ID],1):fertilizers[[#This Row],[experiment_ID]],fertilizers[[#This Row],[experiment_ID]]), "")</f>
        <v>4</v>
      </c>
      <c r="C22" s="127" t="s">
        <v>8794</v>
      </c>
      <c r="D22" s="127" t="s">
        <v>609</v>
      </c>
      <c r="E22" s="128">
        <v>2</v>
      </c>
      <c r="F22" s="106">
        <v>150</v>
      </c>
      <c r="G22" s="127"/>
    </row>
    <row r="23" spans="1:7" x14ac:dyDescent="0.35">
      <c r="A23" s="127" t="s">
        <v>8748</v>
      </c>
      <c r="B23" s="128" cm="1">
        <f t="array" ref="B23">IF(ROW() &lt; ROW(INDEX(fertilizers[experiment_ID],ROWS(fertilizers[experiment_ID]))), COUNTIF(INDEX(fertilizers[experiment_ID],1):fertilizers[[#This Row],[experiment_ID]],fertilizers[[#This Row],[experiment_ID]]), "")</f>
        <v>5</v>
      </c>
      <c r="C23" s="127" t="s">
        <v>8795</v>
      </c>
      <c r="D23" s="127" t="s">
        <v>609</v>
      </c>
      <c r="E23" s="128">
        <v>2</v>
      </c>
      <c r="F23" s="106">
        <v>200</v>
      </c>
      <c r="G23" s="127"/>
    </row>
    <row r="24" spans="1:7" x14ac:dyDescent="0.35">
      <c r="A24" s="127" t="s">
        <v>8748</v>
      </c>
      <c r="B24" s="128" cm="1">
        <f t="array" ref="B24">IF(ROW() &lt; ROW(INDEX(fertilizers[experiment_ID],ROWS(fertilizers[experiment_ID]))), COUNTIF(INDEX(fertilizers[experiment_ID],1):fertilizers[[#This Row],[experiment_ID]],fertilizers[[#This Row],[experiment_ID]]), "")</f>
        <v>6</v>
      </c>
      <c r="C24" s="127" t="s">
        <v>8796</v>
      </c>
      <c r="D24" s="127" t="s">
        <v>609</v>
      </c>
      <c r="E24" s="128">
        <v>2</v>
      </c>
      <c r="F24" s="106">
        <v>250</v>
      </c>
      <c r="G24" s="127"/>
    </row>
    <row r="25" spans="1:7" x14ac:dyDescent="0.35">
      <c r="A25" s="127" t="s">
        <v>8748</v>
      </c>
      <c r="B25" s="128" cm="1">
        <f t="array" ref="B25">IF(ROW() &lt; ROW(INDEX(fertilizers[experiment_ID],ROWS(fertilizers[experiment_ID]))), COUNTIF(INDEX(fertilizers[experiment_ID],1):fertilizers[[#This Row],[experiment_ID]],fertilizers[[#This Row],[experiment_ID]]), "")</f>
        <v>7</v>
      </c>
      <c r="C25" s="127" t="s">
        <v>8786</v>
      </c>
      <c r="D25" s="127" t="s">
        <v>643</v>
      </c>
      <c r="E25" s="128">
        <v>0</v>
      </c>
      <c r="F25" s="106">
        <v>0</v>
      </c>
      <c r="G25" s="127"/>
    </row>
    <row r="26" spans="1:7" x14ac:dyDescent="0.35">
      <c r="A26" s="127" t="s">
        <v>8748</v>
      </c>
      <c r="B26" s="128" cm="1">
        <f t="array" ref="B26">IF(ROW() &lt; ROW(INDEX(fertilizers[experiment_ID],ROWS(fertilizers[experiment_ID]))), COUNTIF(INDEX(fertilizers[experiment_ID],1):fertilizers[[#This Row],[experiment_ID]],fertilizers[[#This Row],[experiment_ID]]), "")</f>
        <v>8</v>
      </c>
      <c r="C26" s="127" t="s">
        <v>8787</v>
      </c>
      <c r="D26" s="127" t="s">
        <v>609</v>
      </c>
      <c r="E26" s="128">
        <v>1</v>
      </c>
      <c r="F26" s="106">
        <v>40</v>
      </c>
      <c r="G26" s="127"/>
    </row>
    <row r="27" spans="1:7" x14ac:dyDescent="0.35">
      <c r="A27" s="127" t="s">
        <v>8748</v>
      </c>
      <c r="B27" s="128" cm="1">
        <f t="array" ref="B27">IF(ROW() &lt; ROW(INDEX(fertilizers[experiment_ID],ROWS(fertilizers[experiment_ID]))), COUNTIF(INDEX(fertilizers[experiment_ID],1):fertilizers[[#This Row],[experiment_ID]],fertilizers[[#This Row],[experiment_ID]]), "")</f>
        <v>9</v>
      </c>
      <c r="C27" s="127" t="s">
        <v>8789</v>
      </c>
      <c r="D27" s="127" t="s">
        <v>609</v>
      </c>
      <c r="E27" s="128">
        <v>1</v>
      </c>
      <c r="F27" s="106">
        <v>80</v>
      </c>
      <c r="G27" s="127"/>
    </row>
    <row r="28" spans="1:7" x14ac:dyDescent="0.35">
      <c r="A28" s="127" t="s">
        <v>8748</v>
      </c>
      <c r="B28" s="128" cm="1">
        <f t="array" ref="B28">IF(ROW() &lt; ROW(INDEX(fertilizers[experiment_ID],ROWS(fertilizers[experiment_ID]))), COUNTIF(INDEX(fertilizers[experiment_ID],1):fertilizers[[#This Row],[experiment_ID]],fertilizers[[#This Row],[experiment_ID]]), "")</f>
        <v>10</v>
      </c>
      <c r="C28" s="127" t="s">
        <v>8788</v>
      </c>
      <c r="D28" s="127" t="s">
        <v>609</v>
      </c>
      <c r="E28" s="128">
        <v>1</v>
      </c>
      <c r="F28" s="106">
        <v>120</v>
      </c>
      <c r="G28" s="127"/>
    </row>
    <row r="29" spans="1:7" x14ac:dyDescent="0.35">
      <c r="A29" s="127" t="s">
        <v>8748</v>
      </c>
      <c r="B29" s="128" cm="1">
        <f t="array" ref="B29">IF(ROW() &lt; ROW(INDEX(fertilizers[experiment_ID],ROWS(fertilizers[experiment_ID]))), COUNTIF(INDEX(fertilizers[experiment_ID],1):fertilizers[[#This Row],[experiment_ID]],fertilizers[[#This Row],[experiment_ID]]), "")</f>
        <v>11</v>
      </c>
      <c r="C29" s="127" t="s">
        <v>8790</v>
      </c>
      <c r="D29" s="127" t="s">
        <v>609</v>
      </c>
      <c r="E29" s="128">
        <v>1</v>
      </c>
      <c r="F29" s="106">
        <v>160</v>
      </c>
      <c r="G29" s="127"/>
    </row>
    <row r="30" spans="1:7" x14ac:dyDescent="0.35">
      <c r="A30" s="127" t="s">
        <v>8748</v>
      </c>
      <c r="B30" s="128" cm="1">
        <f t="array" ref="B30">IF(ROW() &lt; ROW(INDEX(fertilizers[experiment_ID],ROWS(fertilizers[experiment_ID]))), COUNTIF(INDEX(fertilizers[experiment_ID],1):fertilizers[[#This Row],[experiment_ID]],fertilizers[[#This Row],[experiment_ID]]), "")</f>
        <v>12</v>
      </c>
      <c r="C30" s="127" t="s">
        <v>8791</v>
      </c>
      <c r="D30" s="127" t="s">
        <v>609</v>
      </c>
      <c r="E30" s="128">
        <v>1</v>
      </c>
      <c r="F30" s="106">
        <v>200</v>
      </c>
      <c r="G30" s="127"/>
    </row>
    <row r="31" spans="1:7" x14ac:dyDescent="0.35">
      <c r="A31" s="127" t="s">
        <v>8923</v>
      </c>
      <c r="B31" s="128" cm="1">
        <f t="array" ref="B31">IF(ROW() &lt; ROW(INDEX(fertilizers[experiment_ID],ROWS(fertilizers[experiment_ID]))), COUNTIF(INDEX(fertilizers[experiment_ID],1):fertilizers[[#This Row],[experiment_ID]],fertilizers[[#This Row],[experiment_ID]]), "")</f>
        <v>1</v>
      </c>
      <c r="C31" s="127" t="s">
        <v>9792</v>
      </c>
      <c r="D31" s="127" t="s">
        <v>609</v>
      </c>
      <c r="E31" s="128">
        <v>2</v>
      </c>
      <c r="F31" s="106">
        <v>200</v>
      </c>
      <c r="G31" s="127"/>
    </row>
    <row r="32" spans="1:7" x14ac:dyDescent="0.35">
      <c r="A32" s="127" t="s">
        <v>8923</v>
      </c>
      <c r="B32" s="128" cm="1">
        <f t="array" ref="B32">IF(ROW() &lt; ROW(INDEX(fertilizers[experiment_ID],ROWS(fertilizers[experiment_ID]))), COUNTIF(INDEX(fertilizers[experiment_ID],1):fertilizers[[#This Row],[experiment_ID]],fertilizers[[#This Row],[experiment_ID]]), "")</f>
        <v>2</v>
      </c>
      <c r="C32" s="127" t="s">
        <v>9790</v>
      </c>
      <c r="D32" s="127" t="s">
        <v>609</v>
      </c>
      <c r="E32" s="128">
        <v>3</v>
      </c>
      <c r="F32" s="106">
        <v>250</v>
      </c>
      <c r="G32" s="127"/>
    </row>
    <row r="33" spans="1:7" x14ac:dyDescent="0.35">
      <c r="A33" s="127" t="s">
        <v>8923</v>
      </c>
      <c r="B33" s="128" cm="1">
        <f t="array" ref="B33">IF(ROW() &lt; ROW(INDEX(fertilizers[experiment_ID],ROWS(fertilizers[experiment_ID]))), COUNTIF(INDEX(fertilizers[experiment_ID],1):fertilizers[[#This Row],[experiment_ID]],fertilizers[[#This Row],[experiment_ID]]), "")</f>
        <v>3</v>
      </c>
      <c r="C33" s="127" t="s">
        <v>9789</v>
      </c>
      <c r="D33" s="127" t="s">
        <v>609</v>
      </c>
      <c r="E33" s="128">
        <v>3</v>
      </c>
      <c r="F33" s="106">
        <v>300</v>
      </c>
      <c r="G33" s="127"/>
    </row>
    <row r="34" spans="1:7" x14ac:dyDescent="0.35">
      <c r="A34" s="127" t="s">
        <v>8923</v>
      </c>
      <c r="B34" s="128" cm="1">
        <f t="array" ref="B34">IF(ROW() &lt; ROW(INDEX(fertilizers[experiment_ID],ROWS(fertilizers[experiment_ID]))), COUNTIF(INDEX(fertilizers[experiment_ID],1):fertilizers[[#This Row],[experiment_ID]],fertilizers[[#This Row],[experiment_ID]]), "")</f>
        <v>4</v>
      </c>
      <c r="C34" s="127" t="s">
        <v>9791</v>
      </c>
      <c r="D34" s="127" t="s">
        <v>609</v>
      </c>
      <c r="E34" s="128">
        <v>3</v>
      </c>
      <c r="F34" s="106">
        <v>350</v>
      </c>
      <c r="G34" s="127"/>
    </row>
    <row r="35" spans="1:7" x14ac:dyDescent="0.35">
      <c r="A35" s="127" t="s">
        <v>9152</v>
      </c>
      <c r="B35" s="128" cm="1">
        <f t="array" ref="B35">IF(ROW() &lt; ROW(INDEX(fertilizers[experiment_ID],ROWS(fertilizers[experiment_ID]))), COUNTIF(INDEX(fertilizers[experiment_ID],1):fertilizers[[#This Row],[experiment_ID]],fertilizers[[#This Row],[experiment_ID]]), "")</f>
        <v>1</v>
      </c>
      <c r="C35" s="127" t="s">
        <v>9212</v>
      </c>
      <c r="D35" s="127" t="s">
        <v>643</v>
      </c>
      <c r="E35" s="128">
        <v>0</v>
      </c>
      <c r="F35" s="106">
        <v>0</v>
      </c>
      <c r="G35" s="127"/>
    </row>
    <row r="36" spans="1:7" x14ac:dyDescent="0.35">
      <c r="A36" s="127" t="s">
        <v>9152</v>
      </c>
      <c r="B36" s="128" cm="1">
        <f t="array" ref="B36">IF(ROW() &lt; ROW(INDEX(fertilizers[experiment_ID],ROWS(fertilizers[experiment_ID]))), COUNTIF(INDEX(fertilizers[experiment_ID],1):fertilizers[[#This Row],[experiment_ID]],fertilizers[[#This Row],[experiment_ID]]), "")</f>
        <v>2</v>
      </c>
      <c r="C36" s="127" t="s">
        <v>9213</v>
      </c>
      <c r="D36" s="127" t="s">
        <v>609</v>
      </c>
      <c r="E36" s="128">
        <v>1</v>
      </c>
      <c r="F36" s="106">
        <v>90</v>
      </c>
      <c r="G36" s="127"/>
    </row>
    <row r="37" spans="1:7" x14ac:dyDescent="0.35">
      <c r="A37" s="127" t="s">
        <v>9152</v>
      </c>
      <c r="B37" s="128" cm="1">
        <f t="array" ref="B37">IF(ROW() &lt; ROW(INDEX(fertilizers[experiment_ID],ROWS(fertilizers[experiment_ID]))), COUNTIF(INDEX(fertilizers[experiment_ID],1):fertilizers[[#This Row],[experiment_ID]],fertilizers[[#This Row],[experiment_ID]]), "")</f>
        <v>3</v>
      </c>
      <c r="C37" s="127" t="s">
        <v>9214</v>
      </c>
      <c r="D37" s="127" t="s">
        <v>609</v>
      </c>
      <c r="E37" s="128">
        <v>2</v>
      </c>
      <c r="F37" s="106">
        <v>120</v>
      </c>
      <c r="G37" s="127"/>
    </row>
    <row r="38" spans="1:7" x14ac:dyDescent="0.35">
      <c r="A38" s="127" t="s">
        <v>9152</v>
      </c>
      <c r="B38" s="128" cm="1">
        <f t="array" ref="B38">IF(ROW() &lt; ROW(INDEX(fertilizers[experiment_ID],ROWS(fertilizers[experiment_ID]))), COUNTIF(INDEX(fertilizers[experiment_ID],1):fertilizers[[#This Row],[experiment_ID]],fertilizers[[#This Row],[experiment_ID]]), "")</f>
        <v>4</v>
      </c>
      <c r="C38" s="127" t="s">
        <v>9215</v>
      </c>
      <c r="D38" s="127" t="s">
        <v>609</v>
      </c>
      <c r="E38" s="128">
        <v>2</v>
      </c>
      <c r="F38" s="106">
        <v>130</v>
      </c>
      <c r="G38" s="127"/>
    </row>
    <row r="39" spans="1:7" x14ac:dyDescent="0.35">
      <c r="A39" s="127" t="s">
        <v>9152</v>
      </c>
      <c r="B39" s="128" cm="1">
        <f t="array" ref="B39">IF(ROW() &lt; ROW(INDEX(fertilizers[experiment_ID],ROWS(fertilizers[experiment_ID]))), COUNTIF(INDEX(fertilizers[experiment_ID],1):fertilizers[[#This Row],[experiment_ID]],fertilizers[[#This Row],[experiment_ID]]), "")</f>
        <v>5</v>
      </c>
      <c r="C39" s="127" t="s">
        <v>9216</v>
      </c>
      <c r="D39" s="127" t="s">
        <v>643</v>
      </c>
      <c r="E39" s="128">
        <v>0</v>
      </c>
      <c r="F39" s="106">
        <v>0</v>
      </c>
      <c r="G39" s="127"/>
    </row>
    <row r="40" spans="1:7" x14ac:dyDescent="0.35">
      <c r="A40" s="127" t="s">
        <v>9152</v>
      </c>
      <c r="B40" s="128" cm="1">
        <f t="array" ref="B40">IF(ROW() &lt; ROW(INDEX(fertilizers[experiment_ID],ROWS(fertilizers[experiment_ID]))), COUNTIF(INDEX(fertilizers[experiment_ID],1):fertilizers[[#This Row],[experiment_ID]],fertilizers[[#This Row],[experiment_ID]]), "")</f>
        <v>6</v>
      </c>
      <c r="C40" s="127" t="s">
        <v>9217</v>
      </c>
      <c r="D40" s="127" t="s">
        <v>609</v>
      </c>
      <c r="E40" s="128">
        <v>1</v>
      </c>
      <c r="F40" s="106">
        <v>90</v>
      </c>
      <c r="G40" s="127"/>
    </row>
    <row r="41" spans="1:7" x14ac:dyDescent="0.35">
      <c r="A41" s="127" t="s">
        <v>9152</v>
      </c>
      <c r="B41" s="128" cm="1">
        <f t="array" ref="B41">IF(ROW() &lt; ROW(INDEX(fertilizers[experiment_ID],ROWS(fertilizers[experiment_ID]))), COUNTIF(INDEX(fertilizers[experiment_ID],1):fertilizers[[#This Row],[experiment_ID]],fertilizers[[#This Row],[experiment_ID]]), "")</f>
        <v>7</v>
      </c>
      <c r="C41" s="127" t="s">
        <v>9218</v>
      </c>
      <c r="D41" s="127" t="s">
        <v>609</v>
      </c>
      <c r="E41" s="128">
        <v>2</v>
      </c>
      <c r="F41" s="106">
        <v>120</v>
      </c>
      <c r="G41" s="127"/>
    </row>
    <row r="42" spans="1:7" x14ac:dyDescent="0.35">
      <c r="A42" s="127" t="s">
        <v>9152</v>
      </c>
      <c r="B42" s="128" cm="1">
        <f t="array" ref="B42">IF(ROW() &lt; ROW(INDEX(fertilizers[experiment_ID],ROWS(fertilizers[experiment_ID]))), COUNTIF(INDEX(fertilizers[experiment_ID],1):fertilizers[[#This Row],[experiment_ID]],fertilizers[[#This Row],[experiment_ID]]), "")</f>
        <v>8</v>
      </c>
      <c r="C42" s="127" t="s">
        <v>9219</v>
      </c>
      <c r="D42" s="127" t="s">
        <v>609</v>
      </c>
      <c r="E42" s="128">
        <v>2</v>
      </c>
      <c r="F42" s="106">
        <v>130</v>
      </c>
      <c r="G42" s="127"/>
    </row>
    <row r="43" spans="1:7" x14ac:dyDescent="0.35">
      <c r="A43" s="127" t="s">
        <v>9152</v>
      </c>
      <c r="B43" s="128" cm="1">
        <f t="array" ref="B43">IF(ROW() &lt; ROW(INDEX(fertilizers[experiment_ID],ROWS(fertilizers[experiment_ID]))), COUNTIF(INDEX(fertilizers[experiment_ID],1):fertilizers[[#This Row],[experiment_ID]],fertilizers[[#This Row],[experiment_ID]]), "")</f>
        <v>9</v>
      </c>
      <c r="C43" s="127" t="s">
        <v>9220</v>
      </c>
      <c r="D43" s="127" t="s">
        <v>643</v>
      </c>
      <c r="E43" s="128">
        <v>0</v>
      </c>
      <c r="F43" s="106">
        <v>0</v>
      </c>
      <c r="G43" s="127"/>
    </row>
    <row r="44" spans="1:7" x14ac:dyDescent="0.35">
      <c r="A44" s="127" t="s">
        <v>9152</v>
      </c>
      <c r="B44" s="128" cm="1">
        <f t="array" ref="B44">IF(ROW() &lt; ROW(INDEX(fertilizers[experiment_ID],ROWS(fertilizers[experiment_ID]))), COUNTIF(INDEX(fertilizers[experiment_ID],1):fertilizers[[#This Row],[experiment_ID]],fertilizers[[#This Row],[experiment_ID]]), "")</f>
        <v>10</v>
      </c>
      <c r="C44" s="127" t="s">
        <v>9221</v>
      </c>
      <c r="D44" s="127" t="s">
        <v>609</v>
      </c>
      <c r="E44" s="128">
        <v>1</v>
      </c>
      <c r="F44" s="106">
        <v>90</v>
      </c>
      <c r="G44" s="127"/>
    </row>
    <row r="45" spans="1:7" x14ac:dyDescent="0.35">
      <c r="A45" s="127" t="s">
        <v>9152</v>
      </c>
      <c r="B45" s="128" cm="1">
        <f t="array" ref="B45">IF(ROW() &lt; ROW(INDEX(fertilizers[experiment_ID],ROWS(fertilizers[experiment_ID]))), COUNTIF(INDEX(fertilizers[experiment_ID],1):fertilizers[[#This Row],[experiment_ID]],fertilizers[[#This Row],[experiment_ID]]), "")</f>
        <v>11</v>
      </c>
      <c r="C45" s="127" t="s">
        <v>9222</v>
      </c>
      <c r="D45" s="127" t="s">
        <v>609</v>
      </c>
      <c r="E45" s="128">
        <v>2</v>
      </c>
      <c r="F45" s="106">
        <v>120</v>
      </c>
      <c r="G45" s="127"/>
    </row>
    <row r="46" spans="1:7" x14ac:dyDescent="0.35">
      <c r="A46" s="127" t="s">
        <v>9152</v>
      </c>
      <c r="B46" s="128" cm="1">
        <f t="array" ref="B46">IF(ROW() &lt; ROW(INDEX(fertilizers[experiment_ID],ROWS(fertilizers[experiment_ID]))), COUNTIF(INDEX(fertilizers[experiment_ID],1):fertilizers[[#This Row],[experiment_ID]],fertilizers[[#This Row],[experiment_ID]]), "")</f>
        <v>12</v>
      </c>
      <c r="C46" s="127" t="s">
        <v>9223</v>
      </c>
      <c r="D46" s="127" t="s">
        <v>609</v>
      </c>
      <c r="E46" s="128">
        <v>2</v>
      </c>
      <c r="F46" s="106">
        <v>130</v>
      </c>
      <c r="G46" s="127"/>
    </row>
    <row r="47" spans="1:7" x14ac:dyDescent="0.35">
      <c r="A47" s="127" t="s">
        <v>9152</v>
      </c>
      <c r="B47" s="128" cm="1">
        <f t="array" ref="B47">IF(ROW() &lt; ROW(INDEX(fertilizers[experiment_ID],ROWS(fertilizers[experiment_ID]))), COUNTIF(INDEX(fertilizers[experiment_ID],1):fertilizers[[#This Row],[experiment_ID]],fertilizers[[#This Row],[experiment_ID]]), "")</f>
        <v>13</v>
      </c>
      <c r="C47" s="127" t="s">
        <v>9224</v>
      </c>
      <c r="D47" s="127" t="s">
        <v>643</v>
      </c>
      <c r="E47" s="128">
        <v>0</v>
      </c>
      <c r="F47" s="106">
        <v>0</v>
      </c>
      <c r="G47" s="127"/>
    </row>
    <row r="48" spans="1:7" x14ac:dyDescent="0.35">
      <c r="A48" s="127" t="s">
        <v>9152</v>
      </c>
      <c r="B48" s="128" cm="1">
        <f t="array" ref="B48">IF(ROW() &lt; ROW(INDEX(fertilizers[experiment_ID],ROWS(fertilizers[experiment_ID]))), COUNTIF(INDEX(fertilizers[experiment_ID],1):fertilizers[[#This Row],[experiment_ID]],fertilizers[[#This Row],[experiment_ID]]), "")</f>
        <v>14</v>
      </c>
      <c r="C48" s="127" t="s">
        <v>9225</v>
      </c>
      <c r="D48" s="127" t="s">
        <v>609</v>
      </c>
      <c r="E48" s="128">
        <v>1</v>
      </c>
      <c r="F48" s="106">
        <v>90</v>
      </c>
      <c r="G48" s="127"/>
    </row>
    <row r="49" spans="1:7" x14ac:dyDescent="0.35">
      <c r="A49" s="127" t="s">
        <v>9152</v>
      </c>
      <c r="B49" s="128" cm="1">
        <f t="array" ref="B49">IF(ROW() &lt; ROW(INDEX(fertilizers[experiment_ID],ROWS(fertilizers[experiment_ID]))), COUNTIF(INDEX(fertilizers[experiment_ID],1):fertilizers[[#This Row],[experiment_ID]],fertilizers[[#This Row],[experiment_ID]]), "")</f>
        <v>15</v>
      </c>
      <c r="C49" s="127" t="s">
        <v>9226</v>
      </c>
      <c r="D49" s="127" t="s">
        <v>609</v>
      </c>
      <c r="E49" s="128">
        <v>2</v>
      </c>
      <c r="F49" s="106">
        <v>120</v>
      </c>
      <c r="G49" s="127"/>
    </row>
    <row r="50" spans="1:7" x14ac:dyDescent="0.35">
      <c r="A50" s="127" t="s">
        <v>9152</v>
      </c>
      <c r="B50" s="128" cm="1">
        <f t="array" ref="B50">IF(ROW() &lt; ROW(INDEX(fertilizers[experiment_ID],ROWS(fertilizers[experiment_ID]))), COUNTIF(INDEX(fertilizers[experiment_ID],1):fertilizers[[#This Row],[experiment_ID]],fertilizers[[#This Row],[experiment_ID]]), "")</f>
        <v>16</v>
      </c>
      <c r="C50" s="127" t="s">
        <v>9227</v>
      </c>
      <c r="D50" s="127" t="s">
        <v>609</v>
      </c>
      <c r="E50" s="128">
        <v>2</v>
      </c>
      <c r="F50" s="106">
        <v>130</v>
      </c>
      <c r="G50" s="127"/>
    </row>
    <row r="51" spans="1:7" x14ac:dyDescent="0.35">
      <c r="A51" s="127" t="s">
        <v>9152</v>
      </c>
      <c r="B51" s="128" cm="1">
        <f t="array" ref="B51">IF(ROW() &lt; ROW(INDEX(fertilizers[experiment_ID],ROWS(fertilizers[experiment_ID]))), COUNTIF(INDEX(fertilizers[experiment_ID],1):fertilizers[[#This Row],[experiment_ID]],fertilizers[[#This Row],[experiment_ID]]), "")</f>
        <v>17</v>
      </c>
      <c r="C51" s="127" t="s">
        <v>9228</v>
      </c>
      <c r="D51" s="127" t="s">
        <v>643</v>
      </c>
      <c r="E51" s="128">
        <v>0</v>
      </c>
      <c r="F51" s="106">
        <v>0</v>
      </c>
      <c r="G51" s="127"/>
    </row>
    <row r="52" spans="1:7" x14ac:dyDescent="0.35">
      <c r="A52" s="127" t="s">
        <v>9152</v>
      </c>
      <c r="B52" s="128" cm="1">
        <f t="array" ref="B52">IF(ROW() &lt; ROW(INDEX(fertilizers[experiment_ID],ROWS(fertilizers[experiment_ID]))), COUNTIF(INDEX(fertilizers[experiment_ID],1):fertilizers[[#This Row],[experiment_ID]],fertilizers[[#This Row],[experiment_ID]]), "")</f>
        <v>18</v>
      </c>
      <c r="C52" s="127" t="s">
        <v>9229</v>
      </c>
      <c r="D52" s="127" t="s">
        <v>609</v>
      </c>
      <c r="E52" s="128">
        <v>1</v>
      </c>
      <c r="F52" s="106">
        <v>90</v>
      </c>
      <c r="G52" s="127"/>
    </row>
    <row r="53" spans="1:7" x14ac:dyDescent="0.35">
      <c r="A53" s="127" t="s">
        <v>9152</v>
      </c>
      <c r="B53" s="128" cm="1">
        <f t="array" ref="B53">IF(ROW() &lt; ROW(INDEX(fertilizers[experiment_ID],ROWS(fertilizers[experiment_ID]))), COUNTIF(INDEX(fertilizers[experiment_ID],1):fertilizers[[#This Row],[experiment_ID]],fertilizers[[#This Row],[experiment_ID]]), "")</f>
        <v>19</v>
      </c>
      <c r="C53" s="127" t="s">
        <v>9230</v>
      </c>
      <c r="D53" s="127" t="s">
        <v>609</v>
      </c>
      <c r="E53" s="128">
        <v>2</v>
      </c>
      <c r="F53" s="106">
        <v>120</v>
      </c>
      <c r="G53" s="127"/>
    </row>
    <row r="54" spans="1:7" x14ac:dyDescent="0.35">
      <c r="A54" s="127" t="s">
        <v>9152</v>
      </c>
      <c r="B54" s="128" cm="1">
        <f t="array" ref="B54">IF(ROW() &lt; ROW(INDEX(fertilizers[experiment_ID],ROWS(fertilizers[experiment_ID]))), COUNTIF(INDEX(fertilizers[experiment_ID],1):fertilizers[[#This Row],[experiment_ID]],fertilizers[[#This Row],[experiment_ID]]), "")</f>
        <v>20</v>
      </c>
      <c r="C54" s="127" t="s">
        <v>9231</v>
      </c>
      <c r="D54" s="127" t="s">
        <v>609</v>
      </c>
      <c r="E54" s="128">
        <v>2</v>
      </c>
      <c r="F54" s="106">
        <v>130</v>
      </c>
      <c r="G54" s="127"/>
    </row>
    <row r="55" spans="1:7" x14ac:dyDescent="0.35">
      <c r="A55" s="127" t="s">
        <v>9152</v>
      </c>
      <c r="B55" s="128" cm="1">
        <f t="array" ref="B55">IF(ROW() &lt; ROW(INDEX(fertilizers[experiment_ID],ROWS(fertilizers[experiment_ID]))), COUNTIF(INDEX(fertilizers[experiment_ID],1):fertilizers[[#This Row],[experiment_ID]],fertilizers[[#This Row],[experiment_ID]]), "")</f>
        <v>21</v>
      </c>
      <c r="C55" s="127" t="s">
        <v>9232</v>
      </c>
      <c r="D55" s="127" t="s">
        <v>643</v>
      </c>
      <c r="E55" s="128">
        <v>0</v>
      </c>
      <c r="F55" s="106">
        <v>0</v>
      </c>
      <c r="G55" s="127"/>
    </row>
    <row r="56" spans="1:7" x14ac:dyDescent="0.35">
      <c r="A56" s="127" t="s">
        <v>9152</v>
      </c>
      <c r="B56" s="128" cm="1">
        <f t="array" ref="B56">IF(ROW() &lt; ROW(INDEX(fertilizers[experiment_ID],ROWS(fertilizers[experiment_ID]))), COUNTIF(INDEX(fertilizers[experiment_ID],1):fertilizers[[#This Row],[experiment_ID]],fertilizers[[#This Row],[experiment_ID]]), "")</f>
        <v>22</v>
      </c>
      <c r="C56" s="127" t="s">
        <v>9233</v>
      </c>
      <c r="D56" s="127" t="s">
        <v>609</v>
      </c>
      <c r="E56" s="128">
        <v>1</v>
      </c>
      <c r="F56" s="106">
        <v>90</v>
      </c>
      <c r="G56" s="127"/>
    </row>
    <row r="57" spans="1:7" x14ac:dyDescent="0.35">
      <c r="A57" s="127" t="s">
        <v>9152</v>
      </c>
      <c r="B57" s="128" cm="1">
        <f t="array" ref="B57">IF(ROW() &lt; ROW(INDEX(fertilizers[experiment_ID],ROWS(fertilizers[experiment_ID]))), COUNTIF(INDEX(fertilizers[experiment_ID],1):fertilizers[[#This Row],[experiment_ID]],fertilizers[[#This Row],[experiment_ID]]), "")</f>
        <v>23</v>
      </c>
      <c r="C57" s="127" t="s">
        <v>9234</v>
      </c>
      <c r="D57" s="127" t="s">
        <v>609</v>
      </c>
      <c r="E57" s="128">
        <v>2</v>
      </c>
      <c r="F57" s="106">
        <v>120</v>
      </c>
      <c r="G57" s="127"/>
    </row>
    <row r="58" spans="1:7" x14ac:dyDescent="0.35">
      <c r="A58" s="127" t="s">
        <v>9152</v>
      </c>
      <c r="B58" s="128" cm="1">
        <f t="array" ref="B58">IF(ROW() &lt; ROW(INDEX(fertilizers[experiment_ID],ROWS(fertilizers[experiment_ID]))), COUNTIF(INDEX(fertilizers[experiment_ID],1):fertilizers[[#This Row],[experiment_ID]],fertilizers[[#This Row],[experiment_ID]]), "")</f>
        <v>24</v>
      </c>
      <c r="C58" s="127" t="s">
        <v>9235</v>
      </c>
      <c r="D58" s="127" t="s">
        <v>609</v>
      </c>
      <c r="E58" s="128">
        <v>2</v>
      </c>
      <c r="F58" s="106">
        <v>130</v>
      </c>
      <c r="G58" s="127"/>
    </row>
    <row r="59" spans="1:7" x14ac:dyDescent="0.35">
      <c r="A59" s="127" t="s">
        <v>9152</v>
      </c>
      <c r="B59" s="128" cm="1">
        <f t="array" ref="B59">IF(ROW() &lt; ROW(INDEX(fertilizers[experiment_ID],ROWS(fertilizers[experiment_ID]))), COUNTIF(INDEX(fertilizers[experiment_ID],1):fertilizers[[#This Row],[experiment_ID]],fertilizers[[#This Row],[experiment_ID]]), "")</f>
        <v>25</v>
      </c>
      <c r="C59" s="127" t="s">
        <v>9236</v>
      </c>
      <c r="D59" s="127" t="s">
        <v>643</v>
      </c>
      <c r="E59" s="128">
        <v>0</v>
      </c>
      <c r="F59" s="106">
        <v>0</v>
      </c>
      <c r="G59" s="127"/>
    </row>
    <row r="60" spans="1:7" x14ac:dyDescent="0.35">
      <c r="A60" s="127" t="s">
        <v>9152</v>
      </c>
      <c r="B60" s="128" cm="1">
        <f t="array" ref="B60">IF(ROW() &lt; ROW(INDEX(fertilizers[experiment_ID],ROWS(fertilizers[experiment_ID]))), COUNTIF(INDEX(fertilizers[experiment_ID],1):fertilizers[[#This Row],[experiment_ID]],fertilizers[[#This Row],[experiment_ID]]), "")</f>
        <v>26</v>
      </c>
      <c r="C60" s="127" t="s">
        <v>9237</v>
      </c>
      <c r="D60" s="127" t="s">
        <v>609</v>
      </c>
      <c r="E60" s="128">
        <v>1</v>
      </c>
      <c r="F60" s="106">
        <v>90</v>
      </c>
      <c r="G60" s="127"/>
    </row>
    <row r="61" spans="1:7" x14ac:dyDescent="0.35">
      <c r="A61" s="127" t="s">
        <v>9152</v>
      </c>
      <c r="B61" s="128" cm="1">
        <f t="array" ref="B61">IF(ROW() &lt; ROW(INDEX(fertilizers[experiment_ID],ROWS(fertilizers[experiment_ID]))), COUNTIF(INDEX(fertilizers[experiment_ID],1):fertilizers[[#This Row],[experiment_ID]],fertilizers[[#This Row],[experiment_ID]]), "")</f>
        <v>27</v>
      </c>
      <c r="C61" s="127" t="s">
        <v>9238</v>
      </c>
      <c r="D61" s="127" t="s">
        <v>609</v>
      </c>
      <c r="E61" s="128">
        <v>2</v>
      </c>
      <c r="F61" s="106">
        <v>120</v>
      </c>
      <c r="G61" s="127"/>
    </row>
    <row r="62" spans="1:7" x14ac:dyDescent="0.35">
      <c r="A62" s="127" t="s">
        <v>9152</v>
      </c>
      <c r="B62" s="128" cm="1">
        <f t="array" ref="B62">IF(ROW() &lt; ROW(INDEX(fertilizers[experiment_ID],ROWS(fertilizers[experiment_ID]))), COUNTIF(INDEX(fertilizers[experiment_ID],1):fertilizers[[#This Row],[experiment_ID]],fertilizers[[#This Row],[experiment_ID]]), "")</f>
        <v>28</v>
      </c>
      <c r="C62" s="127" t="s">
        <v>9239</v>
      </c>
      <c r="D62" s="127" t="s">
        <v>609</v>
      </c>
      <c r="E62" s="128">
        <v>2</v>
      </c>
      <c r="F62" s="106">
        <v>130</v>
      </c>
      <c r="G62" s="127"/>
    </row>
    <row r="63" spans="1:7" x14ac:dyDescent="0.35">
      <c r="A63" s="127" t="s">
        <v>9152</v>
      </c>
      <c r="B63" s="128" cm="1">
        <f t="array" ref="B63">IF(ROW() &lt; ROW(INDEX(fertilizers[experiment_ID],ROWS(fertilizers[experiment_ID]))), COUNTIF(INDEX(fertilizers[experiment_ID],1):fertilizers[[#This Row],[experiment_ID]],fertilizers[[#This Row],[experiment_ID]]), "")</f>
        <v>29</v>
      </c>
      <c r="C63" s="127" t="s">
        <v>9240</v>
      </c>
      <c r="D63" s="127" t="s">
        <v>643</v>
      </c>
      <c r="E63" s="128">
        <v>0</v>
      </c>
      <c r="F63" s="106">
        <v>0</v>
      </c>
      <c r="G63" s="127"/>
    </row>
    <row r="64" spans="1:7" x14ac:dyDescent="0.35">
      <c r="A64" s="127" t="s">
        <v>9152</v>
      </c>
      <c r="B64" s="128" cm="1">
        <f t="array" ref="B64">IF(ROW() &lt; ROW(INDEX(fertilizers[experiment_ID],ROWS(fertilizers[experiment_ID]))), COUNTIF(INDEX(fertilizers[experiment_ID],1):fertilizers[[#This Row],[experiment_ID]],fertilizers[[#This Row],[experiment_ID]]), "")</f>
        <v>30</v>
      </c>
      <c r="C64" s="127" t="s">
        <v>9241</v>
      </c>
      <c r="D64" s="127" t="s">
        <v>609</v>
      </c>
      <c r="E64" s="128">
        <v>1</v>
      </c>
      <c r="F64" s="106">
        <v>90</v>
      </c>
      <c r="G64" s="127"/>
    </row>
    <row r="65" spans="1:7" x14ac:dyDescent="0.35">
      <c r="A65" s="127" t="s">
        <v>9152</v>
      </c>
      <c r="B65" s="128" cm="1">
        <f t="array" ref="B65">IF(ROW() &lt; ROW(INDEX(fertilizers[experiment_ID],ROWS(fertilizers[experiment_ID]))), COUNTIF(INDEX(fertilizers[experiment_ID],1):fertilizers[[#This Row],[experiment_ID]],fertilizers[[#This Row],[experiment_ID]]), "")</f>
        <v>31</v>
      </c>
      <c r="C65" s="127" t="s">
        <v>9242</v>
      </c>
      <c r="D65" s="127" t="s">
        <v>609</v>
      </c>
      <c r="E65" s="128">
        <v>2</v>
      </c>
      <c r="F65" s="106">
        <v>120</v>
      </c>
      <c r="G65" s="127"/>
    </row>
    <row r="66" spans="1:7" x14ac:dyDescent="0.35">
      <c r="A66" s="127" t="s">
        <v>9152</v>
      </c>
      <c r="B66" s="128" cm="1">
        <f t="array" ref="B66">IF(ROW() &lt; ROW(INDEX(fertilizers[experiment_ID],ROWS(fertilizers[experiment_ID]))), COUNTIF(INDEX(fertilizers[experiment_ID],1):fertilizers[[#This Row],[experiment_ID]],fertilizers[[#This Row],[experiment_ID]]), "")</f>
        <v>32</v>
      </c>
      <c r="C66" s="127" t="s">
        <v>9243</v>
      </c>
      <c r="D66" s="127" t="s">
        <v>609</v>
      </c>
      <c r="E66" s="128">
        <v>2</v>
      </c>
      <c r="F66" s="106">
        <v>130</v>
      </c>
      <c r="G66" s="127"/>
    </row>
    <row r="67" spans="1:7" x14ac:dyDescent="0.35">
      <c r="A67" s="127" t="s">
        <v>9152</v>
      </c>
      <c r="B67" s="128" cm="1">
        <f t="array" ref="B67">IF(ROW() &lt; ROW(INDEX(fertilizers[experiment_ID],ROWS(fertilizers[experiment_ID]))), COUNTIF(INDEX(fertilizers[experiment_ID],1):fertilizers[[#This Row],[experiment_ID]],fertilizers[[#This Row],[experiment_ID]]), "")</f>
        <v>33</v>
      </c>
      <c r="C67" s="127" t="s">
        <v>9244</v>
      </c>
      <c r="D67" s="127" t="s">
        <v>643</v>
      </c>
      <c r="E67" s="128">
        <v>0</v>
      </c>
      <c r="F67" s="106">
        <v>0</v>
      </c>
      <c r="G67" s="127"/>
    </row>
    <row r="68" spans="1:7" x14ac:dyDescent="0.35">
      <c r="A68" s="127" t="s">
        <v>9152</v>
      </c>
      <c r="B68" s="128" cm="1">
        <f t="array" ref="B68">IF(ROW() &lt; ROW(INDEX(fertilizers[experiment_ID],ROWS(fertilizers[experiment_ID]))), COUNTIF(INDEX(fertilizers[experiment_ID],1):fertilizers[[#This Row],[experiment_ID]],fertilizers[[#This Row],[experiment_ID]]), "")</f>
        <v>34</v>
      </c>
      <c r="C68" s="127" t="s">
        <v>9245</v>
      </c>
      <c r="D68" s="127" t="s">
        <v>609</v>
      </c>
      <c r="E68" s="128">
        <v>1</v>
      </c>
      <c r="F68" s="106">
        <v>90</v>
      </c>
      <c r="G68" s="127"/>
    </row>
    <row r="69" spans="1:7" x14ac:dyDescent="0.35">
      <c r="A69" s="127" t="s">
        <v>9152</v>
      </c>
      <c r="B69" s="128" cm="1">
        <f t="array" ref="B69">IF(ROW() &lt; ROW(INDEX(fertilizers[experiment_ID],ROWS(fertilizers[experiment_ID]))), COUNTIF(INDEX(fertilizers[experiment_ID],1):fertilizers[[#This Row],[experiment_ID]],fertilizers[[#This Row],[experiment_ID]]), "")</f>
        <v>35</v>
      </c>
      <c r="C69" s="127" t="s">
        <v>9246</v>
      </c>
      <c r="D69" s="127" t="s">
        <v>609</v>
      </c>
      <c r="E69" s="128">
        <v>2</v>
      </c>
      <c r="F69" s="106">
        <v>120</v>
      </c>
      <c r="G69" s="127"/>
    </row>
    <row r="70" spans="1:7" x14ac:dyDescent="0.35">
      <c r="A70" s="127" t="s">
        <v>9152</v>
      </c>
      <c r="B70" s="128" cm="1">
        <f t="array" ref="B70">IF(ROW() &lt; ROW(INDEX(fertilizers[experiment_ID],ROWS(fertilizers[experiment_ID]))), COUNTIF(INDEX(fertilizers[experiment_ID],1):fertilizers[[#This Row],[experiment_ID]],fertilizers[[#This Row],[experiment_ID]]), "")</f>
        <v>36</v>
      </c>
      <c r="C70" s="127" t="s">
        <v>9247</v>
      </c>
      <c r="D70" s="127" t="s">
        <v>609</v>
      </c>
      <c r="E70" s="128">
        <v>2</v>
      </c>
      <c r="F70" s="106">
        <v>130</v>
      </c>
      <c r="G70" s="127"/>
    </row>
    <row r="71" spans="1:7" x14ac:dyDescent="0.35">
      <c r="A71" s="127" t="s">
        <v>9152</v>
      </c>
      <c r="B71" s="128" cm="1">
        <f t="array" ref="B71">IF(ROW() &lt; ROW(INDEX(fertilizers[experiment_ID],ROWS(fertilizers[experiment_ID]))), COUNTIF(INDEX(fertilizers[experiment_ID],1):fertilizers[[#This Row],[experiment_ID]],fertilizers[[#This Row],[experiment_ID]]), "")</f>
        <v>37</v>
      </c>
      <c r="C71" s="127" t="s">
        <v>9248</v>
      </c>
      <c r="D71" s="127" t="s">
        <v>643</v>
      </c>
      <c r="E71" s="128">
        <v>0</v>
      </c>
      <c r="F71" s="106">
        <v>0</v>
      </c>
      <c r="G71" s="127"/>
    </row>
    <row r="72" spans="1:7" x14ac:dyDescent="0.35">
      <c r="A72" s="127" t="s">
        <v>9152</v>
      </c>
      <c r="B72" s="128" cm="1">
        <f t="array" ref="B72">IF(ROW() &lt; ROW(INDEX(fertilizers[experiment_ID],ROWS(fertilizers[experiment_ID]))), COUNTIF(INDEX(fertilizers[experiment_ID],1):fertilizers[[#This Row],[experiment_ID]],fertilizers[[#This Row],[experiment_ID]]), "")</f>
        <v>38</v>
      </c>
      <c r="C72" s="127" t="s">
        <v>9249</v>
      </c>
      <c r="D72" s="127" t="s">
        <v>609</v>
      </c>
      <c r="E72" s="128">
        <v>1</v>
      </c>
      <c r="F72" s="106">
        <v>90</v>
      </c>
      <c r="G72" s="127"/>
    </row>
    <row r="73" spans="1:7" x14ac:dyDescent="0.35">
      <c r="A73" s="127" t="s">
        <v>9152</v>
      </c>
      <c r="B73" s="128" cm="1">
        <f t="array" ref="B73">IF(ROW() &lt; ROW(INDEX(fertilizers[experiment_ID],ROWS(fertilizers[experiment_ID]))), COUNTIF(INDEX(fertilizers[experiment_ID],1):fertilizers[[#This Row],[experiment_ID]],fertilizers[[#This Row],[experiment_ID]]), "")</f>
        <v>39</v>
      </c>
      <c r="C73" s="127" t="s">
        <v>9250</v>
      </c>
      <c r="D73" s="127" t="s">
        <v>609</v>
      </c>
      <c r="E73" s="128">
        <v>2</v>
      </c>
      <c r="F73" s="106">
        <v>120</v>
      </c>
      <c r="G73" s="127"/>
    </row>
    <row r="74" spans="1:7" x14ac:dyDescent="0.35">
      <c r="A74" s="127" t="s">
        <v>9152</v>
      </c>
      <c r="B74" s="128" cm="1">
        <f t="array" ref="B74">IF(ROW() &lt; ROW(INDEX(fertilizers[experiment_ID],ROWS(fertilizers[experiment_ID]))), COUNTIF(INDEX(fertilizers[experiment_ID],1):fertilizers[[#This Row],[experiment_ID]],fertilizers[[#This Row],[experiment_ID]]), "")</f>
        <v>40</v>
      </c>
      <c r="C74" s="127" t="s">
        <v>9251</v>
      </c>
      <c r="D74" s="127" t="s">
        <v>609</v>
      </c>
      <c r="E74" s="128">
        <v>2</v>
      </c>
      <c r="F74" s="106">
        <v>130</v>
      </c>
      <c r="G74" s="127"/>
    </row>
    <row r="75" spans="1:7" x14ac:dyDescent="0.35">
      <c r="A75" s="127" t="s">
        <v>9152</v>
      </c>
      <c r="B75" s="128" cm="1">
        <f t="array" ref="B75">IF(ROW() &lt; ROW(INDEX(fertilizers[experiment_ID],ROWS(fertilizers[experiment_ID]))), COUNTIF(INDEX(fertilizers[experiment_ID],1):fertilizers[[#This Row],[experiment_ID]],fertilizers[[#This Row],[experiment_ID]]), "")</f>
        <v>41</v>
      </c>
      <c r="C75" s="127" t="s">
        <v>9252</v>
      </c>
      <c r="D75" s="127" t="s">
        <v>643</v>
      </c>
      <c r="E75" s="128">
        <v>0</v>
      </c>
      <c r="F75" s="106">
        <v>0</v>
      </c>
      <c r="G75" s="127"/>
    </row>
    <row r="76" spans="1:7" x14ac:dyDescent="0.35">
      <c r="A76" s="127" t="s">
        <v>9152</v>
      </c>
      <c r="B76" s="128" cm="1">
        <f t="array" ref="B76">IF(ROW() &lt; ROW(INDEX(fertilizers[experiment_ID],ROWS(fertilizers[experiment_ID]))), COUNTIF(INDEX(fertilizers[experiment_ID],1):fertilizers[[#This Row],[experiment_ID]],fertilizers[[#This Row],[experiment_ID]]), "")</f>
        <v>42</v>
      </c>
      <c r="C76" s="127" t="s">
        <v>9253</v>
      </c>
      <c r="D76" s="127" t="s">
        <v>609</v>
      </c>
      <c r="E76" s="128">
        <v>1</v>
      </c>
      <c r="F76" s="106">
        <v>90</v>
      </c>
      <c r="G76" s="127"/>
    </row>
    <row r="77" spans="1:7" x14ac:dyDescent="0.35">
      <c r="A77" s="127" t="s">
        <v>9152</v>
      </c>
      <c r="B77" s="128" cm="1">
        <f t="array" ref="B77">IF(ROW() &lt; ROW(INDEX(fertilizers[experiment_ID],ROWS(fertilizers[experiment_ID]))), COUNTIF(INDEX(fertilizers[experiment_ID],1):fertilizers[[#This Row],[experiment_ID]],fertilizers[[#This Row],[experiment_ID]]), "")</f>
        <v>43</v>
      </c>
      <c r="C77" s="127" t="s">
        <v>9254</v>
      </c>
      <c r="D77" s="127" t="s">
        <v>609</v>
      </c>
      <c r="E77" s="128">
        <v>2</v>
      </c>
      <c r="F77" s="106">
        <v>120</v>
      </c>
      <c r="G77" s="127"/>
    </row>
    <row r="78" spans="1:7" x14ac:dyDescent="0.35">
      <c r="A78" s="127" t="s">
        <v>9152</v>
      </c>
      <c r="B78" s="128" cm="1">
        <f t="array" ref="B78">IF(ROW() &lt; ROW(INDEX(fertilizers[experiment_ID],ROWS(fertilizers[experiment_ID]))), COUNTIF(INDEX(fertilizers[experiment_ID],1):fertilizers[[#This Row],[experiment_ID]],fertilizers[[#This Row],[experiment_ID]]), "")</f>
        <v>44</v>
      </c>
      <c r="C78" s="127" t="s">
        <v>9255</v>
      </c>
      <c r="D78" s="127" t="s">
        <v>609</v>
      </c>
      <c r="E78" s="128">
        <v>2</v>
      </c>
      <c r="F78" s="106">
        <v>130</v>
      </c>
      <c r="G78" s="127"/>
    </row>
    <row r="79" spans="1:7" x14ac:dyDescent="0.35">
      <c r="A79" s="127" t="s">
        <v>9152</v>
      </c>
      <c r="B79" s="128" cm="1">
        <f t="array" ref="B79">IF(ROW() &lt; ROW(INDEX(fertilizers[experiment_ID],ROWS(fertilizers[experiment_ID]))), COUNTIF(INDEX(fertilizers[experiment_ID],1):fertilizers[[#This Row],[experiment_ID]],fertilizers[[#This Row],[experiment_ID]]), "")</f>
        <v>45</v>
      </c>
      <c r="C79" s="127" t="s">
        <v>9256</v>
      </c>
      <c r="D79" s="127" t="s">
        <v>643</v>
      </c>
      <c r="E79" s="128">
        <v>0</v>
      </c>
      <c r="F79" s="106">
        <v>0</v>
      </c>
      <c r="G79" s="127"/>
    </row>
    <row r="80" spans="1:7" x14ac:dyDescent="0.35">
      <c r="A80" s="127" t="s">
        <v>9152</v>
      </c>
      <c r="B80" s="128" cm="1">
        <f t="array" ref="B80">IF(ROW() &lt; ROW(INDEX(fertilizers[experiment_ID],ROWS(fertilizers[experiment_ID]))), COUNTIF(INDEX(fertilizers[experiment_ID],1):fertilizers[[#This Row],[experiment_ID]],fertilizers[[#This Row],[experiment_ID]]), "")</f>
        <v>46</v>
      </c>
      <c r="C80" s="127" t="s">
        <v>9257</v>
      </c>
      <c r="D80" s="127" t="s">
        <v>609</v>
      </c>
      <c r="E80" s="128">
        <v>1</v>
      </c>
      <c r="F80" s="106">
        <v>90</v>
      </c>
      <c r="G80" s="127"/>
    </row>
    <row r="81" spans="1:7" x14ac:dyDescent="0.35">
      <c r="A81" s="127" t="s">
        <v>9152</v>
      </c>
      <c r="B81" s="128" cm="1">
        <f t="array" ref="B81">IF(ROW() &lt; ROW(INDEX(fertilizers[experiment_ID],ROWS(fertilizers[experiment_ID]))), COUNTIF(INDEX(fertilizers[experiment_ID],1):fertilizers[[#This Row],[experiment_ID]],fertilizers[[#This Row],[experiment_ID]]), "")</f>
        <v>47</v>
      </c>
      <c r="C81" s="127" t="s">
        <v>9258</v>
      </c>
      <c r="D81" s="127" t="s">
        <v>609</v>
      </c>
      <c r="E81" s="128">
        <v>2</v>
      </c>
      <c r="F81" s="106">
        <v>120</v>
      </c>
      <c r="G81" s="127"/>
    </row>
    <row r="82" spans="1:7" x14ac:dyDescent="0.35">
      <c r="A82" s="127" t="s">
        <v>9152</v>
      </c>
      <c r="B82" s="128" cm="1">
        <f t="array" ref="B82">IF(ROW() &lt; ROW(INDEX(fertilizers[experiment_ID],ROWS(fertilizers[experiment_ID]))), COUNTIF(INDEX(fertilizers[experiment_ID],1):fertilizers[[#This Row],[experiment_ID]],fertilizers[[#This Row],[experiment_ID]]), "")</f>
        <v>48</v>
      </c>
      <c r="C82" s="127" t="s">
        <v>9259</v>
      </c>
      <c r="D82" s="127" t="s">
        <v>609</v>
      </c>
      <c r="E82" s="128">
        <v>2</v>
      </c>
      <c r="F82" s="106">
        <v>130</v>
      </c>
      <c r="G82" s="127"/>
    </row>
    <row r="83" spans="1:7" x14ac:dyDescent="0.35">
      <c r="A83" s="127" t="s">
        <v>9152</v>
      </c>
      <c r="B83" s="128" cm="1">
        <f t="array" ref="B83">IF(ROW() &lt; ROW(INDEX(fertilizers[experiment_ID],ROWS(fertilizers[experiment_ID]))), COUNTIF(INDEX(fertilizers[experiment_ID],1):fertilizers[[#This Row],[experiment_ID]],fertilizers[[#This Row],[experiment_ID]]), "")</f>
        <v>49</v>
      </c>
      <c r="C83" s="127" t="s">
        <v>9260</v>
      </c>
      <c r="D83" s="127" t="s">
        <v>643</v>
      </c>
      <c r="E83" s="128">
        <v>0</v>
      </c>
      <c r="F83" s="106">
        <v>0</v>
      </c>
      <c r="G83" s="127"/>
    </row>
    <row r="84" spans="1:7" x14ac:dyDescent="0.35">
      <c r="A84" s="127" t="s">
        <v>9152</v>
      </c>
      <c r="B84" s="128" cm="1">
        <f t="array" ref="B84">IF(ROW() &lt; ROW(INDEX(fertilizers[experiment_ID],ROWS(fertilizers[experiment_ID]))), COUNTIF(INDEX(fertilizers[experiment_ID],1):fertilizers[[#This Row],[experiment_ID]],fertilizers[[#This Row],[experiment_ID]]), "")</f>
        <v>50</v>
      </c>
      <c r="C84" s="127" t="s">
        <v>9261</v>
      </c>
      <c r="D84" s="127" t="s">
        <v>609</v>
      </c>
      <c r="E84" s="128">
        <v>1</v>
      </c>
      <c r="F84" s="106">
        <v>90</v>
      </c>
      <c r="G84" s="127"/>
    </row>
    <row r="85" spans="1:7" x14ac:dyDescent="0.35">
      <c r="A85" s="127" t="s">
        <v>9152</v>
      </c>
      <c r="B85" s="128" cm="1">
        <f t="array" ref="B85">IF(ROW() &lt; ROW(INDEX(fertilizers[experiment_ID],ROWS(fertilizers[experiment_ID]))), COUNTIF(INDEX(fertilizers[experiment_ID],1):fertilizers[[#This Row],[experiment_ID]],fertilizers[[#This Row],[experiment_ID]]), "")</f>
        <v>51</v>
      </c>
      <c r="C85" s="127" t="s">
        <v>9262</v>
      </c>
      <c r="D85" s="127" t="s">
        <v>609</v>
      </c>
      <c r="E85" s="128">
        <v>2</v>
      </c>
      <c r="F85" s="106">
        <v>120</v>
      </c>
      <c r="G85" s="127"/>
    </row>
    <row r="86" spans="1:7" x14ac:dyDescent="0.35">
      <c r="A86" s="127" t="s">
        <v>9152</v>
      </c>
      <c r="B86" s="128" cm="1">
        <f t="array" ref="B86">IF(ROW() &lt; ROW(INDEX(fertilizers[experiment_ID],ROWS(fertilizers[experiment_ID]))), COUNTIF(INDEX(fertilizers[experiment_ID],1):fertilizers[[#This Row],[experiment_ID]],fertilizers[[#This Row],[experiment_ID]]), "")</f>
        <v>52</v>
      </c>
      <c r="C86" s="127" t="s">
        <v>9263</v>
      </c>
      <c r="D86" s="127" t="s">
        <v>609</v>
      </c>
      <c r="E86" s="128">
        <v>2</v>
      </c>
      <c r="F86" s="106">
        <v>130</v>
      </c>
      <c r="G86" s="127"/>
    </row>
    <row r="87" spans="1:7" x14ac:dyDescent="0.35">
      <c r="A87" s="127" t="s">
        <v>9152</v>
      </c>
      <c r="B87" s="128" cm="1">
        <f t="array" ref="B87">IF(ROW() &lt; ROW(INDEX(fertilizers[experiment_ID],ROWS(fertilizers[experiment_ID]))), COUNTIF(INDEX(fertilizers[experiment_ID],1):fertilizers[[#This Row],[experiment_ID]],fertilizers[[#This Row],[experiment_ID]]), "")</f>
        <v>53</v>
      </c>
      <c r="C87" s="127" t="s">
        <v>9264</v>
      </c>
      <c r="D87" s="127" t="s">
        <v>643</v>
      </c>
      <c r="E87" s="128">
        <v>0</v>
      </c>
      <c r="F87" s="106">
        <v>0</v>
      </c>
      <c r="G87" s="127"/>
    </row>
    <row r="88" spans="1:7" x14ac:dyDescent="0.35">
      <c r="A88" s="127" t="s">
        <v>9152</v>
      </c>
      <c r="B88" s="128" cm="1">
        <f t="array" ref="B88">IF(ROW() &lt; ROW(INDEX(fertilizers[experiment_ID],ROWS(fertilizers[experiment_ID]))), COUNTIF(INDEX(fertilizers[experiment_ID],1):fertilizers[[#This Row],[experiment_ID]],fertilizers[[#This Row],[experiment_ID]]), "")</f>
        <v>54</v>
      </c>
      <c r="C88" s="127" t="s">
        <v>9265</v>
      </c>
      <c r="D88" s="127" t="s">
        <v>609</v>
      </c>
      <c r="E88" s="128">
        <v>1</v>
      </c>
      <c r="F88" s="106">
        <v>90</v>
      </c>
      <c r="G88" s="127"/>
    </row>
    <row r="89" spans="1:7" x14ac:dyDescent="0.35">
      <c r="A89" s="127" t="s">
        <v>9152</v>
      </c>
      <c r="B89" s="128" cm="1">
        <f t="array" ref="B89">IF(ROW() &lt; ROW(INDEX(fertilizers[experiment_ID],ROWS(fertilizers[experiment_ID]))), COUNTIF(INDEX(fertilizers[experiment_ID],1):fertilizers[[#This Row],[experiment_ID]],fertilizers[[#This Row],[experiment_ID]]), "")</f>
        <v>55</v>
      </c>
      <c r="C89" s="127" t="s">
        <v>9266</v>
      </c>
      <c r="D89" s="127" t="s">
        <v>609</v>
      </c>
      <c r="E89" s="128">
        <v>2</v>
      </c>
      <c r="F89" s="106">
        <v>120</v>
      </c>
      <c r="G89" s="127"/>
    </row>
    <row r="90" spans="1:7" x14ac:dyDescent="0.35">
      <c r="A90" s="127" t="s">
        <v>9152</v>
      </c>
      <c r="B90" s="128" cm="1">
        <f t="array" ref="B90">IF(ROW() &lt; ROW(INDEX(fertilizers[experiment_ID],ROWS(fertilizers[experiment_ID]))), COUNTIF(INDEX(fertilizers[experiment_ID],1):fertilizers[[#This Row],[experiment_ID]],fertilizers[[#This Row],[experiment_ID]]), "")</f>
        <v>56</v>
      </c>
      <c r="C90" s="127" t="s">
        <v>9267</v>
      </c>
      <c r="D90" s="127" t="s">
        <v>609</v>
      </c>
      <c r="E90" s="128">
        <v>2</v>
      </c>
      <c r="F90" s="106">
        <v>130</v>
      </c>
      <c r="G90" s="127"/>
    </row>
    <row r="91" spans="1:7" x14ac:dyDescent="0.35">
      <c r="A91" s="127" t="s">
        <v>9383</v>
      </c>
      <c r="B91" s="128" cm="1">
        <f t="array" ref="B91">IF(ROW() &lt; ROW(INDEX(fertilizers[experiment_ID],ROWS(fertilizers[experiment_ID]))), COUNTIF(INDEX(fertilizers[experiment_ID],1):fertilizers[[#This Row],[experiment_ID]],fertilizers[[#This Row],[experiment_ID]]), "")</f>
        <v>1</v>
      </c>
      <c r="C91" s="127" t="s">
        <v>9431</v>
      </c>
      <c r="D91" s="127" t="s">
        <v>609</v>
      </c>
      <c r="E91" s="128">
        <v>1</v>
      </c>
      <c r="F91" s="106">
        <v>450</v>
      </c>
      <c r="G91" s="127"/>
    </row>
    <row r="92" spans="1:7" x14ac:dyDescent="0.35">
      <c r="A92" s="127" t="s">
        <v>9523</v>
      </c>
      <c r="B92" s="128" cm="1">
        <f t="array" ref="B92">IF(ROW() &lt; ROW(INDEX(fertilizers[experiment_ID],ROWS(fertilizers[experiment_ID]))), COUNTIF(INDEX(fertilizers[experiment_ID],1):fertilizers[[#This Row],[experiment_ID]],fertilizers[[#This Row],[experiment_ID]]), "")</f>
        <v>1</v>
      </c>
      <c r="C92" s="127" t="s">
        <v>9531</v>
      </c>
      <c r="D92" s="127" t="s">
        <v>609</v>
      </c>
      <c r="E92" s="128">
        <v>2</v>
      </c>
      <c r="F92" s="106">
        <v>90</v>
      </c>
      <c r="G92" s="127"/>
    </row>
    <row r="93" spans="1:7" x14ac:dyDescent="0.35">
      <c r="A93" s="127" t="s">
        <v>9523</v>
      </c>
      <c r="B93" s="128" cm="1">
        <f t="array" ref="B93">IF(ROW() &lt; ROW(INDEX(fertilizers[experiment_ID],ROWS(fertilizers[experiment_ID]))), COUNTIF(INDEX(fertilizers[experiment_ID],1):fertilizers[[#This Row],[experiment_ID]],fertilizers[[#This Row],[experiment_ID]]), "")</f>
        <v>2</v>
      </c>
      <c r="C93" s="127" t="s">
        <v>9532</v>
      </c>
      <c r="D93" s="127" t="s">
        <v>643</v>
      </c>
      <c r="E93" s="128">
        <v>0</v>
      </c>
      <c r="F93" s="106">
        <v>0</v>
      </c>
      <c r="G93" s="127"/>
    </row>
    <row r="94" spans="1:7" x14ac:dyDescent="0.35">
      <c r="A94" s="127" t="s">
        <v>9815</v>
      </c>
      <c r="B94" s="128" cm="1">
        <f t="array" ref="B94">IF(ROW() &lt; ROW(INDEX(fertilizers[experiment_ID],ROWS(fertilizers[experiment_ID]))), COUNTIF(INDEX(fertilizers[experiment_ID],1):fertilizers[[#This Row],[experiment_ID]],fertilizers[[#This Row],[experiment_ID]]), "")</f>
        <v>1</v>
      </c>
      <c r="C94" s="127" t="s">
        <v>9824</v>
      </c>
      <c r="D94" s="127" t="s">
        <v>609</v>
      </c>
      <c r="E94" s="128"/>
      <c r="F94" s="106">
        <v>138</v>
      </c>
      <c r="G94" s="127"/>
    </row>
    <row r="95" spans="1:7" x14ac:dyDescent="0.35">
      <c r="A95" s="127" t="s">
        <v>9815</v>
      </c>
      <c r="B95" s="128" cm="1">
        <f t="array" ref="B95">IF(ROW() &lt; ROW(INDEX(fertilizers[experiment_ID],ROWS(fertilizers[experiment_ID]))), COUNTIF(INDEX(fertilizers[experiment_ID],1):fertilizers[[#This Row],[experiment_ID]],fertilizers[[#This Row],[experiment_ID]]), "")</f>
        <v>2</v>
      </c>
      <c r="C95" s="127" t="s">
        <v>9826</v>
      </c>
      <c r="D95" s="127" t="s">
        <v>609</v>
      </c>
      <c r="E95" s="128"/>
      <c r="F95" s="106">
        <v>122</v>
      </c>
      <c r="G95" s="127"/>
    </row>
    <row r="96" spans="1:7" x14ac:dyDescent="0.35">
      <c r="A96" s="127" t="s">
        <v>9815</v>
      </c>
      <c r="B96" s="128" cm="1">
        <f t="array" ref="B96">IF(ROW() &lt; ROW(INDEX(fertilizers[experiment_ID],ROWS(fertilizers[experiment_ID]))), COUNTIF(INDEX(fertilizers[experiment_ID],1):fertilizers[[#This Row],[experiment_ID]],fertilizers[[#This Row],[experiment_ID]]), "")</f>
        <v>3</v>
      </c>
      <c r="C96" s="127" t="s">
        <v>9825</v>
      </c>
      <c r="D96" s="127" t="s">
        <v>609</v>
      </c>
      <c r="E96" s="128"/>
      <c r="F96" s="106">
        <v>188</v>
      </c>
      <c r="G96" s="127"/>
    </row>
    <row r="97" spans="1:7" x14ac:dyDescent="0.35">
      <c r="A97" s="127" t="s">
        <v>9815</v>
      </c>
      <c r="B97" s="128" cm="1">
        <f t="array" ref="B97">IF(ROW() &lt; ROW(INDEX(fertilizers[experiment_ID],ROWS(fertilizers[experiment_ID]))), COUNTIF(INDEX(fertilizers[experiment_ID],1):fertilizers[[#This Row],[experiment_ID]],fertilizers[[#This Row],[experiment_ID]]), "")</f>
        <v>4</v>
      </c>
      <c r="C97" s="127" t="s">
        <v>10045</v>
      </c>
      <c r="D97" s="127" t="s">
        <v>609</v>
      </c>
      <c r="E97" s="128"/>
      <c r="F97" s="106">
        <v>284</v>
      </c>
      <c r="G97" s="127"/>
    </row>
    <row r="98" spans="1:7" x14ac:dyDescent="0.35">
      <c r="A98" s="127" t="s">
        <v>9815</v>
      </c>
      <c r="B98" s="128" cm="1">
        <f t="array" ref="B98">IF(ROW() &lt; ROW(INDEX(fertilizers[experiment_ID],ROWS(fertilizers[experiment_ID]))), COUNTIF(INDEX(fertilizers[experiment_ID],1):fertilizers[[#This Row],[experiment_ID]],fertilizers[[#This Row],[experiment_ID]]), "")</f>
        <v>5</v>
      </c>
      <c r="C98" s="127" t="s">
        <v>10046</v>
      </c>
      <c r="D98" s="127" t="s">
        <v>609</v>
      </c>
      <c r="E98" s="128"/>
      <c r="F98" s="106">
        <v>258</v>
      </c>
      <c r="G98" s="127"/>
    </row>
    <row r="99" spans="1:7" x14ac:dyDescent="0.35">
      <c r="A99" s="127" t="s">
        <v>9815</v>
      </c>
      <c r="B99" s="128" cm="1">
        <f t="array" ref="B99">IF(ROW() &lt; ROW(INDEX(fertilizers[experiment_ID],ROWS(fertilizers[experiment_ID]))), COUNTIF(INDEX(fertilizers[experiment_ID],1):fertilizers[[#This Row],[experiment_ID]],fertilizers[[#This Row],[experiment_ID]]), "")</f>
        <v>6</v>
      </c>
      <c r="C99" s="127" t="s">
        <v>10047</v>
      </c>
      <c r="D99" s="127" t="s">
        <v>609</v>
      </c>
      <c r="E99" s="128"/>
      <c r="F99" s="106">
        <v>270</v>
      </c>
      <c r="G99" s="127"/>
    </row>
    <row r="100" spans="1:7" x14ac:dyDescent="0.35">
      <c r="A100" s="127" t="s">
        <v>10078</v>
      </c>
      <c r="B100" s="128" cm="1">
        <f t="array" ref="B100">IF(ROW() &lt; ROW(INDEX(fertilizers[experiment_ID],ROWS(fertilizers[experiment_ID]))), COUNTIF(INDEX(fertilizers[experiment_ID],1):fertilizers[[#This Row],[experiment_ID]],fertilizers[[#This Row],[experiment_ID]]), "")</f>
        <v>1</v>
      </c>
      <c r="C100" s="128" t="s">
        <v>10142</v>
      </c>
      <c r="D100" s="127" t="s">
        <v>609</v>
      </c>
      <c r="E100" s="128">
        <v>2</v>
      </c>
      <c r="F100" s="106">
        <v>180</v>
      </c>
      <c r="G100" s="127"/>
    </row>
    <row r="101" spans="1:7" x14ac:dyDescent="0.35">
      <c r="A101" s="127"/>
      <c r="B101" s="128" t="str" cm="1">
        <f t="array" ref="B101">IF(ROW() &lt; ROW(INDEX(fertilizers[experiment_ID],ROWS(fertilizers[experiment_ID]))), COUNTIF(INDEX(fertilizers[experiment_ID],1):fertilizers[[#This Row],[experiment_ID]],fertilizers[[#This Row],[experiment_ID]]), "")</f>
        <v/>
      </c>
      <c r="C101" s="127"/>
      <c r="D101" s="127"/>
      <c r="E101" s="128"/>
      <c r="F101" s="106"/>
      <c r="G101" s="127"/>
    </row>
  </sheetData>
  <mergeCells count="1">
    <mergeCell ref="A1:H1"/>
  </mergeCells>
  <dataValidations count="2">
    <dataValidation allowBlank="1" showDropDown="1" showInputMessage="1" showErrorMessage="1" sqref="C94:C99" xr:uid="{F90400A0-295E-41F8-9535-5187908ECBE8}"/>
    <dataValidation type="list" allowBlank="1" showInputMessage="1" showErrorMessage="1" sqref="A5:A101"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D5:D101</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67"/>
  <sheetViews>
    <sheetView topLeftCell="S1" zoomScaleNormal="100" workbookViewId="0">
      <pane ySplit="4" topLeftCell="A164" activePane="bottomLeft" state="frozen"/>
      <selection activeCell="G20" sqref="G20"/>
      <selection pane="bottomLeft" activeCell="G167" sqref="G167:X167"/>
    </sheetView>
  </sheetViews>
  <sheetFormatPr defaultRowHeight="14.5" x14ac:dyDescent="0.35"/>
  <cols>
    <col min="1" max="1" width="13.7265625" customWidth="1"/>
    <col min="2" max="2" width="10.7265625" customWidth="1"/>
    <col min="3" max="26" width="20.7265625" customWidth="1"/>
  </cols>
  <sheetData>
    <row r="1" spans="1:24" ht="150" customHeight="1" x14ac:dyDescent="0.35">
      <c r="A1" s="193" t="s">
        <v>6594</v>
      </c>
      <c r="B1" s="193"/>
      <c r="C1" s="193"/>
      <c r="D1" s="193"/>
      <c r="E1" s="193"/>
      <c r="F1" s="193"/>
      <c r="G1" s="193"/>
      <c r="H1" s="193"/>
    </row>
    <row r="2" spans="1:24" ht="28.5"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8581</v>
      </c>
      <c r="B5" s="129">
        <v>1</v>
      </c>
      <c r="C5" s="127" t="s">
        <v>8601</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8611</v>
      </c>
    </row>
    <row r="6" spans="1:24" x14ac:dyDescent="0.35">
      <c r="A6" s="127" t="s">
        <v>8581</v>
      </c>
      <c r="B6" s="129">
        <v>1</v>
      </c>
      <c r="C6" s="127" t="s">
        <v>8602</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8611</v>
      </c>
    </row>
    <row r="7" spans="1:24" x14ac:dyDescent="0.35">
      <c r="A7" s="127" t="s">
        <v>8581</v>
      </c>
      <c r="B7" s="129">
        <v>2</v>
      </c>
      <c r="C7" s="127" t="s">
        <v>8603</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8611</v>
      </c>
    </row>
    <row r="8" spans="1:24" x14ac:dyDescent="0.35">
      <c r="A8" s="127" t="s">
        <v>8581</v>
      </c>
      <c r="B8" s="129">
        <v>2</v>
      </c>
      <c r="C8" s="127" t="s">
        <v>8603</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8612</v>
      </c>
    </row>
    <row r="9" spans="1:24" x14ac:dyDescent="0.35">
      <c r="A9" s="127" t="s">
        <v>8581</v>
      </c>
      <c r="B9" s="129">
        <v>3</v>
      </c>
      <c r="C9" s="127" t="s">
        <v>8603</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8613</v>
      </c>
    </row>
    <row r="10" spans="1:24" x14ac:dyDescent="0.35">
      <c r="A10" s="127" t="s">
        <v>8581</v>
      </c>
      <c r="B10" s="129">
        <v>3</v>
      </c>
      <c r="C10" s="127" t="s">
        <v>8603</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8614</v>
      </c>
    </row>
    <row r="11" spans="1:24" x14ac:dyDescent="0.35">
      <c r="A11" s="127" t="s">
        <v>8581</v>
      </c>
      <c r="B11" s="129">
        <v>4</v>
      </c>
      <c r="C11" s="127" t="s">
        <v>8604</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8611</v>
      </c>
    </row>
    <row r="12" spans="1:24" x14ac:dyDescent="0.35">
      <c r="A12" s="127" t="s">
        <v>8581</v>
      </c>
      <c r="B12" s="129">
        <v>4</v>
      </c>
      <c r="C12" s="127" t="s">
        <v>8604</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8612</v>
      </c>
    </row>
    <row r="13" spans="1:24" x14ac:dyDescent="0.35">
      <c r="A13" s="127" t="s">
        <v>8581</v>
      </c>
      <c r="B13" s="129">
        <v>4</v>
      </c>
      <c r="C13" s="127" t="s">
        <v>8604</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8613</v>
      </c>
    </row>
    <row r="14" spans="1:24" x14ac:dyDescent="0.35">
      <c r="A14" s="127" t="s">
        <v>8581</v>
      </c>
      <c r="B14" s="129">
        <v>4</v>
      </c>
      <c r="C14" s="127" t="s">
        <v>8604</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8614</v>
      </c>
    </row>
    <row r="15" spans="1:24" x14ac:dyDescent="0.35">
      <c r="A15" s="127" t="s">
        <v>8581</v>
      </c>
      <c r="B15" s="129">
        <v>5</v>
      </c>
      <c r="C15" s="127" t="s">
        <v>8605</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8611</v>
      </c>
    </row>
    <row r="16" spans="1:24" x14ac:dyDescent="0.35">
      <c r="A16" s="127" t="s">
        <v>8581</v>
      </c>
      <c r="B16" s="129">
        <v>5</v>
      </c>
      <c r="C16" s="127" t="s">
        <v>8605</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8612</v>
      </c>
    </row>
    <row r="17" spans="1:24" x14ac:dyDescent="0.35">
      <c r="A17" s="127" t="s">
        <v>8581</v>
      </c>
      <c r="B17" s="129">
        <v>5</v>
      </c>
      <c r="C17" s="127" t="s">
        <v>8605</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8613</v>
      </c>
    </row>
    <row r="18" spans="1:24" x14ac:dyDescent="0.35">
      <c r="A18" s="127" t="s">
        <v>8581</v>
      </c>
      <c r="B18" s="129">
        <v>5</v>
      </c>
      <c r="C18" s="127" t="s">
        <v>8605</v>
      </c>
      <c r="D18" s="21">
        <v>44326</v>
      </c>
      <c r="E18" s="127" t="s">
        <v>829</v>
      </c>
      <c r="F18" s="127" t="s">
        <v>915</v>
      </c>
      <c r="G18" s="106"/>
      <c r="H18" s="106">
        <v>13</v>
      </c>
      <c r="I18" s="106">
        <v>13</v>
      </c>
      <c r="J18" s="106"/>
      <c r="K18" s="106"/>
      <c r="L18" s="106"/>
      <c r="M18" s="106"/>
      <c r="N18" s="106"/>
      <c r="O18" s="106"/>
      <c r="P18" s="106"/>
      <c r="Q18" s="106"/>
      <c r="R18" s="106"/>
      <c r="S18" s="106"/>
      <c r="T18" s="106"/>
      <c r="U18" s="106"/>
      <c r="V18" s="127"/>
      <c r="W18" s="106"/>
      <c r="X18" s="127" t="s">
        <v>8614</v>
      </c>
    </row>
    <row r="19" spans="1:24" x14ac:dyDescent="0.35">
      <c r="A19" s="127" t="s">
        <v>8581</v>
      </c>
      <c r="B19" s="129">
        <v>6</v>
      </c>
      <c r="C19" s="127" t="s">
        <v>8606</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8611</v>
      </c>
    </row>
    <row r="20" spans="1:24" x14ac:dyDescent="0.35">
      <c r="A20" s="127" t="s">
        <v>8581</v>
      </c>
      <c r="B20" s="129">
        <v>6</v>
      </c>
      <c r="C20" s="127" t="s">
        <v>8606</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8612</v>
      </c>
    </row>
    <row r="21" spans="1:24" x14ac:dyDescent="0.35">
      <c r="A21" s="127" t="s">
        <v>8581</v>
      </c>
      <c r="B21" s="129">
        <v>6</v>
      </c>
      <c r="C21" s="127" t="s">
        <v>8606</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8613</v>
      </c>
    </row>
    <row r="22" spans="1:24" x14ac:dyDescent="0.35">
      <c r="A22" s="127" t="s">
        <v>8581</v>
      </c>
      <c r="B22" s="129">
        <v>6</v>
      </c>
      <c r="C22" s="127" t="s">
        <v>8606</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8614</v>
      </c>
    </row>
    <row r="23" spans="1:24" x14ac:dyDescent="0.35">
      <c r="A23" s="127" t="s">
        <v>8581</v>
      </c>
      <c r="B23" s="129">
        <v>7</v>
      </c>
      <c r="C23" s="127" t="s">
        <v>8607</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8611</v>
      </c>
    </row>
    <row r="24" spans="1:24" x14ac:dyDescent="0.35">
      <c r="A24" s="127" t="s">
        <v>8581</v>
      </c>
      <c r="B24" s="129">
        <v>7</v>
      </c>
      <c r="C24" s="127" t="s">
        <v>8607</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8612</v>
      </c>
    </row>
    <row r="25" spans="1:24" x14ac:dyDescent="0.35">
      <c r="A25" s="127" t="s">
        <v>8581</v>
      </c>
      <c r="B25" s="129">
        <v>7</v>
      </c>
      <c r="C25" s="127" t="s">
        <v>8607</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8613</v>
      </c>
    </row>
    <row r="26" spans="1:24" x14ac:dyDescent="0.35">
      <c r="A26" s="127" t="s">
        <v>8581</v>
      </c>
      <c r="B26" s="129">
        <v>7</v>
      </c>
      <c r="C26" s="127" t="s">
        <v>8607</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8614</v>
      </c>
    </row>
    <row r="27" spans="1:24" x14ac:dyDescent="0.35">
      <c r="A27" s="127" t="s">
        <v>8581</v>
      </c>
      <c r="B27" s="129">
        <v>8</v>
      </c>
      <c r="C27" s="127" t="s">
        <v>8608</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8611</v>
      </c>
    </row>
    <row r="28" spans="1:24" x14ac:dyDescent="0.35">
      <c r="A28" s="127" t="s">
        <v>8581</v>
      </c>
      <c r="B28" s="129">
        <v>8</v>
      </c>
      <c r="C28" s="127" t="s">
        <v>8608</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8612</v>
      </c>
    </row>
    <row r="29" spans="1:24" x14ac:dyDescent="0.35">
      <c r="A29" s="127" t="s">
        <v>8581</v>
      </c>
      <c r="B29" s="129">
        <v>8</v>
      </c>
      <c r="C29" s="127" t="s">
        <v>8608</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8613</v>
      </c>
    </row>
    <row r="30" spans="1:24" x14ac:dyDescent="0.35">
      <c r="A30" s="127" t="s">
        <v>8581</v>
      </c>
      <c r="B30" s="129">
        <v>8</v>
      </c>
      <c r="C30" s="127" t="s">
        <v>8608</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8614</v>
      </c>
    </row>
    <row r="31" spans="1:24" x14ac:dyDescent="0.35">
      <c r="A31" s="127" t="s">
        <v>8581</v>
      </c>
      <c r="B31" s="129">
        <v>9</v>
      </c>
      <c r="C31" s="127" t="s">
        <v>8609</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8611</v>
      </c>
    </row>
    <row r="32" spans="1:24" x14ac:dyDescent="0.35">
      <c r="A32" s="127" t="s">
        <v>8581</v>
      </c>
      <c r="B32" s="129">
        <v>9</v>
      </c>
      <c r="C32" s="127" t="s">
        <v>8609</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8612</v>
      </c>
    </row>
    <row r="33" spans="1:24" x14ac:dyDescent="0.35">
      <c r="A33" s="127" t="s">
        <v>8581</v>
      </c>
      <c r="B33" s="129">
        <v>9</v>
      </c>
      <c r="C33" s="127" t="s">
        <v>8609</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8613</v>
      </c>
    </row>
    <row r="34" spans="1:24" x14ac:dyDescent="0.35">
      <c r="A34" s="127" t="s">
        <v>8581</v>
      </c>
      <c r="B34" s="129">
        <v>9</v>
      </c>
      <c r="C34" s="127" t="s">
        <v>8609</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8614</v>
      </c>
    </row>
    <row r="35" spans="1:24" x14ac:dyDescent="0.35">
      <c r="A35" s="127" t="s">
        <v>8581</v>
      </c>
      <c r="B35" s="129">
        <v>10</v>
      </c>
      <c r="C35" s="127" t="s">
        <v>8610</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8611</v>
      </c>
    </row>
    <row r="36" spans="1:24" x14ac:dyDescent="0.35">
      <c r="A36" s="127" t="s">
        <v>8581</v>
      </c>
      <c r="B36" s="129">
        <v>10</v>
      </c>
      <c r="C36" s="127" t="s">
        <v>8610</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8612</v>
      </c>
    </row>
    <row r="37" spans="1:24" x14ac:dyDescent="0.35">
      <c r="A37" s="127" t="s">
        <v>8581</v>
      </c>
      <c r="B37" s="129">
        <v>10</v>
      </c>
      <c r="C37" s="127" t="s">
        <v>8610</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8613</v>
      </c>
    </row>
    <row r="38" spans="1:24" x14ac:dyDescent="0.35">
      <c r="A38" s="127" t="s">
        <v>8581</v>
      </c>
      <c r="B38" s="129">
        <v>10</v>
      </c>
      <c r="C38" s="127" t="s">
        <v>8610</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8614</v>
      </c>
    </row>
    <row r="39" spans="1:24" x14ac:dyDescent="0.35">
      <c r="A39" s="127" t="s">
        <v>8642</v>
      </c>
      <c r="B39" s="129">
        <v>1</v>
      </c>
      <c r="C39" s="127" t="s">
        <v>8669</v>
      </c>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8671</v>
      </c>
    </row>
    <row r="40" spans="1:24" x14ac:dyDescent="0.35">
      <c r="A40" s="127" t="s">
        <v>8642</v>
      </c>
      <c r="B40" s="129">
        <v>2</v>
      </c>
      <c r="C40" s="127" t="s">
        <v>8670</v>
      </c>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8671</v>
      </c>
    </row>
    <row r="41" spans="1:24" x14ac:dyDescent="0.35">
      <c r="A41" s="127" t="s">
        <v>8699</v>
      </c>
      <c r="B41" s="129">
        <v>1</v>
      </c>
      <c r="C41" s="127" t="s">
        <v>8722</v>
      </c>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8725</v>
      </c>
    </row>
    <row r="42" spans="1:24" x14ac:dyDescent="0.35">
      <c r="A42" s="127" t="s">
        <v>8699</v>
      </c>
      <c r="B42" s="129">
        <v>1</v>
      </c>
      <c r="C42" s="127" t="s">
        <v>8722</v>
      </c>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8726</v>
      </c>
    </row>
    <row r="43" spans="1:24" x14ac:dyDescent="0.35">
      <c r="A43" s="127" t="s">
        <v>8699</v>
      </c>
      <c r="B43" s="129">
        <v>2</v>
      </c>
      <c r="C43" s="127" t="s">
        <v>8723</v>
      </c>
      <c r="D43" s="21"/>
      <c r="E43" s="127"/>
      <c r="F43" s="127" t="s">
        <v>915</v>
      </c>
      <c r="G43" s="106"/>
      <c r="H43" s="106">
        <v>650</v>
      </c>
      <c r="I43" s="106">
        <v>200</v>
      </c>
      <c r="J43" s="106"/>
      <c r="K43" s="106"/>
      <c r="L43" s="106"/>
      <c r="M43" s="106">
        <v>300</v>
      </c>
      <c r="N43" s="106">
        <v>150</v>
      </c>
      <c r="O43" s="106"/>
      <c r="P43" s="106"/>
      <c r="Q43" s="106"/>
      <c r="R43" s="106"/>
      <c r="S43" s="106"/>
      <c r="T43" s="106"/>
      <c r="U43" s="106"/>
      <c r="V43" s="127"/>
      <c r="W43" s="106"/>
      <c r="X43" s="127" t="s">
        <v>8725</v>
      </c>
    </row>
    <row r="44" spans="1:24" x14ac:dyDescent="0.35">
      <c r="A44" s="127" t="s">
        <v>8699</v>
      </c>
      <c r="B44" s="129">
        <v>2</v>
      </c>
      <c r="C44" s="127" t="s">
        <v>8723</v>
      </c>
      <c r="D44" s="21"/>
      <c r="E44" s="127"/>
      <c r="F44" s="127" t="s">
        <v>915</v>
      </c>
      <c r="G44" s="106"/>
      <c r="H44" s="106">
        <v>100</v>
      </c>
      <c r="I44" s="106">
        <v>100</v>
      </c>
      <c r="J44" s="106"/>
      <c r="K44" s="106"/>
      <c r="L44" s="106"/>
      <c r="M44" s="106"/>
      <c r="N44" s="106"/>
      <c r="O44" s="106"/>
      <c r="P44" s="106"/>
      <c r="Q44" s="106"/>
      <c r="R44" s="106"/>
      <c r="S44" s="106"/>
      <c r="T44" s="106"/>
      <c r="U44" s="106"/>
      <c r="V44" s="127"/>
      <c r="W44" s="106"/>
      <c r="X44" s="127" t="s">
        <v>8727</v>
      </c>
    </row>
    <row r="45" spans="1:24" x14ac:dyDescent="0.35">
      <c r="A45" s="127" t="s">
        <v>8748</v>
      </c>
      <c r="B45" s="129">
        <v>1</v>
      </c>
      <c r="C45" s="127" t="s">
        <v>8785</v>
      </c>
      <c r="D45" s="21"/>
      <c r="E45" s="127"/>
      <c r="F45" s="127"/>
      <c r="G45" s="106"/>
      <c r="H45" s="106">
        <v>0</v>
      </c>
      <c r="I45" s="106">
        <v>0</v>
      </c>
      <c r="J45" s="106"/>
      <c r="K45" s="106"/>
      <c r="L45" s="106"/>
      <c r="M45" s="106"/>
      <c r="N45" s="106"/>
      <c r="O45" s="106"/>
      <c r="P45" s="106"/>
      <c r="Q45" s="106"/>
      <c r="R45" s="106"/>
      <c r="S45" s="106"/>
      <c r="T45" s="106"/>
      <c r="U45" s="106"/>
      <c r="V45" s="127"/>
      <c r="W45" s="106"/>
      <c r="X45" s="127" t="s">
        <v>8797</v>
      </c>
    </row>
    <row r="46" spans="1:24" x14ac:dyDescent="0.35">
      <c r="A46" s="127" t="s">
        <v>8748</v>
      </c>
      <c r="B46" s="129">
        <v>2</v>
      </c>
      <c r="C46" s="127" t="s">
        <v>8792</v>
      </c>
      <c r="D46" s="21"/>
      <c r="E46" s="127"/>
      <c r="F46" s="127"/>
      <c r="G46" s="106"/>
      <c r="H46" s="106">
        <v>50</v>
      </c>
      <c r="I46" s="106">
        <v>50</v>
      </c>
      <c r="J46" s="106"/>
      <c r="K46" s="106"/>
      <c r="L46" s="106"/>
      <c r="M46" s="106"/>
      <c r="N46" s="106"/>
      <c r="O46" s="106"/>
      <c r="P46" s="106"/>
      <c r="Q46" s="106"/>
      <c r="R46" s="106"/>
      <c r="S46" s="106"/>
      <c r="T46" s="106"/>
      <c r="U46" s="106"/>
      <c r="V46" s="127"/>
      <c r="W46" s="106"/>
      <c r="X46" s="127" t="s">
        <v>8798</v>
      </c>
    </row>
    <row r="47" spans="1:24" x14ac:dyDescent="0.35">
      <c r="A47" s="127" t="s">
        <v>8748</v>
      </c>
      <c r="B47" s="129">
        <v>3</v>
      </c>
      <c r="C47" s="127" t="s">
        <v>8793</v>
      </c>
      <c r="D47" s="21"/>
      <c r="E47" s="127"/>
      <c r="F47" s="127"/>
      <c r="G47" s="106"/>
      <c r="H47" s="106">
        <v>50</v>
      </c>
      <c r="I47" s="106">
        <v>50</v>
      </c>
      <c r="J47" s="106"/>
      <c r="K47" s="106"/>
      <c r="L47" s="106"/>
      <c r="M47" s="106"/>
      <c r="N47" s="106"/>
      <c r="O47" s="106"/>
      <c r="P47" s="106"/>
      <c r="Q47" s="106"/>
      <c r="R47" s="106"/>
      <c r="S47" s="106"/>
      <c r="T47" s="106"/>
      <c r="U47" s="106"/>
      <c r="V47" s="127"/>
      <c r="W47" s="106"/>
      <c r="X47" s="127" t="s">
        <v>8800</v>
      </c>
    </row>
    <row r="48" spans="1:24" x14ac:dyDescent="0.35">
      <c r="A48" s="127" t="s">
        <v>8748</v>
      </c>
      <c r="B48" s="129">
        <v>3</v>
      </c>
      <c r="C48" s="127" t="s">
        <v>8793</v>
      </c>
      <c r="D48" s="21"/>
      <c r="E48" s="127"/>
      <c r="F48" s="127"/>
      <c r="G48" s="106"/>
      <c r="H48" s="106">
        <v>50</v>
      </c>
      <c r="I48" s="106">
        <v>50</v>
      </c>
      <c r="J48" s="106"/>
      <c r="K48" s="106"/>
      <c r="L48" s="106"/>
      <c r="M48" s="106"/>
      <c r="N48" s="106"/>
      <c r="O48" s="106"/>
      <c r="P48" s="106"/>
      <c r="Q48" s="106"/>
      <c r="R48" s="106"/>
      <c r="S48" s="106"/>
      <c r="T48" s="106"/>
      <c r="U48" s="106"/>
      <c r="V48" s="127"/>
      <c r="W48" s="106"/>
      <c r="X48" s="127" t="s">
        <v>8799</v>
      </c>
    </row>
    <row r="49" spans="1:24" x14ac:dyDescent="0.35">
      <c r="A49" s="127" t="s">
        <v>8748</v>
      </c>
      <c r="B49" s="129">
        <v>4</v>
      </c>
      <c r="C49" s="127" t="s">
        <v>8794</v>
      </c>
      <c r="D49" s="21"/>
      <c r="E49" s="127"/>
      <c r="F49" s="127"/>
      <c r="G49" s="106"/>
      <c r="H49" s="106">
        <v>50</v>
      </c>
      <c r="I49" s="106">
        <v>50</v>
      </c>
      <c r="J49" s="106"/>
      <c r="K49" s="106"/>
      <c r="L49" s="106"/>
      <c r="M49" s="106"/>
      <c r="N49" s="106"/>
      <c r="O49" s="106"/>
      <c r="P49" s="106"/>
      <c r="Q49" s="106"/>
      <c r="R49" s="106"/>
      <c r="S49" s="106"/>
      <c r="T49" s="106"/>
      <c r="U49" s="106"/>
      <c r="V49" s="127"/>
      <c r="W49" s="106"/>
      <c r="X49" s="127" t="s">
        <v>8798</v>
      </c>
    </row>
    <row r="50" spans="1:24" x14ac:dyDescent="0.35">
      <c r="A50" s="127" t="s">
        <v>8748</v>
      </c>
      <c r="B50" s="129">
        <v>4</v>
      </c>
      <c r="C50" s="127" t="s">
        <v>8794</v>
      </c>
      <c r="D50" s="21"/>
      <c r="E50" s="127"/>
      <c r="F50" s="127"/>
      <c r="G50" s="106"/>
      <c r="H50" s="106">
        <v>100</v>
      </c>
      <c r="I50" s="106">
        <v>100</v>
      </c>
      <c r="J50" s="106"/>
      <c r="K50" s="106"/>
      <c r="L50" s="106"/>
      <c r="M50" s="106"/>
      <c r="N50" s="106"/>
      <c r="O50" s="106"/>
      <c r="P50" s="106"/>
      <c r="Q50" s="106"/>
      <c r="R50" s="106"/>
      <c r="S50" s="106"/>
      <c r="T50" s="106"/>
      <c r="U50" s="106"/>
      <c r="V50" s="127"/>
      <c r="W50" s="106"/>
      <c r="X50" s="127" t="s">
        <v>8799</v>
      </c>
    </row>
    <row r="51" spans="1:24" x14ac:dyDescent="0.35">
      <c r="A51" s="127" t="s">
        <v>8748</v>
      </c>
      <c r="B51" s="129">
        <v>5</v>
      </c>
      <c r="C51" s="127" t="s">
        <v>8795</v>
      </c>
      <c r="D51" s="21"/>
      <c r="E51" s="127"/>
      <c r="F51" s="127"/>
      <c r="G51" s="106"/>
      <c r="H51" s="106">
        <v>50</v>
      </c>
      <c r="I51" s="106">
        <v>50</v>
      </c>
      <c r="J51" s="106"/>
      <c r="K51" s="106"/>
      <c r="L51" s="106"/>
      <c r="M51" s="106"/>
      <c r="N51" s="106"/>
      <c r="O51" s="106"/>
      <c r="P51" s="106"/>
      <c r="Q51" s="106"/>
      <c r="R51" s="106"/>
      <c r="S51" s="106"/>
      <c r="T51" s="106"/>
      <c r="U51" s="106"/>
      <c r="V51" s="127"/>
      <c r="W51" s="106"/>
      <c r="X51" s="127" t="s">
        <v>8798</v>
      </c>
    </row>
    <row r="52" spans="1:24" x14ac:dyDescent="0.35">
      <c r="A52" s="127" t="s">
        <v>8748</v>
      </c>
      <c r="B52" s="129">
        <v>5</v>
      </c>
      <c r="C52" s="127" t="s">
        <v>8795</v>
      </c>
      <c r="D52" s="21"/>
      <c r="E52" s="127"/>
      <c r="F52" s="127"/>
      <c r="G52" s="106"/>
      <c r="H52" s="106">
        <v>150</v>
      </c>
      <c r="I52" s="106">
        <v>150</v>
      </c>
      <c r="J52" s="106"/>
      <c r="K52" s="106"/>
      <c r="L52" s="106"/>
      <c r="M52" s="106"/>
      <c r="N52" s="106"/>
      <c r="O52" s="106"/>
      <c r="P52" s="106"/>
      <c r="Q52" s="106"/>
      <c r="R52" s="106"/>
      <c r="S52" s="106"/>
      <c r="T52" s="106"/>
      <c r="U52" s="106"/>
      <c r="V52" s="127"/>
      <c r="W52" s="106"/>
      <c r="X52" s="127" t="s">
        <v>8799</v>
      </c>
    </row>
    <row r="53" spans="1:24" x14ac:dyDescent="0.35">
      <c r="A53" s="127" t="s">
        <v>8748</v>
      </c>
      <c r="B53" s="129">
        <v>6</v>
      </c>
      <c r="C53" s="127" t="s">
        <v>8796</v>
      </c>
      <c r="D53" s="21"/>
      <c r="E53" s="127"/>
      <c r="F53" s="127"/>
      <c r="G53" s="106"/>
      <c r="H53" s="106">
        <v>50</v>
      </c>
      <c r="I53" s="106">
        <v>50</v>
      </c>
      <c r="J53" s="106"/>
      <c r="K53" s="106"/>
      <c r="L53" s="106"/>
      <c r="M53" s="106"/>
      <c r="N53" s="106"/>
      <c r="O53" s="106"/>
      <c r="P53" s="106"/>
      <c r="Q53" s="106"/>
      <c r="R53" s="106"/>
      <c r="S53" s="106"/>
      <c r="T53" s="106"/>
      <c r="U53" s="106"/>
      <c r="V53" s="127"/>
      <c r="W53" s="106"/>
      <c r="X53" s="127" t="s">
        <v>8801</v>
      </c>
    </row>
    <row r="54" spans="1:24" x14ac:dyDescent="0.35">
      <c r="A54" s="127" t="s">
        <v>8748</v>
      </c>
      <c r="B54" s="129">
        <v>6</v>
      </c>
      <c r="C54" s="127" t="s">
        <v>8796</v>
      </c>
      <c r="D54" s="21"/>
      <c r="E54" s="127"/>
      <c r="F54" s="127"/>
      <c r="G54" s="106"/>
      <c r="H54" s="106">
        <v>200</v>
      </c>
      <c r="I54" s="106">
        <v>200</v>
      </c>
      <c r="J54" s="106"/>
      <c r="K54" s="106"/>
      <c r="L54" s="106"/>
      <c r="M54" s="106"/>
      <c r="N54" s="106"/>
      <c r="O54" s="106"/>
      <c r="P54" s="106"/>
      <c r="Q54" s="106"/>
      <c r="R54" s="106"/>
      <c r="S54" s="106"/>
      <c r="T54" s="106"/>
      <c r="U54" s="106"/>
      <c r="V54" s="127"/>
      <c r="W54" s="106"/>
      <c r="X54" s="127" t="s">
        <v>8799</v>
      </c>
    </row>
    <row r="55" spans="1:24" x14ac:dyDescent="0.35">
      <c r="A55" s="127" t="s">
        <v>8748</v>
      </c>
      <c r="B55" s="129">
        <v>7</v>
      </c>
      <c r="C55" s="127" t="s">
        <v>8786</v>
      </c>
      <c r="D55" s="21"/>
      <c r="E55" s="127"/>
      <c r="F55" s="127"/>
      <c r="G55" s="106"/>
      <c r="H55" s="106">
        <v>0</v>
      </c>
      <c r="I55" s="106">
        <v>0</v>
      </c>
      <c r="J55" s="106"/>
      <c r="K55" s="106"/>
      <c r="L55" s="106"/>
      <c r="M55" s="106"/>
      <c r="N55" s="106"/>
      <c r="O55" s="106"/>
      <c r="P55" s="106"/>
      <c r="Q55" s="106"/>
      <c r="R55" s="106"/>
      <c r="S55" s="106"/>
      <c r="T55" s="106"/>
      <c r="U55" s="106"/>
      <c r="V55" s="127"/>
      <c r="W55" s="106"/>
      <c r="X55" s="127" t="s">
        <v>8797</v>
      </c>
    </row>
    <row r="56" spans="1:24" x14ac:dyDescent="0.35">
      <c r="A56" s="127" t="s">
        <v>8748</v>
      </c>
      <c r="B56" s="129">
        <v>8</v>
      </c>
      <c r="C56" s="127" t="s">
        <v>8787</v>
      </c>
      <c r="D56" s="21"/>
      <c r="E56" s="127"/>
      <c r="F56" s="127"/>
      <c r="G56" s="106"/>
      <c r="H56" s="106">
        <v>40</v>
      </c>
      <c r="I56" s="106">
        <v>40</v>
      </c>
      <c r="J56" s="106"/>
      <c r="K56" s="106"/>
      <c r="L56" s="106"/>
      <c r="M56" s="106"/>
      <c r="N56" s="106"/>
      <c r="O56" s="106"/>
      <c r="P56" s="106"/>
      <c r="Q56" s="106"/>
      <c r="R56" s="106"/>
      <c r="S56" s="106"/>
      <c r="T56" s="106"/>
      <c r="U56" s="106"/>
      <c r="V56" s="127"/>
      <c r="W56" s="106"/>
      <c r="X56" s="127" t="s">
        <v>8802</v>
      </c>
    </row>
    <row r="57" spans="1:24" x14ac:dyDescent="0.35">
      <c r="A57" s="127" t="s">
        <v>8748</v>
      </c>
      <c r="B57" s="129">
        <v>9</v>
      </c>
      <c r="C57" s="127" t="s">
        <v>8789</v>
      </c>
      <c r="D57" s="21"/>
      <c r="E57" s="127"/>
      <c r="F57" s="127"/>
      <c r="G57" s="106"/>
      <c r="H57" s="106">
        <v>80</v>
      </c>
      <c r="I57" s="106">
        <v>80</v>
      </c>
      <c r="J57" s="106"/>
      <c r="K57" s="106"/>
      <c r="L57" s="106"/>
      <c r="M57" s="106"/>
      <c r="N57" s="106"/>
      <c r="O57" s="106"/>
      <c r="P57" s="106"/>
      <c r="Q57" s="106"/>
      <c r="R57" s="106"/>
      <c r="S57" s="106"/>
      <c r="T57" s="106"/>
      <c r="U57" s="106"/>
      <c r="V57" s="127"/>
      <c r="W57" s="106"/>
      <c r="X57" s="127" t="s">
        <v>8802</v>
      </c>
    </row>
    <row r="58" spans="1:24" x14ac:dyDescent="0.35">
      <c r="A58" s="127" t="s">
        <v>8748</v>
      </c>
      <c r="B58" s="129">
        <v>10</v>
      </c>
      <c r="C58" s="127" t="s">
        <v>8788</v>
      </c>
      <c r="D58" s="21"/>
      <c r="E58" s="127"/>
      <c r="F58" s="127"/>
      <c r="G58" s="106"/>
      <c r="H58" s="106">
        <v>120</v>
      </c>
      <c r="I58" s="106">
        <v>120</v>
      </c>
      <c r="J58" s="106"/>
      <c r="K58" s="106"/>
      <c r="L58" s="106"/>
      <c r="M58" s="106"/>
      <c r="N58" s="106"/>
      <c r="O58" s="106"/>
      <c r="P58" s="106"/>
      <c r="Q58" s="106"/>
      <c r="R58" s="106"/>
      <c r="S58" s="106"/>
      <c r="T58" s="106"/>
      <c r="U58" s="106"/>
      <c r="V58" s="127"/>
      <c r="W58" s="106"/>
      <c r="X58" s="127" t="s">
        <v>8802</v>
      </c>
    </row>
    <row r="59" spans="1:24" x14ac:dyDescent="0.35">
      <c r="A59" s="127" t="s">
        <v>8748</v>
      </c>
      <c r="B59" s="129">
        <v>11</v>
      </c>
      <c r="C59" s="127" t="s">
        <v>8790</v>
      </c>
      <c r="D59" s="21"/>
      <c r="E59" s="127"/>
      <c r="F59" s="127"/>
      <c r="G59" s="106"/>
      <c r="H59" s="106">
        <v>160</v>
      </c>
      <c r="I59" s="106">
        <v>160</v>
      </c>
      <c r="J59" s="106"/>
      <c r="K59" s="106"/>
      <c r="L59" s="106"/>
      <c r="M59" s="106"/>
      <c r="N59" s="106"/>
      <c r="O59" s="106"/>
      <c r="P59" s="106"/>
      <c r="Q59" s="106"/>
      <c r="R59" s="106"/>
      <c r="S59" s="106"/>
      <c r="T59" s="106"/>
      <c r="U59" s="106"/>
      <c r="V59" s="127"/>
      <c r="W59" s="106"/>
      <c r="X59" s="127" t="s">
        <v>8802</v>
      </c>
    </row>
    <row r="60" spans="1:24" x14ac:dyDescent="0.35">
      <c r="A60" s="127" t="s">
        <v>8748</v>
      </c>
      <c r="B60" s="129">
        <v>12</v>
      </c>
      <c r="C60" s="127" t="s">
        <v>8791</v>
      </c>
      <c r="D60" s="21"/>
      <c r="E60" s="127"/>
      <c r="F60" s="127"/>
      <c r="G60" s="106"/>
      <c r="H60" s="106">
        <v>200</v>
      </c>
      <c r="I60" s="106">
        <v>200</v>
      </c>
      <c r="J60" s="106"/>
      <c r="K60" s="106"/>
      <c r="L60" s="106"/>
      <c r="M60" s="106"/>
      <c r="N60" s="106"/>
      <c r="O60" s="106"/>
      <c r="P60" s="106"/>
      <c r="Q60" s="106"/>
      <c r="R60" s="106"/>
      <c r="S60" s="106"/>
      <c r="T60" s="106"/>
      <c r="U60" s="106"/>
      <c r="V60" s="127"/>
      <c r="W60" s="106"/>
      <c r="X60" s="127" t="s">
        <v>8802</v>
      </c>
    </row>
    <row r="61" spans="1:24" x14ac:dyDescent="0.35">
      <c r="A61" s="127" t="s">
        <v>8923</v>
      </c>
      <c r="B61" s="129">
        <v>1</v>
      </c>
      <c r="C61" s="127" t="s">
        <v>8968</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8970</v>
      </c>
    </row>
    <row r="62" spans="1:24" x14ac:dyDescent="0.35">
      <c r="A62" s="127" t="s">
        <v>8923</v>
      </c>
      <c r="B62" s="129">
        <v>1</v>
      </c>
      <c r="C62" s="127" t="s">
        <v>8969</v>
      </c>
      <c r="D62" s="21"/>
      <c r="E62" s="127"/>
      <c r="F62" s="127"/>
      <c r="G62" s="106"/>
      <c r="H62" s="106">
        <v>100</v>
      </c>
      <c r="I62" s="106">
        <v>100</v>
      </c>
      <c r="J62" s="106"/>
      <c r="K62" s="106"/>
      <c r="L62" s="106"/>
      <c r="M62" s="106"/>
      <c r="N62" s="106"/>
      <c r="O62" s="106"/>
      <c r="P62" s="106"/>
      <c r="Q62" s="106"/>
      <c r="R62" s="106"/>
      <c r="S62" s="106"/>
      <c r="T62" s="106"/>
      <c r="U62" s="106"/>
      <c r="V62" s="127"/>
      <c r="W62" s="106"/>
      <c r="X62" s="127"/>
    </row>
    <row r="63" spans="1:24" x14ac:dyDescent="0.35">
      <c r="A63" s="127" t="s">
        <v>8923</v>
      </c>
      <c r="B63" s="129">
        <v>2</v>
      </c>
      <c r="C63" s="127" t="s">
        <v>9793</v>
      </c>
      <c r="D63" s="21"/>
      <c r="E63" s="127" t="s">
        <v>734</v>
      </c>
      <c r="F63" s="127"/>
      <c r="G63" s="106"/>
      <c r="H63" s="106">
        <v>50</v>
      </c>
      <c r="I63" s="106">
        <v>50</v>
      </c>
      <c r="J63" s="106"/>
      <c r="K63" s="106"/>
      <c r="L63" s="106"/>
      <c r="M63" s="106"/>
      <c r="N63" s="106"/>
      <c r="O63" s="106"/>
      <c r="P63" s="106"/>
      <c r="Q63" s="106"/>
      <c r="R63" s="106"/>
      <c r="S63" s="106"/>
      <c r="T63" s="106"/>
      <c r="U63" s="106"/>
      <c r="V63" s="127"/>
      <c r="W63" s="106"/>
      <c r="X63" s="127"/>
    </row>
    <row r="64" spans="1:24" x14ac:dyDescent="0.35">
      <c r="A64" s="127" t="s">
        <v>8923</v>
      </c>
      <c r="B64" s="129">
        <v>2</v>
      </c>
      <c r="C64" s="127" t="s">
        <v>8968</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8970</v>
      </c>
    </row>
    <row r="65" spans="1:24" x14ac:dyDescent="0.35">
      <c r="A65" s="127" t="s">
        <v>8923</v>
      </c>
      <c r="B65" s="129">
        <v>2</v>
      </c>
      <c r="C65" s="127" t="s">
        <v>8969</v>
      </c>
      <c r="D65" s="21"/>
      <c r="E65" s="127"/>
      <c r="F65" s="127"/>
      <c r="G65" s="106"/>
      <c r="H65" s="106">
        <v>100</v>
      </c>
      <c r="I65" s="106">
        <v>100</v>
      </c>
      <c r="J65" s="106"/>
      <c r="K65" s="106"/>
      <c r="L65" s="106"/>
      <c r="M65" s="106"/>
      <c r="N65" s="106"/>
      <c r="O65" s="106"/>
      <c r="P65" s="106"/>
      <c r="Q65" s="106"/>
      <c r="R65" s="106"/>
      <c r="S65" s="106"/>
      <c r="T65" s="106"/>
      <c r="U65" s="106"/>
      <c r="V65" s="127"/>
      <c r="W65" s="106"/>
      <c r="X65" s="127"/>
    </row>
    <row r="66" spans="1:24" x14ac:dyDescent="0.35">
      <c r="A66" s="127" t="s">
        <v>8923</v>
      </c>
      <c r="B66" s="129">
        <v>2</v>
      </c>
      <c r="C66" s="127" t="s">
        <v>9793</v>
      </c>
      <c r="D66" s="21"/>
      <c r="E66" s="127" t="s">
        <v>734</v>
      </c>
      <c r="F66" s="127"/>
      <c r="G66" s="106"/>
      <c r="H66" s="106">
        <v>100</v>
      </c>
      <c r="I66" s="106">
        <v>100</v>
      </c>
      <c r="J66" s="106"/>
      <c r="K66" s="106"/>
      <c r="L66" s="106"/>
      <c r="M66" s="106"/>
      <c r="N66" s="106"/>
      <c r="O66" s="106"/>
      <c r="P66" s="106"/>
      <c r="Q66" s="106"/>
      <c r="R66" s="106"/>
      <c r="S66" s="106"/>
      <c r="T66" s="106"/>
      <c r="U66" s="106"/>
      <c r="V66" s="127"/>
      <c r="W66" s="106"/>
      <c r="X66" s="127"/>
    </row>
    <row r="67" spans="1:24" x14ac:dyDescent="0.35">
      <c r="A67" s="127" t="s">
        <v>8923</v>
      </c>
      <c r="B67" s="129">
        <v>2</v>
      </c>
      <c r="C67" s="127" t="s">
        <v>8968</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8970</v>
      </c>
    </row>
    <row r="68" spans="1:24" x14ac:dyDescent="0.35">
      <c r="A68" s="127" t="s">
        <v>8923</v>
      </c>
      <c r="B68" s="129">
        <v>2</v>
      </c>
      <c r="C68" s="127" t="s">
        <v>8969</v>
      </c>
      <c r="D68" s="21"/>
      <c r="E68" s="127"/>
      <c r="F68" s="127"/>
      <c r="G68" s="106"/>
      <c r="H68" s="106">
        <v>100</v>
      </c>
      <c r="I68" s="106">
        <v>100</v>
      </c>
      <c r="J68" s="106"/>
      <c r="K68" s="106"/>
      <c r="L68" s="106"/>
      <c r="M68" s="106"/>
      <c r="N68" s="106"/>
      <c r="O68" s="106"/>
      <c r="P68" s="106"/>
      <c r="Q68" s="106"/>
      <c r="R68" s="106"/>
      <c r="S68" s="106"/>
      <c r="T68" s="106"/>
      <c r="U68" s="106"/>
      <c r="V68" s="127"/>
      <c r="W68" s="106"/>
      <c r="X68" s="127"/>
    </row>
    <row r="69" spans="1:24" x14ac:dyDescent="0.35">
      <c r="A69" s="127" t="s">
        <v>8923</v>
      </c>
      <c r="B69" s="129">
        <v>2</v>
      </c>
      <c r="C69" s="127" t="s">
        <v>9793</v>
      </c>
      <c r="D69" s="21"/>
      <c r="E69" s="127" t="s">
        <v>734</v>
      </c>
      <c r="F69" s="127"/>
      <c r="G69" s="106"/>
      <c r="H69" s="106">
        <v>100</v>
      </c>
      <c r="I69" s="106">
        <v>150</v>
      </c>
      <c r="J69" s="106"/>
      <c r="K69" s="106"/>
      <c r="L69" s="106"/>
      <c r="M69" s="106"/>
      <c r="N69" s="106"/>
      <c r="O69" s="106"/>
      <c r="P69" s="106"/>
      <c r="Q69" s="106"/>
      <c r="R69" s="106"/>
      <c r="S69" s="106"/>
      <c r="T69" s="106"/>
      <c r="U69" s="106"/>
      <c r="V69" s="127"/>
      <c r="W69" s="106"/>
      <c r="X69" s="127"/>
    </row>
    <row r="70" spans="1:24" x14ac:dyDescent="0.35">
      <c r="A70" s="127" t="s">
        <v>8923</v>
      </c>
      <c r="B70" s="129">
        <v>2</v>
      </c>
      <c r="C70" s="127" t="s">
        <v>8968</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8970</v>
      </c>
    </row>
    <row r="71" spans="1:24" x14ac:dyDescent="0.35">
      <c r="A71" s="127" t="s">
        <v>8923</v>
      </c>
      <c r="B71" s="129">
        <v>2</v>
      </c>
      <c r="C71" s="127" t="s">
        <v>8969</v>
      </c>
      <c r="D71" s="21"/>
      <c r="E71" s="127"/>
      <c r="F71" s="127"/>
      <c r="G71" s="106"/>
      <c r="H71" s="106">
        <v>100</v>
      </c>
      <c r="I71" s="106">
        <v>100</v>
      </c>
      <c r="J71" s="106"/>
      <c r="K71" s="106"/>
      <c r="L71" s="106"/>
      <c r="M71" s="106"/>
      <c r="N71" s="106"/>
      <c r="O71" s="106"/>
      <c r="P71" s="106"/>
      <c r="Q71" s="106"/>
      <c r="R71" s="106"/>
      <c r="S71" s="106"/>
      <c r="T71" s="106"/>
      <c r="U71" s="106"/>
      <c r="V71" s="127"/>
      <c r="W71" s="106"/>
      <c r="X71" s="127"/>
    </row>
    <row r="72" spans="1:24" x14ac:dyDescent="0.35">
      <c r="A72" s="127" t="s">
        <v>9152</v>
      </c>
      <c r="B72" s="129">
        <v>1</v>
      </c>
      <c r="C72" s="127" t="s">
        <v>9212</v>
      </c>
      <c r="D72" s="21">
        <v>28965</v>
      </c>
      <c r="E72" s="127"/>
      <c r="F72" s="127"/>
      <c r="G72" s="106"/>
      <c r="H72" s="106">
        <v>0</v>
      </c>
      <c r="I72" s="106"/>
      <c r="J72" s="106"/>
      <c r="K72" s="106"/>
      <c r="L72" s="106"/>
      <c r="M72" s="106"/>
      <c r="N72" s="106"/>
      <c r="O72" s="106"/>
      <c r="P72" s="106"/>
      <c r="Q72" s="106"/>
      <c r="R72" s="106"/>
      <c r="S72" s="106"/>
      <c r="T72" s="106"/>
      <c r="U72" s="106"/>
      <c r="V72" s="127"/>
      <c r="W72" s="106"/>
      <c r="X72" s="127"/>
    </row>
    <row r="73" spans="1:24" x14ac:dyDescent="0.35">
      <c r="A73" s="127" t="s">
        <v>9152</v>
      </c>
      <c r="B73" s="129">
        <v>2</v>
      </c>
      <c r="C73" s="127" t="s">
        <v>9213</v>
      </c>
      <c r="D73" s="21">
        <v>28965</v>
      </c>
      <c r="E73" s="127" t="s">
        <v>734</v>
      </c>
      <c r="F73" s="127"/>
      <c r="G73" s="106"/>
      <c r="H73" s="106">
        <v>90</v>
      </c>
      <c r="I73" s="106">
        <v>90</v>
      </c>
      <c r="J73" s="106"/>
      <c r="K73" s="106"/>
      <c r="L73" s="106"/>
      <c r="M73" s="106"/>
      <c r="N73" s="106"/>
      <c r="O73" s="106"/>
      <c r="P73" s="106"/>
      <c r="Q73" s="106"/>
      <c r="R73" s="106"/>
      <c r="S73" s="106"/>
      <c r="T73" s="106"/>
      <c r="U73" s="106"/>
      <c r="V73" s="127"/>
      <c r="W73" s="106"/>
      <c r="X73" s="127"/>
    </row>
    <row r="74" spans="1:24" x14ac:dyDescent="0.35">
      <c r="A74" s="127" t="s">
        <v>9152</v>
      </c>
      <c r="B74" s="129">
        <v>3</v>
      </c>
      <c r="C74" s="127" t="s">
        <v>9214</v>
      </c>
      <c r="D74" s="21">
        <v>28965</v>
      </c>
      <c r="E74" s="127" t="s">
        <v>734</v>
      </c>
      <c r="F74" s="127"/>
      <c r="G74" s="106"/>
      <c r="H74" s="106">
        <v>90</v>
      </c>
      <c r="I74" s="106">
        <v>90</v>
      </c>
      <c r="J74" s="106"/>
      <c r="K74" s="106"/>
      <c r="L74" s="106"/>
      <c r="M74" s="106"/>
      <c r="N74" s="106"/>
      <c r="O74" s="106"/>
      <c r="P74" s="106"/>
      <c r="Q74" s="106"/>
      <c r="R74" s="106"/>
      <c r="S74" s="106"/>
      <c r="T74" s="106"/>
      <c r="U74" s="106"/>
      <c r="V74" s="127"/>
      <c r="W74" s="106"/>
      <c r="X74" s="127"/>
    </row>
    <row r="75" spans="1:24" x14ac:dyDescent="0.35">
      <c r="A75" s="127" t="s">
        <v>9152</v>
      </c>
      <c r="B75" s="129">
        <v>3</v>
      </c>
      <c r="C75" s="127" t="s">
        <v>9214</v>
      </c>
      <c r="D75" s="21">
        <v>29129</v>
      </c>
      <c r="E75" s="127"/>
      <c r="F75" s="127"/>
      <c r="G75" s="106"/>
      <c r="H75" s="106">
        <v>30</v>
      </c>
      <c r="I75" s="106">
        <v>30</v>
      </c>
      <c r="J75" s="106" cm="1">
        <f t="array" aca="1" ref="J75" ca="1">J75:N75</f>
        <v>0</v>
      </c>
      <c r="K75" s="106"/>
      <c r="L75" s="106"/>
      <c r="M75" s="106"/>
      <c r="N75" s="106"/>
      <c r="O75" s="106"/>
      <c r="P75" s="106"/>
      <c r="Q75" s="106"/>
      <c r="R75" s="106"/>
      <c r="S75" s="106"/>
      <c r="T75" s="106"/>
      <c r="U75" s="106"/>
      <c r="V75" s="127"/>
      <c r="W75" s="106"/>
      <c r="X75" s="127" t="s">
        <v>9268</v>
      </c>
    </row>
    <row r="76" spans="1:24" x14ac:dyDescent="0.35">
      <c r="A76" s="127" t="s">
        <v>9152</v>
      </c>
      <c r="B76" s="129">
        <v>4</v>
      </c>
      <c r="C76" s="127" t="s">
        <v>9215</v>
      </c>
      <c r="D76" s="21">
        <v>28965</v>
      </c>
      <c r="E76" s="127" t="s">
        <v>734</v>
      </c>
      <c r="F76" s="127"/>
      <c r="G76" s="106"/>
      <c r="H76" s="106">
        <v>90</v>
      </c>
      <c r="I76" s="106">
        <v>90</v>
      </c>
      <c r="J76" s="106"/>
      <c r="K76" s="106"/>
      <c r="L76" s="106"/>
      <c r="M76" s="106"/>
      <c r="N76" s="106"/>
      <c r="O76" s="106"/>
      <c r="P76" s="106"/>
      <c r="Q76" s="106"/>
      <c r="R76" s="106"/>
      <c r="S76" s="106"/>
      <c r="T76" s="106"/>
      <c r="U76" s="106"/>
      <c r="V76" s="127"/>
      <c r="W76" s="106"/>
      <c r="X76" s="127"/>
    </row>
    <row r="77" spans="1:24" x14ac:dyDescent="0.35">
      <c r="A77" s="127" t="s">
        <v>9152</v>
      </c>
      <c r="B77" s="129">
        <v>4</v>
      </c>
      <c r="C77" s="127" t="s">
        <v>9215</v>
      </c>
      <c r="D77" s="21">
        <v>28965</v>
      </c>
      <c r="E77" s="127" t="s">
        <v>1192</v>
      </c>
      <c r="F77" s="127"/>
      <c r="G77" s="106"/>
      <c r="H77" s="106">
        <v>40</v>
      </c>
      <c r="I77" s="106">
        <v>40</v>
      </c>
      <c r="J77" s="106"/>
      <c r="K77" s="106"/>
      <c r="L77" s="106"/>
      <c r="M77" s="106"/>
      <c r="N77" s="106"/>
      <c r="O77" s="106"/>
      <c r="P77" s="106"/>
      <c r="Q77" s="106"/>
      <c r="R77" s="106"/>
      <c r="S77" s="106"/>
      <c r="T77" s="106"/>
      <c r="U77" s="106"/>
      <c r="V77" s="127"/>
      <c r="W77" s="106"/>
      <c r="X77" s="127"/>
    </row>
    <row r="78" spans="1:24" x14ac:dyDescent="0.35">
      <c r="A78" s="127" t="s">
        <v>9152</v>
      </c>
      <c r="B78" s="129">
        <v>1</v>
      </c>
      <c r="C78" s="127" t="s">
        <v>9216</v>
      </c>
      <c r="D78" s="21">
        <v>29331</v>
      </c>
      <c r="E78" s="127"/>
      <c r="F78" s="127"/>
      <c r="G78" s="106"/>
      <c r="H78" s="106">
        <v>0</v>
      </c>
      <c r="I78" s="106"/>
      <c r="J78" s="106"/>
      <c r="K78" s="106"/>
      <c r="L78" s="106"/>
      <c r="M78" s="106"/>
      <c r="N78" s="106"/>
      <c r="O78" s="106"/>
      <c r="P78" s="106"/>
      <c r="Q78" s="106"/>
      <c r="R78" s="106"/>
      <c r="S78" s="106"/>
      <c r="T78" s="106"/>
      <c r="U78" s="106"/>
      <c r="V78" s="127"/>
      <c r="W78" s="106"/>
      <c r="X78" s="127"/>
    </row>
    <row r="79" spans="1:24" x14ac:dyDescent="0.35">
      <c r="A79" s="127" t="s">
        <v>9152</v>
      </c>
      <c r="B79" s="129">
        <v>2</v>
      </c>
      <c r="C79" s="127" t="s">
        <v>9217</v>
      </c>
      <c r="D79" s="21">
        <v>29331</v>
      </c>
      <c r="E79" s="127" t="s">
        <v>734</v>
      </c>
      <c r="F79" s="127"/>
      <c r="G79" s="106"/>
      <c r="H79" s="106">
        <v>90</v>
      </c>
      <c r="I79" s="106">
        <v>90</v>
      </c>
      <c r="J79" s="106"/>
      <c r="K79" s="106"/>
      <c r="L79" s="106"/>
      <c r="M79" s="106"/>
      <c r="N79" s="106"/>
      <c r="O79" s="106"/>
      <c r="P79" s="106"/>
      <c r="Q79" s="106"/>
      <c r="R79" s="106"/>
      <c r="S79" s="106"/>
      <c r="T79" s="106"/>
      <c r="U79" s="106"/>
      <c r="V79" s="127"/>
      <c r="W79" s="106"/>
      <c r="X79" s="127"/>
    </row>
    <row r="80" spans="1:24" x14ac:dyDescent="0.35">
      <c r="A80" s="127" t="s">
        <v>9152</v>
      </c>
      <c r="B80" s="129">
        <v>3</v>
      </c>
      <c r="C80" s="127" t="s">
        <v>9218</v>
      </c>
      <c r="D80" s="21">
        <v>29331</v>
      </c>
      <c r="E80" s="127" t="s">
        <v>734</v>
      </c>
      <c r="F80" s="127"/>
      <c r="G80" s="106"/>
      <c r="H80" s="106">
        <v>90</v>
      </c>
      <c r="I80" s="106">
        <v>90</v>
      </c>
      <c r="J80" s="106"/>
      <c r="K80" s="106"/>
      <c r="L80" s="106"/>
      <c r="M80" s="106"/>
      <c r="N80" s="106"/>
      <c r="O80" s="106"/>
      <c r="P80" s="106"/>
      <c r="Q80" s="106"/>
      <c r="R80" s="106"/>
      <c r="S80" s="106"/>
      <c r="T80" s="106"/>
      <c r="U80" s="106"/>
      <c r="V80" s="127"/>
      <c r="W80" s="106"/>
      <c r="X80" s="127"/>
    </row>
    <row r="81" spans="1:24" x14ac:dyDescent="0.35">
      <c r="A81" s="127" t="s">
        <v>9152</v>
      </c>
      <c r="B81" s="129">
        <v>3</v>
      </c>
      <c r="C81" s="127" t="s">
        <v>9218</v>
      </c>
      <c r="D81" s="21">
        <v>29499</v>
      </c>
      <c r="E81" s="127"/>
      <c r="F81" s="127"/>
      <c r="G81" s="106"/>
      <c r="H81" s="106">
        <v>30</v>
      </c>
      <c r="I81" s="106">
        <v>30</v>
      </c>
      <c r="J81" s="106" cm="1">
        <f t="array" aca="1" ref="J81" ca="1">J81:N81</f>
        <v>0</v>
      </c>
      <c r="K81" s="106"/>
      <c r="L81" s="106"/>
      <c r="M81" s="106"/>
      <c r="N81" s="106"/>
      <c r="O81" s="106"/>
      <c r="P81" s="106"/>
      <c r="Q81" s="106"/>
      <c r="R81" s="106"/>
      <c r="S81" s="106"/>
      <c r="T81" s="106"/>
      <c r="U81" s="106"/>
      <c r="V81" s="127"/>
      <c r="W81" s="106"/>
      <c r="X81" s="127" t="s">
        <v>9268</v>
      </c>
    </row>
    <row r="82" spans="1:24" x14ac:dyDescent="0.35">
      <c r="A82" s="127" t="s">
        <v>9152</v>
      </c>
      <c r="B82" s="129">
        <v>4</v>
      </c>
      <c r="C82" s="127" t="s">
        <v>9219</v>
      </c>
      <c r="D82" s="21">
        <v>29331</v>
      </c>
      <c r="E82" s="127" t="s">
        <v>734</v>
      </c>
      <c r="F82" s="127"/>
      <c r="G82" s="106"/>
      <c r="H82" s="106">
        <v>90</v>
      </c>
      <c r="I82" s="106">
        <v>90</v>
      </c>
      <c r="J82" s="106"/>
      <c r="K82" s="106"/>
      <c r="L82" s="106"/>
      <c r="M82" s="106"/>
      <c r="N82" s="106"/>
      <c r="O82" s="106"/>
      <c r="P82" s="106"/>
      <c r="Q82" s="106"/>
      <c r="R82" s="106"/>
      <c r="S82" s="106"/>
      <c r="T82" s="106"/>
      <c r="U82" s="106"/>
      <c r="V82" s="127"/>
      <c r="W82" s="106"/>
      <c r="X82" s="127"/>
    </row>
    <row r="83" spans="1:24" x14ac:dyDescent="0.35">
      <c r="A83" s="127" t="s">
        <v>9152</v>
      </c>
      <c r="B83" s="129">
        <v>4</v>
      </c>
      <c r="C83" s="127" t="s">
        <v>9219</v>
      </c>
      <c r="D83" s="21">
        <v>29331</v>
      </c>
      <c r="E83" s="127" t="s">
        <v>1192</v>
      </c>
      <c r="F83" s="127"/>
      <c r="G83" s="106"/>
      <c r="H83" s="106">
        <v>40</v>
      </c>
      <c r="I83" s="106">
        <v>40</v>
      </c>
      <c r="J83" s="106"/>
      <c r="K83" s="106"/>
      <c r="L83" s="106"/>
      <c r="M83" s="106"/>
      <c r="N83" s="106"/>
      <c r="O83" s="106"/>
      <c r="P83" s="106"/>
      <c r="Q83" s="106"/>
      <c r="R83" s="106"/>
      <c r="S83" s="106"/>
      <c r="T83" s="106"/>
      <c r="U83" s="106"/>
      <c r="V83" s="127"/>
      <c r="W83" s="106"/>
      <c r="X83" s="127"/>
    </row>
    <row r="84" spans="1:24" x14ac:dyDescent="0.35">
      <c r="A84" s="127" t="s">
        <v>9152</v>
      </c>
      <c r="B84" s="129">
        <v>1</v>
      </c>
      <c r="C84" s="127" t="s">
        <v>9220</v>
      </c>
      <c r="D84" s="21">
        <v>29849</v>
      </c>
      <c r="E84" s="127"/>
      <c r="F84" s="127"/>
      <c r="G84" s="106"/>
      <c r="H84" s="106">
        <v>0</v>
      </c>
      <c r="I84" s="106"/>
      <c r="J84" s="106"/>
      <c r="K84" s="106"/>
      <c r="L84" s="106"/>
      <c r="M84" s="106"/>
      <c r="N84" s="106"/>
      <c r="O84" s="106"/>
      <c r="P84" s="106"/>
      <c r="Q84" s="106"/>
      <c r="R84" s="106"/>
      <c r="S84" s="106"/>
      <c r="T84" s="106"/>
      <c r="U84" s="106"/>
      <c r="V84" s="127"/>
      <c r="W84" s="106"/>
      <c r="X84" s="127"/>
    </row>
    <row r="85" spans="1:24" x14ac:dyDescent="0.35">
      <c r="A85" s="127" t="s">
        <v>9152</v>
      </c>
      <c r="B85" s="129">
        <v>2</v>
      </c>
      <c r="C85" s="127" t="s">
        <v>9221</v>
      </c>
      <c r="D85" s="21">
        <v>29849</v>
      </c>
      <c r="E85" s="127" t="s">
        <v>734</v>
      </c>
      <c r="F85" s="127"/>
      <c r="G85" s="106"/>
      <c r="H85" s="106">
        <v>90</v>
      </c>
      <c r="I85" s="106">
        <v>90</v>
      </c>
      <c r="J85" s="106"/>
      <c r="K85" s="106"/>
      <c r="L85" s="106"/>
      <c r="M85" s="106"/>
      <c r="N85" s="106"/>
      <c r="O85" s="106"/>
      <c r="P85" s="106"/>
      <c r="Q85" s="106"/>
      <c r="R85" s="106"/>
      <c r="S85" s="106"/>
      <c r="T85" s="106"/>
      <c r="U85" s="106"/>
      <c r="V85" s="127"/>
      <c r="W85" s="106"/>
      <c r="X85" s="127"/>
    </row>
    <row r="86" spans="1:24" x14ac:dyDescent="0.35">
      <c r="A86" s="127" t="s">
        <v>9152</v>
      </c>
      <c r="B86" s="129">
        <v>3</v>
      </c>
      <c r="C86" s="127" t="s">
        <v>9222</v>
      </c>
      <c r="D86" s="21">
        <v>29849</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9152</v>
      </c>
      <c r="B87" s="129">
        <v>3</v>
      </c>
      <c r="C87" s="127" t="s">
        <v>9222</v>
      </c>
      <c r="D87" s="21">
        <v>29769</v>
      </c>
      <c r="E87" s="127"/>
      <c r="F87" s="127"/>
      <c r="G87" s="106"/>
      <c r="H87" s="106">
        <v>30</v>
      </c>
      <c r="I87" s="106">
        <v>30</v>
      </c>
      <c r="J87" s="106" cm="1">
        <f t="array" aca="1" ref="J87" ca="1">J87:N87</f>
        <v>0</v>
      </c>
      <c r="K87" s="106"/>
      <c r="L87" s="106"/>
      <c r="M87" s="106"/>
      <c r="N87" s="106"/>
      <c r="O87" s="106"/>
      <c r="P87" s="106"/>
      <c r="Q87" s="106"/>
      <c r="R87" s="106"/>
      <c r="S87" s="106"/>
      <c r="T87" s="106"/>
      <c r="U87" s="106"/>
      <c r="V87" s="127"/>
      <c r="W87" s="106"/>
      <c r="X87" s="127" t="s">
        <v>9268</v>
      </c>
    </row>
    <row r="88" spans="1:24" x14ac:dyDescent="0.35">
      <c r="A88" s="127" t="s">
        <v>9152</v>
      </c>
      <c r="B88" s="129">
        <v>4</v>
      </c>
      <c r="C88" s="127" t="s">
        <v>9223</v>
      </c>
      <c r="D88" s="21">
        <v>29849</v>
      </c>
      <c r="E88" s="127" t="s">
        <v>734</v>
      </c>
      <c r="F88" s="127"/>
      <c r="G88" s="106"/>
      <c r="H88" s="106">
        <v>90</v>
      </c>
      <c r="I88" s="106">
        <v>90</v>
      </c>
      <c r="J88" s="106"/>
      <c r="K88" s="106"/>
      <c r="L88" s="106"/>
      <c r="M88" s="106"/>
      <c r="N88" s="106"/>
      <c r="O88" s="106"/>
      <c r="P88" s="106"/>
      <c r="Q88" s="106"/>
      <c r="R88" s="106"/>
      <c r="S88" s="106"/>
      <c r="T88" s="106"/>
      <c r="U88" s="106"/>
      <c r="V88" s="127"/>
      <c r="W88" s="106"/>
      <c r="X88" s="127"/>
    </row>
    <row r="89" spans="1:24" x14ac:dyDescent="0.35">
      <c r="A89" s="127" t="s">
        <v>9152</v>
      </c>
      <c r="B89" s="129">
        <v>4</v>
      </c>
      <c r="C89" s="127" t="s">
        <v>9223</v>
      </c>
      <c r="D89" s="21">
        <v>29849</v>
      </c>
      <c r="E89" s="127" t="s">
        <v>1192</v>
      </c>
      <c r="F89" s="127"/>
      <c r="G89" s="106"/>
      <c r="H89" s="106">
        <v>40</v>
      </c>
      <c r="I89" s="106">
        <v>40</v>
      </c>
      <c r="J89" s="106"/>
      <c r="K89" s="106"/>
      <c r="L89" s="106"/>
      <c r="M89" s="106"/>
      <c r="N89" s="106"/>
      <c r="O89" s="106"/>
      <c r="P89" s="106"/>
      <c r="Q89" s="106"/>
      <c r="R89" s="106"/>
      <c r="S89" s="106"/>
      <c r="T89" s="106"/>
      <c r="U89" s="106"/>
      <c r="V89" s="127"/>
      <c r="W89" s="106"/>
      <c r="X89" s="127"/>
    </row>
    <row r="90" spans="1:24" x14ac:dyDescent="0.35">
      <c r="A90" s="127" t="s">
        <v>9152</v>
      </c>
      <c r="B90" s="129">
        <v>1</v>
      </c>
      <c r="C90" s="127" t="s">
        <v>9224</v>
      </c>
      <c r="D90" s="21">
        <v>30214</v>
      </c>
      <c r="E90" s="127"/>
      <c r="F90" s="127"/>
      <c r="G90" s="106"/>
      <c r="H90" s="106">
        <v>0</v>
      </c>
      <c r="I90" s="106"/>
      <c r="J90" s="106"/>
      <c r="K90" s="106"/>
      <c r="L90" s="106"/>
      <c r="M90" s="106"/>
      <c r="N90" s="106"/>
      <c r="O90" s="106"/>
      <c r="P90" s="106"/>
      <c r="Q90" s="106"/>
      <c r="R90" s="106"/>
      <c r="S90" s="106"/>
      <c r="T90" s="106"/>
      <c r="U90" s="106"/>
      <c r="V90" s="127"/>
      <c r="W90" s="106"/>
      <c r="X90" s="127"/>
    </row>
    <row r="91" spans="1:24" x14ac:dyDescent="0.35">
      <c r="A91" s="127" t="s">
        <v>9152</v>
      </c>
      <c r="B91" s="129">
        <v>2</v>
      </c>
      <c r="C91" s="127" t="s">
        <v>9225</v>
      </c>
      <c r="D91" s="21">
        <v>30214</v>
      </c>
      <c r="E91" s="127" t="s">
        <v>734</v>
      </c>
      <c r="F91" s="127"/>
      <c r="G91" s="106"/>
      <c r="H91" s="106">
        <v>90</v>
      </c>
      <c r="I91" s="106">
        <v>90</v>
      </c>
      <c r="J91" s="106"/>
      <c r="K91" s="106"/>
      <c r="L91" s="106"/>
      <c r="M91" s="106"/>
      <c r="N91" s="106"/>
      <c r="O91" s="106"/>
      <c r="P91" s="106"/>
      <c r="Q91" s="106"/>
      <c r="R91" s="106"/>
      <c r="S91" s="106"/>
      <c r="T91" s="106"/>
      <c r="U91" s="106"/>
      <c r="V91" s="127"/>
      <c r="W91" s="106"/>
      <c r="X91" s="127"/>
    </row>
    <row r="92" spans="1:24" x14ac:dyDescent="0.35">
      <c r="A92" s="127" t="s">
        <v>9152</v>
      </c>
      <c r="B92" s="129">
        <v>3</v>
      </c>
      <c r="C92" s="127" t="s">
        <v>9226</v>
      </c>
      <c r="D92" s="21">
        <v>30214</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9152</v>
      </c>
      <c r="B93" s="129">
        <v>3</v>
      </c>
      <c r="C93" s="127" t="s">
        <v>9226</v>
      </c>
      <c r="D93" s="21">
        <v>30137</v>
      </c>
      <c r="E93" s="127"/>
      <c r="F93" s="127"/>
      <c r="G93" s="106"/>
      <c r="H93" s="106">
        <v>30</v>
      </c>
      <c r="I93" s="106">
        <v>30</v>
      </c>
      <c r="J93" s="106" cm="1">
        <f t="array" aca="1" ref="J93" ca="1">J93:N93</f>
        <v>0</v>
      </c>
      <c r="K93" s="106"/>
      <c r="L93" s="106"/>
      <c r="M93" s="106"/>
      <c r="N93" s="106"/>
      <c r="O93" s="106"/>
      <c r="P93" s="106"/>
      <c r="Q93" s="106"/>
      <c r="R93" s="106"/>
      <c r="S93" s="106"/>
      <c r="T93" s="106"/>
      <c r="U93" s="106"/>
      <c r="V93" s="127"/>
      <c r="W93" s="106"/>
      <c r="X93" s="127" t="s">
        <v>9268</v>
      </c>
    </row>
    <row r="94" spans="1:24" x14ac:dyDescent="0.35">
      <c r="A94" s="127" t="s">
        <v>9152</v>
      </c>
      <c r="B94" s="129">
        <v>4</v>
      </c>
      <c r="C94" s="127" t="s">
        <v>9227</v>
      </c>
      <c r="D94" s="21">
        <v>30214</v>
      </c>
      <c r="E94" s="127" t="s">
        <v>734</v>
      </c>
      <c r="F94" s="127"/>
      <c r="G94" s="106"/>
      <c r="H94" s="106">
        <v>90</v>
      </c>
      <c r="I94" s="106">
        <v>90</v>
      </c>
      <c r="J94" s="106"/>
      <c r="K94" s="106"/>
      <c r="L94" s="106"/>
      <c r="M94" s="106"/>
      <c r="N94" s="106"/>
      <c r="O94" s="106"/>
      <c r="P94" s="106"/>
      <c r="Q94" s="106"/>
      <c r="R94" s="106"/>
      <c r="S94" s="106"/>
      <c r="T94" s="106"/>
      <c r="U94" s="106"/>
      <c r="V94" s="127"/>
      <c r="W94" s="106"/>
      <c r="X94" s="127"/>
    </row>
    <row r="95" spans="1:24" x14ac:dyDescent="0.35">
      <c r="A95" s="127" t="s">
        <v>9152</v>
      </c>
      <c r="B95" s="129">
        <v>4</v>
      </c>
      <c r="C95" s="127" t="s">
        <v>9227</v>
      </c>
      <c r="D95" s="21">
        <v>30214</v>
      </c>
      <c r="E95" s="127" t="s">
        <v>1192</v>
      </c>
      <c r="F95" s="127"/>
      <c r="G95" s="106"/>
      <c r="H95" s="106">
        <v>40</v>
      </c>
      <c r="I95" s="106">
        <v>40</v>
      </c>
      <c r="J95" s="106"/>
      <c r="K95" s="106"/>
      <c r="L95" s="106"/>
      <c r="M95" s="106"/>
      <c r="N95" s="106"/>
      <c r="O95" s="106"/>
      <c r="P95" s="106"/>
      <c r="Q95" s="106"/>
      <c r="R95" s="106"/>
      <c r="S95" s="106"/>
      <c r="T95" s="106"/>
      <c r="U95" s="106"/>
      <c r="V95" s="127"/>
      <c r="W95" s="106"/>
      <c r="X95" s="127"/>
    </row>
    <row r="96" spans="1:24" x14ac:dyDescent="0.35">
      <c r="A96" s="127" t="s">
        <v>9152</v>
      </c>
      <c r="B96" s="129">
        <v>1</v>
      </c>
      <c r="C96" s="127" t="s">
        <v>9228</v>
      </c>
      <c r="D96" s="21">
        <v>30579</v>
      </c>
      <c r="E96" s="127"/>
      <c r="F96" s="127"/>
      <c r="G96" s="106"/>
      <c r="H96" s="106">
        <v>0</v>
      </c>
      <c r="I96" s="106"/>
      <c r="J96" s="106"/>
      <c r="K96" s="106"/>
      <c r="L96" s="106"/>
      <c r="M96" s="106"/>
      <c r="N96" s="106"/>
      <c r="O96" s="106"/>
      <c r="P96" s="106"/>
      <c r="Q96" s="106"/>
      <c r="R96" s="106"/>
      <c r="S96" s="106"/>
      <c r="T96" s="106"/>
      <c r="U96" s="106"/>
      <c r="V96" s="127"/>
      <c r="W96" s="106"/>
      <c r="X96" s="127"/>
    </row>
    <row r="97" spans="1:24" x14ac:dyDescent="0.35">
      <c r="A97" s="127" t="s">
        <v>9152</v>
      </c>
      <c r="B97" s="129">
        <v>2</v>
      </c>
      <c r="C97" s="127" t="s">
        <v>9229</v>
      </c>
      <c r="D97" s="21">
        <v>30579</v>
      </c>
      <c r="E97" s="127" t="s">
        <v>734</v>
      </c>
      <c r="F97" s="127"/>
      <c r="G97" s="106"/>
      <c r="H97" s="106">
        <v>90</v>
      </c>
      <c r="I97" s="106">
        <v>90</v>
      </c>
      <c r="J97" s="106"/>
      <c r="K97" s="106"/>
      <c r="L97" s="106"/>
      <c r="M97" s="106"/>
      <c r="N97" s="106"/>
      <c r="O97" s="106"/>
      <c r="P97" s="106"/>
      <c r="Q97" s="106"/>
      <c r="R97" s="106"/>
      <c r="S97" s="106"/>
      <c r="T97" s="106"/>
      <c r="U97" s="106"/>
      <c r="V97" s="127"/>
      <c r="W97" s="106"/>
      <c r="X97" s="127"/>
    </row>
    <row r="98" spans="1:24" x14ac:dyDescent="0.35">
      <c r="A98" s="127" t="s">
        <v>9152</v>
      </c>
      <c r="B98" s="129">
        <v>3</v>
      </c>
      <c r="C98" s="127" t="s">
        <v>9230</v>
      </c>
      <c r="D98" s="21">
        <v>30579</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9152</v>
      </c>
      <c r="B99" s="129">
        <v>3</v>
      </c>
      <c r="C99" s="127" t="s">
        <v>9230</v>
      </c>
      <c r="D99" s="21">
        <v>30507</v>
      </c>
      <c r="E99" s="127"/>
      <c r="F99" s="127"/>
      <c r="G99" s="106"/>
      <c r="H99" s="106">
        <v>30</v>
      </c>
      <c r="I99" s="106">
        <v>30</v>
      </c>
      <c r="J99" s="106" cm="1">
        <f t="array" aca="1" ref="J99" ca="1">J99:N99</f>
        <v>0</v>
      </c>
      <c r="K99" s="106"/>
      <c r="L99" s="106"/>
      <c r="M99" s="106"/>
      <c r="N99" s="106"/>
      <c r="O99" s="106"/>
      <c r="P99" s="106"/>
      <c r="Q99" s="106"/>
      <c r="R99" s="106"/>
      <c r="S99" s="106"/>
      <c r="T99" s="106"/>
      <c r="U99" s="106"/>
      <c r="V99" s="127"/>
      <c r="W99" s="106"/>
      <c r="X99" s="127" t="s">
        <v>9268</v>
      </c>
    </row>
    <row r="100" spans="1:24" x14ac:dyDescent="0.35">
      <c r="A100" s="127" t="s">
        <v>9152</v>
      </c>
      <c r="B100" s="129">
        <v>4</v>
      </c>
      <c r="C100" s="127" t="s">
        <v>9231</v>
      </c>
      <c r="D100" s="21">
        <v>30579</v>
      </c>
      <c r="E100" s="127" t="s">
        <v>734</v>
      </c>
      <c r="F100" s="127"/>
      <c r="G100" s="106"/>
      <c r="H100" s="106">
        <v>90</v>
      </c>
      <c r="I100" s="106">
        <v>90</v>
      </c>
      <c r="J100" s="106"/>
      <c r="K100" s="106"/>
      <c r="L100" s="106"/>
      <c r="M100" s="106"/>
      <c r="N100" s="106"/>
      <c r="O100" s="106"/>
      <c r="P100" s="106"/>
      <c r="Q100" s="106"/>
      <c r="R100" s="106"/>
      <c r="S100" s="106"/>
      <c r="T100" s="106"/>
      <c r="U100" s="106"/>
      <c r="V100" s="127"/>
      <c r="W100" s="106"/>
      <c r="X100" s="127"/>
    </row>
    <row r="101" spans="1:24" x14ac:dyDescent="0.35">
      <c r="A101" s="127" t="s">
        <v>9152</v>
      </c>
      <c r="B101" s="129">
        <v>4</v>
      </c>
      <c r="C101" s="127" t="s">
        <v>9231</v>
      </c>
      <c r="D101" s="21">
        <v>30579</v>
      </c>
      <c r="E101" s="127" t="s">
        <v>1192</v>
      </c>
      <c r="F101" s="127"/>
      <c r="G101" s="106"/>
      <c r="H101" s="106">
        <v>40</v>
      </c>
      <c r="I101" s="106">
        <v>40</v>
      </c>
      <c r="J101" s="106"/>
      <c r="K101" s="106"/>
      <c r="L101" s="106"/>
      <c r="M101" s="106"/>
      <c r="N101" s="106"/>
      <c r="O101" s="106"/>
      <c r="P101" s="106"/>
      <c r="Q101" s="106"/>
      <c r="R101" s="106"/>
      <c r="S101" s="106"/>
      <c r="T101" s="106"/>
      <c r="U101" s="106"/>
      <c r="V101" s="127"/>
      <c r="W101" s="106"/>
      <c r="X101" s="127"/>
    </row>
    <row r="102" spans="1:24" x14ac:dyDescent="0.35">
      <c r="A102" s="127" t="s">
        <v>9152</v>
      </c>
      <c r="B102" s="129">
        <v>1</v>
      </c>
      <c r="C102" s="127" t="s">
        <v>9232</v>
      </c>
      <c r="D102" s="21">
        <v>30945</v>
      </c>
      <c r="E102" s="127"/>
      <c r="F102" s="127"/>
      <c r="G102" s="106"/>
      <c r="H102" s="106">
        <v>0</v>
      </c>
      <c r="I102" s="106"/>
      <c r="J102" s="106"/>
      <c r="K102" s="106"/>
      <c r="L102" s="106"/>
      <c r="M102" s="106"/>
      <c r="N102" s="106"/>
      <c r="O102" s="106"/>
      <c r="P102" s="106"/>
      <c r="Q102" s="106"/>
      <c r="R102" s="106"/>
      <c r="S102" s="106"/>
      <c r="T102" s="106"/>
      <c r="U102" s="106"/>
      <c r="V102" s="127"/>
      <c r="W102" s="106"/>
      <c r="X102" s="127"/>
    </row>
    <row r="103" spans="1:24" x14ac:dyDescent="0.35">
      <c r="A103" s="127" t="s">
        <v>9152</v>
      </c>
      <c r="B103" s="129">
        <v>2</v>
      </c>
      <c r="C103" s="127" t="s">
        <v>9233</v>
      </c>
      <c r="D103" s="21">
        <v>30945</v>
      </c>
      <c r="E103" s="127" t="s">
        <v>734</v>
      </c>
      <c r="F103" s="127"/>
      <c r="G103" s="106"/>
      <c r="H103" s="106">
        <v>90</v>
      </c>
      <c r="I103" s="106">
        <v>90</v>
      </c>
      <c r="J103" s="106"/>
      <c r="K103" s="106"/>
      <c r="L103" s="106"/>
      <c r="M103" s="106"/>
      <c r="N103" s="106"/>
      <c r="O103" s="106"/>
      <c r="P103" s="106"/>
      <c r="Q103" s="106"/>
      <c r="R103" s="106"/>
      <c r="S103" s="106"/>
      <c r="T103" s="106"/>
      <c r="U103" s="106"/>
      <c r="V103" s="127"/>
      <c r="W103" s="106"/>
      <c r="X103" s="127"/>
    </row>
    <row r="104" spans="1:24" x14ac:dyDescent="0.35">
      <c r="A104" s="127" t="s">
        <v>9152</v>
      </c>
      <c r="B104" s="129">
        <v>3</v>
      </c>
      <c r="C104" s="127" t="s">
        <v>9234</v>
      </c>
      <c r="D104" s="21">
        <v>30945</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9152</v>
      </c>
      <c r="B105" s="129">
        <v>3</v>
      </c>
      <c r="C105" s="127" t="s">
        <v>9234</v>
      </c>
      <c r="D105" s="21">
        <v>30873</v>
      </c>
      <c r="E105" s="127"/>
      <c r="F105" s="127"/>
      <c r="G105" s="106"/>
      <c r="H105" s="106">
        <v>30</v>
      </c>
      <c r="I105" s="106">
        <v>30</v>
      </c>
      <c r="J105" s="106" cm="1">
        <f t="array" aca="1" ref="J105" ca="1">J105:N105</f>
        <v>0</v>
      </c>
      <c r="K105" s="106"/>
      <c r="L105" s="106"/>
      <c r="M105" s="106"/>
      <c r="N105" s="106"/>
      <c r="O105" s="106"/>
      <c r="P105" s="106"/>
      <c r="Q105" s="106"/>
      <c r="R105" s="106"/>
      <c r="S105" s="106"/>
      <c r="T105" s="106"/>
      <c r="U105" s="106"/>
      <c r="V105" s="127"/>
      <c r="W105" s="106"/>
      <c r="X105" s="127" t="s">
        <v>9268</v>
      </c>
    </row>
    <row r="106" spans="1:24" x14ac:dyDescent="0.35">
      <c r="A106" s="127" t="s">
        <v>9152</v>
      </c>
      <c r="B106" s="129">
        <v>4</v>
      </c>
      <c r="C106" s="127" t="s">
        <v>9235</v>
      </c>
      <c r="D106" s="21">
        <v>30945</v>
      </c>
      <c r="E106" s="127" t="s">
        <v>734</v>
      </c>
      <c r="F106" s="127"/>
      <c r="G106" s="106"/>
      <c r="H106" s="106">
        <v>90</v>
      </c>
      <c r="I106" s="106">
        <v>90</v>
      </c>
      <c r="J106" s="106"/>
      <c r="K106" s="106"/>
      <c r="L106" s="106"/>
      <c r="M106" s="106"/>
      <c r="N106" s="106"/>
      <c r="O106" s="106"/>
      <c r="P106" s="106"/>
      <c r="Q106" s="106"/>
      <c r="R106" s="106"/>
      <c r="S106" s="106"/>
      <c r="T106" s="106"/>
      <c r="U106" s="106"/>
      <c r="V106" s="127"/>
      <c r="W106" s="106"/>
      <c r="X106" s="127"/>
    </row>
    <row r="107" spans="1:24" x14ac:dyDescent="0.35">
      <c r="A107" s="127" t="s">
        <v>9152</v>
      </c>
      <c r="B107" s="129">
        <v>4</v>
      </c>
      <c r="C107" s="127" t="s">
        <v>9235</v>
      </c>
      <c r="D107" s="21">
        <v>30945</v>
      </c>
      <c r="E107" s="127" t="s">
        <v>1192</v>
      </c>
      <c r="F107" s="127"/>
      <c r="G107" s="106"/>
      <c r="H107" s="106">
        <v>40</v>
      </c>
      <c r="I107" s="106">
        <v>40</v>
      </c>
      <c r="J107" s="106"/>
      <c r="K107" s="106"/>
      <c r="L107" s="106"/>
      <c r="M107" s="106"/>
      <c r="N107" s="106"/>
      <c r="O107" s="106"/>
      <c r="P107" s="106"/>
      <c r="Q107" s="106"/>
      <c r="R107" s="106"/>
      <c r="S107" s="106"/>
      <c r="T107" s="106"/>
      <c r="U107" s="106"/>
      <c r="V107" s="127"/>
      <c r="W107" s="106"/>
      <c r="X107" s="127"/>
    </row>
    <row r="108" spans="1:24" x14ac:dyDescent="0.35">
      <c r="A108" s="127" t="s">
        <v>9152</v>
      </c>
      <c r="B108" s="129">
        <v>1</v>
      </c>
      <c r="C108" s="127" t="s">
        <v>9236</v>
      </c>
      <c r="D108" s="21">
        <v>31157</v>
      </c>
      <c r="E108" s="127"/>
      <c r="F108" s="127"/>
      <c r="G108" s="106"/>
      <c r="H108" s="106">
        <v>0</v>
      </c>
      <c r="I108" s="106"/>
      <c r="J108" s="106"/>
      <c r="K108" s="106"/>
      <c r="L108" s="106"/>
      <c r="M108" s="106"/>
      <c r="N108" s="106"/>
      <c r="O108" s="106"/>
      <c r="P108" s="106"/>
      <c r="Q108" s="106"/>
      <c r="R108" s="106"/>
      <c r="S108" s="106"/>
      <c r="T108" s="106"/>
      <c r="U108" s="106"/>
      <c r="V108" s="127"/>
      <c r="W108" s="106"/>
      <c r="X108" s="127"/>
    </row>
    <row r="109" spans="1:24" x14ac:dyDescent="0.35">
      <c r="A109" s="127" t="s">
        <v>9152</v>
      </c>
      <c r="B109" s="129">
        <v>2</v>
      </c>
      <c r="C109" s="127" t="s">
        <v>9237</v>
      </c>
      <c r="D109" s="21">
        <v>31157</v>
      </c>
      <c r="E109" s="127" t="s">
        <v>734</v>
      </c>
      <c r="F109" s="127"/>
      <c r="G109" s="106"/>
      <c r="H109" s="106">
        <v>90</v>
      </c>
      <c r="I109" s="106">
        <v>90</v>
      </c>
      <c r="J109" s="106"/>
      <c r="K109" s="106"/>
      <c r="L109" s="106"/>
      <c r="M109" s="106"/>
      <c r="N109" s="106"/>
      <c r="O109" s="106"/>
      <c r="P109" s="106"/>
      <c r="Q109" s="106"/>
      <c r="R109" s="106"/>
      <c r="S109" s="106"/>
      <c r="T109" s="106"/>
      <c r="U109" s="106"/>
      <c r="V109" s="127"/>
      <c r="W109" s="106"/>
      <c r="X109" s="127"/>
    </row>
    <row r="110" spans="1:24" x14ac:dyDescent="0.35">
      <c r="A110" s="127" t="s">
        <v>9152</v>
      </c>
      <c r="B110" s="129">
        <v>3</v>
      </c>
      <c r="C110" s="127" t="s">
        <v>9238</v>
      </c>
      <c r="D110" s="21">
        <v>31157</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9152</v>
      </c>
      <c r="B111" s="129">
        <v>3</v>
      </c>
      <c r="C111" s="127" t="s">
        <v>9238</v>
      </c>
      <c r="D111" s="21">
        <v>31321</v>
      </c>
      <c r="E111" s="127"/>
      <c r="F111" s="127"/>
      <c r="G111" s="106"/>
      <c r="H111" s="106">
        <v>30</v>
      </c>
      <c r="I111" s="106">
        <v>30</v>
      </c>
      <c r="J111" s="106" cm="1">
        <f t="array" aca="1" ref="J111" ca="1">J111:N111</f>
        <v>0</v>
      </c>
      <c r="K111" s="106"/>
      <c r="L111" s="106"/>
      <c r="M111" s="106"/>
      <c r="N111" s="106"/>
      <c r="O111" s="106"/>
      <c r="P111" s="106"/>
      <c r="Q111" s="106"/>
      <c r="R111" s="106"/>
      <c r="S111" s="106"/>
      <c r="T111" s="106"/>
      <c r="U111" s="106"/>
      <c r="V111" s="127"/>
      <c r="W111" s="106"/>
      <c r="X111" s="127" t="s">
        <v>9268</v>
      </c>
    </row>
    <row r="112" spans="1:24" x14ac:dyDescent="0.35">
      <c r="A112" s="127" t="s">
        <v>9152</v>
      </c>
      <c r="B112" s="129">
        <v>4</v>
      </c>
      <c r="C112" s="127" t="s">
        <v>9239</v>
      </c>
      <c r="D112" s="21">
        <v>31157</v>
      </c>
      <c r="E112" s="127" t="s">
        <v>734</v>
      </c>
      <c r="F112" s="127"/>
      <c r="G112" s="106"/>
      <c r="H112" s="106">
        <v>90</v>
      </c>
      <c r="I112" s="106">
        <v>90</v>
      </c>
      <c r="J112" s="106"/>
      <c r="K112" s="106"/>
      <c r="L112" s="106"/>
      <c r="M112" s="106"/>
      <c r="N112" s="106"/>
      <c r="O112" s="106"/>
      <c r="P112" s="106"/>
      <c r="Q112" s="106"/>
      <c r="R112" s="106"/>
      <c r="S112" s="106"/>
      <c r="T112" s="106"/>
      <c r="U112" s="106"/>
      <c r="V112" s="127"/>
      <c r="W112" s="106"/>
      <c r="X112" s="127"/>
    </row>
    <row r="113" spans="1:24" x14ac:dyDescent="0.35">
      <c r="A113" s="127" t="s">
        <v>9152</v>
      </c>
      <c r="B113" s="129">
        <v>4</v>
      </c>
      <c r="C113" s="127" t="s">
        <v>9239</v>
      </c>
      <c r="D113" s="21">
        <v>31157</v>
      </c>
      <c r="E113" s="127" t="s">
        <v>1192</v>
      </c>
      <c r="F113" s="127"/>
      <c r="G113" s="106"/>
      <c r="H113" s="106">
        <v>40</v>
      </c>
      <c r="I113" s="106">
        <v>40</v>
      </c>
      <c r="J113" s="106"/>
      <c r="K113" s="106"/>
      <c r="L113" s="106"/>
      <c r="M113" s="106"/>
      <c r="N113" s="106"/>
      <c r="O113" s="106"/>
      <c r="P113" s="106"/>
      <c r="Q113" s="106"/>
      <c r="R113" s="106"/>
      <c r="S113" s="106"/>
      <c r="T113" s="106"/>
      <c r="U113" s="106"/>
      <c r="V113" s="127"/>
      <c r="W113" s="106"/>
      <c r="X113" s="127"/>
    </row>
    <row r="114" spans="1:24" x14ac:dyDescent="0.35">
      <c r="A114" s="127" t="s">
        <v>9152</v>
      </c>
      <c r="B114" s="129">
        <v>1</v>
      </c>
      <c r="C114" s="127" t="s">
        <v>9240</v>
      </c>
      <c r="D114" s="21">
        <v>31522</v>
      </c>
      <c r="E114" s="127"/>
      <c r="F114" s="127"/>
      <c r="G114" s="106"/>
      <c r="H114" s="106">
        <v>0</v>
      </c>
      <c r="I114" s="106"/>
      <c r="J114" s="106"/>
      <c r="K114" s="106"/>
      <c r="L114" s="106"/>
      <c r="M114" s="106"/>
      <c r="N114" s="106"/>
      <c r="O114" s="106"/>
      <c r="P114" s="106"/>
      <c r="Q114" s="106"/>
      <c r="R114" s="106"/>
      <c r="S114" s="106"/>
      <c r="T114" s="106"/>
      <c r="U114" s="106"/>
      <c r="V114" s="127"/>
      <c r="W114" s="106"/>
      <c r="X114" s="127"/>
    </row>
    <row r="115" spans="1:24" x14ac:dyDescent="0.35">
      <c r="A115" s="127" t="s">
        <v>9152</v>
      </c>
      <c r="B115" s="129">
        <v>2</v>
      </c>
      <c r="C115" s="127" t="s">
        <v>9241</v>
      </c>
      <c r="D115" s="21">
        <v>31522</v>
      </c>
      <c r="E115" s="127" t="s">
        <v>734</v>
      </c>
      <c r="F115" s="127"/>
      <c r="G115" s="106"/>
      <c r="H115" s="106">
        <v>90</v>
      </c>
      <c r="I115" s="106">
        <v>90</v>
      </c>
      <c r="J115" s="106"/>
      <c r="K115" s="106"/>
      <c r="L115" s="106"/>
      <c r="M115" s="106"/>
      <c r="N115" s="106"/>
      <c r="O115" s="106"/>
      <c r="P115" s="106"/>
      <c r="Q115" s="106"/>
      <c r="R115" s="106"/>
      <c r="S115" s="106"/>
      <c r="T115" s="106"/>
      <c r="U115" s="106"/>
      <c r="V115" s="127"/>
      <c r="W115" s="106"/>
      <c r="X115" s="127"/>
    </row>
    <row r="116" spans="1:24" x14ac:dyDescent="0.35">
      <c r="A116" s="127" t="s">
        <v>9152</v>
      </c>
      <c r="B116" s="129">
        <v>3</v>
      </c>
      <c r="C116" s="127" t="s">
        <v>9242</v>
      </c>
      <c r="D116" s="21">
        <v>31522</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9152</v>
      </c>
      <c r="B117" s="129">
        <v>3</v>
      </c>
      <c r="C117" s="127" t="s">
        <v>9242</v>
      </c>
      <c r="D117" s="21">
        <v>31686</v>
      </c>
      <c r="E117" s="127"/>
      <c r="F117" s="127"/>
      <c r="G117" s="106"/>
      <c r="H117" s="106">
        <v>30</v>
      </c>
      <c r="I117" s="106">
        <v>30</v>
      </c>
      <c r="J117" s="106" cm="1">
        <f t="array" aca="1" ref="J117" ca="1">J117:N117</f>
        <v>0</v>
      </c>
      <c r="K117" s="106"/>
      <c r="L117" s="106"/>
      <c r="M117" s="106"/>
      <c r="N117" s="106"/>
      <c r="O117" s="106"/>
      <c r="P117" s="106"/>
      <c r="Q117" s="106"/>
      <c r="R117" s="106"/>
      <c r="S117" s="106"/>
      <c r="T117" s="106"/>
      <c r="U117" s="106"/>
      <c r="V117" s="127"/>
      <c r="W117" s="106"/>
      <c r="X117" s="127" t="s">
        <v>9268</v>
      </c>
    </row>
    <row r="118" spans="1:24" x14ac:dyDescent="0.35">
      <c r="A118" s="127" t="s">
        <v>9152</v>
      </c>
      <c r="B118" s="129">
        <v>4</v>
      </c>
      <c r="C118" s="127" t="s">
        <v>9243</v>
      </c>
      <c r="D118" s="21">
        <v>31522</v>
      </c>
      <c r="E118" s="127" t="s">
        <v>734</v>
      </c>
      <c r="F118" s="127"/>
      <c r="G118" s="106"/>
      <c r="H118" s="106">
        <v>90</v>
      </c>
      <c r="I118" s="106">
        <v>90</v>
      </c>
      <c r="J118" s="106"/>
      <c r="K118" s="106"/>
      <c r="L118" s="106"/>
      <c r="M118" s="106"/>
      <c r="N118" s="106"/>
      <c r="O118" s="106"/>
      <c r="P118" s="106"/>
      <c r="Q118" s="106"/>
      <c r="R118" s="106"/>
      <c r="S118" s="106"/>
      <c r="T118" s="106"/>
      <c r="U118" s="106"/>
      <c r="V118" s="127"/>
      <c r="W118" s="106"/>
      <c r="X118" s="127"/>
    </row>
    <row r="119" spans="1:24" x14ac:dyDescent="0.35">
      <c r="A119" s="127" t="s">
        <v>9152</v>
      </c>
      <c r="B119" s="129">
        <v>4</v>
      </c>
      <c r="C119" s="127" t="s">
        <v>9243</v>
      </c>
      <c r="D119" s="21">
        <v>31522</v>
      </c>
      <c r="E119" s="127" t="s">
        <v>1192</v>
      </c>
      <c r="F119" s="127"/>
      <c r="G119" s="106"/>
      <c r="H119" s="106">
        <v>40</v>
      </c>
      <c r="I119" s="106">
        <v>40</v>
      </c>
      <c r="J119" s="106"/>
      <c r="K119" s="106"/>
      <c r="L119" s="106"/>
      <c r="M119" s="106"/>
      <c r="N119" s="106"/>
      <c r="O119" s="106"/>
      <c r="P119" s="106"/>
      <c r="Q119" s="106"/>
      <c r="R119" s="106"/>
      <c r="S119" s="106"/>
      <c r="T119" s="106"/>
      <c r="U119" s="106"/>
      <c r="V119" s="127"/>
      <c r="W119" s="106"/>
      <c r="X119" s="127"/>
    </row>
    <row r="120" spans="1:24" x14ac:dyDescent="0.35">
      <c r="A120" s="127" t="s">
        <v>9152</v>
      </c>
      <c r="B120" s="129">
        <v>1</v>
      </c>
      <c r="C120" s="127" t="s">
        <v>9244</v>
      </c>
      <c r="D120" s="21">
        <v>32040</v>
      </c>
      <c r="E120" s="127"/>
      <c r="F120" s="127"/>
      <c r="G120" s="106"/>
      <c r="H120" s="106">
        <v>0</v>
      </c>
      <c r="I120" s="106"/>
      <c r="J120" s="106"/>
      <c r="K120" s="106"/>
      <c r="L120" s="106"/>
      <c r="M120" s="106"/>
      <c r="N120" s="106"/>
      <c r="O120" s="106"/>
      <c r="P120" s="106"/>
      <c r="Q120" s="106"/>
      <c r="R120" s="106"/>
      <c r="S120" s="106"/>
      <c r="T120" s="106"/>
      <c r="U120" s="106"/>
      <c r="V120" s="127"/>
      <c r="W120" s="106"/>
      <c r="X120" s="127"/>
    </row>
    <row r="121" spans="1:24" x14ac:dyDescent="0.35">
      <c r="A121" s="127" t="s">
        <v>9152</v>
      </c>
      <c r="B121" s="129">
        <v>2</v>
      </c>
      <c r="C121" s="127" t="s">
        <v>9245</v>
      </c>
      <c r="D121" s="21">
        <v>32040</v>
      </c>
      <c r="E121" s="127" t="s">
        <v>734</v>
      </c>
      <c r="F121" s="127"/>
      <c r="G121" s="106"/>
      <c r="H121" s="106">
        <v>90</v>
      </c>
      <c r="I121" s="106">
        <v>90</v>
      </c>
      <c r="J121" s="106"/>
      <c r="K121" s="106"/>
      <c r="L121" s="106"/>
      <c r="M121" s="106"/>
      <c r="N121" s="106"/>
      <c r="O121" s="106"/>
      <c r="P121" s="106"/>
      <c r="Q121" s="106"/>
      <c r="R121" s="106"/>
      <c r="S121" s="106"/>
      <c r="T121" s="106"/>
      <c r="U121" s="106"/>
      <c r="V121" s="127"/>
      <c r="W121" s="106"/>
      <c r="X121" s="127"/>
    </row>
    <row r="122" spans="1:24" x14ac:dyDescent="0.35">
      <c r="A122" s="127" t="s">
        <v>9152</v>
      </c>
      <c r="B122" s="129">
        <v>3</v>
      </c>
      <c r="C122" s="127" t="s">
        <v>9246</v>
      </c>
      <c r="D122" s="21">
        <v>32040</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9152</v>
      </c>
      <c r="B123" s="129">
        <v>3</v>
      </c>
      <c r="C123" s="127" t="s">
        <v>9246</v>
      </c>
      <c r="D123" s="21">
        <v>31959</v>
      </c>
      <c r="E123" s="127"/>
      <c r="F123" s="127"/>
      <c r="G123" s="106"/>
      <c r="H123" s="106">
        <v>30</v>
      </c>
      <c r="I123" s="106">
        <v>30</v>
      </c>
      <c r="J123" s="106" cm="1">
        <f t="array" aca="1" ref="J123" ca="1">J123:N123</f>
        <v>0</v>
      </c>
      <c r="K123" s="106"/>
      <c r="L123" s="106"/>
      <c r="M123" s="106"/>
      <c r="N123" s="106"/>
      <c r="O123" s="106"/>
      <c r="P123" s="106"/>
      <c r="Q123" s="106"/>
      <c r="R123" s="106"/>
      <c r="S123" s="106"/>
      <c r="T123" s="106"/>
      <c r="U123" s="106"/>
      <c r="V123" s="127"/>
      <c r="W123" s="106"/>
      <c r="X123" s="127" t="s">
        <v>9268</v>
      </c>
    </row>
    <row r="124" spans="1:24" x14ac:dyDescent="0.35">
      <c r="A124" s="127" t="s">
        <v>9152</v>
      </c>
      <c r="B124" s="129">
        <v>4</v>
      </c>
      <c r="C124" s="127" t="s">
        <v>9247</v>
      </c>
      <c r="D124" s="21">
        <v>32040</v>
      </c>
      <c r="E124" s="127" t="s">
        <v>734</v>
      </c>
      <c r="F124" s="127"/>
      <c r="G124" s="106"/>
      <c r="H124" s="106">
        <v>90</v>
      </c>
      <c r="I124" s="106">
        <v>90</v>
      </c>
      <c r="J124" s="106"/>
      <c r="K124" s="106"/>
      <c r="L124" s="106"/>
      <c r="M124" s="106"/>
      <c r="N124" s="106"/>
      <c r="O124" s="106"/>
      <c r="P124" s="106"/>
      <c r="Q124" s="106"/>
      <c r="R124" s="106"/>
      <c r="S124" s="106"/>
      <c r="T124" s="106"/>
      <c r="U124" s="106"/>
      <c r="V124" s="127"/>
      <c r="W124" s="106"/>
      <c r="X124" s="127"/>
    </row>
    <row r="125" spans="1:24" x14ac:dyDescent="0.35">
      <c r="A125" s="127" t="s">
        <v>9152</v>
      </c>
      <c r="B125" s="129">
        <v>4</v>
      </c>
      <c r="C125" s="127" t="s">
        <v>9247</v>
      </c>
      <c r="D125" s="21">
        <v>32040</v>
      </c>
      <c r="E125" s="127" t="s">
        <v>1192</v>
      </c>
      <c r="F125" s="127"/>
      <c r="G125" s="106"/>
      <c r="H125" s="106">
        <v>40</v>
      </c>
      <c r="I125" s="106">
        <v>40</v>
      </c>
      <c r="J125" s="106"/>
      <c r="K125" s="106"/>
      <c r="L125" s="106"/>
      <c r="M125" s="106"/>
      <c r="N125" s="106"/>
      <c r="O125" s="106"/>
      <c r="P125" s="106"/>
      <c r="Q125" s="106"/>
      <c r="R125" s="106"/>
      <c r="S125" s="106"/>
      <c r="T125" s="106"/>
      <c r="U125" s="106"/>
      <c r="V125" s="127"/>
      <c r="W125" s="106"/>
      <c r="X125" s="127"/>
    </row>
    <row r="126" spans="1:24" x14ac:dyDescent="0.35">
      <c r="A126" s="127" t="s">
        <v>9152</v>
      </c>
      <c r="B126" s="129">
        <v>1</v>
      </c>
      <c r="C126" s="127" t="s">
        <v>9248</v>
      </c>
      <c r="D126" s="21">
        <v>32406</v>
      </c>
      <c r="E126" s="127"/>
      <c r="F126" s="127"/>
      <c r="G126" s="106"/>
      <c r="H126" s="106">
        <v>0</v>
      </c>
      <c r="I126" s="106"/>
      <c r="J126" s="106"/>
      <c r="K126" s="106"/>
      <c r="L126" s="106"/>
      <c r="M126" s="106"/>
      <c r="N126" s="106"/>
      <c r="O126" s="106"/>
      <c r="P126" s="106"/>
      <c r="Q126" s="106"/>
      <c r="R126" s="106"/>
      <c r="S126" s="106"/>
      <c r="T126" s="106"/>
      <c r="U126" s="106"/>
      <c r="V126" s="127"/>
      <c r="W126" s="106"/>
      <c r="X126" s="127"/>
    </row>
    <row r="127" spans="1:24" x14ac:dyDescent="0.35">
      <c r="A127" s="127" t="s">
        <v>9152</v>
      </c>
      <c r="B127" s="129">
        <v>2</v>
      </c>
      <c r="C127" s="127" t="s">
        <v>9249</v>
      </c>
      <c r="D127" s="21">
        <v>32406</v>
      </c>
      <c r="E127" s="127" t="s">
        <v>734</v>
      </c>
      <c r="F127" s="127"/>
      <c r="G127" s="106"/>
      <c r="H127" s="106">
        <v>90</v>
      </c>
      <c r="I127" s="106">
        <v>90</v>
      </c>
      <c r="J127" s="106"/>
      <c r="K127" s="106"/>
      <c r="L127" s="106"/>
      <c r="M127" s="106"/>
      <c r="N127" s="106"/>
      <c r="O127" s="106"/>
      <c r="P127" s="106"/>
      <c r="Q127" s="106"/>
      <c r="R127" s="106"/>
      <c r="S127" s="106"/>
      <c r="T127" s="106"/>
      <c r="U127" s="106"/>
      <c r="V127" s="127"/>
      <c r="W127" s="106"/>
      <c r="X127" s="127"/>
    </row>
    <row r="128" spans="1:24" x14ac:dyDescent="0.35">
      <c r="A128" s="127" t="s">
        <v>9152</v>
      </c>
      <c r="B128" s="129">
        <v>3</v>
      </c>
      <c r="C128" s="127" t="s">
        <v>9250</v>
      </c>
      <c r="D128" s="21">
        <v>32406</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9152</v>
      </c>
      <c r="B129" s="129">
        <v>3</v>
      </c>
      <c r="C129" s="127" t="s">
        <v>9250</v>
      </c>
      <c r="D129" s="21">
        <v>32406</v>
      </c>
      <c r="E129" s="127"/>
      <c r="F129" s="127"/>
      <c r="G129" s="106"/>
      <c r="H129" s="106">
        <v>30</v>
      </c>
      <c r="I129" s="106">
        <v>30</v>
      </c>
      <c r="J129" s="106" cm="1">
        <f t="array" aca="1" ref="J129" ca="1">J129:N129</f>
        <v>0</v>
      </c>
      <c r="K129" s="106"/>
      <c r="L129" s="106"/>
      <c r="M129" s="106"/>
      <c r="N129" s="106"/>
      <c r="O129" s="106"/>
      <c r="P129" s="106"/>
      <c r="Q129" s="106"/>
      <c r="R129" s="106"/>
      <c r="S129" s="106"/>
      <c r="T129" s="106"/>
      <c r="U129" s="106"/>
      <c r="V129" s="127"/>
      <c r="W129" s="106"/>
      <c r="X129" s="127" t="s">
        <v>9268</v>
      </c>
    </row>
    <row r="130" spans="1:24" x14ac:dyDescent="0.35">
      <c r="A130" s="127" t="s">
        <v>9152</v>
      </c>
      <c r="B130" s="129">
        <v>4</v>
      </c>
      <c r="C130" s="127" t="s">
        <v>9251</v>
      </c>
      <c r="D130" s="21">
        <v>32325</v>
      </c>
      <c r="E130" s="127" t="s">
        <v>734</v>
      </c>
      <c r="F130" s="127"/>
      <c r="G130" s="106"/>
      <c r="H130" s="106">
        <v>90</v>
      </c>
      <c r="I130" s="106">
        <v>90</v>
      </c>
      <c r="J130" s="106"/>
      <c r="K130" s="106"/>
      <c r="L130" s="106"/>
      <c r="M130" s="106"/>
      <c r="N130" s="106"/>
      <c r="O130" s="106"/>
      <c r="P130" s="106"/>
      <c r="Q130" s="106"/>
      <c r="R130" s="106"/>
      <c r="S130" s="106"/>
      <c r="T130" s="106"/>
      <c r="U130" s="106"/>
      <c r="V130" s="127"/>
      <c r="W130" s="106"/>
      <c r="X130" s="127"/>
    </row>
    <row r="131" spans="1:24" x14ac:dyDescent="0.35">
      <c r="A131" s="127" t="s">
        <v>9152</v>
      </c>
      <c r="B131" s="129">
        <v>4</v>
      </c>
      <c r="C131" s="127" t="s">
        <v>9251</v>
      </c>
      <c r="D131" s="21">
        <v>32406</v>
      </c>
      <c r="E131" s="127" t="s">
        <v>1192</v>
      </c>
      <c r="F131" s="127"/>
      <c r="G131" s="106"/>
      <c r="H131" s="106">
        <v>40</v>
      </c>
      <c r="I131" s="106">
        <v>40</v>
      </c>
      <c r="J131" s="106"/>
      <c r="K131" s="106"/>
      <c r="L131" s="106"/>
      <c r="M131" s="106"/>
      <c r="N131" s="106"/>
      <c r="O131" s="106"/>
      <c r="P131" s="106"/>
      <c r="Q131" s="106"/>
      <c r="R131" s="106"/>
      <c r="S131" s="106"/>
      <c r="T131" s="106"/>
      <c r="U131" s="106"/>
      <c r="V131" s="127"/>
      <c r="W131" s="106"/>
      <c r="X131" s="127"/>
    </row>
    <row r="132" spans="1:24" x14ac:dyDescent="0.35">
      <c r="A132" s="127" t="s">
        <v>9152</v>
      </c>
      <c r="B132" s="129">
        <v>1</v>
      </c>
      <c r="C132" s="127" t="s">
        <v>9252</v>
      </c>
      <c r="D132" s="21">
        <v>32771</v>
      </c>
      <c r="E132" s="127"/>
      <c r="F132" s="127"/>
      <c r="G132" s="106"/>
      <c r="H132" s="106">
        <v>0</v>
      </c>
      <c r="I132" s="106"/>
      <c r="J132" s="106"/>
      <c r="K132" s="106"/>
      <c r="L132" s="106"/>
      <c r="M132" s="106"/>
      <c r="N132" s="106"/>
      <c r="O132" s="106"/>
      <c r="P132" s="106"/>
      <c r="Q132" s="106"/>
      <c r="R132" s="106"/>
      <c r="S132" s="106"/>
      <c r="T132" s="106"/>
      <c r="U132" s="106"/>
      <c r="V132" s="127"/>
      <c r="W132" s="106"/>
      <c r="X132" s="127"/>
    </row>
    <row r="133" spans="1:24" x14ac:dyDescent="0.35">
      <c r="A133" s="127" t="s">
        <v>9152</v>
      </c>
      <c r="B133" s="129">
        <v>2</v>
      </c>
      <c r="C133" s="127" t="s">
        <v>9253</v>
      </c>
      <c r="D133" s="21">
        <v>32771</v>
      </c>
      <c r="E133" s="127" t="s">
        <v>734</v>
      </c>
      <c r="F133" s="127"/>
      <c r="G133" s="106"/>
      <c r="H133" s="106">
        <v>90</v>
      </c>
      <c r="I133" s="106">
        <v>90</v>
      </c>
      <c r="J133" s="106"/>
      <c r="K133" s="106"/>
      <c r="L133" s="106"/>
      <c r="M133" s="106"/>
      <c r="N133" s="106"/>
      <c r="O133" s="106"/>
      <c r="P133" s="106"/>
      <c r="Q133" s="106"/>
      <c r="R133" s="106"/>
      <c r="S133" s="106"/>
      <c r="T133" s="106"/>
      <c r="U133" s="106"/>
      <c r="V133" s="127"/>
      <c r="W133" s="106"/>
      <c r="X133" s="127"/>
    </row>
    <row r="134" spans="1:24" x14ac:dyDescent="0.35">
      <c r="A134" s="127" t="s">
        <v>9152</v>
      </c>
      <c r="B134" s="129">
        <v>3</v>
      </c>
      <c r="C134" s="127" t="s">
        <v>9254</v>
      </c>
      <c r="D134" s="21">
        <v>32771</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9152</v>
      </c>
      <c r="B135" s="129">
        <v>3</v>
      </c>
      <c r="C135" s="127" t="s">
        <v>9254</v>
      </c>
      <c r="D135" s="21">
        <v>32690</v>
      </c>
      <c r="E135" s="127"/>
      <c r="F135" s="127"/>
      <c r="G135" s="106"/>
      <c r="H135" s="106">
        <v>30</v>
      </c>
      <c r="I135" s="106">
        <v>30</v>
      </c>
      <c r="J135" s="106" cm="1">
        <f t="array" aca="1" ref="J135" ca="1">J135:N135</f>
        <v>0</v>
      </c>
      <c r="K135" s="106"/>
      <c r="L135" s="106"/>
      <c r="M135" s="106"/>
      <c r="N135" s="106"/>
      <c r="O135" s="106"/>
      <c r="P135" s="106"/>
      <c r="Q135" s="106"/>
      <c r="R135" s="106"/>
      <c r="S135" s="106"/>
      <c r="T135" s="106"/>
      <c r="U135" s="106"/>
      <c r="V135" s="127"/>
      <c r="W135" s="106"/>
      <c r="X135" s="127" t="s">
        <v>9268</v>
      </c>
    </row>
    <row r="136" spans="1:24" x14ac:dyDescent="0.35">
      <c r="A136" s="127" t="s">
        <v>9152</v>
      </c>
      <c r="B136" s="129">
        <v>4</v>
      </c>
      <c r="C136" s="127" t="s">
        <v>9255</v>
      </c>
      <c r="D136" s="21">
        <v>32771</v>
      </c>
      <c r="E136" s="127" t="s">
        <v>734</v>
      </c>
      <c r="F136" s="127"/>
      <c r="G136" s="106"/>
      <c r="H136" s="106">
        <v>90</v>
      </c>
      <c r="I136" s="106">
        <v>90</v>
      </c>
      <c r="J136" s="106"/>
      <c r="K136" s="106"/>
      <c r="L136" s="106"/>
      <c r="M136" s="106"/>
      <c r="N136" s="106"/>
      <c r="O136" s="106"/>
      <c r="P136" s="106"/>
      <c r="Q136" s="106"/>
      <c r="R136" s="106"/>
      <c r="S136" s="106"/>
      <c r="T136" s="106"/>
      <c r="U136" s="106"/>
      <c r="V136" s="127"/>
      <c r="W136" s="106"/>
      <c r="X136" s="127"/>
    </row>
    <row r="137" spans="1:24" x14ac:dyDescent="0.35">
      <c r="A137" s="127" t="s">
        <v>9152</v>
      </c>
      <c r="B137" s="129">
        <v>4</v>
      </c>
      <c r="C137" s="127" t="s">
        <v>9255</v>
      </c>
      <c r="D137" s="21">
        <v>32771</v>
      </c>
      <c r="E137" s="127" t="s">
        <v>1192</v>
      </c>
      <c r="F137" s="127"/>
      <c r="G137" s="106"/>
      <c r="H137" s="106">
        <v>40</v>
      </c>
      <c r="I137" s="106">
        <v>40</v>
      </c>
      <c r="J137" s="106"/>
      <c r="K137" s="106"/>
      <c r="L137" s="106"/>
      <c r="M137" s="106"/>
      <c r="N137" s="106"/>
      <c r="O137" s="106"/>
      <c r="P137" s="106"/>
      <c r="Q137" s="106"/>
      <c r="R137" s="106"/>
      <c r="S137" s="106"/>
      <c r="T137" s="106"/>
      <c r="U137" s="106"/>
      <c r="V137" s="127"/>
      <c r="W137" s="106"/>
      <c r="X137" s="127"/>
    </row>
    <row r="138" spans="1:24" x14ac:dyDescent="0.35">
      <c r="A138" s="127" t="s">
        <v>9152</v>
      </c>
      <c r="B138" s="129">
        <v>1</v>
      </c>
      <c r="C138" s="127" t="s">
        <v>9256</v>
      </c>
      <c r="D138" s="21">
        <v>33136</v>
      </c>
      <c r="E138" s="127"/>
      <c r="F138" s="127"/>
      <c r="G138" s="106"/>
      <c r="H138" s="106">
        <v>0</v>
      </c>
      <c r="I138" s="106"/>
      <c r="J138" s="106"/>
      <c r="K138" s="106"/>
      <c r="L138" s="106"/>
      <c r="M138" s="106"/>
      <c r="N138" s="106"/>
      <c r="O138" s="106"/>
      <c r="P138" s="106"/>
      <c r="Q138" s="106"/>
      <c r="R138" s="106"/>
      <c r="S138" s="106"/>
      <c r="T138" s="106"/>
      <c r="U138" s="106"/>
      <c r="V138" s="127"/>
      <c r="W138" s="106"/>
      <c r="X138" s="127"/>
    </row>
    <row r="139" spans="1:24" x14ac:dyDescent="0.35">
      <c r="A139" s="127" t="s">
        <v>9152</v>
      </c>
      <c r="B139" s="129">
        <v>2</v>
      </c>
      <c r="C139" s="127" t="s">
        <v>9257</v>
      </c>
      <c r="D139" s="21">
        <v>33136</v>
      </c>
      <c r="E139" s="127" t="s">
        <v>734</v>
      </c>
      <c r="F139" s="127"/>
      <c r="G139" s="106"/>
      <c r="H139" s="106">
        <v>90</v>
      </c>
      <c r="I139" s="106">
        <v>90</v>
      </c>
      <c r="J139" s="106"/>
      <c r="K139" s="106"/>
      <c r="L139" s="106"/>
      <c r="M139" s="106"/>
      <c r="N139" s="106"/>
      <c r="O139" s="106"/>
      <c r="P139" s="106"/>
      <c r="Q139" s="106"/>
      <c r="R139" s="106"/>
      <c r="S139" s="106"/>
      <c r="T139" s="106"/>
      <c r="U139" s="106"/>
      <c r="V139" s="127"/>
      <c r="W139" s="106"/>
      <c r="X139" s="127"/>
    </row>
    <row r="140" spans="1:24" x14ac:dyDescent="0.35">
      <c r="A140" s="127" t="s">
        <v>9152</v>
      </c>
      <c r="B140" s="129">
        <v>3</v>
      </c>
      <c r="C140" s="127" t="s">
        <v>9258</v>
      </c>
      <c r="D140" s="21">
        <v>33136</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9152</v>
      </c>
      <c r="B141" s="129">
        <v>3</v>
      </c>
      <c r="C141" s="127" t="s">
        <v>9258</v>
      </c>
      <c r="D141" s="21">
        <v>33055</v>
      </c>
      <c r="E141" s="127"/>
      <c r="F141" s="127"/>
      <c r="G141" s="106"/>
      <c r="H141" s="106">
        <v>30</v>
      </c>
      <c r="I141" s="106">
        <v>30</v>
      </c>
      <c r="J141" s="106" cm="1">
        <f t="array" aca="1" ref="J141" ca="1">J141:N141</f>
        <v>0</v>
      </c>
      <c r="K141" s="106"/>
      <c r="L141" s="106"/>
      <c r="M141" s="106"/>
      <c r="N141" s="106"/>
      <c r="O141" s="106"/>
      <c r="P141" s="106"/>
      <c r="Q141" s="106"/>
      <c r="R141" s="106"/>
      <c r="S141" s="106"/>
      <c r="T141" s="106"/>
      <c r="U141" s="106"/>
      <c r="V141" s="127"/>
      <c r="W141" s="106"/>
      <c r="X141" s="127" t="s">
        <v>9268</v>
      </c>
    </row>
    <row r="142" spans="1:24" x14ac:dyDescent="0.35">
      <c r="A142" s="127" t="s">
        <v>9152</v>
      </c>
      <c r="B142" s="129">
        <v>4</v>
      </c>
      <c r="C142" s="127" t="s">
        <v>9259</v>
      </c>
      <c r="D142" s="21">
        <v>33136</v>
      </c>
      <c r="E142" s="127" t="s">
        <v>734</v>
      </c>
      <c r="F142" s="127"/>
      <c r="G142" s="106"/>
      <c r="H142" s="106">
        <v>90</v>
      </c>
      <c r="I142" s="106">
        <v>90</v>
      </c>
      <c r="J142" s="106"/>
      <c r="K142" s="106"/>
      <c r="L142" s="106"/>
      <c r="M142" s="106"/>
      <c r="N142" s="106"/>
      <c r="O142" s="106"/>
      <c r="P142" s="106"/>
      <c r="Q142" s="106"/>
      <c r="R142" s="106"/>
      <c r="S142" s="106"/>
      <c r="T142" s="106"/>
      <c r="U142" s="106"/>
      <c r="V142" s="127"/>
      <c r="W142" s="106"/>
      <c r="X142" s="127"/>
    </row>
    <row r="143" spans="1:24" x14ac:dyDescent="0.35">
      <c r="A143" s="127" t="s">
        <v>9152</v>
      </c>
      <c r="B143" s="129">
        <v>4</v>
      </c>
      <c r="C143" s="127" t="s">
        <v>9259</v>
      </c>
      <c r="D143" s="21">
        <v>33136</v>
      </c>
      <c r="E143" s="127" t="s">
        <v>1192</v>
      </c>
      <c r="F143" s="127"/>
      <c r="G143" s="106"/>
      <c r="H143" s="106">
        <v>40</v>
      </c>
      <c r="I143" s="106">
        <v>40</v>
      </c>
      <c r="J143" s="106"/>
      <c r="K143" s="106"/>
      <c r="L143" s="106"/>
      <c r="M143" s="106"/>
      <c r="N143" s="106"/>
      <c r="O143" s="106"/>
      <c r="P143" s="106"/>
      <c r="Q143" s="106"/>
      <c r="R143" s="106"/>
      <c r="S143" s="106"/>
      <c r="T143" s="106"/>
      <c r="U143" s="106"/>
      <c r="V143" s="127"/>
      <c r="W143" s="106"/>
      <c r="X143" s="127"/>
    </row>
    <row r="144" spans="1:24" x14ac:dyDescent="0.35">
      <c r="A144" s="127" t="s">
        <v>9152</v>
      </c>
      <c r="B144" s="129">
        <v>1</v>
      </c>
      <c r="C144" s="127" t="s">
        <v>9260</v>
      </c>
      <c r="D144" s="21">
        <v>33348</v>
      </c>
      <c r="E144" s="127"/>
      <c r="F144" s="127"/>
      <c r="G144" s="106"/>
      <c r="H144" s="106">
        <v>0</v>
      </c>
      <c r="I144" s="106"/>
      <c r="J144" s="106"/>
      <c r="K144" s="106"/>
      <c r="L144" s="106"/>
      <c r="M144" s="106"/>
      <c r="N144" s="106"/>
      <c r="O144" s="106"/>
      <c r="P144" s="106"/>
      <c r="Q144" s="106"/>
      <c r="R144" s="106"/>
      <c r="S144" s="106"/>
      <c r="T144" s="106"/>
      <c r="U144" s="106"/>
      <c r="V144" s="127"/>
      <c r="W144" s="106"/>
      <c r="X144" s="127"/>
    </row>
    <row r="145" spans="1:24" x14ac:dyDescent="0.35">
      <c r="A145" s="127" t="s">
        <v>9152</v>
      </c>
      <c r="B145" s="129">
        <v>2</v>
      </c>
      <c r="C145" s="127" t="s">
        <v>9261</v>
      </c>
      <c r="D145" s="21">
        <v>33348</v>
      </c>
      <c r="E145" s="127" t="s">
        <v>734</v>
      </c>
      <c r="F145" s="127"/>
      <c r="G145" s="106"/>
      <c r="H145" s="106">
        <v>90</v>
      </c>
      <c r="I145" s="106">
        <v>90</v>
      </c>
      <c r="J145" s="106"/>
      <c r="K145" s="106"/>
      <c r="L145" s="106"/>
      <c r="M145" s="106"/>
      <c r="N145" s="106"/>
      <c r="O145" s="106"/>
      <c r="P145" s="106"/>
      <c r="Q145" s="106"/>
      <c r="R145" s="106"/>
      <c r="S145" s="106"/>
      <c r="T145" s="106"/>
      <c r="U145" s="106"/>
      <c r="V145" s="127"/>
      <c r="W145" s="106"/>
      <c r="X145" s="127"/>
    </row>
    <row r="146" spans="1:24" x14ac:dyDescent="0.35">
      <c r="A146" s="127" t="s">
        <v>9152</v>
      </c>
      <c r="B146" s="129">
        <v>3</v>
      </c>
      <c r="C146" s="127" t="s">
        <v>9262</v>
      </c>
      <c r="D146" s="21">
        <v>33348</v>
      </c>
      <c r="E146" s="127" t="s">
        <v>734</v>
      </c>
      <c r="F146" s="127"/>
      <c r="G146" s="106"/>
      <c r="H146" s="106">
        <v>90</v>
      </c>
      <c r="I146" s="106">
        <v>90</v>
      </c>
      <c r="J146" s="106"/>
      <c r="K146" s="106"/>
      <c r="L146" s="106"/>
      <c r="M146" s="106"/>
      <c r="N146" s="106"/>
      <c r="O146" s="106"/>
      <c r="P146" s="106"/>
      <c r="Q146" s="106"/>
      <c r="R146" s="106"/>
      <c r="S146" s="106"/>
      <c r="T146" s="106"/>
      <c r="U146" s="106"/>
      <c r="V146" s="127"/>
      <c r="W146" s="106"/>
      <c r="X146" s="127"/>
    </row>
    <row r="147" spans="1:24" x14ac:dyDescent="0.35">
      <c r="A147" s="127" t="s">
        <v>9152</v>
      </c>
      <c r="B147" s="129">
        <v>3</v>
      </c>
      <c r="C147" s="127" t="s">
        <v>9262</v>
      </c>
      <c r="D147" s="21">
        <v>33512</v>
      </c>
      <c r="E147" s="127"/>
      <c r="F147" s="127"/>
      <c r="G147" s="106"/>
      <c r="H147" s="106">
        <v>30</v>
      </c>
      <c r="I147" s="106">
        <v>30</v>
      </c>
      <c r="J147" s="106" cm="1">
        <f t="array" aca="1" ref="J147" ca="1">J147:N147</f>
        <v>0</v>
      </c>
      <c r="K147" s="106"/>
      <c r="L147" s="106"/>
      <c r="M147" s="106"/>
      <c r="N147" s="106"/>
      <c r="O147" s="106"/>
      <c r="P147" s="106"/>
      <c r="Q147" s="106"/>
      <c r="R147" s="106"/>
      <c r="S147" s="106"/>
      <c r="T147" s="106"/>
      <c r="U147" s="106"/>
      <c r="V147" s="127"/>
      <c r="W147" s="106"/>
      <c r="X147" s="127" t="s">
        <v>9268</v>
      </c>
    </row>
    <row r="148" spans="1:24" x14ac:dyDescent="0.35">
      <c r="A148" s="127" t="s">
        <v>9152</v>
      </c>
      <c r="B148" s="129">
        <v>4</v>
      </c>
      <c r="C148" s="127" t="s">
        <v>9263</v>
      </c>
      <c r="D148" s="21">
        <v>33348</v>
      </c>
      <c r="E148" s="127" t="s">
        <v>734</v>
      </c>
      <c r="F148" s="127"/>
      <c r="G148" s="106"/>
      <c r="H148" s="106">
        <v>90</v>
      </c>
      <c r="I148" s="106">
        <v>90</v>
      </c>
      <c r="J148" s="106"/>
      <c r="K148" s="106"/>
      <c r="L148" s="106"/>
      <c r="M148" s="106"/>
      <c r="N148" s="106"/>
      <c r="O148" s="106"/>
      <c r="P148" s="106"/>
      <c r="Q148" s="106"/>
      <c r="R148" s="106"/>
      <c r="S148" s="106"/>
      <c r="T148" s="106"/>
      <c r="U148" s="106"/>
      <c r="V148" s="127"/>
      <c r="W148" s="106"/>
      <c r="X148" s="127"/>
    </row>
    <row r="149" spans="1:24" x14ac:dyDescent="0.35">
      <c r="A149" s="127" t="s">
        <v>9152</v>
      </c>
      <c r="B149" s="129">
        <v>4</v>
      </c>
      <c r="C149" s="127" t="s">
        <v>9263</v>
      </c>
      <c r="D149" s="21">
        <v>33348</v>
      </c>
      <c r="E149" s="127" t="s">
        <v>1192</v>
      </c>
      <c r="F149" s="127"/>
      <c r="G149" s="106"/>
      <c r="H149" s="106">
        <v>40</v>
      </c>
      <c r="I149" s="106">
        <v>40</v>
      </c>
      <c r="J149" s="106"/>
      <c r="K149" s="106"/>
      <c r="L149" s="106"/>
      <c r="M149" s="106"/>
      <c r="N149" s="106"/>
      <c r="O149" s="106"/>
      <c r="P149" s="106"/>
      <c r="Q149" s="106"/>
      <c r="R149" s="106"/>
      <c r="S149" s="106"/>
      <c r="T149" s="106"/>
      <c r="U149" s="106"/>
      <c r="V149" s="127"/>
      <c r="W149" s="106"/>
      <c r="X149" s="127"/>
    </row>
    <row r="150" spans="1:24" x14ac:dyDescent="0.35">
      <c r="A150" s="127" t="s">
        <v>9152</v>
      </c>
      <c r="B150" s="129">
        <v>1</v>
      </c>
      <c r="C150" s="127" t="s">
        <v>9264</v>
      </c>
      <c r="D150" s="21">
        <v>33714</v>
      </c>
      <c r="E150" s="127"/>
      <c r="F150" s="127"/>
      <c r="G150" s="106"/>
      <c r="H150" s="106">
        <v>0</v>
      </c>
      <c r="I150" s="106"/>
      <c r="J150" s="106"/>
      <c r="K150" s="106"/>
      <c r="L150" s="106"/>
      <c r="M150" s="106"/>
      <c r="N150" s="106"/>
      <c r="O150" s="106"/>
      <c r="P150" s="106"/>
      <c r="Q150" s="106"/>
      <c r="R150" s="106"/>
      <c r="S150" s="106"/>
      <c r="T150" s="106"/>
      <c r="U150" s="106"/>
      <c r="V150" s="127"/>
      <c r="W150" s="106"/>
      <c r="X150" s="127"/>
    </row>
    <row r="151" spans="1:24" x14ac:dyDescent="0.35">
      <c r="A151" s="127" t="s">
        <v>9152</v>
      </c>
      <c r="B151" s="129">
        <v>2</v>
      </c>
      <c r="C151" s="127" t="s">
        <v>9265</v>
      </c>
      <c r="D151" s="21">
        <v>33714</v>
      </c>
      <c r="E151" s="127" t="s">
        <v>734</v>
      </c>
      <c r="F151" s="127"/>
      <c r="G151" s="106"/>
      <c r="H151" s="106">
        <v>90</v>
      </c>
      <c r="I151" s="106">
        <v>90</v>
      </c>
      <c r="J151" s="106"/>
      <c r="K151" s="106"/>
      <c r="L151" s="106"/>
      <c r="M151" s="106"/>
      <c r="N151" s="106"/>
      <c r="O151" s="106"/>
      <c r="P151" s="106"/>
      <c r="Q151" s="106"/>
      <c r="R151" s="106"/>
      <c r="S151" s="106"/>
      <c r="T151" s="106"/>
      <c r="U151" s="106"/>
      <c r="V151" s="127"/>
      <c r="W151" s="106"/>
      <c r="X151" s="127"/>
    </row>
    <row r="152" spans="1:24" x14ac:dyDescent="0.35">
      <c r="A152" s="127" t="s">
        <v>9152</v>
      </c>
      <c r="B152" s="129">
        <v>3</v>
      </c>
      <c r="C152" s="127" t="s">
        <v>9266</v>
      </c>
      <c r="D152" s="21">
        <v>33714</v>
      </c>
      <c r="E152" s="127" t="s">
        <v>734</v>
      </c>
      <c r="F152" s="127"/>
      <c r="G152" s="106"/>
      <c r="H152" s="106">
        <v>90</v>
      </c>
      <c r="I152" s="106">
        <v>90</v>
      </c>
      <c r="J152" s="106"/>
      <c r="K152" s="106"/>
      <c r="L152" s="106"/>
      <c r="M152" s="106"/>
      <c r="N152" s="106"/>
      <c r="O152" s="106"/>
      <c r="P152" s="106"/>
      <c r="Q152" s="106"/>
      <c r="R152" s="106"/>
      <c r="S152" s="106"/>
      <c r="T152" s="106"/>
      <c r="U152" s="106"/>
      <c r="V152" s="127"/>
      <c r="W152" s="106"/>
      <c r="X152" s="127"/>
    </row>
    <row r="153" spans="1:24" x14ac:dyDescent="0.35">
      <c r="A153" s="127" t="s">
        <v>9152</v>
      </c>
      <c r="B153" s="129">
        <v>3</v>
      </c>
      <c r="C153" s="127" t="s">
        <v>9266</v>
      </c>
      <c r="D153" s="21">
        <v>33894</v>
      </c>
      <c r="E153" s="127"/>
      <c r="F153" s="127"/>
      <c r="G153" s="106"/>
      <c r="H153" s="106">
        <v>30</v>
      </c>
      <c r="I153" s="106">
        <v>30</v>
      </c>
      <c r="J153" s="106" cm="1">
        <f t="array" aca="1" ref="J153" ca="1">J153:N153</f>
        <v>0</v>
      </c>
      <c r="K153" s="106"/>
      <c r="L153" s="106"/>
      <c r="M153" s="106"/>
      <c r="N153" s="106"/>
      <c r="O153" s="106"/>
      <c r="P153" s="106"/>
      <c r="Q153" s="106"/>
      <c r="R153" s="106"/>
      <c r="S153" s="106"/>
      <c r="T153" s="106"/>
      <c r="U153" s="106"/>
      <c r="V153" s="127"/>
      <c r="W153" s="106"/>
      <c r="X153" s="127" t="s">
        <v>9268</v>
      </c>
    </row>
    <row r="154" spans="1:24" x14ac:dyDescent="0.35">
      <c r="A154" s="127" t="s">
        <v>9152</v>
      </c>
      <c r="B154" s="129">
        <v>4</v>
      </c>
      <c r="C154" s="127" t="s">
        <v>9267</v>
      </c>
      <c r="D154" s="21">
        <v>33714</v>
      </c>
      <c r="E154" s="127" t="s">
        <v>734</v>
      </c>
      <c r="F154" s="127"/>
      <c r="G154" s="106"/>
      <c r="H154" s="106">
        <v>90</v>
      </c>
      <c r="I154" s="106">
        <v>90</v>
      </c>
      <c r="J154" s="106"/>
      <c r="K154" s="106"/>
      <c r="L154" s="106"/>
      <c r="M154" s="106"/>
      <c r="N154" s="106"/>
      <c r="O154" s="106"/>
      <c r="P154" s="106"/>
      <c r="Q154" s="106"/>
      <c r="R154" s="106"/>
      <c r="S154" s="106"/>
      <c r="T154" s="106"/>
      <c r="U154" s="106"/>
      <c r="V154" s="127"/>
      <c r="W154" s="106"/>
      <c r="X154" s="127"/>
    </row>
    <row r="155" spans="1:24" x14ac:dyDescent="0.35">
      <c r="A155" s="127" t="s">
        <v>9152</v>
      </c>
      <c r="B155" s="129">
        <v>4</v>
      </c>
      <c r="C155" s="127" t="s">
        <v>9267</v>
      </c>
      <c r="D155" s="21">
        <v>33714</v>
      </c>
      <c r="E155" s="127" t="s">
        <v>1192</v>
      </c>
      <c r="F155" s="127"/>
      <c r="G155" s="106"/>
      <c r="H155" s="106">
        <v>40</v>
      </c>
      <c r="I155" s="106">
        <v>40</v>
      </c>
      <c r="J155" s="106"/>
      <c r="K155" s="106"/>
      <c r="L155" s="106"/>
      <c r="M155" s="106"/>
      <c r="N155" s="106"/>
      <c r="O155" s="106"/>
      <c r="P155" s="106"/>
      <c r="Q155" s="106"/>
      <c r="R155" s="106"/>
      <c r="S155" s="106"/>
      <c r="T155" s="106"/>
      <c r="U155" s="106"/>
      <c r="V155" s="127"/>
      <c r="W155" s="106"/>
      <c r="X155" s="127"/>
    </row>
    <row r="156" spans="1:24" x14ac:dyDescent="0.35">
      <c r="A156" s="127" t="s">
        <v>9383</v>
      </c>
      <c r="B156" s="129">
        <v>1</v>
      </c>
      <c r="C156" s="127" t="s">
        <v>9432</v>
      </c>
      <c r="D156" s="21"/>
      <c r="E156" s="127" t="s">
        <v>1069</v>
      </c>
      <c r="F156" s="127" t="s">
        <v>736</v>
      </c>
      <c r="G156" s="106"/>
      <c r="H156" s="106">
        <v>300</v>
      </c>
      <c r="I156" s="106"/>
      <c r="J156" s="106"/>
      <c r="K156" s="106"/>
      <c r="L156" s="106"/>
      <c r="M156" s="106">
        <v>300</v>
      </c>
      <c r="N156" s="106"/>
      <c r="O156" s="106"/>
      <c r="P156" s="106"/>
      <c r="Q156" s="106"/>
      <c r="R156" s="106"/>
      <c r="S156" s="106"/>
      <c r="T156" s="106"/>
      <c r="U156" s="106"/>
      <c r="V156" s="127"/>
      <c r="W156" s="106"/>
      <c r="X156" s="127" t="s">
        <v>9433</v>
      </c>
    </row>
    <row r="157" spans="1:24" x14ac:dyDescent="0.35">
      <c r="A157" s="127" t="s">
        <v>9383</v>
      </c>
      <c r="B157" s="129">
        <v>1</v>
      </c>
      <c r="C157" s="127" t="s">
        <v>9432</v>
      </c>
      <c r="D157" s="21"/>
      <c r="E157" s="127" t="s">
        <v>734</v>
      </c>
      <c r="F157" s="127" t="s">
        <v>736</v>
      </c>
      <c r="G157" s="106"/>
      <c r="H157" s="106">
        <v>150</v>
      </c>
      <c r="I157" s="106">
        <v>150</v>
      </c>
      <c r="J157" s="106"/>
      <c r="K157" s="106"/>
      <c r="L157" s="106"/>
      <c r="M157" s="106"/>
      <c r="N157" s="106"/>
      <c r="O157" s="106"/>
      <c r="P157" s="106"/>
      <c r="Q157" s="106"/>
      <c r="R157" s="106"/>
      <c r="S157" s="106"/>
      <c r="T157" s="106"/>
      <c r="U157" s="106"/>
      <c r="V157" s="127"/>
      <c r="W157" s="106"/>
      <c r="X157" s="127" t="s">
        <v>9433</v>
      </c>
    </row>
    <row r="158" spans="1:24" x14ac:dyDescent="0.35">
      <c r="A158" s="127" t="s">
        <v>9523</v>
      </c>
      <c r="B158" s="129">
        <v>1</v>
      </c>
      <c r="C158" s="127" t="s">
        <v>9531</v>
      </c>
      <c r="D158" s="21"/>
      <c r="E158" s="127" t="s">
        <v>760</v>
      </c>
      <c r="F158" s="127"/>
      <c r="G158" s="106"/>
      <c r="H158" s="106">
        <v>25</v>
      </c>
      <c r="I158" s="106">
        <v>25</v>
      </c>
      <c r="J158" s="106"/>
      <c r="K158" s="106"/>
      <c r="L158" s="106"/>
      <c r="M158" s="106"/>
      <c r="N158" s="106"/>
      <c r="O158" s="106"/>
      <c r="P158" s="106"/>
      <c r="Q158" s="106"/>
      <c r="R158" s="106"/>
      <c r="S158" s="106"/>
      <c r="T158" s="106"/>
      <c r="U158" s="106"/>
      <c r="V158" s="127"/>
      <c r="W158" s="106"/>
      <c r="X158" s="127" t="s">
        <v>9533</v>
      </c>
    </row>
    <row r="159" spans="1:24" x14ac:dyDescent="0.35">
      <c r="A159" s="127" t="s">
        <v>9523</v>
      </c>
      <c r="B159" s="129">
        <v>1</v>
      </c>
      <c r="C159" s="127" t="s">
        <v>9531</v>
      </c>
      <c r="D159" s="21"/>
      <c r="E159" s="127" t="s">
        <v>734</v>
      </c>
      <c r="F159" s="127"/>
      <c r="G159" s="106"/>
      <c r="H159" s="106">
        <v>65</v>
      </c>
      <c r="I159" s="106">
        <v>65</v>
      </c>
      <c r="J159" s="106"/>
      <c r="K159" s="106"/>
      <c r="L159" s="106"/>
      <c r="M159" s="106"/>
      <c r="N159" s="106"/>
      <c r="O159" s="106"/>
      <c r="P159" s="106"/>
      <c r="Q159" s="106"/>
      <c r="R159" s="106"/>
      <c r="S159" s="106"/>
      <c r="T159" s="106"/>
      <c r="U159" s="106"/>
      <c r="V159" s="127"/>
      <c r="W159" s="106"/>
      <c r="X159" s="127" t="s">
        <v>9533</v>
      </c>
    </row>
    <row r="160" spans="1:24" x14ac:dyDescent="0.35">
      <c r="A160" s="127" t="s">
        <v>9815</v>
      </c>
      <c r="B160" s="129">
        <v>1</v>
      </c>
      <c r="C160" s="127" t="s">
        <v>10136</v>
      </c>
      <c r="D160" s="21"/>
      <c r="E160" s="127"/>
      <c r="F160" s="127"/>
      <c r="G160" s="106"/>
      <c r="H160" s="106">
        <v>138</v>
      </c>
      <c r="I160" s="106">
        <v>138</v>
      </c>
      <c r="J160" s="106"/>
      <c r="K160" s="106"/>
      <c r="L160" s="106"/>
      <c r="M160" s="106"/>
      <c r="N160" s="106"/>
      <c r="O160" s="106"/>
      <c r="P160" s="106"/>
      <c r="Q160" s="106"/>
      <c r="R160" s="106"/>
      <c r="S160" s="106"/>
      <c r="T160" s="106"/>
      <c r="U160" s="106"/>
      <c r="V160" s="127"/>
      <c r="W160" s="106"/>
      <c r="X160" s="127"/>
    </row>
    <row r="161" spans="1:24" x14ac:dyDescent="0.35">
      <c r="A161" s="127" t="s">
        <v>9815</v>
      </c>
      <c r="B161" s="129">
        <v>2</v>
      </c>
      <c r="C161" s="127" t="s">
        <v>10137</v>
      </c>
      <c r="D161" s="21"/>
      <c r="E161" s="127"/>
      <c r="F161" s="127"/>
      <c r="G161" s="106"/>
      <c r="H161" s="106">
        <v>122</v>
      </c>
      <c r="I161" s="106">
        <v>122</v>
      </c>
      <c r="J161" s="106"/>
      <c r="K161" s="106"/>
      <c r="L161" s="106"/>
      <c r="M161" s="106"/>
      <c r="N161" s="106"/>
      <c r="O161" s="106"/>
      <c r="P161" s="106"/>
      <c r="Q161" s="106"/>
      <c r="R161" s="106"/>
      <c r="S161" s="106"/>
      <c r="T161" s="106"/>
      <c r="U161" s="106"/>
      <c r="V161" s="127"/>
      <c r="W161" s="106"/>
      <c r="X161" s="127"/>
    </row>
    <row r="162" spans="1:24" x14ac:dyDescent="0.35">
      <c r="A162" s="127" t="s">
        <v>9815</v>
      </c>
      <c r="B162" s="129">
        <v>3</v>
      </c>
      <c r="C162" s="127" t="s">
        <v>10138</v>
      </c>
      <c r="D162" s="21"/>
      <c r="E162" s="127"/>
      <c r="F162" s="127"/>
      <c r="G162" s="106"/>
      <c r="H162" s="106">
        <v>188</v>
      </c>
      <c r="I162" s="106">
        <v>188</v>
      </c>
      <c r="J162" s="106"/>
      <c r="K162" s="106"/>
      <c r="L162" s="106"/>
      <c r="M162" s="106"/>
      <c r="N162" s="106"/>
      <c r="O162" s="106"/>
      <c r="P162" s="106"/>
      <c r="Q162" s="106"/>
      <c r="R162" s="106"/>
      <c r="S162" s="106"/>
      <c r="T162" s="106"/>
      <c r="U162" s="106"/>
      <c r="V162" s="127"/>
      <c r="W162" s="106"/>
      <c r="X162" s="127"/>
    </row>
    <row r="163" spans="1:24" x14ac:dyDescent="0.35">
      <c r="A163" s="127" t="s">
        <v>9815</v>
      </c>
      <c r="B163" s="129">
        <v>4</v>
      </c>
      <c r="C163" s="127" t="s">
        <v>10139</v>
      </c>
      <c r="D163" s="21"/>
      <c r="E163" s="127"/>
      <c r="F163" s="127"/>
      <c r="G163" s="106"/>
      <c r="H163" s="106">
        <v>284</v>
      </c>
      <c r="I163" s="106">
        <v>284</v>
      </c>
      <c r="J163" s="106"/>
      <c r="K163" s="106"/>
      <c r="L163" s="106"/>
      <c r="M163" s="106"/>
      <c r="N163" s="106"/>
      <c r="O163" s="106"/>
      <c r="P163" s="106"/>
      <c r="Q163" s="106"/>
      <c r="R163" s="106"/>
      <c r="S163" s="106"/>
      <c r="T163" s="106"/>
      <c r="U163" s="106"/>
      <c r="V163" s="127"/>
      <c r="W163" s="106"/>
      <c r="X163" s="127"/>
    </row>
    <row r="164" spans="1:24" x14ac:dyDescent="0.35">
      <c r="A164" s="127" t="s">
        <v>9815</v>
      </c>
      <c r="B164" s="129">
        <v>5</v>
      </c>
      <c r="C164" s="127" t="s">
        <v>10140</v>
      </c>
      <c r="D164" s="21"/>
      <c r="E164" s="127"/>
      <c r="F164" s="127"/>
      <c r="G164" s="106"/>
      <c r="H164" s="106">
        <v>258</v>
      </c>
      <c r="I164" s="106">
        <v>258</v>
      </c>
      <c r="J164" s="106"/>
      <c r="K164" s="106"/>
      <c r="L164" s="106"/>
      <c r="M164" s="106"/>
      <c r="N164" s="106"/>
      <c r="O164" s="106"/>
      <c r="P164" s="106"/>
      <c r="Q164" s="106"/>
      <c r="R164" s="106"/>
      <c r="S164" s="106"/>
      <c r="T164" s="106"/>
      <c r="U164" s="106"/>
      <c r="V164" s="127"/>
      <c r="W164" s="106"/>
      <c r="X164" s="127"/>
    </row>
    <row r="165" spans="1:24" x14ac:dyDescent="0.35">
      <c r="A165" s="127" t="s">
        <v>9815</v>
      </c>
      <c r="B165" s="129">
        <v>6</v>
      </c>
      <c r="C165" s="127" t="s">
        <v>10141</v>
      </c>
      <c r="D165" s="21"/>
      <c r="E165" s="127"/>
      <c r="F165" s="127"/>
      <c r="G165" s="106"/>
      <c r="H165" s="106">
        <v>270</v>
      </c>
      <c r="I165" s="106">
        <v>270</v>
      </c>
      <c r="J165" s="106"/>
      <c r="K165" s="106"/>
      <c r="L165" s="106"/>
      <c r="M165" s="106"/>
      <c r="N165" s="106"/>
      <c r="O165" s="106"/>
      <c r="P165" s="106"/>
      <c r="Q165" s="106"/>
      <c r="R165" s="106"/>
      <c r="S165" s="106"/>
      <c r="T165" s="106"/>
      <c r="U165" s="106"/>
      <c r="V165" s="127"/>
      <c r="W165" s="106"/>
      <c r="X165" s="127"/>
    </row>
    <row r="166" spans="1:24" x14ac:dyDescent="0.35">
      <c r="A166" s="127" t="s">
        <v>10078</v>
      </c>
      <c r="B166" s="129">
        <v>1</v>
      </c>
      <c r="C166" s="128" t="s">
        <v>10142</v>
      </c>
      <c r="D166" s="21"/>
      <c r="E166" s="127"/>
      <c r="F166" s="127"/>
      <c r="G166" s="106"/>
      <c r="H166" s="106">
        <v>120</v>
      </c>
      <c r="I166" s="106">
        <v>30</v>
      </c>
      <c r="J166" s="106"/>
      <c r="K166" s="106"/>
      <c r="L166" s="106"/>
      <c r="M166" s="106">
        <v>90</v>
      </c>
      <c r="N166" s="106"/>
      <c r="O166" s="106"/>
      <c r="P166" s="106"/>
      <c r="Q166" s="106"/>
      <c r="R166" s="106"/>
      <c r="S166" s="106"/>
      <c r="T166" s="106"/>
      <c r="U166" s="106"/>
      <c r="V166" s="127"/>
      <c r="W166" s="106"/>
      <c r="X166" s="127" t="s">
        <v>10143</v>
      </c>
    </row>
    <row r="167" spans="1:24" x14ac:dyDescent="0.35">
      <c r="A167" s="127" t="s">
        <v>10078</v>
      </c>
      <c r="B167" s="129">
        <v>1</v>
      </c>
      <c r="C167" s="128" t="s">
        <v>10142</v>
      </c>
      <c r="D167" s="21"/>
      <c r="E167" s="127"/>
      <c r="F167" s="127"/>
      <c r="G167" s="106"/>
      <c r="H167" s="106">
        <v>60</v>
      </c>
      <c r="I167" s="106">
        <v>60</v>
      </c>
      <c r="J167" s="106"/>
      <c r="K167" s="106"/>
      <c r="L167" s="106"/>
      <c r="M167" s="106"/>
      <c r="N167" s="106"/>
      <c r="O167" s="106"/>
      <c r="P167" s="106"/>
      <c r="Q167" s="106"/>
      <c r="R167" s="106"/>
      <c r="S167" s="106"/>
      <c r="T167" s="106"/>
      <c r="U167" s="106"/>
      <c r="V167" s="127"/>
      <c r="W167" s="106"/>
      <c r="X167" s="127" t="s">
        <v>10144</v>
      </c>
    </row>
  </sheetData>
  <mergeCells count="1">
    <mergeCell ref="A1:H1"/>
  </mergeCells>
  <phoneticPr fontId="23" type="noConversion"/>
  <dataValidations count="2">
    <dataValidation type="list" allowBlank="1" showInputMessage="1" showErrorMessage="1" sqref="A72:A167" xr:uid="{865D3E7A-2A2E-408A-A006-9239E252046D}">
      <formula1>ddl_experiments</formula1>
    </dataValidation>
    <dataValidation allowBlank="1" showDropDown="1" showInputMessage="1" showErrorMessage="1" sqref="C160:C165" xr:uid="{6637D2D0-1E25-4975-8EF8-631A6F461CFE}"/>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G43 F5:F167</xm:sqref>
        </x14:dataValidation>
        <x14:dataValidation type="list" allowBlank="1" showInputMessage="1" showErrorMessage="1" xr:uid="{CF59DE57-71A9-4810-A6AE-F2311CEE2D8C}">
          <x14:formula1>
            <xm:f>_xlfn.ANCHORARRAY(ddlFertilizers!$A$2)</xm:f>
          </x14:formula1>
          <xm:sqref>A5:A71</xm:sqref>
        </x14:dataValidation>
        <x14:dataValidation type="list" allowBlank="1" showInputMessage="1" showErrorMessage="1" xr:uid="{D28DBDAD-96EF-4924-81BF-8FF6EA3723B1}">
          <x14:formula1>
            <xm:f>DropDown!$BH$3:$BH$143</xm:f>
          </x14:formula1>
          <xm:sqref>E5:E167</xm:sqref>
        </x14:dataValidation>
        <x14:dataValidation type="list" allowBlank="1" showInputMessage="1" showErrorMessage="1" xr:uid="{EC53DF54-EA76-4427-BC07-2ECC4EFD5306}">
          <x14:formula1>
            <xm:f>DropDown!$BN$3:$BN$10</xm:f>
          </x14:formula1>
          <xm:sqref>V5:V167</xm:sqref>
        </x14:dataValidation>
        <x14:dataValidation type="list" allowBlank="1" showInputMessage="1" showErrorMessage="1" xr:uid="{817D5287-A334-4B64-B113-AA6A30C10B1A}">
          <x14:formula1>
            <xm:f>_xlfn.ANCHORARRAY(_xlfn.XLOOKUP($A5,ddlFertilizers!$A$2:$A$500,ddlFertilizers!$DQ$2:$DQ$500))</xm:f>
          </x14:formula1>
          <xm:sqref>B5:B167</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activeCell="D9" sqref="D9"/>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3" t="s">
        <v>6595</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8642</v>
      </c>
      <c r="B5" cm="1">
        <f t="array" ref="B5">IF(ROW() &lt; ROW(INDEX(chemicals[experiment_ID],ROWS(chemicals[experiment_ID]))), COUNTIF(INDEX(chemicals[experiment_ID],1):chemicals[[#This Row],[experiment_ID]],chemicals[[#This Row],[experiment_ID]]), "")</f>
        <v>1</v>
      </c>
      <c r="D5" t="s">
        <v>8943</v>
      </c>
    </row>
    <row r="6" spans="1:14" x14ac:dyDescent="0.35">
      <c r="A6" t="s">
        <v>8699</v>
      </c>
      <c r="B6" cm="1">
        <f t="array" ref="B6">IF(ROW() &lt; ROW(INDEX(chemicals[experiment_ID],ROWS(chemicals[experiment_ID]))), COUNTIF(INDEX(chemicals[experiment_ID],1):chemicals[[#This Row],[experiment_ID]],chemicals[[#This Row],[experiment_ID]]), "")</f>
        <v>1</v>
      </c>
      <c r="C6" t="s">
        <v>8941</v>
      </c>
      <c r="D6" t="s">
        <v>8942</v>
      </c>
    </row>
    <row r="7" spans="1:14" x14ac:dyDescent="0.35">
      <c r="A7" t="s">
        <v>8923</v>
      </c>
      <c r="B7" cm="1">
        <f t="array" ref="B7">IF(ROW() &lt; ROW(INDEX(chemicals[experiment_ID],ROWS(chemicals[experiment_ID]))), COUNTIF(INDEX(chemicals[experiment_ID],1):chemicals[[#This Row],[experiment_ID]],chemicals[[#This Row],[experiment_ID]]), "")</f>
        <v>1</v>
      </c>
      <c r="C7" t="s">
        <v>8939</v>
      </c>
      <c r="D7" t="s">
        <v>8940</v>
      </c>
    </row>
    <row r="8" spans="1:14" x14ac:dyDescent="0.35">
      <c r="A8" t="s">
        <v>9523</v>
      </c>
      <c r="B8" cm="1">
        <f t="array" ref="B8">IF(ROW() &lt; ROW(INDEX(chemicals[experiment_ID],ROWS(chemicals[experiment_ID]))), COUNTIF(INDEX(chemicals[experiment_ID],1):chemicals[[#This Row],[experiment_ID]],chemicals[[#This Row],[experiment_ID]]), "")</f>
        <v>1</v>
      </c>
    </row>
    <row r="9" spans="1:14" x14ac:dyDescent="0.35">
      <c r="B9" t="str" cm="1">
        <f t="array" ref="B9">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5 C7:D9" xr:uid="{41032DE6-D276-48F3-B9F0-ACFAB986703C}"/>
    <dataValidation type="list" allowBlank="1" showInputMessage="1" showErrorMessage="1" sqref="A5:A9"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5"/>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3" t="s">
        <v>6596</v>
      </c>
      <c r="B1" s="193"/>
      <c r="C1" s="193"/>
      <c r="D1" s="193"/>
      <c r="E1" s="193"/>
      <c r="F1" s="193"/>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c r="B5" s="128"/>
      <c r="C5" s="21"/>
      <c r="D5" s="127"/>
      <c r="E5" s="127"/>
      <c r="F5" s="106"/>
      <c r="G5" s="106"/>
      <c r="H5" s="127"/>
      <c r="I5"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xm:sqref>
        </x14:dataValidation>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3" t="s">
        <v>7460</v>
      </c>
      <c r="B1" s="193"/>
      <c r="C1" s="193"/>
      <c r="D1" s="193"/>
      <c r="E1" s="193"/>
      <c r="F1" s="193"/>
      <c r="G1" s="193"/>
      <c r="H1" s="193"/>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1"/>
  <sheetViews>
    <sheetView zoomScaleNormal="100" workbookViewId="0">
      <pane ySplit="4" topLeftCell="A38" activePane="bottomLeft" state="frozen"/>
      <selection pane="bottomLeft" activeCell="C49" sqref="C41:C49"/>
    </sheetView>
  </sheetViews>
  <sheetFormatPr defaultRowHeight="14.5" x14ac:dyDescent="0.35"/>
  <cols>
    <col min="1" max="1" width="28" customWidth="1"/>
    <col min="2" max="2" width="13.6328125" customWidth="1"/>
    <col min="3" max="26" width="20.7265625" customWidth="1"/>
  </cols>
  <sheetData>
    <row r="1" spans="1:14" ht="150" customHeight="1" x14ac:dyDescent="0.35">
      <c r="A1" s="193" t="s">
        <v>6597</v>
      </c>
      <c r="B1" s="193"/>
      <c r="C1" s="193"/>
      <c r="D1" s="193"/>
      <c r="E1" s="193"/>
      <c r="F1" s="193"/>
      <c r="G1" s="193"/>
      <c r="H1" s="193"/>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4" spans="1:14" x14ac:dyDescent="0.35">
      <c r="E4" s="4"/>
      <c r="F4" s="4"/>
      <c r="G4" s="4"/>
      <c r="H4" s="4"/>
    </row>
    <row r="15" spans="1:14" x14ac:dyDescent="0.35">
      <c r="A15" s="4" t="s">
        <v>93</v>
      </c>
      <c r="B15" s="12" t="s">
        <v>129</v>
      </c>
      <c r="C15" s="83" t="s">
        <v>193</v>
      </c>
      <c r="D15" s="83" t="s">
        <v>2783</v>
      </c>
    </row>
    <row r="16" spans="1:14" x14ac:dyDescent="0.35">
      <c r="A16" t="s">
        <v>8581</v>
      </c>
      <c r="B16" cm="1">
        <f t="array" ref="B16">IF(ROW() &lt; ROW(INDEX(harvest[experiment_ID],ROWS(harvest[experiment_ID]))), COUNTIF(INDEX(harvest[experiment_ID],1):harvest[[#This Row],[experiment_ID]],harvest[[#This Row],[experiment_ID]]), "")</f>
        <v>1</v>
      </c>
      <c r="C16" t="s">
        <v>8615</v>
      </c>
    </row>
    <row r="17" spans="1:4" x14ac:dyDescent="0.35">
      <c r="A17" t="s">
        <v>8581</v>
      </c>
      <c r="B17" cm="1">
        <f t="array" ref="B17">IF(ROW() &lt; ROW(INDEX(harvest[experiment_ID],ROWS(harvest[experiment_ID]))), COUNTIF(INDEX(harvest[experiment_ID],1):harvest[[#This Row],[experiment_ID]],harvest[[#This Row],[experiment_ID]]), "")</f>
        <v>2</v>
      </c>
      <c r="C17" t="s">
        <v>8616</v>
      </c>
    </row>
    <row r="18" spans="1:4" x14ac:dyDescent="0.35">
      <c r="A18" t="s">
        <v>8642</v>
      </c>
      <c r="B18" cm="1">
        <f t="array" ref="B18">IF(ROW() &lt; ROW(INDEX(harvest[experiment_ID],ROWS(harvest[experiment_ID]))), COUNTIF(INDEX(harvest[experiment_ID],1):harvest[[#This Row],[experiment_ID]],harvest[[#This Row],[experiment_ID]]), "")</f>
        <v>1</v>
      </c>
      <c r="C18" t="s">
        <v>8672</v>
      </c>
      <c r="D18" t="s">
        <v>8674</v>
      </c>
    </row>
    <row r="19" spans="1:4" x14ac:dyDescent="0.35">
      <c r="A19" t="s">
        <v>8642</v>
      </c>
      <c r="B19" cm="1">
        <f t="array" ref="B19">IF(ROW() &lt; ROW(INDEX(harvest[experiment_ID],ROWS(harvest[experiment_ID]))), COUNTIF(INDEX(harvest[experiment_ID],1):harvest[[#This Row],[experiment_ID]],harvest[[#This Row],[experiment_ID]]), "")</f>
        <v>2</v>
      </c>
      <c r="C19" t="s">
        <v>8673</v>
      </c>
      <c r="D19" t="s">
        <v>8674</v>
      </c>
    </row>
    <row r="20" spans="1:4" x14ac:dyDescent="0.35">
      <c r="A20" t="s">
        <v>8923</v>
      </c>
      <c r="B20" cm="1">
        <f t="array" ref="B20">IF(ROW() &lt; ROW(INDEX(harvest[experiment_ID],ROWS(harvest[experiment_ID]))), COUNTIF(INDEX(harvest[experiment_ID],1):harvest[[#This Row],[experiment_ID]],harvest[[#This Row],[experiment_ID]]), "")</f>
        <v>1</v>
      </c>
      <c r="C20" t="s">
        <v>8971</v>
      </c>
    </row>
    <row r="21" spans="1:4" x14ac:dyDescent="0.35">
      <c r="A21" t="s">
        <v>9034</v>
      </c>
      <c r="B21" cm="1">
        <f t="array" ref="B21">IF(ROW() &lt; ROW(INDEX(harvest[experiment_ID],ROWS(harvest[experiment_ID]))), COUNTIF(INDEX(harvest[experiment_ID],1):harvest[[#This Row],[experiment_ID]],harvest[[#This Row],[experiment_ID]]), "")</f>
        <v>1</v>
      </c>
      <c r="C21" t="s">
        <v>9059</v>
      </c>
    </row>
    <row r="22" spans="1:4" x14ac:dyDescent="0.35">
      <c r="A22" t="s">
        <v>9034</v>
      </c>
      <c r="B22" cm="1">
        <f t="array" ref="B22">IF(ROW() &lt; ROW(INDEX(harvest[experiment_ID],ROWS(harvest[experiment_ID]))), COUNTIF(INDEX(harvest[experiment_ID],1):harvest[[#This Row],[experiment_ID]],harvest[[#This Row],[experiment_ID]]), "")</f>
        <v>2</v>
      </c>
      <c r="C22" t="s">
        <v>9060</v>
      </c>
    </row>
    <row r="23" spans="1:4" x14ac:dyDescent="0.35">
      <c r="A23" t="s">
        <v>9034</v>
      </c>
      <c r="B23" cm="1">
        <f t="array" ref="B23">IF(ROW() &lt; ROW(INDEX(harvest[experiment_ID],ROWS(harvest[experiment_ID]))), COUNTIF(INDEX(harvest[experiment_ID],1):harvest[[#This Row],[experiment_ID]],harvest[[#This Row],[experiment_ID]]), "")</f>
        <v>3</v>
      </c>
      <c r="C23" t="s">
        <v>9061</v>
      </c>
    </row>
    <row r="24" spans="1:4" x14ac:dyDescent="0.35">
      <c r="A24" t="s">
        <v>9034</v>
      </c>
      <c r="B24" cm="1">
        <f t="array" ref="B24">IF(ROW() &lt; ROW(INDEX(harvest[experiment_ID],ROWS(harvest[experiment_ID]))), COUNTIF(INDEX(harvest[experiment_ID],1):harvest[[#This Row],[experiment_ID]],harvest[[#This Row],[experiment_ID]]), "")</f>
        <v>4</v>
      </c>
      <c r="C24" t="s">
        <v>9062</v>
      </c>
    </row>
    <row r="25" spans="1:4" x14ac:dyDescent="0.35">
      <c r="A25" t="s">
        <v>9034</v>
      </c>
      <c r="B25" cm="1">
        <f t="array" ref="B25">IF(ROW() &lt; ROW(INDEX(harvest[experiment_ID],ROWS(harvest[experiment_ID]))), COUNTIF(INDEX(harvest[experiment_ID],1):harvest[[#This Row],[experiment_ID]],harvest[[#This Row],[experiment_ID]]), "")</f>
        <v>5</v>
      </c>
      <c r="C25" t="s">
        <v>9063</v>
      </c>
    </row>
    <row r="26" spans="1:4" x14ac:dyDescent="0.35">
      <c r="A26" t="s">
        <v>9034</v>
      </c>
      <c r="B26" cm="1">
        <f t="array" ref="B26">IF(ROW() &lt; ROW(INDEX(harvest[experiment_ID],ROWS(harvest[experiment_ID]))), COUNTIF(INDEX(harvest[experiment_ID],1):harvest[[#This Row],[experiment_ID]],harvest[[#This Row],[experiment_ID]]), "")</f>
        <v>6</v>
      </c>
      <c r="C26" t="s">
        <v>9064</v>
      </c>
    </row>
    <row r="27" spans="1:4" x14ac:dyDescent="0.35">
      <c r="A27" t="s">
        <v>9152</v>
      </c>
      <c r="B27" cm="1">
        <f t="array" ref="B27">IF(ROW() &lt; ROW(INDEX(harvest[experiment_ID],ROWS(harvest[experiment_ID]))), COUNTIF(INDEX(harvest[experiment_ID],1):harvest[[#This Row],[experiment_ID]],harvest[[#This Row],[experiment_ID]]), "")</f>
        <v>1</v>
      </c>
      <c r="C27" t="s">
        <v>9269</v>
      </c>
    </row>
    <row r="28" spans="1:4" x14ac:dyDescent="0.35">
      <c r="A28" t="s">
        <v>9152</v>
      </c>
      <c r="B28" cm="1">
        <f t="array" ref="B28">IF(ROW() &lt; ROW(INDEX(harvest[experiment_ID],ROWS(harvest[experiment_ID]))), COUNTIF(INDEX(harvest[experiment_ID],1):harvest[[#This Row],[experiment_ID]],harvest[[#This Row],[experiment_ID]]), "")</f>
        <v>2</v>
      </c>
      <c r="C28" t="s">
        <v>9270</v>
      </c>
    </row>
    <row r="29" spans="1:4" x14ac:dyDescent="0.35">
      <c r="A29" t="s">
        <v>9152</v>
      </c>
      <c r="B29" cm="1">
        <f t="array" ref="B29">IF(ROW() &lt; ROW(INDEX(harvest[experiment_ID],ROWS(harvest[experiment_ID]))), COUNTIF(INDEX(harvest[experiment_ID],1):harvest[[#This Row],[experiment_ID]],harvest[[#This Row],[experiment_ID]]), "")</f>
        <v>3</v>
      </c>
      <c r="C29" t="s">
        <v>9271</v>
      </c>
    </row>
    <row r="30" spans="1:4" x14ac:dyDescent="0.35">
      <c r="A30" t="s">
        <v>9152</v>
      </c>
      <c r="B30" cm="1">
        <f t="array" ref="B30">IF(ROW() &lt; ROW(INDEX(harvest[experiment_ID],ROWS(harvest[experiment_ID]))), COUNTIF(INDEX(harvest[experiment_ID],1):harvest[[#This Row],[experiment_ID]],harvest[[#This Row],[experiment_ID]]), "")</f>
        <v>4</v>
      </c>
      <c r="C30" t="s">
        <v>9272</v>
      </c>
    </row>
    <row r="31" spans="1:4" x14ac:dyDescent="0.35">
      <c r="A31" t="s">
        <v>9152</v>
      </c>
      <c r="B31" cm="1">
        <f t="array" ref="B31">IF(ROW() &lt; ROW(INDEX(harvest[experiment_ID],ROWS(harvest[experiment_ID]))), COUNTIF(INDEX(harvest[experiment_ID],1):harvest[[#This Row],[experiment_ID]],harvest[[#This Row],[experiment_ID]]), "")</f>
        <v>5</v>
      </c>
      <c r="C31" t="s">
        <v>9273</v>
      </c>
    </row>
    <row r="32" spans="1:4" x14ac:dyDescent="0.35">
      <c r="A32" t="s">
        <v>9152</v>
      </c>
      <c r="B32" cm="1">
        <f t="array" ref="B32">IF(ROW() &lt; ROW(INDEX(harvest[experiment_ID],ROWS(harvest[experiment_ID]))), COUNTIF(INDEX(harvest[experiment_ID],1):harvest[[#This Row],[experiment_ID]],harvest[[#This Row],[experiment_ID]]), "")</f>
        <v>6</v>
      </c>
      <c r="C32" t="s">
        <v>9274</v>
      </c>
    </row>
    <row r="33" spans="1:3" x14ac:dyDescent="0.35">
      <c r="A33" t="s">
        <v>9152</v>
      </c>
      <c r="B33" cm="1">
        <f t="array" ref="B33">IF(ROW() &lt; ROW(INDEX(harvest[experiment_ID],ROWS(harvest[experiment_ID]))), COUNTIF(INDEX(harvest[experiment_ID],1):harvest[[#This Row],[experiment_ID]],harvest[[#This Row],[experiment_ID]]), "")</f>
        <v>7</v>
      </c>
      <c r="C33" t="s">
        <v>9275</v>
      </c>
    </row>
    <row r="34" spans="1:3" x14ac:dyDescent="0.35">
      <c r="A34" t="s">
        <v>9152</v>
      </c>
      <c r="B34" cm="1">
        <f t="array" ref="B34">IF(ROW() &lt; ROW(INDEX(harvest[experiment_ID],ROWS(harvest[experiment_ID]))), COUNTIF(INDEX(harvest[experiment_ID],1):harvest[[#This Row],[experiment_ID]],harvest[[#This Row],[experiment_ID]]), "")</f>
        <v>8</v>
      </c>
      <c r="C34" t="s">
        <v>9276</v>
      </c>
    </row>
    <row r="35" spans="1:3" x14ac:dyDescent="0.35">
      <c r="A35" t="s">
        <v>9152</v>
      </c>
      <c r="B35" cm="1">
        <f t="array" ref="B35">IF(ROW() &lt; ROW(INDEX(harvest[experiment_ID],ROWS(harvest[experiment_ID]))), COUNTIF(INDEX(harvest[experiment_ID],1):harvest[[#This Row],[experiment_ID]],harvest[[#This Row],[experiment_ID]]), "")</f>
        <v>9</v>
      </c>
      <c r="C35" t="s">
        <v>9277</v>
      </c>
    </row>
    <row r="36" spans="1:3" x14ac:dyDescent="0.35">
      <c r="A36" t="s">
        <v>9152</v>
      </c>
      <c r="B36" cm="1">
        <f t="array" ref="B36">IF(ROW() &lt; ROW(INDEX(harvest[experiment_ID],ROWS(harvest[experiment_ID]))), COUNTIF(INDEX(harvest[experiment_ID],1):harvest[[#This Row],[experiment_ID]],harvest[[#This Row],[experiment_ID]]), "")</f>
        <v>10</v>
      </c>
      <c r="C36" t="s">
        <v>9278</v>
      </c>
    </row>
    <row r="37" spans="1:3" x14ac:dyDescent="0.35">
      <c r="A37" t="s">
        <v>9152</v>
      </c>
      <c r="B37" cm="1">
        <f t="array" ref="B37">IF(ROW() &lt; ROW(INDEX(harvest[experiment_ID],ROWS(harvest[experiment_ID]))), COUNTIF(INDEX(harvest[experiment_ID],1):harvest[[#This Row],[experiment_ID]],harvest[[#This Row],[experiment_ID]]), "")</f>
        <v>11</v>
      </c>
      <c r="C37" t="s">
        <v>9279</v>
      </c>
    </row>
    <row r="38" spans="1:3" x14ac:dyDescent="0.35">
      <c r="A38" t="s">
        <v>9152</v>
      </c>
      <c r="B38" cm="1">
        <f t="array" ref="B38">IF(ROW() &lt; ROW(INDEX(harvest[experiment_ID],ROWS(harvest[experiment_ID]))), COUNTIF(INDEX(harvest[experiment_ID],1):harvest[[#This Row],[experiment_ID]],harvest[[#This Row],[experiment_ID]]), "")</f>
        <v>12</v>
      </c>
      <c r="C38" t="s">
        <v>9280</v>
      </c>
    </row>
    <row r="39" spans="1:3" x14ac:dyDescent="0.35">
      <c r="A39" t="s">
        <v>9152</v>
      </c>
      <c r="B39" cm="1">
        <f t="array" ref="B39">IF(ROW() &lt; ROW(INDEX(harvest[experiment_ID],ROWS(harvest[experiment_ID]))), COUNTIF(INDEX(harvest[experiment_ID],1):harvest[[#This Row],[experiment_ID]],harvest[[#This Row],[experiment_ID]]), "")</f>
        <v>13</v>
      </c>
      <c r="C39" t="s">
        <v>9281</v>
      </c>
    </row>
    <row r="40" spans="1:3" x14ac:dyDescent="0.35">
      <c r="A40" t="s">
        <v>9152</v>
      </c>
      <c r="B40" cm="1">
        <f t="array" ref="B40">IF(ROW() &lt; ROW(INDEX(harvest[experiment_ID],ROWS(harvest[experiment_ID]))), COUNTIF(INDEX(harvest[experiment_ID],1):harvest[[#This Row],[experiment_ID]],harvest[[#This Row],[experiment_ID]]), "")</f>
        <v>14</v>
      </c>
      <c r="C40" t="s">
        <v>9282</v>
      </c>
    </row>
    <row r="41" spans="1:3" x14ac:dyDescent="0.35">
      <c r="A41" t="s">
        <v>9383</v>
      </c>
      <c r="B41" cm="1">
        <f t="array" ref="B41">IF(ROW() &lt; ROW(INDEX(harvest[experiment_ID],ROWS(harvest[experiment_ID]))), COUNTIF(INDEX(harvest[experiment_ID],1):harvest[[#This Row],[experiment_ID]],harvest[[#This Row],[experiment_ID]]), "")</f>
        <v>1</v>
      </c>
      <c r="C41" t="s">
        <v>9434</v>
      </c>
    </row>
    <row r="42" spans="1:3" x14ac:dyDescent="0.35">
      <c r="A42" t="s">
        <v>9383</v>
      </c>
      <c r="B42" cm="1">
        <f t="array" ref="B42">IF(ROW() &lt; ROW(INDEX(harvest[experiment_ID],ROWS(harvest[experiment_ID]))), COUNTIF(INDEX(harvest[experiment_ID],1):harvest[[#This Row],[experiment_ID]],harvest[[#This Row],[experiment_ID]]), "")</f>
        <v>2</v>
      </c>
      <c r="C42" t="s">
        <v>9435</v>
      </c>
    </row>
    <row r="43" spans="1:3" x14ac:dyDescent="0.35">
      <c r="A43" t="s">
        <v>9383</v>
      </c>
      <c r="B43" cm="1">
        <f t="array" ref="B43">IF(ROW() &lt; ROW(INDEX(harvest[experiment_ID],ROWS(harvest[experiment_ID]))), COUNTIF(INDEX(harvest[experiment_ID],1):harvest[[#This Row],[experiment_ID]],harvest[[#This Row],[experiment_ID]]), "")</f>
        <v>3</v>
      </c>
      <c r="C43" t="s">
        <v>9436</v>
      </c>
    </row>
    <row r="44" spans="1:3" x14ac:dyDescent="0.35">
      <c r="A44" t="s">
        <v>9383</v>
      </c>
      <c r="B44" cm="1">
        <f t="array" ref="B44">IF(ROW() &lt; ROW(INDEX(harvest[experiment_ID],ROWS(harvest[experiment_ID]))), COUNTIF(INDEX(harvest[experiment_ID],1):harvest[[#This Row],[experiment_ID]],harvest[[#This Row],[experiment_ID]]), "")</f>
        <v>4</v>
      </c>
      <c r="C44" t="s">
        <v>9436</v>
      </c>
    </row>
    <row r="45" spans="1:3" x14ac:dyDescent="0.35">
      <c r="A45" t="s">
        <v>10078</v>
      </c>
      <c r="B45" cm="1">
        <f t="array" ref="B45">IF(ROW() &lt; ROW(INDEX(harvest[experiment_ID],ROWS(harvest[experiment_ID]))), COUNTIF(INDEX(harvest[experiment_ID],1):harvest[[#This Row],[experiment_ID]],harvest[[#This Row],[experiment_ID]]), "")</f>
        <v>1</v>
      </c>
      <c r="C45" t="s">
        <v>10157</v>
      </c>
    </row>
    <row r="46" spans="1:3" x14ac:dyDescent="0.35">
      <c r="A46" t="s">
        <v>10078</v>
      </c>
      <c r="B46" cm="1">
        <f t="array" ref="B46">IF(ROW() &lt; ROW(INDEX(harvest[experiment_ID],ROWS(harvest[experiment_ID]))), COUNTIF(INDEX(harvest[experiment_ID],1):harvest[[#This Row],[experiment_ID]],harvest[[#This Row],[experiment_ID]]), "")</f>
        <v>2</v>
      </c>
      <c r="C46" t="s">
        <v>10158</v>
      </c>
    </row>
    <row r="47" spans="1:3" x14ac:dyDescent="0.35">
      <c r="A47" t="s">
        <v>10078</v>
      </c>
      <c r="B47" cm="1">
        <f t="array" ref="B47">IF(ROW() &lt; ROW(INDEX(harvest[experiment_ID],ROWS(harvest[experiment_ID]))), COUNTIF(INDEX(harvest[experiment_ID],1):harvest[[#This Row],[experiment_ID]],harvest[[#This Row],[experiment_ID]]), "")</f>
        <v>3</v>
      </c>
      <c r="C47" t="s">
        <v>10159</v>
      </c>
    </row>
    <row r="48" spans="1:3" x14ac:dyDescent="0.35">
      <c r="A48" t="s">
        <v>10078</v>
      </c>
      <c r="B48" cm="1">
        <f t="array" ref="B48">IF(ROW() &lt; ROW(INDEX(harvest[experiment_ID],ROWS(harvest[experiment_ID]))), COUNTIF(INDEX(harvest[experiment_ID],1):harvest[[#This Row],[experiment_ID]],harvest[[#This Row],[experiment_ID]]), "")</f>
        <v>4</v>
      </c>
      <c r="C48" t="s">
        <v>10160</v>
      </c>
    </row>
    <row r="49" spans="1:3" x14ac:dyDescent="0.35">
      <c r="A49" t="s">
        <v>10078</v>
      </c>
      <c r="B49" cm="1">
        <f t="array" ref="B49">IF(ROW() &lt; ROW(INDEX(harvest[experiment_ID],ROWS(harvest[experiment_ID]))), COUNTIF(INDEX(harvest[experiment_ID],1):harvest[[#This Row],[experiment_ID]],harvest[[#This Row],[experiment_ID]]), "")</f>
        <v>5</v>
      </c>
      <c r="C49" t="s">
        <v>10161</v>
      </c>
    </row>
    <row r="50" spans="1:3" x14ac:dyDescent="0.35">
      <c r="A50" t="s">
        <v>10078</v>
      </c>
      <c r="B50" cm="1">
        <f t="array" ref="B50">IF(ROW() &lt; ROW(INDEX(harvest[experiment_ID],ROWS(harvest[experiment_ID]))), COUNTIF(INDEX(harvest[experiment_ID],1):harvest[[#This Row],[experiment_ID]],harvest[[#This Row],[experiment_ID]]), "")</f>
        <v>6</v>
      </c>
      <c r="C50" t="s">
        <v>10162</v>
      </c>
    </row>
    <row r="51" spans="1:3" x14ac:dyDescent="0.35">
      <c r="B51" t="str" cm="1">
        <f t="array" ref="B51">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C16:D51" xr:uid="{A59DDF80-8D67-4F50-810C-C74DB79457AD}"/>
    <dataValidation type="list" allowBlank="1" showInputMessage="1" showErrorMessage="1" sqref="A16:A51"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42"/>
  <sheetViews>
    <sheetView zoomScaleNormal="100" workbookViewId="0">
      <pane ySplit="4" topLeftCell="A38" activePane="bottomLeft" state="frozen"/>
      <selection pane="bottomLeft" activeCell="H33" sqref="A33:H4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3" t="s">
        <v>6598</v>
      </c>
      <c r="B1" s="193"/>
      <c r="C1" s="193"/>
      <c r="D1" s="193"/>
      <c r="E1" s="193"/>
      <c r="F1" s="193"/>
      <c r="G1" s="193"/>
      <c r="H1" s="193"/>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8581</v>
      </c>
      <c r="B5" s="128">
        <v>1</v>
      </c>
      <c r="C5" s="21">
        <v>44354</v>
      </c>
      <c r="D5" s="127"/>
      <c r="E5" s="127" t="s">
        <v>788</v>
      </c>
      <c r="F5" s="127"/>
      <c r="G5" s="106"/>
      <c r="H5" s="106"/>
      <c r="I5" s="127"/>
      <c r="J5" s="127"/>
    </row>
    <row r="6" spans="1:14" x14ac:dyDescent="0.35">
      <c r="A6" t="s">
        <v>8581</v>
      </c>
      <c r="B6" s="128">
        <v>2</v>
      </c>
      <c r="C6" s="21">
        <v>44720</v>
      </c>
      <c r="D6" s="127"/>
      <c r="E6" s="127" t="s">
        <v>788</v>
      </c>
      <c r="F6" s="127"/>
      <c r="G6" s="106"/>
      <c r="H6" s="106"/>
      <c r="I6" s="127"/>
      <c r="J6" s="127"/>
    </row>
    <row r="7" spans="1:14" x14ac:dyDescent="0.35">
      <c r="A7" s="127" t="s">
        <v>8642</v>
      </c>
      <c r="B7" s="128">
        <v>1</v>
      </c>
      <c r="C7" s="21">
        <v>34115</v>
      </c>
      <c r="D7" s="127"/>
      <c r="E7" s="127"/>
      <c r="F7" s="127"/>
      <c r="G7" s="106"/>
      <c r="H7" s="106"/>
      <c r="I7" s="127"/>
      <c r="J7" s="127" t="s">
        <v>8675</v>
      </c>
    </row>
    <row r="8" spans="1:14" x14ac:dyDescent="0.35">
      <c r="A8" s="127" t="s">
        <v>8642</v>
      </c>
      <c r="B8" s="128">
        <v>2</v>
      </c>
      <c r="C8" s="21">
        <v>34486</v>
      </c>
      <c r="D8" s="127"/>
      <c r="E8" s="127" t="s">
        <v>788</v>
      </c>
      <c r="F8" s="127"/>
      <c r="G8" s="106"/>
      <c r="H8" s="106"/>
      <c r="I8" s="127"/>
      <c r="J8" s="127"/>
    </row>
    <row r="9" spans="1:14" x14ac:dyDescent="0.35">
      <c r="A9" s="127" t="s">
        <v>8923</v>
      </c>
      <c r="B9" s="128">
        <v>1</v>
      </c>
      <c r="C9" s="21"/>
      <c r="D9" s="127"/>
      <c r="E9" s="127"/>
      <c r="F9" s="127"/>
      <c r="G9" s="106"/>
      <c r="H9" s="106"/>
      <c r="I9" s="127"/>
      <c r="J9" s="127" t="s">
        <v>8972</v>
      </c>
    </row>
    <row r="10" spans="1:14" x14ac:dyDescent="0.35">
      <c r="A10" s="127" t="s">
        <v>9034</v>
      </c>
      <c r="B10" s="128">
        <v>1</v>
      </c>
      <c r="C10" s="21">
        <v>39428</v>
      </c>
      <c r="D10" s="127"/>
      <c r="E10" s="127"/>
      <c r="F10" s="127"/>
      <c r="G10" s="106"/>
      <c r="H10" s="106"/>
      <c r="I10" s="127"/>
      <c r="J10" s="127"/>
    </row>
    <row r="11" spans="1:14" x14ac:dyDescent="0.35">
      <c r="A11" s="127" t="s">
        <v>9034</v>
      </c>
      <c r="B11" s="128">
        <v>2</v>
      </c>
      <c r="C11" s="21">
        <v>39449</v>
      </c>
      <c r="D11" s="127"/>
      <c r="E11" s="127"/>
      <c r="F11" s="127"/>
      <c r="G11" s="106"/>
      <c r="H11" s="106"/>
      <c r="I11" s="127"/>
      <c r="J11" s="127"/>
    </row>
    <row r="12" spans="1:14" x14ac:dyDescent="0.35">
      <c r="A12" s="127" t="s">
        <v>9034</v>
      </c>
      <c r="B12" s="128">
        <v>3</v>
      </c>
      <c r="C12" s="21">
        <v>39790</v>
      </c>
      <c r="D12" s="127"/>
      <c r="E12" s="127"/>
      <c r="F12" s="127"/>
      <c r="G12" s="106"/>
      <c r="H12" s="106"/>
      <c r="I12" s="127"/>
      <c r="J12" s="127"/>
    </row>
    <row r="13" spans="1:14" x14ac:dyDescent="0.35">
      <c r="A13" s="127" t="s">
        <v>9034</v>
      </c>
      <c r="B13" s="128">
        <v>4</v>
      </c>
      <c r="C13" s="21">
        <v>39797</v>
      </c>
      <c r="D13" s="127"/>
      <c r="E13" s="127"/>
      <c r="F13" s="127"/>
      <c r="G13" s="106"/>
      <c r="H13" s="106"/>
      <c r="I13" s="127"/>
      <c r="J13" s="127"/>
    </row>
    <row r="14" spans="1:14" x14ac:dyDescent="0.35">
      <c r="A14" s="127" t="s">
        <v>9034</v>
      </c>
      <c r="B14" s="128">
        <v>5</v>
      </c>
      <c r="C14" s="21">
        <v>40151</v>
      </c>
      <c r="D14" s="127"/>
      <c r="E14" s="127"/>
      <c r="F14" s="127"/>
      <c r="G14" s="106"/>
      <c r="H14" s="106"/>
      <c r="I14" s="127"/>
      <c r="J14" s="127"/>
    </row>
    <row r="15" spans="1:14" x14ac:dyDescent="0.35">
      <c r="A15" s="127" t="s">
        <v>9034</v>
      </c>
      <c r="B15" s="128">
        <v>6</v>
      </c>
      <c r="C15" s="21">
        <v>40162</v>
      </c>
      <c r="D15" s="127"/>
      <c r="E15" s="127"/>
      <c r="F15" s="127"/>
      <c r="G15" s="106"/>
      <c r="H15" s="106"/>
      <c r="I15" s="127"/>
      <c r="J15" s="127"/>
    </row>
    <row r="16" spans="1:14" x14ac:dyDescent="0.35">
      <c r="A16" s="127" t="s">
        <v>9152</v>
      </c>
      <c r="B16" s="128">
        <v>1</v>
      </c>
      <c r="C16" s="21">
        <v>29128</v>
      </c>
      <c r="D16" s="127"/>
      <c r="E16" s="127"/>
      <c r="F16" s="127"/>
      <c r="G16" s="106"/>
      <c r="H16" s="106"/>
      <c r="I16" s="127"/>
      <c r="J16" s="127"/>
    </row>
    <row r="17" spans="1:10" x14ac:dyDescent="0.35">
      <c r="A17" s="127" t="s">
        <v>9152</v>
      </c>
      <c r="B17" s="128">
        <v>2</v>
      </c>
      <c r="C17" s="21">
        <v>29498</v>
      </c>
      <c r="D17" s="127"/>
      <c r="E17" s="127"/>
      <c r="F17" s="127"/>
      <c r="G17" s="106"/>
      <c r="H17" s="106"/>
      <c r="I17" s="127"/>
      <c r="J17" s="127"/>
    </row>
    <row r="18" spans="1:10" x14ac:dyDescent="0.35">
      <c r="A18" s="127" t="s">
        <v>9152</v>
      </c>
      <c r="B18" s="128">
        <v>3</v>
      </c>
      <c r="C18" s="21">
        <v>29768</v>
      </c>
      <c r="D18" s="127"/>
      <c r="E18" s="127"/>
      <c r="F18" s="127"/>
      <c r="G18" s="106"/>
      <c r="H18" s="106"/>
      <c r="I18" s="127"/>
      <c r="J18" s="127"/>
    </row>
    <row r="19" spans="1:10" x14ac:dyDescent="0.35">
      <c r="A19" s="127" t="s">
        <v>9152</v>
      </c>
      <c r="B19" s="128">
        <v>4</v>
      </c>
      <c r="C19" s="21">
        <v>30136</v>
      </c>
      <c r="D19" s="127"/>
      <c r="E19" s="127"/>
      <c r="F19" s="127"/>
      <c r="G19" s="106"/>
      <c r="H19" s="106"/>
      <c r="I19" s="127"/>
      <c r="J19" s="127"/>
    </row>
    <row r="20" spans="1:10" x14ac:dyDescent="0.35">
      <c r="A20" s="127" t="s">
        <v>9152</v>
      </c>
      <c r="B20" s="128">
        <v>5</v>
      </c>
      <c r="C20" s="21">
        <v>30506</v>
      </c>
      <c r="D20" s="127"/>
      <c r="E20" s="127"/>
      <c r="F20" s="127"/>
      <c r="G20" s="106"/>
      <c r="H20" s="106"/>
      <c r="I20" s="127"/>
      <c r="J20" s="127"/>
    </row>
    <row r="21" spans="1:10" x14ac:dyDescent="0.35">
      <c r="A21" s="127" t="s">
        <v>9152</v>
      </c>
      <c r="B21" s="128">
        <v>6</v>
      </c>
      <c r="C21" s="21">
        <v>30866</v>
      </c>
      <c r="D21" s="127"/>
      <c r="E21" s="127"/>
      <c r="F21" s="127"/>
      <c r="G21" s="106"/>
      <c r="H21" s="106"/>
      <c r="I21" s="127"/>
      <c r="J21" s="127"/>
    </row>
    <row r="22" spans="1:10" x14ac:dyDescent="0.35">
      <c r="A22" s="127" t="s">
        <v>9152</v>
      </c>
      <c r="B22" s="128">
        <v>7</v>
      </c>
      <c r="C22" s="21">
        <v>31320</v>
      </c>
      <c r="D22" s="127"/>
      <c r="E22" s="127"/>
      <c r="F22" s="127"/>
      <c r="G22" s="106"/>
      <c r="H22" s="106"/>
      <c r="I22" s="127"/>
      <c r="J22" s="127"/>
    </row>
    <row r="23" spans="1:10" x14ac:dyDescent="0.35">
      <c r="A23" s="127" t="s">
        <v>9152</v>
      </c>
      <c r="B23" s="128">
        <v>8</v>
      </c>
      <c r="C23" s="21">
        <v>31685</v>
      </c>
      <c r="D23" s="127"/>
      <c r="E23" s="127"/>
      <c r="F23" s="127"/>
      <c r="G23" s="106"/>
      <c r="H23" s="106"/>
      <c r="I23" s="127"/>
      <c r="J23" s="127"/>
    </row>
    <row r="24" spans="1:10" x14ac:dyDescent="0.35">
      <c r="A24" s="127" t="s">
        <v>9152</v>
      </c>
      <c r="B24" s="128">
        <v>9</v>
      </c>
      <c r="C24" s="21">
        <v>31988</v>
      </c>
      <c r="D24" s="127"/>
      <c r="E24" s="127"/>
      <c r="F24" s="127"/>
      <c r="G24" s="106"/>
      <c r="H24" s="106"/>
      <c r="I24" s="127"/>
      <c r="J24" s="127"/>
    </row>
    <row r="25" spans="1:10" x14ac:dyDescent="0.35">
      <c r="A25" s="127" t="s">
        <v>9152</v>
      </c>
      <c r="B25" s="128">
        <v>10</v>
      </c>
      <c r="C25" s="21">
        <v>32354</v>
      </c>
      <c r="D25" s="127"/>
      <c r="E25" s="127"/>
      <c r="F25" s="127"/>
      <c r="G25" s="106"/>
      <c r="H25" s="106"/>
      <c r="I25" s="127"/>
      <c r="J25" s="127"/>
    </row>
    <row r="26" spans="1:10" x14ac:dyDescent="0.35">
      <c r="A26" s="127" t="s">
        <v>9152</v>
      </c>
      <c r="B26" s="128">
        <v>11</v>
      </c>
      <c r="C26" s="21">
        <v>32719</v>
      </c>
      <c r="D26" s="127"/>
      <c r="E26" s="127"/>
      <c r="F26" s="127"/>
      <c r="G26" s="106"/>
      <c r="H26" s="106"/>
      <c r="I26" s="127"/>
      <c r="J26" s="127"/>
    </row>
    <row r="27" spans="1:10" x14ac:dyDescent="0.35">
      <c r="A27" s="127" t="s">
        <v>9152</v>
      </c>
      <c r="B27" s="128">
        <v>12</v>
      </c>
      <c r="C27" s="21">
        <v>33084</v>
      </c>
      <c r="D27" s="127"/>
      <c r="E27" s="127"/>
      <c r="F27" s="127"/>
      <c r="G27" s="106"/>
      <c r="H27" s="106"/>
      <c r="I27" s="127"/>
      <c r="J27" s="127"/>
    </row>
    <row r="28" spans="1:10" x14ac:dyDescent="0.35">
      <c r="A28" s="127" t="s">
        <v>9152</v>
      </c>
      <c r="B28" s="128">
        <v>13</v>
      </c>
      <c r="C28" s="21">
        <v>33511</v>
      </c>
      <c r="D28" s="127"/>
      <c r="E28" s="127"/>
      <c r="F28" s="127"/>
      <c r="G28" s="106"/>
      <c r="H28" s="106"/>
      <c r="I28" s="127"/>
      <c r="J28" s="127"/>
    </row>
    <row r="29" spans="1:10" x14ac:dyDescent="0.35">
      <c r="A29" s="127" t="s">
        <v>9152</v>
      </c>
      <c r="B29" s="128">
        <v>14</v>
      </c>
      <c r="C29" s="21">
        <v>33893</v>
      </c>
      <c r="D29" s="127"/>
      <c r="E29" s="127"/>
      <c r="F29" s="127"/>
      <c r="G29" s="106"/>
      <c r="H29" s="106"/>
      <c r="I29" s="127"/>
      <c r="J29" s="127"/>
    </row>
    <row r="30" spans="1:10" x14ac:dyDescent="0.35">
      <c r="A30" s="127" t="s">
        <v>9383</v>
      </c>
      <c r="B30" s="128">
        <v>1</v>
      </c>
      <c r="C30" s="21">
        <v>36321</v>
      </c>
      <c r="D30" s="127"/>
      <c r="E30" s="127"/>
      <c r="F30" s="127"/>
      <c r="G30" s="106"/>
      <c r="H30" s="106"/>
      <c r="I30" s="127"/>
      <c r="J30" s="127"/>
    </row>
    <row r="31" spans="1:10" x14ac:dyDescent="0.35">
      <c r="A31" s="127" t="s">
        <v>9383</v>
      </c>
      <c r="B31" s="128">
        <v>2</v>
      </c>
      <c r="C31" s="21">
        <v>36687</v>
      </c>
      <c r="D31" s="127"/>
      <c r="E31" s="127"/>
      <c r="F31" s="127"/>
      <c r="G31" s="106"/>
      <c r="H31" s="106"/>
      <c r="I31" s="127"/>
      <c r="J31" s="127"/>
    </row>
    <row r="32" spans="1:10" x14ac:dyDescent="0.35">
      <c r="A32" s="127" t="s">
        <v>9383</v>
      </c>
      <c r="B32" s="128">
        <v>3</v>
      </c>
      <c r="C32" s="21">
        <v>37052</v>
      </c>
      <c r="D32" s="127"/>
      <c r="E32" s="127"/>
      <c r="F32" s="127"/>
      <c r="G32" s="106"/>
      <c r="H32" s="106"/>
      <c r="I32" s="127"/>
      <c r="J32" s="127"/>
    </row>
    <row r="33" spans="1:10" x14ac:dyDescent="0.35">
      <c r="A33" s="127" t="s">
        <v>10078</v>
      </c>
      <c r="B33" s="128">
        <v>1</v>
      </c>
      <c r="C33" s="21"/>
      <c r="D33" s="127"/>
      <c r="E33" s="127"/>
      <c r="F33" s="127"/>
      <c r="G33" s="106"/>
      <c r="H33" s="106"/>
      <c r="I33" s="21"/>
      <c r="J33" s="127" t="s">
        <v>10164</v>
      </c>
    </row>
    <row r="34" spans="1:10" x14ac:dyDescent="0.35">
      <c r="A34" s="127" t="s">
        <v>10078</v>
      </c>
      <c r="B34" s="128">
        <v>2</v>
      </c>
      <c r="C34" s="21"/>
      <c r="D34" s="127"/>
      <c r="E34" s="127"/>
      <c r="F34" s="127"/>
      <c r="G34" s="106"/>
      <c r="H34" s="106"/>
      <c r="I34" s="21"/>
      <c r="J34" s="127" t="s">
        <v>10165</v>
      </c>
    </row>
    <row r="35" spans="1:10" x14ac:dyDescent="0.35">
      <c r="A35" s="127" t="s">
        <v>10078</v>
      </c>
      <c r="B35" s="128">
        <v>3</v>
      </c>
      <c r="C35" s="21"/>
      <c r="D35" s="127"/>
      <c r="E35" s="127"/>
      <c r="F35" s="127"/>
      <c r="G35" s="106"/>
      <c r="H35" s="106"/>
      <c r="I35" s="21"/>
      <c r="J35" s="127" t="s">
        <v>10163</v>
      </c>
    </row>
    <row r="36" spans="1:10" x14ac:dyDescent="0.35">
      <c r="A36" s="127" t="s">
        <v>10078</v>
      </c>
      <c r="B36" s="128">
        <v>4</v>
      </c>
      <c r="C36" s="21"/>
      <c r="D36" s="127"/>
      <c r="E36" s="127"/>
      <c r="F36" s="127"/>
      <c r="G36" s="106"/>
      <c r="H36" s="106"/>
      <c r="I36" s="21"/>
      <c r="J36" s="127" t="s">
        <v>10166</v>
      </c>
    </row>
    <row r="37" spans="1:10" x14ac:dyDescent="0.35">
      <c r="A37" s="127" t="s">
        <v>10078</v>
      </c>
      <c r="B37" s="128">
        <v>5</v>
      </c>
      <c r="C37" s="21"/>
      <c r="D37" s="127"/>
      <c r="E37" s="127"/>
      <c r="F37" s="127"/>
      <c r="G37" s="106"/>
      <c r="H37" s="106"/>
      <c r="I37" s="21"/>
      <c r="J37" s="127" t="s">
        <v>10167</v>
      </c>
    </row>
    <row r="38" spans="1:10" x14ac:dyDescent="0.35">
      <c r="A38" s="127" t="s">
        <v>10078</v>
      </c>
      <c r="B38" s="128">
        <v>6</v>
      </c>
      <c r="C38" s="21"/>
      <c r="D38" s="127"/>
      <c r="E38" s="127"/>
      <c r="F38" s="127"/>
      <c r="G38" s="106"/>
      <c r="H38" s="106"/>
      <c r="I38" s="21"/>
      <c r="J38" s="127" t="s">
        <v>10168</v>
      </c>
    </row>
    <row r="39" spans="1:10" x14ac:dyDescent="0.35">
      <c r="A39" s="127"/>
      <c r="B39" s="128"/>
      <c r="C39" s="21"/>
      <c r="D39" s="127"/>
      <c r="E39" s="127"/>
      <c r="F39" s="127"/>
      <c r="G39" s="106"/>
      <c r="H39" s="106"/>
      <c r="I39" s="127"/>
      <c r="J39" s="127"/>
    </row>
    <row r="40" spans="1:10" x14ac:dyDescent="0.35">
      <c r="A40" s="127"/>
      <c r="B40" s="128"/>
      <c r="C40" s="21"/>
      <c r="D40" s="127"/>
      <c r="E40" s="127"/>
      <c r="F40" s="127"/>
      <c r="G40" s="106"/>
      <c r="H40" s="106"/>
      <c r="I40" s="127"/>
      <c r="J40" s="127"/>
    </row>
    <row r="41" spans="1:10" x14ac:dyDescent="0.35">
      <c r="A41" s="127"/>
      <c r="B41" s="128"/>
      <c r="C41" s="21"/>
      <c r="D41" s="127"/>
      <c r="E41" s="127"/>
      <c r="F41" s="127"/>
      <c r="G41" s="106"/>
      <c r="H41" s="106"/>
      <c r="I41" s="127"/>
      <c r="J41" s="127"/>
    </row>
    <row r="42" spans="1:10" x14ac:dyDescent="0.35">
      <c r="A42" s="127"/>
      <c r="B42" s="128"/>
      <c r="C42" s="21"/>
      <c r="D42" s="127"/>
      <c r="E42" s="127"/>
      <c r="F42" s="127"/>
      <c r="G42" s="106"/>
      <c r="H42" s="106"/>
      <c r="I42" s="127"/>
      <c r="J42" s="127"/>
    </row>
    <row r="43" spans="1:10" x14ac:dyDescent="0.35">
      <c r="A43" s="127"/>
      <c r="B43" s="128"/>
      <c r="C43" s="21"/>
      <c r="D43" s="127"/>
      <c r="E43" s="127"/>
      <c r="F43" s="127"/>
      <c r="G43" s="106"/>
      <c r="H43" s="106"/>
      <c r="I43" s="127"/>
      <c r="J43" s="127"/>
    </row>
    <row r="44" spans="1:10" x14ac:dyDescent="0.35">
      <c r="A44" s="127"/>
      <c r="B44" s="128"/>
      <c r="C44" s="21"/>
      <c r="D44" s="127"/>
      <c r="E44" s="127"/>
      <c r="F44" s="127"/>
      <c r="G44" s="106"/>
      <c r="H44" s="106"/>
      <c r="I44" s="127"/>
      <c r="J44" s="127"/>
    </row>
    <row r="45" spans="1:10" x14ac:dyDescent="0.35">
      <c r="A45" s="127"/>
      <c r="B45" s="128"/>
      <c r="C45" s="21"/>
      <c r="D45" s="127"/>
      <c r="E45" s="127"/>
      <c r="F45" s="127"/>
      <c r="G45" s="106"/>
      <c r="H45" s="106"/>
      <c r="I45" s="127"/>
      <c r="J45" s="127"/>
    </row>
    <row r="46" spans="1:10" x14ac:dyDescent="0.35">
      <c r="A46" s="127"/>
      <c r="B46" s="128"/>
      <c r="C46" s="21"/>
      <c r="D46" s="127"/>
      <c r="E46" s="127"/>
      <c r="F46" s="127"/>
      <c r="G46" s="106"/>
      <c r="H46" s="106"/>
      <c r="I46" s="127"/>
      <c r="J46" s="127"/>
    </row>
    <row r="47" spans="1:10" x14ac:dyDescent="0.35">
      <c r="A47" s="127"/>
      <c r="B47" s="128"/>
      <c r="C47" s="21"/>
      <c r="D47" s="127"/>
      <c r="E47" s="127"/>
      <c r="F47" s="127"/>
      <c r="G47" s="106"/>
      <c r="H47" s="106"/>
      <c r="I47" s="127"/>
      <c r="J47" s="127"/>
    </row>
    <row r="48" spans="1:10" x14ac:dyDescent="0.35">
      <c r="A48" s="127"/>
      <c r="B48" s="128"/>
      <c r="C48" s="21"/>
      <c r="D48" s="127"/>
      <c r="E48" s="127"/>
      <c r="F48" s="127"/>
      <c r="G48" s="106"/>
      <c r="H48" s="106"/>
      <c r="I48" s="127"/>
      <c r="J48" s="127"/>
    </row>
    <row r="49" spans="1:10" x14ac:dyDescent="0.35">
      <c r="A49" s="127"/>
      <c r="B49" s="128"/>
      <c r="C49" s="21"/>
      <c r="D49" s="127"/>
      <c r="E49" s="127"/>
      <c r="F49" s="127"/>
      <c r="G49" s="106"/>
      <c r="H49" s="106"/>
      <c r="I49" s="127"/>
      <c r="J49" s="127"/>
    </row>
    <row r="50" spans="1:10" x14ac:dyDescent="0.35">
      <c r="A50" s="127"/>
      <c r="B50" s="128"/>
      <c r="C50" s="21"/>
      <c r="D50" s="127"/>
      <c r="E50" s="127"/>
      <c r="F50" s="127"/>
      <c r="G50" s="106"/>
      <c r="H50" s="106"/>
      <c r="I50" s="127"/>
      <c r="J50" s="127"/>
    </row>
    <row r="51" spans="1:10" x14ac:dyDescent="0.35">
      <c r="A51" s="127"/>
      <c r="B51" s="128"/>
      <c r="C51" s="21"/>
      <c r="D51" s="127"/>
      <c r="E51" s="127"/>
      <c r="F51" s="127"/>
      <c r="G51" s="106"/>
      <c r="H51" s="106"/>
      <c r="I51" s="127"/>
      <c r="J51" s="127"/>
    </row>
    <row r="52" spans="1:10" x14ac:dyDescent="0.35">
      <c r="A52" s="127"/>
      <c r="B52" s="128"/>
      <c r="C52" s="21"/>
      <c r="D52" s="127"/>
      <c r="E52" s="127"/>
      <c r="F52" s="127"/>
      <c r="G52" s="106"/>
      <c r="H52" s="106"/>
      <c r="I52" s="127"/>
      <c r="J52" s="127"/>
    </row>
    <row r="53" spans="1:10" x14ac:dyDescent="0.35">
      <c r="A53" s="127"/>
      <c r="B53" s="128"/>
      <c r="C53" s="21"/>
      <c r="D53" s="127"/>
      <c r="E53" s="127"/>
      <c r="F53" s="127"/>
      <c r="G53" s="106"/>
      <c r="H53" s="106"/>
      <c r="I53" s="127"/>
      <c r="J53" s="127"/>
    </row>
    <row r="54" spans="1:10" x14ac:dyDescent="0.35">
      <c r="A54" s="127"/>
      <c r="B54" s="128"/>
      <c r="C54" s="21"/>
      <c r="D54" s="127"/>
      <c r="E54" s="127"/>
      <c r="F54" s="127"/>
      <c r="G54" s="106"/>
      <c r="H54" s="106"/>
      <c r="I54" s="127"/>
      <c r="J54" s="127"/>
    </row>
    <row r="55" spans="1:10" x14ac:dyDescent="0.35">
      <c r="A55" s="127"/>
      <c r="B55" s="128"/>
      <c r="C55" s="21"/>
      <c r="D55" s="127"/>
      <c r="E55" s="127"/>
      <c r="F55" s="127"/>
      <c r="G55" s="106"/>
      <c r="H55" s="106"/>
      <c r="I55" s="127"/>
      <c r="J55" s="127"/>
    </row>
    <row r="56" spans="1:10" x14ac:dyDescent="0.35">
      <c r="A56" s="127"/>
      <c r="B56" s="128"/>
      <c r="C56" s="21"/>
      <c r="D56" s="127"/>
      <c r="E56" s="127"/>
      <c r="F56" s="127"/>
      <c r="G56" s="106"/>
      <c r="H56" s="106"/>
      <c r="I56" s="127"/>
      <c r="J56" s="127"/>
    </row>
    <row r="57" spans="1:10" x14ac:dyDescent="0.35">
      <c r="A57" s="127"/>
      <c r="B57" s="128"/>
      <c r="C57" s="21"/>
      <c r="D57" s="127"/>
      <c r="E57" s="127"/>
      <c r="F57" s="127"/>
      <c r="G57" s="106"/>
      <c r="H57" s="106"/>
      <c r="I57" s="127"/>
      <c r="J57" s="127"/>
    </row>
    <row r="58" spans="1:10" x14ac:dyDescent="0.35">
      <c r="A58" s="127"/>
      <c r="B58" s="128"/>
      <c r="C58" s="21"/>
      <c r="D58" s="127"/>
      <c r="E58" s="127"/>
      <c r="F58" s="127"/>
      <c r="G58" s="106"/>
      <c r="H58" s="106"/>
      <c r="I58" s="127"/>
      <c r="J58" s="127"/>
    </row>
    <row r="59" spans="1:10" x14ac:dyDescent="0.35">
      <c r="A59" s="127"/>
      <c r="B59" s="128"/>
      <c r="C59" s="21"/>
      <c r="D59" s="127"/>
      <c r="E59" s="127"/>
      <c r="F59" s="127"/>
      <c r="G59" s="106"/>
      <c r="H59" s="106"/>
      <c r="I59" s="127"/>
      <c r="J59" s="127"/>
    </row>
    <row r="60" spans="1:10" x14ac:dyDescent="0.35">
      <c r="A60" s="127"/>
      <c r="B60" s="128"/>
      <c r="C60" s="21"/>
      <c r="D60" s="127"/>
      <c r="E60" s="127"/>
      <c r="F60" s="127"/>
      <c r="G60" s="106"/>
      <c r="H60" s="106"/>
      <c r="I60" s="127"/>
      <c r="J60" s="127"/>
    </row>
    <row r="61" spans="1:10" x14ac:dyDescent="0.35">
      <c r="A61" s="127"/>
      <c r="B61" s="128"/>
      <c r="C61" s="21"/>
      <c r="D61" s="127"/>
      <c r="E61" s="127"/>
      <c r="F61" s="127"/>
      <c r="G61" s="106"/>
      <c r="H61" s="106"/>
      <c r="I61" s="127"/>
      <c r="J61" s="127"/>
    </row>
    <row r="62" spans="1:10" x14ac:dyDescent="0.35">
      <c r="A62" s="127"/>
      <c r="B62" s="128"/>
      <c r="C62" s="21"/>
      <c r="D62" s="127"/>
      <c r="E62" s="127"/>
      <c r="F62" s="127"/>
      <c r="G62" s="106"/>
      <c r="H62" s="106"/>
      <c r="I62" s="127"/>
      <c r="J62" s="127"/>
    </row>
    <row r="63" spans="1:10" x14ac:dyDescent="0.35">
      <c r="A63" s="127"/>
      <c r="B63" s="128"/>
      <c r="C63" s="21"/>
      <c r="D63" s="127"/>
      <c r="E63" s="127"/>
      <c r="F63" s="127"/>
      <c r="G63" s="106"/>
      <c r="H63" s="106"/>
      <c r="I63" s="127"/>
      <c r="J63" s="127"/>
    </row>
    <row r="64" spans="1:10" x14ac:dyDescent="0.35">
      <c r="A64" s="127"/>
      <c r="B64" s="128"/>
      <c r="C64" s="21"/>
      <c r="D64" s="127"/>
      <c r="E64" s="127"/>
      <c r="F64" s="127"/>
      <c r="G64" s="106"/>
      <c r="H64" s="106"/>
      <c r="I64" s="127"/>
      <c r="J64" s="127"/>
    </row>
    <row r="65" spans="1:10" x14ac:dyDescent="0.35">
      <c r="A65" s="127"/>
      <c r="B65" s="128"/>
      <c r="C65" s="21"/>
      <c r="D65" s="127"/>
      <c r="E65" s="127"/>
      <c r="F65" s="127"/>
      <c r="G65" s="106"/>
      <c r="H65" s="106"/>
      <c r="I65" s="127"/>
      <c r="J65" s="127"/>
    </row>
    <row r="66" spans="1:10" x14ac:dyDescent="0.35">
      <c r="A66" s="127"/>
      <c r="B66" s="128"/>
      <c r="C66" s="21"/>
      <c r="D66" s="127"/>
      <c r="E66" s="127"/>
      <c r="F66" s="127"/>
      <c r="G66" s="106"/>
      <c r="H66" s="106"/>
      <c r="I66" s="127"/>
      <c r="J66" s="127"/>
    </row>
    <row r="67" spans="1:10" x14ac:dyDescent="0.35">
      <c r="A67" s="127"/>
      <c r="B67" s="128"/>
      <c r="C67" s="21"/>
      <c r="D67" s="127"/>
      <c r="E67" s="127"/>
      <c r="F67" s="127"/>
      <c r="G67" s="106"/>
      <c r="H67" s="106"/>
      <c r="I67" s="127"/>
      <c r="J67" s="127"/>
    </row>
    <row r="68" spans="1:10" x14ac:dyDescent="0.35">
      <c r="A68" s="127"/>
      <c r="B68" s="128"/>
      <c r="C68" s="21"/>
      <c r="D68" s="127"/>
      <c r="E68" s="127"/>
      <c r="F68" s="127"/>
      <c r="G68" s="106"/>
      <c r="H68" s="106"/>
      <c r="I68" s="127"/>
      <c r="J68" s="127"/>
    </row>
    <row r="69" spans="1:10" x14ac:dyDescent="0.35">
      <c r="A69" s="127"/>
      <c r="B69" s="128"/>
      <c r="C69" s="21"/>
      <c r="D69" s="127"/>
      <c r="E69" s="127"/>
      <c r="F69" s="127"/>
      <c r="G69" s="106"/>
      <c r="H69" s="106"/>
      <c r="I69" s="127"/>
      <c r="J69" s="127"/>
    </row>
    <row r="70" spans="1:10" x14ac:dyDescent="0.35">
      <c r="A70" s="127"/>
      <c r="B70" s="128"/>
      <c r="C70" s="21"/>
      <c r="D70" s="127"/>
      <c r="E70" s="127"/>
      <c r="F70" s="127"/>
      <c r="G70" s="106"/>
      <c r="H70" s="106"/>
      <c r="I70" s="127"/>
      <c r="J70" s="127"/>
    </row>
    <row r="71" spans="1:10" x14ac:dyDescent="0.35">
      <c r="A71" s="127"/>
      <c r="B71" s="128"/>
      <c r="C71" s="21"/>
      <c r="D71" s="127"/>
      <c r="E71" s="127"/>
      <c r="F71" s="127"/>
      <c r="G71" s="106"/>
      <c r="H71" s="106"/>
      <c r="I71" s="127"/>
      <c r="J71" s="127"/>
    </row>
    <row r="72" spans="1:10" x14ac:dyDescent="0.35">
      <c r="A72" s="127"/>
      <c r="B72" s="128"/>
      <c r="C72" s="21"/>
      <c r="D72" s="127"/>
      <c r="E72" s="127"/>
      <c r="F72" s="127"/>
      <c r="G72" s="106"/>
      <c r="H72" s="106"/>
      <c r="I72" s="127"/>
      <c r="J72" s="127"/>
    </row>
    <row r="73" spans="1:10" x14ac:dyDescent="0.35">
      <c r="A73" s="127"/>
      <c r="B73" s="128"/>
      <c r="C73" s="21"/>
      <c r="D73" s="127"/>
      <c r="E73" s="127"/>
      <c r="F73" s="127"/>
      <c r="G73" s="106"/>
      <c r="H73" s="106"/>
      <c r="I73" s="127"/>
      <c r="J73" s="127"/>
    </row>
    <row r="74" spans="1:10" x14ac:dyDescent="0.35">
      <c r="A74" s="127"/>
      <c r="B74" s="128"/>
      <c r="C74" s="21"/>
      <c r="D74" s="127"/>
      <c r="E74" s="127"/>
      <c r="F74" s="127"/>
      <c r="G74" s="106"/>
      <c r="H74" s="106"/>
      <c r="I74" s="127"/>
      <c r="J74" s="127"/>
    </row>
    <row r="75" spans="1:10" x14ac:dyDescent="0.35">
      <c r="A75" s="127"/>
      <c r="B75" s="128"/>
      <c r="C75" s="21"/>
      <c r="D75" s="127"/>
      <c r="E75" s="127"/>
      <c r="F75" s="127"/>
      <c r="G75" s="106"/>
      <c r="H75" s="106"/>
      <c r="I75" s="127"/>
      <c r="J75" s="127"/>
    </row>
    <row r="76" spans="1:10" x14ac:dyDescent="0.35">
      <c r="A76" s="127"/>
      <c r="B76" s="128"/>
      <c r="C76" s="21"/>
      <c r="D76" s="127"/>
      <c r="E76" s="127"/>
      <c r="F76" s="127"/>
      <c r="G76" s="106"/>
      <c r="H76" s="106"/>
      <c r="I76" s="127"/>
      <c r="J76" s="127"/>
    </row>
    <row r="77" spans="1:10" x14ac:dyDescent="0.35">
      <c r="A77" s="127"/>
      <c r="B77" s="128"/>
      <c r="C77" s="21"/>
      <c r="D77" s="127"/>
      <c r="E77" s="127"/>
      <c r="F77" s="127"/>
      <c r="G77" s="106"/>
      <c r="H77" s="106"/>
      <c r="I77" s="127"/>
      <c r="J77" s="127"/>
    </row>
    <row r="78" spans="1:10" x14ac:dyDescent="0.35">
      <c r="A78" s="127"/>
      <c r="B78" s="128"/>
      <c r="C78" s="21"/>
      <c r="D78" s="127"/>
      <c r="E78" s="127"/>
      <c r="F78" s="127"/>
      <c r="G78" s="106"/>
      <c r="H78" s="106"/>
      <c r="I78" s="127"/>
      <c r="J78" s="127"/>
    </row>
    <row r="79" spans="1:10" x14ac:dyDescent="0.35">
      <c r="A79" s="127"/>
      <c r="B79" s="128"/>
      <c r="C79" s="21"/>
      <c r="D79" s="127"/>
      <c r="E79" s="127"/>
      <c r="F79" s="127"/>
      <c r="G79" s="106"/>
      <c r="H79" s="106"/>
      <c r="I79" s="127"/>
      <c r="J79" s="127"/>
    </row>
    <row r="80" spans="1:10" x14ac:dyDescent="0.35">
      <c r="A80" s="127"/>
      <c r="B80" s="128"/>
      <c r="C80" s="21"/>
      <c r="D80" s="127"/>
      <c r="E80" s="127"/>
      <c r="F80" s="127"/>
      <c r="G80" s="106"/>
      <c r="H80" s="106"/>
      <c r="I80" s="127"/>
      <c r="J80" s="127"/>
    </row>
    <row r="81" spans="1:10" x14ac:dyDescent="0.35">
      <c r="A81" s="127"/>
      <c r="B81" s="128"/>
      <c r="C81" s="21"/>
      <c r="D81" s="127"/>
      <c r="E81" s="127"/>
      <c r="F81" s="127"/>
      <c r="G81" s="106"/>
      <c r="H81" s="106"/>
      <c r="I81" s="127"/>
      <c r="J81" s="127"/>
    </row>
    <row r="82" spans="1:10" x14ac:dyDescent="0.35">
      <c r="A82" s="127"/>
      <c r="B82" s="128"/>
      <c r="C82" s="21"/>
      <c r="D82" s="127"/>
      <c r="E82" s="127"/>
      <c r="F82" s="127"/>
      <c r="G82" s="106"/>
      <c r="H82" s="106"/>
      <c r="I82" s="127"/>
      <c r="J82" s="127"/>
    </row>
    <row r="83" spans="1:10" x14ac:dyDescent="0.35">
      <c r="A83" s="127"/>
      <c r="B83" s="128"/>
      <c r="C83" s="21"/>
      <c r="D83" s="127"/>
      <c r="E83" s="127"/>
      <c r="F83" s="127"/>
      <c r="G83" s="106"/>
      <c r="H83" s="106"/>
      <c r="I83" s="127"/>
      <c r="J83" s="127"/>
    </row>
    <row r="84" spans="1:10" x14ac:dyDescent="0.35">
      <c r="A84" s="127"/>
      <c r="B84" s="128"/>
      <c r="C84" s="21"/>
      <c r="D84" s="127"/>
      <c r="E84" s="127"/>
      <c r="F84" s="127"/>
      <c r="G84" s="106"/>
      <c r="H84" s="106"/>
      <c r="I84" s="127"/>
      <c r="J84" s="127"/>
    </row>
    <row r="85" spans="1:10" x14ac:dyDescent="0.35">
      <c r="A85" s="127"/>
      <c r="B85" s="128"/>
      <c r="C85" s="21"/>
      <c r="D85" s="127"/>
      <c r="E85" s="127"/>
      <c r="F85" s="127"/>
      <c r="G85" s="106"/>
      <c r="H85" s="106"/>
      <c r="I85" s="127"/>
      <c r="J85" s="127"/>
    </row>
    <row r="86" spans="1:10" x14ac:dyDescent="0.35">
      <c r="A86" s="127"/>
      <c r="B86" s="128"/>
      <c r="C86" s="21"/>
      <c r="D86" s="127"/>
      <c r="E86" s="127"/>
      <c r="F86" s="127"/>
      <c r="G86" s="106"/>
      <c r="H86" s="106"/>
      <c r="I86" s="127"/>
      <c r="J86" s="127"/>
    </row>
    <row r="87" spans="1:10" x14ac:dyDescent="0.35">
      <c r="A87" s="127"/>
      <c r="B87" s="128"/>
      <c r="C87" s="21"/>
      <c r="D87" s="127"/>
      <c r="E87" s="127"/>
      <c r="F87" s="127"/>
      <c r="G87" s="106"/>
      <c r="H87" s="106"/>
      <c r="I87" s="127"/>
      <c r="J87" s="127"/>
    </row>
    <row r="88" spans="1:10" x14ac:dyDescent="0.35">
      <c r="A88" s="127"/>
      <c r="B88" s="128"/>
      <c r="C88" s="21"/>
      <c r="D88" s="127"/>
      <c r="E88" s="127"/>
      <c r="F88" s="127"/>
      <c r="G88" s="106"/>
      <c r="H88" s="106"/>
      <c r="I88" s="127"/>
      <c r="J88" s="127"/>
    </row>
    <row r="89" spans="1:10" x14ac:dyDescent="0.35">
      <c r="A89" s="127"/>
      <c r="B89" s="128"/>
      <c r="C89" s="21"/>
      <c r="D89" s="127"/>
      <c r="E89" s="127"/>
      <c r="F89" s="127"/>
      <c r="G89" s="106"/>
      <c r="H89" s="106"/>
      <c r="I89" s="127"/>
      <c r="J89" s="127"/>
    </row>
    <row r="90" spans="1:10" x14ac:dyDescent="0.35">
      <c r="A90" s="127"/>
      <c r="B90" s="128"/>
      <c r="C90" s="21"/>
      <c r="D90" s="127"/>
      <c r="E90" s="127"/>
      <c r="F90" s="127"/>
      <c r="G90" s="106"/>
      <c r="H90" s="106"/>
      <c r="I90" s="127"/>
      <c r="J90" s="127"/>
    </row>
    <row r="91" spans="1:10" x14ac:dyDescent="0.35">
      <c r="A91" s="127"/>
      <c r="B91" s="128"/>
      <c r="C91" s="21"/>
      <c r="D91" s="127"/>
      <c r="E91" s="127"/>
      <c r="F91" s="127"/>
      <c r="G91" s="106"/>
      <c r="H91" s="106"/>
      <c r="I91" s="127"/>
      <c r="J91" s="127"/>
    </row>
    <row r="92" spans="1:10" x14ac:dyDescent="0.35">
      <c r="A92" s="127"/>
      <c r="B92" s="128"/>
      <c r="C92" s="21"/>
      <c r="D92" s="127"/>
      <c r="E92" s="127"/>
      <c r="F92" s="127"/>
      <c r="G92" s="106"/>
      <c r="H92" s="106"/>
      <c r="I92" s="127"/>
      <c r="J92" s="127"/>
    </row>
    <row r="93" spans="1:10" x14ac:dyDescent="0.35">
      <c r="A93" s="127"/>
      <c r="B93" s="128"/>
      <c r="C93" s="21"/>
      <c r="D93" s="127"/>
      <c r="E93" s="127"/>
      <c r="F93" s="127"/>
      <c r="G93" s="106"/>
      <c r="H93" s="106"/>
      <c r="I93" s="127"/>
      <c r="J93" s="127"/>
    </row>
    <row r="94" spans="1:10" x14ac:dyDescent="0.35">
      <c r="A94" s="127"/>
      <c r="B94" s="128"/>
      <c r="C94" s="21"/>
      <c r="D94" s="127"/>
      <c r="E94" s="127"/>
      <c r="F94" s="127"/>
      <c r="G94" s="106"/>
      <c r="H94" s="106"/>
      <c r="I94" s="127"/>
      <c r="J94" s="127"/>
    </row>
    <row r="95" spans="1:10" x14ac:dyDescent="0.35">
      <c r="A95" s="127"/>
      <c r="B95" s="128"/>
      <c r="C95" s="21"/>
      <c r="D95" s="127"/>
      <c r="E95" s="127"/>
      <c r="F95" s="127"/>
      <c r="G95" s="106"/>
      <c r="H95" s="106"/>
      <c r="I95" s="127"/>
      <c r="J95" s="127"/>
    </row>
    <row r="96" spans="1:10" x14ac:dyDescent="0.35">
      <c r="A96" s="127"/>
      <c r="B96" s="128"/>
      <c r="C96" s="21"/>
      <c r="D96" s="127"/>
      <c r="E96" s="127"/>
      <c r="F96" s="127"/>
      <c r="G96" s="106"/>
      <c r="H96" s="106"/>
      <c r="I96" s="127"/>
      <c r="J96" s="127"/>
    </row>
    <row r="97" spans="1:10" x14ac:dyDescent="0.35">
      <c r="A97" s="127"/>
      <c r="B97" s="128"/>
      <c r="C97" s="21"/>
      <c r="D97" s="127"/>
      <c r="E97" s="127"/>
      <c r="F97" s="127"/>
      <c r="G97" s="106"/>
      <c r="H97" s="106"/>
      <c r="I97" s="127"/>
      <c r="J97" s="127"/>
    </row>
    <row r="98" spans="1:10" x14ac:dyDescent="0.35">
      <c r="A98" s="127"/>
      <c r="B98" s="128"/>
      <c r="C98" s="21"/>
      <c r="D98" s="127"/>
      <c r="E98" s="127"/>
      <c r="F98" s="127"/>
      <c r="G98" s="106"/>
      <c r="H98" s="106"/>
      <c r="I98" s="127"/>
      <c r="J98" s="127"/>
    </row>
    <row r="99" spans="1:10" x14ac:dyDescent="0.35">
      <c r="A99" s="127"/>
      <c r="B99" s="128"/>
      <c r="C99" s="21"/>
      <c r="D99" s="127"/>
      <c r="E99" s="127"/>
      <c r="F99" s="127"/>
      <c r="G99" s="106"/>
      <c r="H99" s="106"/>
      <c r="I99" s="127"/>
      <c r="J99" s="127"/>
    </row>
    <row r="100" spans="1:10" x14ac:dyDescent="0.35">
      <c r="A100" s="127"/>
      <c r="B100" s="128"/>
      <c r="C100" s="21"/>
      <c r="D100" s="127"/>
      <c r="E100" s="127"/>
      <c r="F100" s="127"/>
      <c r="G100" s="106"/>
      <c r="H100" s="106"/>
      <c r="I100" s="127"/>
      <c r="J100" s="127"/>
    </row>
    <row r="101" spans="1:10" x14ac:dyDescent="0.35">
      <c r="A101" s="127"/>
      <c r="B101" s="128"/>
      <c r="C101" s="21"/>
      <c r="D101" s="127"/>
      <c r="E101" s="127"/>
      <c r="F101" s="127"/>
      <c r="G101" s="106"/>
      <c r="H101" s="106"/>
      <c r="I101" s="127"/>
      <c r="J101" s="127"/>
    </row>
    <row r="102" spans="1:10" x14ac:dyDescent="0.35">
      <c r="A102" s="127"/>
      <c r="B102" s="128"/>
      <c r="C102" s="21"/>
      <c r="D102" s="127"/>
      <c r="E102" s="127"/>
      <c r="F102" s="127"/>
      <c r="G102" s="106"/>
      <c r="H102" s="106"/>
      <c r="I102" s="127"/>
      <c r="J102" s="127"/>
    </row>
    <row r="103" spans="1:10" x14ac:dyDescent="0.35">
      <c r="A103" s="127"/>
      <c r="B103" s="128"/>
      <c r="C103" s="21"/>
      <c r="D103" s="127"/>
      <c r="E103" s="127"/>
      <c r="F103" s="127"/>
      <c r="G103" s="106"/>
      <c r="H103" s="106"/>
      <c r="I103" s="127"/>
      <c r="J103" s="127"/>
    </row>
    <row r="104" spans="1:10" x14ac:dyDescent="0.35">
      <c r="A104" s="127"/>
      <c r="B104" s="128"/>
      <c r="C104" s="21"/>
      <c r="D104" s="127"/>
      <c r="E104" s="127"/>
      <c r="F104" s="127"/>
      <c r="G104" s="106"/>
      <c r="H104" s="106"/>
      <c r="I104" s="127"/>
      <c r="J104" s="127"/>
    </row>
    <row r="105" spans="1:10" x14ac:dyDescent="0.35">
      <c r="A105" s="127"/>
      <c r="B105" s="128"/>
      <c r="C105" s="21"/>
      <c r="D105" s="127"/>
      <c r="E105" s="127"/>
      <c r="F105" s="127"/>
      <c r="G105" s="106"/>
      <c r="H105" s="106"/>
      <c r="I105" s="127"/>
      <c r="J105" s="127"/>
    </row>
    <row r="106" spans="1:10" x14ac:dyDescent="0.35">
      <c r="A106" s="127"/>
      <c r="B106" s="128"/>
      <c r="C106" s="21"/>
      <c r="D106" s="127"/>
      <c r="E106" s="127"/>
      <c r="F106" s="127"/>
      <c r="G106" s="106"/>
      <c r="H106" s="106"/>
      <c r="I106" s="127"/>
      <c r="J106" s="127"/>
    </row>
    <row r="107" spans="1:10" x14ac:dyDescent="0.35">
      <c r="A107" s="127"/>
      <c r="B107" s="128"/>
      <c r="C107" s="21"/>
      <c r="D107" s="127"/>
      <c r="E107" s="127"/>
      <c r="F107" s="127"/>
      <c r="G107" s="106"/>
      <c r="H107" s="106"/>
      <c r="I107" s="127"/>
      <c r="J107" s="127"/>
    </row>
    <row r="108" spans="1:10" x14ac:dyDescent="0.35">
      <c r="A108" s="127"/>
      <c r="B108" s="128"/>
      <c r="C108" s="21"/>
      <c r="D108" s="127"/>
      <c r="E108" s="127"/>
      <c r="F108" s="127"/>
      <c r="G108" s="106"/>
      <c r="H108" s="106"/>
      <c r="I108" s="127"/>
      <c r="J108" s="127"/>
    </row>
    <row r="109" spans="1:10" x14ac:dyDescent="0.35">
      <c r="A109" s="127"/>
      <c r="B109" s="128"/>
      <c r="C109" s="21"/>
      <c r="D109" s="127"/>
      <c r="E109" s="127"/>
      <c r="F109" s="127"/>
      <c r="G109" s="106"/>
      <c r="H109" s="106"/>
      <c r="I109" s="127"/>
      <c r="J109" s="127"/>
    </row>
    <row r="110" spans="1:10" x14ac:dyDescent="0.35">
      <c r="A110" s="127"/>
      <c r="B110" s="128"/>
      <c r="C110" s="21"/>
      <c r="D110" s="127"/>
      <c r="E110" s="127"/>
      <c r="F110" s="127"/>
      <c r="G110" s="106"/>
      <c r="H110" s="106"/>
      <c r="I110" s="127"/>
      <c r="J110" s="127"/>
    </row>
    <row r="111" spans="1:10" x14ac:dyDescent="0.35">
      <c r="A111" s="127"/>
      <c r="B111" s="128"/>
      <c r="C111" s="21"/>
      <c r="D111" s="127"/>
      <c r="E111" s="127"/>
      <c r="F111" s="127"/>
      <c r="G111" s="106"/>
      <c r="H111" s="106"/>
      <c r="I111" s="127"/>
      <c r="J111" s="127"/>
    </row>
    <row r="112" spans="1:10" x14ac:dyDescent="0.35">
      <c r="A112" s="127"/>
      <c r="B112" s="128"/>
      <c r="C112" s="21"/>
      <c r="D112" s="127"/>
      <c r="E112" s="127"/>
      <c r="F112" s="127"/>
      <c r="G112" s="106"/>
      <c r="H112" s="106"/>
      <c r="I112" s="127"/>
      <c r="J112" s="127"/>
    </row>
    <row r="113" spans="1:10" x14ac:dyDescent="0.35">
      <c r="A113" s="127"/>
      <c r="B113" s="128"/>
      <c r="C113" s="21"/>
      <c r="D113" s="127"/>
      <c r="E113" s="127"/>
      <c r="F113" s="127"/>
      <c r="G113" s="106"/>
      <c r="H113" s="106"/>
      <c r="I113" s="127"/>
      <c r="J113" s="127"/>
    </row>
    <row r="114" spans="1:10" x14ac:dyDescent="0.35">
      <c r="A114" s="127"/>
      <c r="B114" s="128"/>
      <c r="C114" s="21"/>
      <c r="D114" s="127"/>
      <c r="E114" s="127"/>
      <c r="F114" s="127"/>
      <c r="G114" s="106"/>
      <c r="H114" s="106"/>
      <c r="I114" s="127"/>
      <c r="J114" s="127"/>
    </row>
    <row r="115" spans="1:10" x14ac:dyDescent="0.35">
      <c r="A115" s="127"/>
      <c r="B115" s="128"/>
      <c r="C115" s="21"/>
      <c r="D115" s="127"/>
      <c r="E115" s="127"/>
      <c r="F115" s="127"/>
      <c r="G115" s="106"/>
      <c r="H115" s="106"/>
      <c r="I115" s="127"/>
      <c r="J115" s="127"/>
    </row>
    <row r="116" spans="1:10" x14ac:dyDescent="0.35">
      <c r="A116" s="127"/>
      <c r="B116" s="128"/>
      <c r="C116" s="21"/>
      <c r="D116" s="127"/>
      <c r="E116" s="127"/>
      <c r="F116" s="127"/>
      <c r="G116" s="106"/>
      <c r="H116" s="106"/>
      <c r="I116" s="127"/>
      <c r="J116" s="127"/>
    </row>
    <row r="117" spans="1:10" x14ac:dyDescent="0.35">
      <c r="A117" s="127"/>
      <c r="B117" s="128"/>
      <c r="C117" s="21"/>
      <c r="D117" s="127"/>
      <c r="E117" s="127"/>
      <c r="F117" s="127"/>
      <c r="G117" s="106"/>
      <c r="H117" s="106"/>
      <c r="I117" s="127"/>
      <c r="J117" s="127"/>
    </row>
    <row r="118" spans="1:10" x14ac:dyDescent="0.35">
      <c r="A118" s="127"/>
      <c r="B118" s="128"/>
      <c r="C118" s="21"/>
      <c r="D118" s="127"/>
      <c r="E118" s="127"/>
      <c r="F118" s="127"/>
      <c r="G118" s="106"/>
      <c r="H118" s="106"/>
      <c r="I118" s="127"/>
      <c r="J118" s="127"/>
    </row>
    <row r="119" spans="1:10" x14ac:dyDescent="0.35">
      <c r="A119" s="127"/>
      <c r="B119" s="128"/>
      <c r="C119" s="21"/>
      <c r="D119" s="127"/>
      <c r="E119" s="127"/>
      <c r="F119" s="127"/>
      <c r="G119" s="106"/>
      <c r="H119" s="106"/>
      <c r="I119" s="127"/>
      <c r="J119" s="127"/>
    </row>
    <row r="120" spans="1:10" x14ac:dyDescent="0.35">
      <c r="A120" s="127"/>
      <c r="B120" s="128"/>
      <c r="C120" s="21"/>
      <c r="D120" s="127"/>
      <c r="E120" s="127"/>
      <c r="F120" s="127"/>
      <c r="G120" s="106"/>
      <c r="H120" s="106"/>
      <c r="I120" s="127"/>
      <c r="J120" s="127"/>
    </row>
    <row r="121" spans="1:10" x14ac:dyDescent="0.35">
      <c r="A121" s="127"/>
      <c r="B121" s="128"/>
      <c r="C121" s="21"/>
      <c r="D121" s="127"/>
      <c r="E121" s="127"/>
      <c r="F121" s="127"/>
      <c r="G121" s="106"/>
      <c r="H121" s="106"/>
      <c r="I121" s="127"/>
      <c r="J121" s="127"/>
    </row>
    <row r="122" spans="1:10" x14ac:dyDescent="0.35">
      <c r="A122" s="127"/>
      <c r="B122" s="128"/>
      <c r="C122" s="21"/>
      <c r="D122" s="127"/>
      <c r="E122" s="127"/>
      <c r="F122" s="127"/>
      <c r="G122" s="106"/>
      <c r="H122" s="106"/>
      <c r="I122" s="127"/>
      <c r="J122" s="127"/>
    </row>
    <row r="123" spans="1:10" x14ac:dyDescent="0.35">
      <c r="A123" s="127"/>
      <c r="B123" s="128"/>
      <c r="C123" s="21"/>
      <c r="D123" s="127"/>
      <c r="E123" s="127"/>
      <c r="F123" s="127"/>
      <c r="G123" s="106"/>
      <c r="H123" s="106"/>
      <c r="I123" s="127"/>
      <c r="J123" s="127"/>
    </row>
    <row r="124" spans="1:10" x14ac:dyDescent="0.35">
      <c r="A124" s="127"/>
      <c r="B124" s="128"/>
      <c r="C124" s="21"/>
      <c r="D124" s="127"/>
      <c r="E124" s="127"/>
      <c r="F124" s="127"/>
      <c r="G124" s="106"/>
      <c r="H124" s="106"/>
      <c r="I124" s="127"/>
      <c r="J124" s="127"/>
    </row>
    <row r="125" spans="1:10" x14ac:dyDescent="0.35">
      <c r="A125" s="127"/>
      <c r="B125" s="128"/>
      <c r="C125" s="21"/>
      <c r="D125" s="127"/>
      <c r="E125" s="127"/>
      <c r="F125" s="127"/>
      <c r="G125" s="106"/>
      <c r="H125" s="106"/>
      <c r="I125" s="127"/>
      <c r="J125" s="127"/>
    </row>
    <row r="126" spans="1:10" x14ac:dyDescent="0.35">
      <c r="A126" s="127"/>
      <c r="B126" s="128"/>
      <c r="C126" s="21"/>
      <c r="D126" s="127"/>
      <c r="E126" s="127"/>
      <c r="F126" s="127"/>
      <c r="G126" s="106"/>
      <c r="H126" s="106"/>
      <c r="I126" s="127"/>
      <c r="J126" s="127"/>
    </row>
    <row r="127" spans="1:10" x14ac:dyDescent="0.35">
      <c r="A127" s="127"/>
      <c r="B127" s="128"/>
      <c r="C127" s="21"/>
      <c r="D127" s="127"/>
      <c r="E127" s="127"/>
      <c r="F127" s="127"/>
      <c r="G127" s="106"/>
      <c r="H127" s="106"/>
      <c r="I127" s="127"/>
      <c r="J127" s="127"/>
    </row>
    <row r="128" spans="1:10" x14ac:dyDescent="0.35">
      <c r="A128" s="127"/>
      <c r="B128" s="128"/>
      <c r="C128" s="21"/>
      <c r="D128" s="127"/>
      <c r="E128" s="127"/>
      <c r="F128" s="127"/>
      <c r="G128" s="106"/>
      <c r="H128" s="106"/>
      <c r="I128" s="127"/>
      <c r="J128" s="127"/>
    </row>
    <row r="129" spans="1:10" x14ac:dyDescent="0.35">
      <c r="A129" s="127"/>
      <c r="B129" s="128"/>
      <c r="C129" s="21"/>
      <c r="D129" s="127"/>
      <c r="E129" s="127"/>
      <c r="F129" s="127"/>
      <c r="G129" s="106"/>
      <c r="H129" s="106"/>
      <c r="I129" s="127"/>
      <c r="J129" s="127"/>
    </row>
    <row r="130" spans="1:10" x14ac:dyDescent="0.35">
      <c r="A130" s="127"/>
      <c r="B130" s="128"/>
      <c r="C130" s="21"/>
      <c r="D130" s="127"/>
      <c r="E130" s="127"/>
      <c r="F130" s="127"/>
      <c r="G130" s="106"/>
      <c r="H130" s="106"/>
      <c r="I130" s="127"/>
      <c r="J130" s="127"/>
    </row>
    <row r="131" spans="1:10" x14ac:dyDescent="0.35">
      <c r="A131" s="127"/>
      <c r="B131" s="128"/>
      <c r="C131" s="21"/>
      <c r="D131" s="127"/>
      <c r="E131" s="127"/>
      <c r="F131" s="127"/>
      <c r="G131" s="106"/>
      <c r="H131" s="106"/>
      <c r="I131" s="127"/>
      <c r="J131" s="127"/>
    </row>
    <row r="132" spans="1:10" x14ac:dyDescent="0.35">
      <c r="A132" s="127"/>
      <c r="B132" s="128"/>
      <c r="C132" s="21"/>
      <c r="D132" s="127"/>
      <c r="E132" s="127"/>
      <c r="F132" s="127"/>
      <c r="G132" s="106"/>
      <c r="H132" s="106"/>
      <c r="I132" s="127"/>
      <c r="J132" s="127"/>
    </row>
    <row r="133" spans="1:10" x14ac:dyDescent="0.35">
      <c r="A133" s="127"/>
      <c r="B133" s="128"/>
      <c r="C133" s="21"/>
      <c r="D133" s="127"/>
      <c r="E133" s="127"/>
      <c r="F133" s="127"/>
      <c r="G133" s="106"/>
      <c r="H133" s="106"/>
      <c r="I133" s="127"/>
      <c r="J133" s="127"/>
    </row>
    <row r="134" spans="1:10" x14ac:dyDescent="0.35">
      <c r="A134" s="127"/>
      <c r="B134" s="128"/>
      <c r="C134" s="21"/>
      <c r="D134" s="127"/>
      <c r="E134" s="127"/>
      <c r="F134" s="127"/>
      <c r="G134" s="106"/>
      <c r="H134" s="106"/>
      <c r="I134" s="127"/>
      <c r="J134" s="127"/>
    </row>
    <row r="135" spans="1:10" x14ac:dyDescent="0.35">
      <c r="A135" s="127"/>
      <c r="B135" s="128"/>
      <c r="C135" s="21"/>
      <c r="D135" s="127"/>
      <c r="E135" s="127"/>
      <c r="F135" s="127"/>
      <c r="G135" s="106"/>
      <c r="H135" s="106"/>
      <c r="I135" s="127"/>
      <c r="J135" s="127"/>
    </row>
    <row r="136" spans="1:10" x14ac:dyDescent="0.35">
      <c r="A136" s="127"/>
      <c r="B136" s="128"/>
      <c r="C136" s="21"/>
      <c r="D136" s="127"/>
      <c r="E136" s="127"/>
      <c r="F136" s="127"/>
      <c r="G136" s="106"/>
      <c r="H136" s="106"/>
      <c r="I136" s="127"/>
      <c r="J136" s="127"/>
    </row>
    <row r="137" spans="1:10" x14ac:dyDescent="0.35">
      <c r="A137" s="127"/>
      <c r="B137" s="128"/>
      <c r="C137" s="21"/>
      <c r="D137" s="127"/>
      <c r="E137" s="127"/>
      <c r="F137" s="127"/>
      <c r="G137" s="106"/>
      <c r="H137" s="106"/>
      <c r="I137" s="127"/>
      <c r="J137" s="127"/>
    </row>
    <row r="138" spans="1:10" x14ac:dyDescent="0.35">
      <c r="A138" s="127"/>
      <c r="B138" s="128"/>
      <c r="C138" s="21"/>
      <c r="D138" s="127"/>
      <c r="E138" s="127"/>
      <c r="F138" s="127"/>
      <c r="G138" s="106"/>
      <c r="H138" s="106"/>
      <c r="I138" s="127"/>
      <c r="J138" s="127"/>
    </row>
    <row r="139" spans="1:10" x14ac:dyDescent="0.35">
      <c r="A139" s="127"/>
      <c r="B139" s="128"/>
      <c r="C139" s="21"/>
      <c r="D139" s="127"/>
      <c r="E139" s="127"/>
      <c r="F139" s="127"/>
      <c r="G139" s="106"/>
      <c r="H139" s="106"/>
      <c r="I139" s="127"/>
      <c r="J139" s="127"/>
    </row>
    <row r="140" spans="1:10" x14ac:dyDescent="0.35">
      <c r="A140" s="127"/>
      <c r="B140" s="128"/>
      <c r="C140" s="21"/>
      <c r="D140" s="127"/>
      <c r="E140" s="127"/>
      <c r="F140" s="127"/>
      <c r="G140" s="106"/>
      <c r="H140" s="106"/>
      <c r="I140" s="127"/>
      <c r="J140" s="127"/>
    </row>
    <row r="141" spans="1:10" x14ac:dyDescent="0.35">
      <c r="A141" s="127"/>
      <c r="B141" s="128"/>
      <c r="C141" s="21"/>
      <c r="D141" s="127"/>
      <c r="E141" s="127"/>
      <c r="F141" s="127"/>
      <c r="G141" s="106"/>
      <c r="H141" s="106"/>
      <c r="I141" s="127"/>
      <c r="J141" s="127"/>
    </row>
    <row r="142" spans="1:10" x14ac:dyDescent="0.35">
      <c r="A142" s="127"/>
      <c r="B142" s="128"/>
      <c r="C142" s="21"/>
      <c r="D142" s="127"/>
      <c r="E142" s="127"/>
      <c r="F142" s="127"/>
      <c r="G142" s="106"/>
      <c r="H142" s="106"/>
      <c r="I142" s="127"/>
      <c r="J142" s="127"/>
    </row>
    <row r="143" spans="1:10" x14ac:dyDescent="0.35">
      <c r="A143" s="127"/>
      <c r="B143" s="128"/>
      <c r="C143" s="21"/>
      <c r="D143" s="127"/>
      <c r="E143" s="127"/>
      <c r="F143" s="127"/>
      <c r="G143" s="106"/>
      <c r="H143" s="106"/>
      <c r="I143" s="127"/>
      <c r="J143" s="127"/>
    </row>
    <row r="144" spans="1:10" x14ac:dyDescent="0.35">
      <c r="A144" s="127"/>
      <c r="B144" s="128"/>
      <c r="C144" s="21"/>
      <c r="D144" s="127"/>
      <c r="E144" s="127"/>
      <c r="F144" s="127"/>
      <c r="G144" s="106"/>
      <c r="H144" s="106"/>
      <c r="I144" s="127"/>
      <c r="J144" s="127"/>
    </row>
    <row r="145" spans="1:10" x14ac:dyDescent="0.35">
      <c r="A145" s="127"/>
      <c r="B145" s="128"/>
      <c r="C145" s="21"/>
      <c r="D145" s="127"/>
      <c r="E145" s="127"/>
      <c r="F145" s="127"/>
      <c r="G145" s="106"/>
      <c r="H145" s="106"/>
      <c r="I145" s="127"/>
      <c r="J145" s="127"/>
    </row>
    <row r="146" spans="1:10" x14ac:dyDescent="0.35">
      <c r="A146" s="127"/>
      <c r="B146" s="128"/>
      <c r="C146" s="21"/>
      <c r="D146" s="127"/>
      <c r="E146" s="127"/>
      <c r="F146" s="127"/>
      <c r="G146" s="106"/>
      <c r="H146" s="106"/>
      <c r="I146" s="127"/>
      <c r="J146" s="127"/>
    </row>
    <row r="147" spans="1:10" x14ac:dyDescent="0.35">
      <c r="A147" s="127"/>
      <c r="B147" s="128"/>
      <c r="C147" s="21"/>
      <c r="D147" s="127"/>
      <c r="E147" s="127"/>
      <c r="F147" s="127"/>
      <c r="G147" s="106"/>
      <c r="H147" s="106"/>
      <c r="I147" s="127"/>
      <c r="J147" s="127"/>
    </row>
    <row r="148" spans="1:10" x14ac:dyDescent="0.35">
      <c r="A148" s="127"/>
      <c r="B148" s="128"/>
      <c r="C148" s="21"/>
      <c r="D148" s="127"/>
      <c r="E148" s="127"/>
      <c r="F148" s="127"/>
      <c r="G148" s="106"/>
      <c r="H148" s="106"/>
      <c r="I148" s="127"/>
      <c r="J148" s="127"/>
    </row>
    <row r="149" spans="1:10" x14ac:dyDescent="0.35">
      <c r="A149" s="127"/>
      <c r="B149" s="128"/>
      <c r="C149" s="21"/>
      <c r="D149" s="127"/>
      <c r="E149" s="127"/>
      <c r="F149" s="127"/>
      <c r="G149" s="106"/>
      <c r="H149" s="106"/>
      <c r="I149" s="127"/>
      <c r="J149" s="127"/>
    </row>
    <row r="150" spans="1:10" x14ac:dyDescent="0.35">
      <c r="A150" s="127"/>
      <c r="B150" s="128"/>
      <c r="C150" s="21"/>
      <c r="D150" s="127"/>
      <c r="E150" s="127"/>
      <c r="F150" s="127"/>
      <c r="G150" s="106"/>
      <c r="H150" s="106"/>
      <c r="I150" s="127"/>
      <c r="J150" s="127"/>
    </row>
    <row r="151" spans="1:10" x14ac:dyDescent="0.35">
      <c r="A151" s="127"/>
      <c r="B151" s="128"/>
      <c r="C151" s="21"/>
      <c r="D151" s="127"/>
      <c r="E151" s="127"/>
      <c r="F151" s="127"/>
      <c r="G151" s="106"/>
      <c r="H151" s="106"/>
      <c r="I151" s="127"/>
      <c r="J151" s="127"/>
    </row>
    <row r="152" spans="1:10" x14ac:dyDescent="0.35">
      <c r="A152" s="127"/>
      <c r="B152" s="128"/>
      <c r="C152" s="21"/>
      <c r="D152" s="127"/>
      <c r="E152" s="127"/>
      <c r="F152" s="127"/>
      <c r="G152" s="106"/>
      <c r="H152" s="106"/>
      <c r="I152" s="127"/>
      <c r="J152" s="127"/>
    </row>
    <row r="153" spans="1:10" x14ac:dyDescent="0.35">
      <c r="A153" s="127"/>
      <c r="B153" s="128"/>
      <c r="C153" s="21"/>
      <c r="D153" s="127"/>
      <c r="E153" s="127"/>
      <c r="F153" s="127"/>
      <c r="G153" s="106"/>
      <c r="H153" s="106"/>
      <c r="I153" s="127"/>
      <c r="J153" s="127"/>
    </row>
    <row r="154" spans="1:10" x14ac:dyDescent="0.35">
      <c r="A154" s="127"/>
      <c r="B154" s="128"/>
      <c r="C154" s="21"/>
      <c r="D154" s="127"/>
      <c r="E154" s="127"/>
      <c r="F154" s="127"/>
      <c r="G154" s="106"/>
      <c r="H154" s="106"/>
      <c r="I154" s="127"/>
      <c r="J154" s="127"/>
    </row>
    <row r="155" spans="1:10" x14ac:dyDescent="0.35">
      <c r="A155" s="127"/>
      <c r="B155" s="128"/>
      <c r="C155" s="21"/>
      <c r="D155" s="127"/>
      <c r="E155" s="127"/>
      <c r="F155" s="127"/>
      <c r="G155" s="106"/>
      <c r="H155" s="106"/>
      <c r="I155" s="127"/>
      <c r="J155" s="127"/>
    </row>
    <row r="156" spans="1:10" x14ac:dyDescent="0.35">
      <c r="A156" s="127"/>
      <c r="B156" s="128"/>
      <c r="C156" s="21"/>
      <c r="D156" s="127"/>
      <c r="E156" s="127"/>
      <c r="F156" s="127"/>
      <c r="G156" s="106"/>
      <c r="H156" s="106"/>
      <c r="I156" s="127"/>
      <c r="J156" s="127"/>
    </row>
    <row r="157" spans="1:10" x14ac:dyDescent="0.35">
      <c r="A157" s="127"/>
      <c r="B157" s="128"/>
      <c r="C157" s="21"/>
      <c r="D157" s="127"/>
      <c r="E157" s="127"/>
      <c r="F157" s="127"/>
      <c r="G157" s="106"/>
      <c r="H157" s="106"/>
      <c r="I157" s="127"/>
      <c r="J157" s="127"/>
    </row>
    <row r="158" spans="1:10" x14ac:dyDescent="0.35">
      <c r="A158" s="127"/>
      <c r="B158" s="128"/>
      <c r="C158" s="21"/>
      <c r="D158" s="127"/>
      <c r="E158" s="127"/>
      <c r="F158" s="127"/>
      <c r="G158" s="106"/>
      <c r="H158" s="106"/>
      <c r="I158" s="127"/>
      <c r="J158" s="127"/>
    </row>
    <row r="159" spans="1:10" x14ac:dyDescent="0.35">
      <c r="A159" s="127"/>
      <c r="B159" s="128"/>
      <c r="C159" s="21"/>
      <c r="D159" s="127"/>
      <c r="E159" s="127"/>
      <c r="F159" s="127"/>
      <c r="G159" s="106"/>
      <c r="H159" s="106"/>
      <c r="I159" s="127"/>
      <c r="J159" s="127"/>
    </row>
    <row r="160" spans="1:10" x14ac:dyDescent="0.35">
      <c r="A160" s="127"/>
      <c r="B160" s="128"/>
      <c r="C160" s="21"/>
      <c r="D160" s="127"/>
      <c r="E160" s="127"/>
      <c r="F160" s="127"/>
      <c r="G160" s="106"/>
      <c r="H160" s="106"/>
      <c r="I160" s="127"/>
      <c r="J160" s="127"/>
    </row>
    <row r="161" spans="1:10" x14ac:dyDescent="0.35">
      <c r="A161" s="127"/>
      <c r="B161" s="128"/>
      <c r="C161" s="21"/>
      <c r="D161" s="127"/>
      <c r="E161" s="127"/>
      <c r="F161" s="127"/>
      <c r="G161" s="106"/>
      <c r="H161" s="106"/>
      <c r="I161" s="127"/>
      <c r="J161" s="127"/>
    </row>
    <row r="162" spans="1:10" x14ac:dyDescent="0.35">
      <c r="A162" s="127"/>
      <c r="B162" s="128"/>
      <c r="C162" s="21"/>
      <c r="D162" s="127"/>
      <c r="E162" s="127"/>
      <c r="F162" s="127"/>
      <c r="G162" s="106"/>
      <c r="H162" s="106"/>
      <c r="I162" s="127"/>
      <c r="J162" s="127"/>
    </row>
    <row r="163" spans="1:10" x14ac:dyDescent="0.35">
      <c r="A163" s="127"/>
      <c r="B163" s="128"/>
      <c r="C163" s="21"/>
      <c r="D163" s="127"/>
      <c r="E163" s="127"/>
      <c r="F163" s="127"/>
      <c r="G163" s="106"/>
      <c r="H163" s="106"/>
      <c r="I163" s="127"/>
      <c r="J163" s="127"/>
    </row>
    <row r="164" spans="1:10" x14ac:dyDescent="0.35">
      <c r="A164" s="127"/>
      <c r="B164" s="128"/>
      <c r="C164" s="21"/>
      <c r="D164" s="127"/>
      <c r="E164" s="127"/>
      <c r="F164" s="127"/>
      <c r="G164" s="106"/>
      <c r="H164" s="106"/>
      <c r="I164" s="127"/>
      <c r="J164" s="127"/>
    </row>
    <row r="165" spans="1:10" x14ac:dyDescent="0.35">
      <c r="A165" s="127"/>
      <c r="B165" s="128"/>
      <c r="C165" s="21"/>
      <c r="D165" s="127"/>
      <c r="E165" s="127"/>
      <c r="F165" s="127"/>
      <c r="G165" s="106"/>
      <c r="H165" s="106"/>
      <c r="I165" s="127"/>
      <c r="J165" s="127"/>
    </row>
    <row r="166" spans="1:10" x14ac:dyDescent="0.35">
      <c r="A166" s="127"/>
      <c r="B166" s="128"/>
      <c r="C166" s="21"/>
      <c r="D166" s="127"/>
      <c r="E166" s="127"/>
      <c r="F166" s="127"/>
      <c r="G166" s="106"/>
      <c r="H166" s="106"/>
      <c r="I166" s="127"/>
      <c r="J166" s="127"/>
    </row>
    <row r="167" spans="1:10" x14ac:dyDescent="0.35">
      <c r="A167" s="127"/>
      <c r="B167" s="128"/>
      <c r="C167" s="21"/>
      <c r="D167" s="127"/>
      <c r="E167" s="127"/>
      <c r="F167" s="127"/>
      <c r="G167" s="106"/>
      <c r="H167" s="106"/>
      <c r="I167" s="127"/>
      <c r="J167" s="127"/>
    </row>
    <row r="168" spans="1:10" x14ac:dyDescent="0.35">
      <c r="A168" s="127"/>
      <c r="B168" s="128"/>
      <c r="C168" s="21"/>
      <c r="D168" s="127"/>
      <c r="E168" s="127"/>
      <c r="F168" s="127"/>
      <c r="G168" s="106"/>
      <c r="H168" s="106"/>
      <c r="I168" s="127"/>
      <c r="J168" s="127"/>
    </row>
    <row r="169" spans="1:10" x14ac:dyDescent="0.35">
      <c r="A169" s="127"/>
      <c r="B169" s="128"/>
      <c r="C169" s="21"/>
      <c r="D169" s="127"/>
      <c r="E169" s="127"/>
      <c r="F169" s="127"/>
      <c r="G169" s="106"/>
      <c r="H169" s="106"/>
      <c r="I169" s="127"/>
      <c r="J169" s="127"/>
    </row>
    <row r="170" spans="1:10" x14ac:dyDescent="0.35">
      <c r="A170" s="127"/>
      <c r="B170" s="128"/>
      <c r="C170" s="21"/>
      <c r="D170" s="127"/>
      <c r="E170" s="127"/>
      <c r="F170" s="127"/>
      <c r="G170" s="106"/>
      <c r="H170" s="106"/>
      <c r="I170" s="127"/>
      <c r="J170" s="127"/>
    </row>
    <row r="171" spans="1:10" x14ac:dyDescent="0.35">
      <c r="A171" s="127"/>
      <c r="B171" s="128"/>
      <c r="C171" s="21"/>
      <c r="D171" s="127"/>
      <c r="E171" s="127"/>
      <c r="F171" s="127"/>
      <c r="G171" s="106"/>
      <c r="H171" s="106"/>
      <c r="I171" s="127"/>
      <c r="J171" s="127"/>
    </row>
    <row r="172" spans="1:10" x14ac:dyDescent="0.35">
      <c r="A172" s="127"/>
      <c r="B172" s="128"/>
      <c r="C172" s="21"/>
      <c r="D172" s="127"/>
      <c r="E172" s="127"/>
      <c r="F172" s="127"/>
      <c r="G172" s="106"/>
      <c r="H172" s="106"/>
      <c r="I172" s="127"/>
      <c r="J172" s="127"/>
    </row>
    <row r="173" spans="1:10" x14ac:dyDescent="0.35">
      <c r="A173" s="127"/>
      <c r="B173" s="128"/>
      <c r="C173" s="21"/>
      <c r="D173" s="127"/>
      <c r="E173" s="127"/>
      <c r="F173" s="127"/>
      <c r="G173" s="106"/>
      <c r="H173" s="106"/>
      <c r="I173" s="127"/>
      <c r="J173" s="127"/>
    </row>
    <row r="174" spans="1:10" x14ac:dyDescent="0.35">
      <c r="A174" s="127"/>
      <c r="B174" s="128"/>
      <c r="C174" s="21"/>
      <c r="D174" s="127"/>
      <c r="E174" s="127"/>
      <c r="F174" s="127"/>
      <c r="G174" s="106"/>
      <c r="H174" s="106"/>
      <c r="I174" s="127"/>
      <c r="J174" s="127"/>
    </row>
    <row r="175" spans="1:10" x14ac:dyDescent="0.35">
      <c r="A175" s="127"/>
      <c r="B175" s="128"/>
      <c r="C175" s="21"/>
      <c r="D175" s="127"/>
      <c r="E175" s="127"/>
      <c r="F175" s="127"/>
      <c r="G175" s="106"/>
      <c r="H175" s="106"/>
      <c r="I175" s="127"/>
      <c r="J175" s="127"/>
    </row>
    <row r="176" spans="1:10" x14ac:dyDescent="0.35">
      <c r="A176" s="127"/>
      <c r="B176" s="128"/>
      <c r="C176" s="21"/>
      <c r="D176" s="127"/>
      <c r="E176" s="127"/>
      <c r="F176" s="127"/>
      <c r="G176" s="106"/>
      <c r="H176" s="106"/>
      <c r="I176" s="127"/>
      <c r="J176" s="127"/>
    </row>
    <row r="177" spans="1:10" x14ac:dyDescent="0.35">
      <c r="A177" s="127"/>
      <c r="B177" s="128"/>
      <c r="C177" s="21"/>
      <c r="D177" s="127"/>
      <c r="E177" s="127"/>
      <c r="F177" s="127"/>
      <c r="G177" s="106"/>
      <c r="H177" s="106"/>
      <c r="I177" s="127"/>
      <c r="J177" s="127"/>
    </row>
    <row r="178" spans="1:10" x14ac:dyDescent="0.35">
      <c r="A178" s="127"/>
      <c r="B178" s="128"/>
      <c r="C178" s="21"/>
      <c r="D178" s="127"/>
      <c r="E178" s="127"/>
      <c r="F178" s="127"/>
      <c r="G178" s="106"/>
      <c r="H178" s="106"/>
      <c r="I178" s="127"/>
      <c r="J178" s="127"/>
    </row>
    <row r="179" spans="1:10" x14ac:dyDescent="0.35">
      <c r="A179" s="127"/>
      <c r="B179" s="128"/>
      <c r="C179" s="21"/>
      <c r="D179" s="127"/>
      <c r="E179" s="127"/>
      <c r="F179" s="127"/>
      <c r="G179" s="106"/>
      <c r="H179" s="106"/>
      <c r="I179" s="127"/>
      <c r="J179" s="127"/>
    </row>
    <row r="180" spans="1:10" x14ac:dyDescent="0.35">
      <c r="A180" s="127"/>
      <c r="B180" s="128"/>
      <c r="C180" s="21"/>
      <c r="D180" s="127"/>
      <c r="E180" s="127"/>
      <c r="F180" s="127"/>
      <c r="G180" s="106"/>
      <c r="H180" s="106"/>
      <c r="I180" s="127"/>
      <c r="J180" s="127"/>
    </row>
    <row r="181" spans="1:10" x14ac:dyDescent="0.35">
      <c r="A181" s="127"/>
      <c r="B181" s="128"/>
      <c r="C181" s="21"/>
      <c r="D181" s="127"/>
      <c r="E181" s="127"/>
      <c r="F181" s="127"/>
      <c r="G181" s="106"/>
      <c r="H181" s="106"/>
      <c r="I181" s="127"/>
      <c r="J181" s="127"/>
    </row>
    <row r="182" spans="1:10" x14ac:dyDescent="0.35">
      <c r="A182" s="127"/>
      <c r="B182" s="128"/>
      <c r="C182" s="21"/>
      <c r="D182" s="127"/>
      <c r="E182" s="127"/>
      <c r="F182" s="127"/>
      <c r="G182" s="106"/>
      <c r="H182" s="106"/>
      <c r="I182" s="127"/>
      <c r="J182" s="127"/>
    </row>
    <row r="183" spans="1:10" x14ac:dyDescent="0.35">
      <c r="A183" s="127"/>
      <c r="B183" s="128"/>
      <c r="C183" s="21"/>
      <c r="D183" s="127"/>
      <c r="E183" s="127"/>
      <c r="F183" s="127"/>
      <c r="G183" s="106"/>
      <c r="H183" s="106"/>
      <c r="I183" s="127"/>
      <c r="J183" s="127"/>
    </row>
    <row r="184" spans="1:10" x14ac:dyDescent="0.35">
      <c r="A184" s="127"/>
      <c r="B184" s="128"/>
      <c r="C184" s="21"/>
      <c r="D184" s="127"/>
      <c r="E184" s="127"/>
      <c r="F184" s="127"/>
      <c r="G184" s="106"/>
      <c r="H184" s="106"/>
      <c r="I184" s="127"/>
      <c r="J184" s="127"/>
    </row>
    <row r="185" spans="1:10" x14ac:dyDescent="0.35">
      <c r="A185" s="127"/>
      <c r="B185" s="128"/>
      <c r="C185" s="21"/>
      <c r="D185" s="127"/>
      <c r="E185" s="127"/>
      <c r="F185" s="127"/>
      <c r="G185" s="106"/>
      <c r="H185" s="106"/>
      <c r="I185" s="127"/>
      <c r="J185" s="127"/>
    </row>
    <row r="186" spans="1:10" x14ac:dyDescent="0.35">
      <c r="A186" s="127"/>
      <c r="B186" s="128"/>
      <c r="C186" s="21"/>
      <c r="D186" s="127"/>
      <c r="E186" s="127"/>
      <c r="F186" s="127"/>
      <c r="G186" s="106"/>
      <c r="H186" s="106"/>
      <c r="I186" s="127"/>
      <c r="J186" s="127"/>
    </row>
    <row r="187" spans="1:10" x14ac:dyDescent="0.35">
      <c r="A187" s="127"/>
      <c r="B187" s="128"/>
      <c r="C187" s="21"/>
      <c r="D187" s="127"/>
      <c r="E187" s="127"/>
      <c r="F187" s="127"/>
      <c r="G187" s="106"/>
      <c r="H187" s="106"/>
      <c r="I187" s="127"/>
      <c r="J187" s="127"/>
    </row>
    <row r="188" spans="1:10" x14ac:dyDescent="0.35">
      <c r="A188" s="127"/>
      <c r="B188" s="128"/>
      <c r="C188" s="21"/>
      <c r="D188" s="127"/>
      <c r="E188" s="127"/>
      <c r="F188" s="127"/>
      <c r="G188" s="106"/>
      <c r="H188" s="106"/>
      <c r="I188" s="127"/>
      <c r="J188" s="127"/>
    </row>
    <row r="189" spans="1:10" x14ac:dyDescent="0.35">
      <c r="A189" s="127"/>
      <c r="B189" s="128"/>
      <c r="C189" s="21"/>
      <c r="D189" s="127"/>
      <c r="E189" s="127"/>
      <c r="F189" s="127"/>
      <c r="G189" s="106"/>
      <c r="H189" s="106"/>
      <c r="I189" s="127"/>
      <c r="J189" s="127"/>
    </row>
    <row r="190" spans="1:10" x14ac:dyDescent="0.35">
      <c r="A190" s="127"/>
      <c r="B190" s="128"/>
      <c r="C190" s="21"/>
      <c r="D190" s="127"/>
      <c r="E190" s="127"/>
      <c r="F190" s="127"/>
      <c r="G190" s="106"/>
      <c r="H190" s="106"/>
      <c r="I190" s="127"/>
      <c r="J190" s="127"/>
    </row>
    <row r="191" spans="1:10" x14ac:dyDescent="0.35">
      <c r="A191" s="127"/>
      <c r="B191" s="128"/>
      <c r="C191" s="21"/>
      <c r="D191" s="127"/>
      <c r="E191" s="127"/>
      <c r="F191" s="127"/>
      <c r="G191" s="106"/>
      <c r="H191" s="106"/>
      <c r="I191" s="127"/>
      <c r="J191" s="127"/>
    </row>
    <row r="192" spans="1:10" x14ac:dyDescent="0.35">
      <c r="A192" s="127"/>
      <c r="B192" s="128"/>
      <c r="C192" s="21"/>
      <c r="D192" s="127"/>
      <c r="E192" s="127"/>
      <c r="F192" s="127"/>
      <c r="G192" s="106"/>
      <c r="H192" s="106"/>
      <c r="I192" s="127"/>
      <c r="J192" s="127"/>
    </row>
    <row r="193" spans="1:10" x14ac:dyDescent="0.35">
      <c r="A193" s="127"/>
      <c r="B193" s="128"/>
      <c r="C193" s="21"/>
      <c r="D193" s="127"/>
      <c r="E193" s="127"/>
      <c r="F193" s="127"/>
      <c r="G193" s="106"/>
      <c r="H193" s="106"/>
      <c r="I193" s="127"/>
      <c r="J193" s="127"/>
    </row>
    <row r="194" spans="1:10" x14ac:dyDescent="0.35">
      <c r="A194" s="127"/>
      <c r="B194" s="128"/>
      <c r="C194" s="21"/>
      <c r="D194" s="127"/>
      <c r="E194" s="127"/>
      <c r="F194" s="127"/>
      <c r="G194" s="106"/>
      <c r="H194" s="106"/>
      <c r="I194" s="127"/>
      <c r="J194" s="127"/>
    </row>
    <row r="195" spans="1:10" x14ac:dyDescent="0.35">
      <c r="A195" s="127"/>
      <c r="B195" s="128"/>
      <c r="C195" s="21"/>
      <c r="D195" s="127"/>
      <c r="E195" s="127"/>
      <c r="F195" s="127"/>
      <c r="G195" s="106"/>
      <c r="H195" s="106"/>
      <c r="I195" s="127"/>
      <c r="J195" s="127"/>
    </row>
    <row r="196" spans="1:10" x14ac:dyDescent="0.35">
      <c r="A196" s="127"/>
      <c r="B196" s="128"/>
      <c r="C196" s="21"/>
      <c r="D196" s="127"/>
      <c r="E196" s="127"/>
      <c r="F196" s="127"/>
      <c r="G196" s="106"/>
      <c r="H196" s="106"/>
      <c r="I196" s="127"/>
      <c r="J196" s="127"/>
    </row>
    <row r="197" spans="1:10" x14ac:dyDescent="0.35">
      <c r="A197" s="127"/>
      <c r="B197" s="128"/>
      <c r="C197" s="21"/>
      <c r="D197" s="127"/>
      <c r="E197" s="127"/>
      <c r="F197" s="127"/>
      <c r="G197" s="106"/>
      <c r="H197" s="106"/>
      <c r="I197" s="127"/>
      <c r="J197" s="127"/>
    </row>
    <row r="198" spans="1:10" x14ac:dyDescent="0.35">
      <c r="A198" s="127"/>
      <c r="B198" s="128"/>
      <c r="C198" s="21"/>
      <c r="D198" s="127"/>
      <c r="E198" s="127"/>
      <c r="F198" s="127"/>
      <c r="G198" s="106"/>
      <c r="H198" s="106"/>
      <c r="I198" s="127"/>
      <c r="J198" s="127"/>
    </row>
    <row r="199" spans="1:10" x14ac:dyDescent="0.35">
      <c r="A199" s="127"/>
      <c r="B199" s="128"/>
      <c r="C199" s="21"/>
      <c r="D199" s="127"/>
      <c r="E199" s="127"/>
      <c r="F199" s="127"/>
      <c r="G199" s="106"/>
      <c r="H199" s="106"/>
      <c r="I199" s="127"/>
      <c r="J199" s="127"/>
    </row>
    <row r="200" spans="1:10" x14ac:dyDescent="0.35">
      <c r="A200" s="127"/>
      <c r="B200" s="128"/>
      <c r="C200" s="21"/>
      <c r="D200" s="127"/>
      <c r="E200" s="127"/>
      <c r="F200" s="127"/>
      <c r="G200" s="106"/>
      <c r="H200" s="106"/>
      <c r="I200" s="127"/>
      <c r="J200" s="127"/>
    </row>
    <row r="201" spans="1:10" x14ac:dyDescent="0.35">
      <c r="A201" s="127"/>
      <c r="B201" s="128"/>
      <c r="C201" s="21"/>
      <c r="D201" s="127"/>
      <c r="E201" s="127"/>
      <c r="F201" s="127"/>
      <c r="G201" s="106"/>
      <c r="H201" s="106"/>
      <c r="I201" s="127"/>
      <c r="J201" s="127"/>
    </row>
    <row r="202" spans="1:10" x14ac:dyDescent="0.35">
      <c r="A202" s="127"/>
      <c r="B202" s="128"/>
      <c r="C202" s="21"/>
      <c r="D202" s="127"/>
      <c r="E202" s="127"/>
      <c r="F202" s="127"/>
      <c r="G202" s="106"/>
      <c r="H202" s="106"/>
      <c r="I202" s="127"/>
      <c r="J202" s="127"/>
    </row>
    <row r="203" spans="1:10" x14ac:dyDescent="0.35">
      <c r="A203" s="127"/>
      <c r="B203" s="128"/>
      <c r="C203" s="21"/>
      <c r="D203" s="127"/>
      <c r="E203" s="127"/>
      <c r="F203" s="127"/>
      <c r="G203" s="106"/>
      <c r="H203" s="106"/>
      <c r="I203" s="127"/>
      <c r="J203" s="127"/>
    </row>
    <row r="204" spans="1:10" x14ac:dyDescent="0.35">
      <c r="A204" s="127"/>
      <c r="B204" s="128"/>
      <c r="C204" s="21"/>
      <c r="D204" s="127"/>
      <c r="E204" s="127"/>
      <c r="F204" s="127"/>
      <c r="G204" s="106"/>
      <c r="H204" s="106"/>
      <c r="I204" s="127"/>
      <c r="J204" s="127"/>
    </row>
    <row r="205" spans="1:10" x14ac:dyDescent="0.35">
      <c r="A205" s="127"/>
      <c r="B205" s="128"/>
      <c r="C205" s="21"/>
      <c r="D205" s="127"/>
      <c r="E205" s="127"/>
      <c r="F205" s="127"/>
      <c r="G205" s="106"/>
      <c r="H205" s="106"/>
      <c r="I205" s="127"/>
      <c r="J205" s="127"/>
    </row>
    <row r="206" spans="1:10" x14ac:dyDescent="0.35">
      <c r="A206" s="127"/>
      <c r="B206" s="128"/>
      <c r="C206" s="21"/>
      <c r="D206" s="127"/>
      <c r="E206" s="127"/>
      <c r="F206" s="127"/>
      <c r="G206" s="106"/>
      <c r="H206" s="106"/>
      <c r="I206" s="127"/>
      <c r="J206" s="127"/>
    </row>
    <row r="207" spans="1:10" x14ac:dyDescent="0.35">
      <c r="A207" s="127"/>
      <c r="B207" s="128"/>
      <c r="C207" s="21"/>
      <c r="D207" s="127"/>
      <c r="E207" s="127"/>
      <c r="F207" s="127"/>
      <c r="G207" s="106"/>
      <c r="H207" s="106"/>
      <c r="I207" s="127"/>
      <c r="J207" s="127"/>
    </row>
    <row r="208" spans="1:10" x14ac:dyDescent="0.35">
      <c r="A208" s="127"/>
      <c r="B208" s="128"/>
      <c r="C208" s="21"/>
      <c r="D208" s="127"/>
      <c r="E208" s="127"/>
      <c r="F208" s="127"/>
      <c r="G208" s="106"/>
      <c r="H208" s="106"/>
      <c r="I208" s="127"/>
      <c r="J208" s="127"/>
    </row>
    <row r="209" spans="1:10" x14ac:dyDescent="0.35">
      <c r="A209" s="127"/>
      <c r="B209" s="128"/>
      <c r="C209" s="21"/>
      <c r="D209" s="127"/>
      <c r="E209" s="127"/>
      <c r="F209" s="127"/>
      <c r="G209" s="106"/>
      <c r="H209" s="106"/>
      <c r="I209" s="127"/>
      <c r="J209" s="127"/>
    </row>
    <row r="210" spans="1:10" x14ac:dyDescent="0.35">
      <c r="A210" s="127"/>
      <c r="B210" s="128"/>
      <c r="C210" s="21"/>
      <c r="D210" s="127"/>
      <c r="E210" s="127"/>
      <c r="F210" s="127"/>
      <c r="G210" s="106"/>
      <c r="H210" s="106"/>
      <c r="I210" s="127"/>
      <c r="J210" s="127"/>
    </row>
    <row r="211" spans="1:10" x14ac:dyDescent="0.35">
      <c r="A211" s="127"/>
      <c r="B211" s="128"/>
      <c r="C211" s="21"/>
      <c r="D211" s="127"/>
      <c r="E211" s="127"/>
      <c r="F211" s="127"/>
      <c r="G211" s="106"/>
      <c r="H211" s="106"/>
      <c r="I211" s="127"/>
      <c r="J211" s="127"/>
    </row>
    <row r="212" spans="1:10" x14ac:dyDescent="0.35">
      <c r="A212" s="127"/>
      <c r="B212" s="128"/>
      <c r="C212" s="21"/>
      <c r="D212" s="127"/>
      <c r="E212" s="127"/>
      <c r="F212" s="127"/>
      <c r="G212" s="106"/>
      <c r="H212" s="106"/>
      <c r="I212" s="127"/>
      <c r="J212" s="127"/>
    </row>
    <row r="213" spans="1:10" x14ac:dyDescent="0.35">
      <c r="A213" s="127"/>
      <c r="B213" s="128"/>
      <c r="C213" s="21"/>
      <c r="D213" s="127"/>
      <c r="E213" s="127"/>
      <c r="F213" s="127"/>
      <c r="G213" s="106"/>
      <c r="H213" s="106"/>
      <c r="I213" s="127"/>
      <c r="J213" s="127"/>
    </row>
    <row r="214" spans="1:10" x14ac:dyDescent="0.35">
      <c r="A214" s="127"/>
      <c r="B214" s="128"/>
      <c r="C214" s="21"/>
      <c r="D214" s="127"/>
      <c r="E214" s="127"/>
      <c r="F214" s="127"/>
      <c r="G214" s="106"/>
      <c r="H214" s="106"/>
      <c r="I214" s="127"/>
      <c r="J214" s="127"/>
    </row>
    <row r="215" spans="1:10" x14ac:dyDescent="0.35">
      <c r="A215" s="127"/>
      <c r="B215" s="128"/>
      <c r="C215" s="21"/>
      <c r="D215" s="127"/>
      <c r="E215" s="127"/>
      <c r="F215" s="127"/>
      <c r="G215" s="106"/>
      <c r="H215" s="106"/>
      <c r="I215" s="127"/>
      <c r="J215" s="127"/>
    </row>
    <row r="216" spans="1:10" x14ac:dyDescent="0.35">
      <c r="A216" s="127"/>
      <c r="B216" s="128"/>
      <c r="C216" s="21"/>
      <c r="D216" s="127"/>
      <c r="E216" s="127"/>
      <c r="F216" s="127"/>
      <c r="G216" s="106"/>
      <c r="H216" s="106"/>
      <c r="I216" s="127"/>
      <c r="J216" s="127"/>
    </row>
    <row r="217" spans="1:10" x14ac:dyDescent="0.35">
      <c r="A217" s="127"/>
      <c r="B217" s="128"/>
      <c r="C217" s="21"/>
      <c r="D217" s="127"/>
      <c r="E217" s="127"/>
      <c r="F217" s="127"/>
      <c r="G217" s="106"/>
      <c r="H217" s="106"/>
      <c r="I217" s="127"/>
      <c r="J217" s="127"/>
    </row>
    <row r="218" spans="1:10" x14ac:dyDescent="0.35">
      <c r="A218" s="127"/>
      <c r="B218" s="128"/>
      <c r="C218" s="21"/>
      <c r="D218" s="127"/>
      <c r="E218" s="127"/>
      <c r="F218" s="127"/>
      <c r="G218" s="106"/>
      <c r="H218" s="106"/>
      <c r="I218" s="127"/>
      <c r="J218" s="127"/>
    </row>
    <row r="219" spans="1:10" x14ac:dyDescent="0.35">
      <c r="A219" s="127"/>
      <c r="B219" s="128"/>
      <c r="C219" s="21"/>
      <c r="D219" s="127"/>
      <c r="E219" s="127"/>
      <c r="F219" s="127"/>
      <c r="G219" s="106"/>
      <c r="H219" s="106"/>
      <c r="I219" s="127"/>
      <c r="J219" s="127"/>
    </row>
    <row r="220" spans="1:10" x14ac:dyDescent="0.35">
      <c r="A220" s="127"/>
      <c r="B220" s="128"/>
      <c r="C220" s="21"/>
      <c r="D220" s="127"/>
      <c r="E220" s="127"/>
      <c r="F220" s="127"/>
      <c r="G220" s="106"/>
      <c r="H220" s="106"/>
      <c r="I220" s="127"/>
      <c r="J220" s="127"/>
    </row>
    <row r="221" spans="1:10" x14ac:dyDescent="0.35">
      <c r="A221" s="127"/>
      <c r="B221" s="128"/>
      <c r="C221" s="21"/>
      <c r="D221" s="127"/>
      <c r="E221" s="127"/>
      <c r="F221" s="127"/>
      <c r="G221" s="106"/>
      <c r="H221" s="106"/>
      <c r="I221" s="127"/>
      <c r="J221" s="127"/>
    </row>
    <row r="222" spans="1:10" x14ac:dyDescent="0.35">
      <c r="A222" s="127"/>
      <c r="B222" s="128"/>
      <c r="C222" s="21"/>
      <c r="D222" s="127"/>
      <c r="E222" s="127"/>
      <c r="F222" s="127"/>
      <c r="G222" s="106"/>
      <c r="H222" s="106"/>
      <c r="I222" s="127"/>
      <c r="J222" s="127"/>
    </row>
    <row r="223" spans="1:10" x14ac:dyDescent="0.35">
      <c r="A223" s="127"/>
      <c r="B223" s="128"/>
      <c r="C223" s="21"/>
      <c r="D223" s="127"/>
      <c r="E223" s="127"/>
      <c r="F223" s="127"/>
      <c r="G223" s="106"/>
      <c r="H223" s="106"/>
      <c r="I223" s="127"/>
      <c r="J223" s="127"/>
    </row>
    <row r="224" spans="1:10" x14ac:dyDescent="0.35">
      <c r="A224" s="127"/>
      <c r="B224" s="128"/>
      <c r="C224" s="21"/>
      <c r="D224" s="127"/>
      <c r="E224" s="127"/>
      <c r="F224" s="127"/>
      <c r="G224" s="106"/>
      <c r="H224" s="106"/>
      <c r="I224" s="127"/>
      <c r="J224" s="127"/>
    </row>
    <row r="225" spans="1:10" x14ac:dyDescent="0.35">
      <c r="A225" s="127"/>
      <c r="B225" s="128"/>
      <c r="C225" s="21"/>
      <c r="D225" s="127"/>
      <c r="E225" s="127"/>
      <c r="F225" s="127"/>
      <c r="G225" s="106"/>
      <c r="H225" s="106"/>
      <c r="I225" s="127"/>
      <c r="J225" s="127"/>
    </row>
    <row r="226" spans="1:10" x14ac:dyDescent="0.35">
      <c r="A226" s="127"/>
      <c r="B226" s="128"/>
      <c r="C226" s="21"/>
      <c r="D226" s="127"/>
      <c r="E226" s="127"/>
      <c r="F226" s="127"/>
      <c r="G226" s="106"/>
      <c r="H226" s="106"/>
      <c r="I226" s="127"/>
      <c r="J226" s="127"/>
    </row>
    <row r="227" spans="1:10" x14ac:dyDescent="0.35">
      <c r="A227" s="127"/>
      <c r="B227" s="128"/>
      <c r="C227" s="21"/>
      <c r="D227" s="127"/>
      <c r="E227" s="127"/>
      <c r="F227" s="127"/>
      <c r="G227" s="106"/>
      <c r="H227" s="106"/>
      <c r="I227" s="127"/>
      <c r="J227" s="127"/>
    </row>
    <row r="228" spans="1:10" x14ac:dyDescent="0.35">
      <c r="A228" s="127"/>
      <c r="B228" s="128"/>
      <c r="C228" s="21"/>
      <c r="D228" s="127"/>
      <c r="E228" s="127"/>
      <c r="F228" s="127"/>
      <c r="G228" s="106"/>
      <c r="H228" s="106"/>
      <c r="I228" s="127"/>
      <c r="J228" s="127"/>
    </row>
    <row r="229" spans="1:10" x14ac:dyDescent="0.35">
      <c r="A229" s="127"/>
      <c r="B229" s="128"/>
      <c r="C229" s="21"/>
      <c r="D229" s="127"/>
      <c r="E229" s="127"/>
      <c r="F229" s="127"/>
      <c r="G229" s="106"/>
      <c r="H229" s="106"/>
      <c r="I229" s="127"/>
      <c r="J229" s="127"/>
    </row>
    <row r="230" spans="1:10" x14ac:dyDescent="0.35">
      <c r="A230" s="127"/>
      <c r="B230" s="128"/>
      <c r="C230" s="21"/>
      <c r="D230" s="127"/>
      <c r="E230" s="127"/>
      <c r="F230" s="127"/>
      <c r="G230" s="106"/>
      <c r="H230" s="106"/>
      <c r="I230" s="127"/>
      <c r="J230" s="127"/>
    </row>
    <row r="231" spans="1:10" x14ac:dyDescent="0.35">
      <c r="A231" s="127"/>
      <c r="B231" s="128"/>
      <c r="C231" s="21"/>
      <c r="D231" s="127"/>
      <c r="E231" s="127"/>
      <c r="F231" s="127"/>
      <c r="G231" s="106"/>
      <c r="H231" s="106"/>
      <c r="I231" s="127"/>
      <c r="J231" s="127"/>
    </row>
    <row r="232" spans="1:10" x14ac:dyDescent="0.35">
      <c r="A232" s="127"/>
      <c r="B232" s="128"/>
      <c r="C232" s="21"/>
      <c r="D232" s="127"/>
      <c r="E232" s="127"/>
      <c r="F232" s="127"/>
      <c r="G232" s="106"/>
      <c r="H232" s="106"/>
      <c r="I232" s="127"/>
      <c r="J232" s="127"/>
    </row>
    <row r="233" spans="1:10" x14ac:dyDescent="0.35">
      <c r="A233" s="127"/>
      <c r="B233" s="128"/>
      <c r="C233" s="21"/>
      <c r="D233" s="127"/>
      <c r="E233" s="127"/>
      <c r="F233" s="127"/>
      <c r="G233" s="106"/>
      <c r="H233" s="106"/>
      <c r="I233" s="127"/>
      <c r="J233" s="127"/>
    </row>
    <row r="234" spans="1:10" x14ac:dyDescent="0.35">
      <c r="A234" s="127"/>
      <c r="B234" s="128"/>
      <c r="C234" s="21"/>
      <c r="D234" s="127"/>
      <c r="E234" s="127"/>
      <c r="F234" s="127"/>
      <c r="G234" s="106"/>
      <c r="H234" s="106"/>
      <c r="I234" s="127"/>
      <c r="J234" s="127"/>
    </row>
    <row r="235" spans="1:10" x14ac:dyDescent="0.35">
      <c r="A235" s="127"/>
      <c r="B235" s="128"/>
      <c r="C235" s="21"/>
      <c r="D235" s="127"/>
      <c r="E235" s="127"/>
      <c r="F235" s="127"/>
      <c r="G235" s="106"/>
      <c r="H235" s="106"/>
      <c r="I235" s="127"/>
      <c r="J235" s="127"/>
    </row>
    <row r="236" spans="1:10" x14ac:dyDescent="0.35">
      <c r="A236" s="127"/>
      <c r="B236" s="128"/>
      <c r="C236" s="21"/>
      <c r="D236" s="127"/>
      <c r="E236" s="127"/>
      <c r="F236" s="127"/>
      <c r="G236" s="106"/>
      <c r="H236" s="106"/>
      <c r="I236" s="127"/>
      <c r="J236" s="127"/>
    </row>
    <row r="237" spans="1:10" x14ac:dyDescent="0.35">
      <c r="A237" s="127"/>
      <c r="B237" s="128"/>
      <c r="C237" s="21"/>
      <c r="D237" s="127"/>
      <c r="E237" s="127"/>
      <c r="F237" s="127"/>
      <c r="G237" s="106"/>
      <c r="H237" s="106"/>
      <c r="I237" s="127"/>
      <c r="J237" s="127"/>
    </row>
    <row r="238" spans="1:10" x14ac:dyDescent="0.35">
      <c r="A238" s="127"/>
      <c r="B238" s="128"/>
      <c r="C238" s="21"/>
      <c r="D238" s="127"/>
      <c r="E238" s="127"/>
      <c r="F238" s="127"/>
      <c r="G238" s="106"/>
      <c r="H238" s="106"/>
      <c r="I238" s="127"/>
      <c r="J238" s="127"/>
    </row>
    <row r="239" spans="1:10" x14ac:dyDescent="0.35">
      <c r="A239" s="127"/>
      <c r="B239" s="128"/>
      <c r="C239" s="21"/>
      <c r="D239" s="127"/>
      <c r="E239" s="127"/>
      <c r="F239" s="127"/>
      <c r="G239" s="106"/>
      <c r="H239" s="106"/>
      <c r="I239" s="127"/>
      <c r="J239" s="127"/>
    </row>
    <row r="240" spans="1:10" x14ac:dyDescent="0.35">
      <c r="A240" s="127"/>
      <c r="B240" s="128"/>
      <c r="C240" s="21"/>
      <c r="D240" s="127"/>
      <c r="E240" s="127"/>
      <c r="F240" s="127"/>
      <c r="G240" s="106"/>
      <c r="H240" s="106"/>
      <c r="I240" s="127"/>
      <c r="J240" s="127"/>
    </row>
    <row r="241" spans="1:10" x14ac:dyDescent="0.35">
      <c r="A241" s="127"/>
      <c r="B241" s="128"/>
      <c r="C241" s="21"/>
      <c r="D241" s="127"/>
      <c r="E241" s="127"/>
      <c r="F241" s="127"/>
      <c r="G241" s="106"/>
      <c r="H241" s="106"/>
      <c r="I241" s="127"/>
      <c r="J241" s="127"/>
    </row>
    <row r="242" spans="1:10" x14ac:dyDescent="0.35">
      <c r="A242" s="127"/>
      <c r="B242" s="128"/>
      <c r="C242" s="21"/>
      <c r="D242" s="127"/>
      <c r="E242" s="127"/>
      <c r="F242" s="127"/>
      <c r="G242" s="106"/>
      <c r="H242" s="106"/>
      <c r="I242" s="127"/>
      <c r="J242" s="127"/>
    </row>
  </sheetData>
  <mergeCells count="1">
    <mergeCell ref="A1:H1"/>
  </mergeCells>
  <dataValidations count="2">
    <dataValidation allowBlank="1" showDropDown="1" showInputMessage="1" showErrorMessage="1" sqref="C10:C30 C5:C8" xr:uid="{8FE417D8-93FB-4A4A-B87E-98E55D401FA1}"/>
    <dataValidation type="list" allowBlank="1" showInputMessage="1" showErrorMessage="1" sqref="A5:A242"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ECE393B1-00BB-47D2-85E5-FDC6CB9F1CA1}">
          <x14:formula1>
            <xm:f>_xlfn.ANCHORARRAY(_xlfn.XLOOKUP($A5,ddlHarvests!$A$2:$A$500,ddlHarvests!$DQ$2:$DQ$500))</xm:f>
          </x14:formula1>
          <xm:sqref>B5:B242</xm:sqref>
        </x14:dataValidation>
        <x14:dataValidation type="list" allowBlank="1" showInputMessage="1" showErrorMessage="1" xr:uid="{271563A5-202B-4B18-8335-F98151F1D444}">
          <x14:formula1>
            <xm:f>DropDown!$CE$3:$CE$11</xm:f>
          </x14:formula1>
          <xm:sqref>D5:D242</xm:sqref>
        </x14:dataValidation>
        <x14:dataValidation type="list" allowBlank="1" showInputMessage="1" showErrorMessage="1" xr:uid="{07051DFB-ED85-4AE6-95F9-4F31C98503DE}">
          <x14:formula1>
            <xm:f>DropDown!$CH$3:$CH$9</xm:f>
          </x14:formula1>
          <xm:sqref>E5:E242</xm:sqref>
        </x14:dataValidation>
        <x14:dataValidation type="list" allowBlank="1" showInputMessage="1" showErrorMessage="1" xr:uid="{1ECB5CED-0299-4965-8D01-D80B02513095}">
          <x14:formula1>
            <xm:f>DropDown!$CI$3:$CI$6</xm:f>
          </x14:formula1>
          <xm:sqref>I5:I242</xm:sqref>
        </x14:dataValidation>
        <x14:dataValidation type="list" allowBlank="1" showInputMessage="1" showErrorMessage="1" xr:uid="{98455FF6-343D-40F6-A77D-22DC99DA6C1F}">
          <x14:formula1>
            <xm:f>DropDown!$BZ$3:$BZ$12</xm:f>
          </x14:formula1>
          <xm:sqref>F5:F242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340"/>
  <sheetViews>
    <sheetView zoomScaleNormal="100" workbookViewId="0">
      <pane ySplit="4" topLeftCell="A333" activePane="bottomLeft" state="frozen"/>
      <selection pane="bottomLeft" activeCell="C339" sqref="C339"/>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15.5" customHeight="1" x14ac:dyDescent="0.35">
      <c r="A1" s="193" t="s">
        <v>6599</v>
      </c>
      <c r="B1" s="193"/>
      <c r="C1" s="193"/>
      <c r="D1" s="193"/>
      <c r="E1" s="193"/>
      <c r="F1" s="193"/>
      <c r="G1" s="193"/>
      <c r="H1" s="193"/>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8581</v>
      </c>
      <c r="B5" cm="1">
        <f t="array" ref="B5">IF(ROW() &lt; ROW(INDEX(treatments[experiment_ID],ROWS(treatments[experiment_ID]))), COUNTIF(INDEX(treatments[experiment_ID],1):treatments[[#This Row],[experiment_ID]],treatments[[#This Row],[experiment_ID]]), "")</f>
        <v>1</v>
      </c>
      <c r="C5" t="s">
        <v>8617</v>
      </c>
      <c r="D5" s="13" t="s">
        <v>8619</v>
      </c>
      <c r="E5" s="13" t="s">
        <v>2502</v>
      </c>
      <c r="F5" s="13"/>
      <c r="G5" s="13"/>
      <c r="H5" s="13" t="s">
        <v>8690</v>
      </c>
      <c r="I5" s="13" t="s">
        <v>8622</v>
      </c>
      <c r="J5" s="13" t="s">
        <v>8624</v>
      </c>
      <c r="K5" s="13"/>
      <c r="L5" s="13"/>
      <c r="M5" s="13"/>
      <c r="N5" s="13"/>
      <c r="O5" s="13" t="s">
        <v>8945</v>
      </c>
      <c r="P5" s="13"/>
      <c r="Q5" s="13"/>
    </row>
    <row r="6" spans="1:17" x14ac:dyDescent="0.35">
      <c r="A6" t="s">
        <v>8581</v>
      </c>
      <c r="B6" cm="1">
        <f t="array" ref="B6">IF(ROW() &lt; ROW(INDEX(treatments[experiment_ID],ROWS(treatments[experiment_ID]))), COUNTIF(INDEX(treatments[experiment_ID],1):treatments[[#This Row],[experiment_ID]],treatments[[#This Row],[experiment_ID]]), "")</f>
        <v>2</v>
      </c>
      <c r="C6" t="s">
        <v>8618</v>
      </c>
      <c r="D6" s="13" t="s">
        <v>8619</v>
      </c>
      <c r="E6" s="13" t="s">
        <v>2502</v>
      </c>
      <c r="F6" s="13"/>
      <c r="G6" s="13"/>
      <c r="H6" s="13" t="s">
        <v>8691</v>
      </c>
      <c r="I6" s="13" t="s">
        <v>8623</v>
      </c>
      <c r="J6" s="13" t="s">
        <v>8625</v>
      </c>
      <c r="K6" s="13"/>
      <c r="L6" s="13"/>
      <c r="M6" s="13"/>
      <c r="N6" s="13"/>
      <c r="O6" s="13" t="s">
        <v>8944</v>
      </c>
      <c r="P6" s="13"/>
      <c r="Q6" s="13"/>
    </row>
    <row r="7" spans="1:17" x14ac:dyDescent="0.35">
      <c r="A7" t="s">
        <v>8581</v>
      </c>
      <c r="B7" cm="1">
        <f t="array" ref="B7">IF(ROW() &lt; ROW(INDEX(treatments[experiment_ID],ROWS(treatments[experiment_ID]))), COUNTIF(INDEX(treatments[experiment_ID],1):treatments[[#This Row],[experiment_ID]],treatments[[#This Row],[experiment_ID]]), "")</f>
        <v>3</v>
      </c>
      <c r="C7" t="s">
        <v>8626</v>
      </c>
      <c r="D7" s="13" t="s">
        <v>8619</v>
      </c>
      <c r="E7" s="13" t="s">
        <v>2502</v>
      </c>
      <c r="F7" s="13"/>
      <c r="G7" s="13"/>
      <c r="H7" s="13" t="s">
        <v>8690</v>
      </c>
      <c r="I7" s="13" t="s">
        <v>8622</v>
      </c>
      <c r="J7" s="13" t="s">
        <v>8634</v>
      </c>
      <c r="K7" s="13"/>
      <c r="L7" s="13"/>
      <c r="M7" s="13"/>
      <c r="N7" s="13"/>
      <c r="O7" s="13" t="s">
        <v>8945</v>
      </c>
      <c r="P7" s="13"/>
      <c r="Q7" s="13"/>
    </row>
    <row r="8" spans="1:17" x14ac:dyDescent="0.35">
      <c r="A8" t="s">
        <v>8581</v>
      </c>
      <c r="B8" cm="1">
        <f t="array" ref="B8">IF(ROW() &lt; ROW(INDEX(treatments[experiment_ID],ROWS(treatments[experiment_ID]))), COUNTIF(INDEX(treatments[experiment_ID],1):treatments[[#This Row],[experiment_ID]],treatments[[#This Row],[experiment_ID]]), "")</f>
        <v>4</v>
      </c>
      <c r="C8" t="s">
        <v>8628</v>
      </c>
      <c r="D8" s="13" t="s">
        <v>8619</v>
      </c>
      <c r="E8" s="13" t="s">
        <v>2502</v>
      </c>
      <c r="F8" s="13"/>
      <c r="G8" s="13"/>
      <c r="H8" s="13" t="s">
        <v>8691</v>
      </c>
      <c r="I8" s="13" t="s">
        <v>8623</v>
      </c>
      <c r="J8" s="13" t="s">
        <v>8635</v>
      </c>
      <c r="K8" s="13"/>
      <c r="L8" s="13"/>
      <c r="M8" s="13"/>
      <c r="N8" s="13"/>
      <c r="O8" s="13" t="s">
        <v>8944</v>
      </c>
      <c r="P8" s="13"/>
      <c r="Q8" s="13"/>
    </row>
    <row r="9" spans="1:17" x14ac:dyDescent="0.35">
      <c r="A9" t="s">
        <v>8581</v>
      </c>
      <c r="B9" cm="1">
        <f t="array" ref="B9">IF(ROW() &lt; ROW(INDEX(treatments[experiment_ID],ROWS(treatments[experiment_ID]))), COUNTIF(INDEX(treatments[experiment_ID],1):treatments[[#This Row],[experiment_ID]],treatments[[#This Row],[experiment_ID]]), "")</f>
        <v>5</v>
      </c>
      <c r="C9" t="s">
        <v>8627</v>
      </c>
      <c r="D9" s="13" t="s">
        <v>8619</v>
      </c>
      <c r="E9" s="13" t="s">
        <v>2502</v>
      </c>
      <c r="F9" s="13"/>
      <c r="G9" s="13"/>
      <c r="H9" s="13" t="s">
        <v>8690</v>
      </c>
      <c r="I9" s="13" t="s">
        <v>8622</v>
      </c>
      <c r="J9" s="13" t="s">
        <v>8636</v>
      </c>
      <c r="K9" s="13"/>
      <c r="L9" s="13"/>
      <c r="M9" s="13"/>
      <c r="N9" s="13"/>
      <c r="O9" s="13" t="s">
        <v>8945</v>
      </c>
      <c r="P9" s="13"/>
      <c r="Q9" s="13"/>
    </row>
    <row r="10" spans="1:17" x14ac:dyDescent="0.35">
      <c r="A10" t="s">
        <v>8581</v>
      </c>
      <c r="B10" cm="1">
        <f t="array" ref="B10">IF(ROW() &lt; ROW(INDEX(treatments[experiment_ID],ROWS(treatments[experiment_ID]))), COUNTIF(INDEX(treatments[experiment_ID],1):treatments[[#This Row],[experiment_ID]],treatments[[#This Row],[experiment_ID]]), "")</f>
        <v>6</v>
      </c>
      <c r="C10" t="s">
        <v>8629</v>
      </c>
      <c r="D10" s="13" t="s">
        <v>8619</v>
      </c>
      <c r="E10" s="13" t="s">
        <v>2502</v>
      </c>
      <c r="F10" s="13"/>
      <c r="G10" s="13"/>
      <c r="H10" s="13" t="s">
        <v>8691</v>
      </c>
      <c r="I10" s="13" t="s">
        <v>8623</v>
      </c>
      <c r="J10" s="13" t="s">
        <v>8637</v>
      </c>
      <c r="K10" s="13"/>
      <c r="L10" s="13"/>
      <c r="M10" s="13"/>
      <c r="N10" s="13"/>
      <c r="O10" s="13" t="s">
        <v>8944</v>
      </c>
      <c r="P10" s="13"/>
      <c r="Q10" s="13"/>
    </row>
    <row r="11" spans="1:17" x14ac:dyDescent="0.35">
      <c r="A11" t="s">
        <v>8581</v>
      </c>
      <c r="B11" cm="1">
        <f t="array" ref="B11">IF(ROW() &lt; ROW(INDEX(treatments[experiment_ID],ROWS(treatments[experiment_ID]))), COUNTIF(INDEX(treatments[experiment_ID],1):treatments[[#This Row],[experiment_ID]],treatments[[#This Row],[experiment_ID]]), "")</f>
        <v>7</v>
      </c>
      <c r="C11" t="s">
        <v>8630</v>
      </c>
      <c r="D11" s="13" t="s">
        <v>8619</v>
      </c>
      <c r="E11" s="13" t="s">
        <v>2502</v>
      </c>
      <c r="F11" s="13"/>
      <c r="G11" s="13"/>
      <c r="H11" s="13" t="s">
        <v>8690</v>
      </c>
      <c r="I11" s="13" t="s">
        <v>8622</v>
      </c>
      <c r="J11" s="13" t="s">
        <v>8638</v>
      </c>
      <c r="K11" s="13"/>
      <c r="L11" s="13"/>
      <c r="M11" s="13"/>
      <c r="N11" s="13"/>
      <c r="O11" s="13" t="s">
        <v>8945</v>
      </c>
      <c r="P11" s="13"/>
      <c r="Q11" s="13"/>
    </row>
    <row r="12" spans="1:17" x14ac:dyDescent="0.35">
      <c r="A12" t="s">
        <v>8581</v>
      </c>
      <c r="B12" cm="1">
        <f t="array" ref="B12">IF(ROW() &lt; ROW(INDEX(treatments[experiment_ID],ROWS(treatments[experiment_ID]))), COUNTIF(INDEX(treatments[experiment_ID],1):treatments[[#This Row],[experiment_ID]],treatments[[#This Row],[experiment_ID]]), "")</f>
        <v>8</v>
      </c>
      <c r="C12" t="s">
        <v>8631</v>
      </c>
      <c r="D12" s="13" t="s">
        <v>8619</v>
      </c>
      <c r="E12" s="13" t="s">
        <v>2502</v>
      </c>
      <c r="F12" s="13"/>
      <c r="G12" s="13"/>
      <c r="H12" s="13" t="s">
        <v>8691</v>
      </c>
      <c r="I12" s="13" t="s">
        <v>8623</v>
      </c>
      <c r="J12" s="13" t="s">
        <v>8639</v>
      </c>
      <c r="K12" s="13"/>
      <c r="L12" s="13"/>
      <c r="M12" s="13"/>
      <c r="N12" s="13"/>
      <c r="O12" s="13" t="s">
        <v>8944</v>
      </c>
      <c r="P12" s="13"/>
      <c r="Q12" s="13"/>
    </row>
    <row r="13" spans="1:17" x14ac:dyDescent="0.35">
      <c r="A13" t="s">
        <v>8581</v>
      </c>
      <c r="B13" cm="1">
        <f t="array" ref="B13">IF(ROW() &lt; ROW(INDEX(treatments[experiment_ID],ROWS(treatments[experiment_ID]))), COUNTIF(INDEX(treatments[experiment_ID],1):treatments[[#This Row],[experiment_ID]],treatments[[#This Row],[experiment_ID]]), "")</f>
        <v>9</v>
      </c>
      <c r="C13" t="s">
        <v>8632</v>
      </c>
      <c r="D13" s="13" t="s">
        <v>8619</v>
      </c>
      <c r="E13" s="13" t="s">
        <v>2502</v>
      </c>
      <c r="F13" s="13"/>
      <c r="G13" s="13"/>
      <c r="H13" s="13" t="s">
        <v>8690</v>
      </c>
      <c r="I13" s="13" t="s">
        <v>8622</v>
      </c>
      <c r="J13" s="13" t="s">
        <v>8640</v>
      </c>
      <c r="K13" s="13"/>
      <c r="L13" s="13"/>
      <c r="M13" s="13"/>
      <c r="N13" s="13"/>
      <c r="O13" s="13" t="s">
        <v>8945</v>
      </c>
      <c r="P13" s="13"/>
      <c r="Q13" s="13"/>
    </row>
    <row r="14" spans="1:17" x14ac:dyDescent="0.35">
      <c r="A14" t="s">
        <v>8581</v>
      </c>
      <c r="B14">
        <v>10</v>
      </c>
      <c r="C14" t="s">
        <v>8633</v>
      </c>
      <c r="D14" s="13" t="s">
        <v>8619</v>
      </c>
      <c r="E14" s="13" t="s">
        <v>2502</v>
      </c>
      <c r="F14" s="13"/>
      <c r="G14" s="13"/>
      <c r="H14" s="13" t="s">
        <v>8691</v>
      </c>
      <c r="I14" s="13" t="s">
        <v>8623</v>
      </c>
      <c r="J14" s="174" t="s">
        <v>8681</v>
      </c>
      <c r="K14" s="13"/>
      <c r="L14" s="13"/>
      <c r="M14" s="13"/>
      <c r="N14" s="13"/>
      <c r="O14" s="13" t="s">
        <v>8944</v>
      </c>
      <c r="P14" s="13"/>
      <c r="Q14" s="13"/>
    </row>
    <row r="15" spans="1:17" x14ac:dyDescent="0.35">
      <c r="A15" t="s">
        <v>8642</v>
      </c>
      <c r="B15" cm="1">
        <f t="array" ref="B15">IF(ROW() &lt; ROW(INDEX(treatments[experiment_ID],ROWS(treatments[experiment_ID]))), COUNTIF(INDEX(treatments[experiment_ID],1):treatments[[#This Row],[experiment_ID]],treatments[[#This Row],[experiment_ID]]), "")</f>
        <v>1</v>
      </c>
      <c r="C15" t="s">
        <v>8682</v>
      </c>
      <c r="D15" s="13" t="s">
        <v>8676</v>
      </c>
      <c r="E15" s="13" t="s">
        <v>2502</v>
      </c>
      <c r="F15" s="13"/>
      <c r="G15" s="13"/>
      <c r="H15" s="13" t="s">
        <v>8868</v>
      </c>
      <c r="I15" s="13" t="s">
        <v>8678</v>
      </c>
      <c r="J15" s="13" t="s">
        <v>8680</v>
      </c>
      <c r="K15" s="13"/>
      <c r="L15" s="13" t="s">
        <v>2502</v>
      </c>
      <c r="M15" s="13"/>
      <c r="N15" s="13"/>
      <c r="O15" s="13" t="s">
        <v>8978</v>
      </c>
      <c r="P15" s="13"/>
      <c r="Q15" s="13"/>
    </row>
    <row r="16" spans="1:17" x14ac:dyDescent="0.35">
      <c r="A16" t="s">
        <v>8642</v>
      </c>
      <c r="B16" cm="1">
        <f t="array" ref="B16">IF(ROW() &lt; ROW(INDEX(treatments[experiment_ID],ROWS(treatments[experiment_ID]))), COUNTIF(INDEX(treatments[experiment_ID],1):treatments[[#This Row],[experiment_ID]],treatments[[#This Row],[experiment_ID]]), "")</f>
        <v>2</v>
      </c>
      <c r="C16" t="s">
        <v>8692</v>
      </c>
      <c r="D16" s="13" t="s">
        <v>8676</v>
      </c>
      <c r="E16" s="13" t="s">
        <v>2502</v>
      </c>
      <c r="F16" s="13"/>
      <c r="G16" s="13"/>
      <c r="H16" s="13" t="s">
        <v>8868</v>
      </c>
      <c r="I16" s="13" t="s">
        <v>8693</v>
      </c>
      <c r="J16" s="13" t="s">
        <v>8680</v>
      </c>
      <c r="K16" s="13"/>
      <c r="L16" s="13" t="s">
        <v>2502</v>
      </c>
      <c r="M16" s="13"/>
      <c r="N16" s="13"/>
      <c r="O16" s="13" t="s">
        <v>8979</v>
      </c>
      <c r="P16" s="13"/>
      <c r="Q16" s="13"/>
    </row>
    <row r="17" spans="1:17" x14ac:dyDescent="0.35">
      <c r="A17" t="s">
        <v>8642</v>
      </c>
      <c r="B17" cm="1">
        <f t="array" ref="B17">IF(ROW() &lt; ROW(INDEX(treatments[experiment_ID],ROWS(treatments[experiment_ID]))), COUNTIF(INDEX(treatments[experiment_ID],1):treatments[[#This Row],[experiment_ID]],treatments[[#This Row],[experiment_ID]]), "")</f>
        <v>3</v>
      </c>
      <c r="C17" t="s">
        <v>8694</v>
      </c>
      <c r="D17" s="13" t="s">
        <v>8676</v>
      </c>
      <c r="E17" s="13" t="s">
        <v>2502</v>
      </c>
      <c r="F17" s="13"/>
      <c r="G17" s="13"/>
      <c r="H17" s="13" t="s">
        <v>8869</v>
      </c>
      <c r="I17" s="13" t="s">
        <v>8696</v>
      </c>
      <c r="J17" s="13" t="s">
        <v>8698</v>
      </c>
      <c r="K17" s="13"/>
      <c r="L17" s="13" t="s">
        <v>2502</v>
      </c>
      <c r="M17" s="13"/>
      <c r="N17" s="13"/>
      <c r="O17" s="13" t="s">
        <v>8978</v>
      </c>
      <c r="P17" s="13"/>
      <c r="Q17" s="13"/>
    </row>
    <row r="18" spans="1:17" x14ac:dyDescent="0.35">
      <c r="A18" t="s">
        <v>8642</v>
      </c>
      <c r="B18" cm="1">
        <f t="array" ref="B18">IF(ROW() &lt; ROW(INDEX(treatments[experiment_ID],ROWS(treatments[experiment_ID]))), COUNTIF(INDEX(treatments[experiment_ID],1):treatments[[#This Row],[experiment_ID]],treatments[[#This Row],[experiment_ID]]), "")</f>
        <v>4</v>
      </c>
      <c r="C18" t="s">
        <v>8695</v>
      </c>
      <c r="D18" s="13" t="s">
        <v>8676</v>
      </c>
      <c r="E18" s="13" t="s">
        <v>2502</v>
      </c>
      <c r="F18" s="13"/>
      <c r="G18" s="13"/>
      <c r="H18" s="13" t="s">
        <v>8869</v>
      </c>
      <c r="I18" s="13" t="s">
        <v>8697</v>
      </c>
      <c r="J18" s="13" t="s">
        <v>8698</v>
      </c>
      <c r="K18" s="13"/>
      <c r="L18" s="13" t="s">
        <v>2502</v>
      </c>
      <c r="M18" s="13"/>
      <c r="N18" s="13"/>
      <c r="O18" s="13" t="s">
        <v>8978</v>
      </c>
      <c r="P18" s="13"/>
      <c r="Q18" s="13"/>
    </row>
    <row r="19" spans="1:17" x14ac:dyDescent="0.35">
      <c r="A19" t="s">
        <v>8699</v>
      </c>
      <c r="B19" cm="1">
        <f t="array" ref="B19">IF(ROW() &lt; ROW(INDEX(treatments[experiment_ID],ROWS(treatments[experiment_ID]))), COUNTIF(INDEX(treatments[experiment_ID],1):treatments[[#This Row],[experiment_ID]],treatments[[#This Row],[experiment_ID]]), "")</f>
        <v>1</v>
      </c>
      <c r="C19" t="s">
        <v>8728</v>
      </c>
      <c r="D19" s="13" t="s">
        <v>2502</v>
      </c>
      <c r="E19" s="13" t="s">
        <v>2502</v>
      </c>
      <c r="F19" s="13"/>
      <c r="G19" s="13"/>
      <c r="H19" s="13" t="s">
        <v>8866</v>
      </c>
      <c r="I19" s="13" t="s">
        <v>8729</v>
      </c>
      <c r="J19" s="13" t="s">
        <v>8730</v>
      </c>
      <c r="K19" s="13"/>
      <c r="L19" s="13" t="s">
        <v>8946</v>
      </c>
      <c r="M19" s="13"/>
      <c r="N19" s="13"/>
      <c r="O19" s="13"/>
      <c r="P19" s="13"/>
      <c r="Q19" s="13"/>
    </row>
    <row r="20" spans="1:17" x14ac:dyDescent="0.35">
      <c r="A20" t="s">
        <v>8699</v>
      </c>
      <c r="B20" cm="1">
        <f t="array" ref="B20">IF(ROW() &lt; ROW(INDEX(treatments[experiment_ID],ROWS(treatments[experiment_ID]))), COUNTIF(INDEX(treatments[experiment_ID],1):treatments[[#This Row],[experiment_ID]],treatments[[#This Row],[experiment_ID]]), "")</f>
        <v>2</v>
      </c>
      <c r="C20" t="s">
        <v>8731</v>
      </c>
      <c r="D20" s="13" t="s">
        <v>8732</v>
      </c>
      <c r="E20" s="13" t="s">
        <v>2502</v>
      </c>
      <c r="F20" s="13"/>
      <c r="G20" s="13"/>
      <c r="H20" s="13" t="s">
        <v>8866</v>
      </c>
      <c r="I20" s="13" t="s">
        <v>8729</v>
      </c>
      <c r="J20" s="13" t="s">
        <v>8730</v>
      </c>
      <c r="K20" s="13"/>
      <c r="L20" s="13" t="s">
        <v>8946</v>
      </c>
      <c r="M20" s="13"/>
      <c r="N20" s="13"/>
      <c r="O20" s="13"/>
      <c r="P20" s="13"/>
      <c r="Q20" s="13"/>
    </row>
    <row r="21" spans="1:17" x14ac:dyDescent="0.35">
      <c r="A21" t="s">
        <v>8699</v>
      </c>
      <c r="B21" cm="1">
        <f t="array" ref="B21">IF(ROW() &lt; ROW(INDEX(treatments[experiment_ID],ROWS(treatments[experiment_ID]))), COUNTIF(INDEX(treatments[experiment_ID],1):treatments[[#This Row],[experiment_ID]],treatments[[#This Row],[experiment_ID]]), "")</f>
        <v>3</v>
      </c>
      <c r="C21" t="s">
        <v>8733</v>
      </c>
      <c r="D21" s="13" t="s">
        <v>2502</v>
      </c>
      <c r="E21" s="13" t="s">
        <v>2502</v>
      </c>
      <c r="F21" s="13"/>
      <c r="G21" s="13"/>
      <c r="H21" s="13" t="s">
        <v>8870</v>
      </c>
      <c r="I21" s="13" t="s">
        <v>8729</v>
      </c>
      <c r="J21" s="13" t="s">
        <v>8730</v>
      </c>
      <c r="K21" s="13"/>
      <c r="L21" s="13" t="s">
        <v>8946</v>
      </c>
      <c r="M21" s="13"/>
      <c r="N21" s="13"/>
      <c r="O21" s="13"/>
      <c r="P21" s="13"/>
      <c r="Q21" s="13"/>
    </row>
    <row r="22" spans="1:17" x14ac:dyDescent="0.35">
      <c r="A22" t="s">
        <v>8699</v>
      </c>
      <c r="B22" cm="1">
        <f t="array" ref="B22">IF(ROW() &lt; ROW(INDEX(treatments[experiment_ID],ROWS(treatments[experiment_ID]))), COUNTIF(INDEX(treatments[experiment_ID],1):treatments[[#This Row],[experiment_ID]],treatments[[#This Row],[experiment_ID]]), "")</f>
        <v>4</v>
      </c>
      <c r="C22" t="s">
        <v>8734</v>
      </c>
      <c r="D22" s="13" t="s">
        <v>8732</v>
      </c>
      <c r="E22" s="13" t="s">
        <v>2502</v>
      </c>
      <c r="F22" s="13"/>
      <c r="G22" s="13"/>
      <c r="H22" s="13" t="s">
        <v>8870</v>
      </c>
      <c r="I22" s="13" t="s">
        <v>8729</v>
      </c>
      <c r="J22" s="13" t="s">
        <v>8730</v>
      </c>
      <c r="K22" s="13"/>
      <c r="L22" s="13" t="s">
        <v>8946</v>
      </c>
      <c r="M22" s="13"/>
      <c r="N22" s="13"/>
      <c r="O22" s="13"/>
      <c r="P22" s="13"/>
      <c r="Q22" s="13"/>
    </row>
    <row r="23" spans="1:17" x14ac:dyDescent="0.35">
      <c r="A23" t="s">
        <v>8699</v>
      </c>
      <c r="B23" cm="1">
        <f t="array" ref="B23">IF(ROW() &lt; ROW(INDEX(treatments[experiment_ID],ROWS(treatments[experiment_ID]))), COUNTIF(INDEX(treatments[experiment_ID],1):treatments[[#This Row],[experiment_ID]],treatments[[#This Row],[experiment_ID]]), "")</f>
        <v>5</v>
      </c>
      <c r="C23" t="s">
        <v>8735</v>
      </c>
      <c r="D23" s="13" t="s">
        <v>8743</v>
      </c>
      <c r="E23" s="13" t="s">
        <v>2502</v>
      </c>
      <c r="F23" s="13"/>
      <c r="G23" s="13"/>
      <c r="H23" s="13" t="s">
        <v>8871</v>
      </c>
      <c r="I23" s="13" t="s">
        <v>8729</v>
      </c>
      <c r="J23" s="13" t="s">
        <v>8747</v>
      </c>
      <c r="K23" s="13"/>
      <c r="L23" s="13" t="s">
        <v>8946</v>
      </c>
      <c r="M23" s="13"/>
      <c r="N23" s="13"/>
      <c r="O23" s="13"/>
      <c r="P23" s="13"/>
      <c r="Q23" s="13"/>
    </row>
    <row r="24" spans="1:17" x14ac:dyDescent="0.35">
      <c r="A24" t="s">
        <v>8699</v>
      </c>
      <c r="B24" cm="1">
        <f t="array" ref="B24">IF(ROW() &lt; ROW(INDEX(treatments[experiment_ID],ROWS(treatments[experiment_ID]))), COUNTIF(INDEX(treatments[experiment_ID],1):treatments[[#This Row],[experiment_ID]],treatments[[#This Row],[experiment_ID]]), "")</f>
        <v>6</v>
      </c>
      <c r="C24" t="s">
        <v>8736</v>
      </c>
      <c r="D24" s="13" t="s">
        <v>8743</v>
      </c>
      <c r="E24" s="13" t="s">
        <v>2502</v>
      </c>
      <c r="F24" s="13"/>
      <c r="G24" s="13"/>
      <c r="H24" s="13" t="s">
        <v>8867</v>
      </c>
      <c r="I24" s="13" t="s">
        <v>8729</v>
      </c>
      <c r="J24" s="13" t="s">
        <v>8747</v>
      </c>
      <c r="K24" s="13"/>
      <c r="L24" s="13" t="s">
        <v>8946</v>
      </c>
      <c r="M24" s="13"/>
      <c r="N24" s="13"/>
      <c r="O24" s="13"/>
      <c r="P24" s="13"/>
      <c r="Q24" s="13"/>
    </row>
    <row r="25" spans="1:17" x14ac:dyDescent="0.35">
      <c r="A25" t="s">
        <v>8699</v>
      </c>
      <c r="B25" cm="1">
        <f t="array" ref="B25">IF(ROW() &lt; ROW(INDEX(treatments[experiment_ID],ROWS(treatments[experiment_ID]))), COUNTIF(INDEX(treatments[experiment_ID],1):treatments[[#This Row],[experiment_ID]],treatments[[#This Row],[experiment_ID]]), "")</f>
        <v>7</v>
      </c>
      <c r="C25" t="s">
        <v>8737</v>
      </c>
      <c r="D25" s="13" t="s">
        <v>8744</v>
      </c>
      <c r="E25" s="13" t="s">
        <v>2502</v>
      </c>
      <c r="F25" s="13"/>
      <c r="G25" s="13"/>
      <c r="H25" s="13" t="s">
        <v>8871</v>
      </c>
      <c r="I25" s="13" t="s">
        <v>8729</v>
      </c>
      <c r="J25" s="13" t="s">
        <v>8747</v>
      </c>
      <c r="K25" s="13"/>
      <c r="L25" s="13" t="s">
        <v>8946</v>
      </c>
      <c r="M25" s="13"/>
      <c r="N25" s="13"/>
      <c r="O25" s="13"/>
      <c r="P25" s="13"/>
      <c r="Q25" s="13"/>
    </row>
    <row r="26" spans="1:17" x14ac:dyDescent="0.35">
      <c r="A26" t="s">
        <v>8699</v>
      </c>
      <c r="B26" cm="1">
        <f t="array" ref="B26">IF(ROW() &lt; ROW(INDEX(treatments[experiment_ID],ROWS(treatments[experiment_ID]))), COUNTIF(INDEX(treatments[experiment_ID],1):treatments[[#This Row],[experiment_ID]],treatments[[#This Row],[experiment_ID]]), "")</f>
        <v>8</v>
      </c>
      <c r="C26" t="s">
        <v>8738</v>
      </c>
      <c r="D26" s="13" t="s">
        <v>8744</v>
      </c>
      <c r="E26" s="13" t="s">
        <v>2502</v>
      </c>
      <c r="F26" s="13"/>
      <c r="G26" s="13"/>
      <c r="H26" s="13" t="s">
        <v>8867</v>
      </c>
      <c r="I26" s="13" t="s">
        <v>8729</v>
      </c>
      <c r="J26" s="13" t="s">
        <v>8747</v>
      </c>
      <c r="K26" s="13"/>
      <c r="L26" s="13" t="s">
        <v>8946</v>
      </c>
      <c r="M26" s="13"/>
      <c r="N26" s="13"/>
      <c r="O26" s="13"/>
      <c r="P26" s="13"/>
      <c r="Q26" s="13"/>
    </row>
    <row r="27" spans="1:17" x14ac:dyDescent="0.35">
      <c r="A27" t="s">
        <v>8699</v>
      </c>
      <c r="B27" cm="1">
        <f t="array" ref="B27">IF(ROW() &lt; ROW(INDEX(treatments[experiment_ID],ROWS(treatments[experiment_ID]))), COUNTIF(INDEX(treatments[experiment_ID],1):treatments[[#This Row],[experiment_ID]],treatments[[#This Row],[experiment_ID]]), "")</f>
        <v>9</v>
      </c>
      <c r="C27" t="s">
        <v>8739</v>
      </c>
      <c r="D27" s="13" t="s">
        <v>8745</v>
      </c>
      <c r="E27" s="13" t="s">
        <v>2502</v>
      </c>
      <c r="F27" s="13"/>
      <c r="G27" s="13"/>
      <c r="H27" s="13" t="s">
        <v>8871</v>
      </c>
      <c r="I27" s="13" t="s">
        <v>8729</v>
      </c>
      <c r="J27" s="13" t="s">
        <v>8747</v>
      </c>
      <c r="K27" s="13"/>
      <c r="L27" s="13" t="s">
        <v>8946</v>
      </c>
      <c r="M27" s="13"/>
      <c r="N27" s="13"/>
      <c r="O27" s="13"/>
      <c r="P27" s="13"/>
      <c r="Q27" s="13"/>
    </row>
    <row r="28" spans="1:17" x14ac:dyDescent="0.35">
      <c r="A28" t="s">
        <v>8699</v>
      </c>
      <c r="B28" cm="1">
        <f t="array" ref="B28">IF(ROW() &lt; ROW(INDEX(treatments[experiment_ID],ROWS(treatments[experiment_ID]))), COUNTIF(INDEX(treatments[experiment_ID],1):treatments[[#This Row],[experiment_ID]],treatments[[#This Row],[experiment_ID]]), "")</f>
        <v>10</v>
      </c>
      <c r="C28" t="s">
        <v>8740</v>
      </c>
      <c r="D28" s="13" t="s">
        <v>8745</v>
      </c>
      <c r="E28" s="13" t="s">
        <v>2502</v>
      </c>
      <c r="F28" s="13"/>
      <c r="G28" s="13"/>
      <c r="H28" s="13" t="s">
        <v>8867</v>
      </c>
      <c r="I28" s="13" t="s">
        <v>8729</v>
      </c>
      <c r="J28" s="13" t="s">
        <v>8747</v>
      </c>
      <c r="K28" s="13"/>
      <c r="L28" s="13" t="s">
        <v>8946</v>
      </c>
      <c r="M28" s="13"/>
      <c r="N28" s="13"/>
      <c r="O28" s="13"/>
      <c r="P28" s="13"/>
      <c r="Q28" s="13"/>
    </row>
    <row r="29" spans="1:17" x14ac:dyDescent="0.35">
      <c r="A29" t="s">
        <v>8699</v>
      </c>
      <c r="B29" cm="1">
        <f t="array" ref="B29">IF(ROW() &lt; ROW(INDEX(treatments[experiment_ID],ROWS(treatments[experiment_ID]))), COUNTIF(INDEX(treatments[experiment_ID],1):treatments[[#This Row],[experiment_ID]],treatments[[#This Row],[experiment_ID]]), "")</f>
        <v>11</v>
      </c>
      <c r="C29" t="s">
        <v>8742</v>
      </c>
      <c r="D29" s="13" t="s">
        <v>8746</v>
      </c>
      <c r="E29" s="13" t="s">
        <v>2502</v>
      </c>
      <c r="F29" s="13"/>
      <c r="G29" s="13"/>
      <c r="H29" s="13" t="s">
        <v>8871</v>
      </c>
      <c r="I29" s="13" t="s">
        <v>8729</v>
      </c>
      <c r="J29" s="13" t="s">
        <v>8747</v>
      </c>
      <c r="K29" s="13"/>
      <c r="L29" s="13" t="s">
        <v>8946</v>
      </c>
      <c r="M29" s="13"/>
      <c r="N29" s="13"/>
      <c r="O29" s="13"/>
      <c r="P29" s="13"/>
      <c r="Q29" s="13"/>
    </row>
    <row r="30" spans="1:17" x14ac:dyDescent="0.35">
      <c r="A30" t="s">
        <v>8699</v>
      </c>
      <c r="B30" cm="1">
        <f t="array" ref="B30">IF(ROW() &lt; ROW(INDEX(treatments[experiment_ID],ROWS(treatments[experiment_ID]))), COUNTIF(INDEX(treatments[experiment_ID],1):treatments[[#This Row],[experiment_ID]],treatments[[#This Row],[experiment_ID]]), "")</f>
        <v>12</v>
      </c>
      <c r="C30" t="s">
        <v>8741</v>
      </c>
      <c r="D30" s="13" t="s">
        <v>8746</v>
      </c>
      <c r="E30" s="13" t="s">
        <v>2502</v>
      </c>
      <c r="F30" s="13"/>
      <c r="G30" s="13"/>
      <c r="H30" s="13" t="s">
        <v>8867</v>
      </c>
      <c r="I30" s="13" t="s">
        <v>8729</v>
      </c>
      <c r="J30" s="13" t="s">
        <v>8747</v>
      </c>
      <c r="K30" s="13"/>
      <c r="L30" s="13" t="s">
        <v>8946</v>
      </c>
      <c r="M30" s="13"/>
      <c r="N30" s="13"/>
      <c r="O30" s="13"/>
      <c r="P30" s="13"/>
      <c r="Q30" s="13"/>
    </row>
    <row r="31" spans="1:17" x14ac:dyDescent="0.35">
      <c r="A31" t="s">
        <v>8748</v>
      </c>
      <c r="B31" cm="1">
        <f t="array" ref="B31">IF(ROW() &lt; ROW(INDEX(treatments[experiment_ID],ROWS(treatments[experiment_ID]))), COUNTIF(INDEX(treatments[experiment_ID],1):treatments[[#This Row],[experiment_ID]],treatments[[#This Row],[experiment_ID]]), "")</f>
        <v>1</v>
      </c>
      <c r="C31" t="s">
        <v>8815</v>
      </c>
      <c r="D31" s="13" t="s">
        <v>2502</v>
      </c>
      <c r="E31" s="13" t="s">
        <v>2502</v>
      </c>
      <c r="F31" s="13"/>
      <c r="G31" s="13"/>
      <c r="H31" s="13" t="s">
        <v>8863</v>
      </c>
      <c r="I31" s="13" t="s">
        <v>8803</v>
      </c>
      <c r="J31" s="13" t="s">
        <v>8804</v>
      </c>
      <c r="K31" s="13"/>
      <c r="L31" s="13"/>
      <c r="M31" s="13" t="s">
        <v>8947</v>
      </c>
      <c r="N31" s="13"/>
      <c r="O31" s="13"/>
      <c r="P31" s="13"/>
      <c r="Q31" s="13"/>
    </row>
    <row r="32" spans="1:17" x14ac:dyDescent="0.35">
      <c r="A32" t="s">
        <v>8748</v>
      </c>
      <c r="B32" cm="1">
        <f t="array" ref="B32">IF(ROW() &lt; ROW(INDEX(treatments[experiment_ID],ROWS(treatments[experiment_ID]))), COUNTIF(INDEX(treatments[experiment_ID],1):treatments[[#This Row],[experiment_ID]],treatments[[#This Row],[experiment_ID]]), "")</f>
        <v>2</v>
      </c>
      <c r="C32" t="s">
        <v>8816</v>
      </c>
      <c r="D32" s="13" t="s">
        <v>2502</v>
      </c>
      <c r="E32" s="13" t="s">
        <v>8683</v>
      </c>
      <c r="F32" s="13"/>
      <c r="G32" s="13"/>
      <c r="H32" s="13" t="s">
        <v>8863</v>
      </c>
      <c r="I32" s="13" t="s">
        <v>8803</v>
      </c>
      <c r="J32" s="13" t="s">
        <v>8804</v>
      </c>
      <c r="K32" s="13"/>
      <c r="L32" s="13"/>
      <c r="M32" s="13" t="s">
        <v>8947</v>
      </c>
      <c r="N32" s="13"/>
      <c r="O32" s="13"/>
      <c r="P32" s="13"/>
      <c r="Q32" s="13"/>
    </row>
    <row r="33" spans="1:17" x14ac:dyDescent="0.35">
      <c r="A33" t="s">
        <v>8748</v>
      </c>
      <c r="B33" cm="1">
        <f t="array" ref="B33">IF(ROW() &lt; ROW(INDEX(treatments[experiment_ID],ROWS(treatments[experiment_ID]))), COUNTIF(INDEX(treatments[experiment_ID],1):treatments[[#This Row],[experiment_ID]],treatments[[#This Row],[experiment_ID]]), "")</f>
        <v>3</v>
      </c>
      <c r="C33" t="s">
        <v>8817</v>
      </c>
      <c r="D33" s="13" t="s">
        <v>2502</v>
      </c>
      <c r="E33" s="13" t="s">
        <v>8684</v>
      </c>
      <c r="F33" s="13"/>
      <c r="G33" s="13"/>
      <c r="H33" s="13" t="s">
        <v>8863</v>
      </c>
      <c r="I33" s="13" t="s">
        <v>8803</v>
      </c>
      <c r="J33" s="13" t="s">
        <v>8804</v>
      </c>
      <c r="K33" s="13"/>
      <c r="L33" s="13"/>
      <c r="M33" s="13" t="s">
        <v>8947</v>
      </c>
      <c r="N33" s="13"/>
      <c r="O33" s="13"/>
      <c r="P33" s="13"/>
      <c r="Q33" s="13"/>
    </row>
    <row r="34" spans="1:17" x14ac:dyDescent="0.35">
      <c r="A34" t="s">
        <v>8748</v>
      </c>
      <c r="B34" cm="1">
        <f t="array" ref="B34">IF(ROW() &lt; ROW(INDEX(treatments[experiment_ID],ROWS(treatments[experiment_ID]))), COUNTIF(INDEX(treatments[experiment_ID],1):treatments[[#This Row],[experiment_ID]],treatments[[#This Row],[experiment_ID]]), "")</f>
        <v>4</v>
      </c>
      <c r="C34" t="s">
        <v>8818</v>
      </c>
      <c r="D34" s="13" t="s">
        <v>2502</v>
      </c>
      <c r="E34" s="13" t="s">
        <v>8685</v>
      </c>
      <c r="F34" s="13"/>
      <c r="G34" s="13"/>
      <c r="H34" s="13" t="s">
        <v>8863</v>
      </c>
      <c r="I34" s="13" t="s">
        <v>8803</v>
      </c>
      <c r="J34" s="13" t="s">
        <v>8804</v>
      </c>
      <c r="K34" s="13"/>
      <c r="L34" s="13"/>
      <c r="M34" s="13" t="s">
        <v>8947</v>
      </c>
      <c r="N34" s="13"/>
      <c r="O34" s="13"/>
      <c r="P34" s="13"/>
      <c r="Q34" s="13"/>
    </row>
    <row r="35" spans="1:17" x14ac:dyDescent="0.35">
      <c r="A35" t="s">
        <v>8748</v>
      </c>
      <c r="B35" cm="1">
        <f t="array" ref="B35">IF(ROW() &lt; ROW(INDEX(treatments[experiment_ID],ROWS(treatments[experiment_ID]))), COUNTIF(INDEX(treatments[experiment_ID],1):treatments[[#This Row],[experiment_ID]],treatments[[#This Row],[experiment_ID]]), "")</f>
        <v>5</v>
      </c>
      <c r="C35" t="s">
        <v>8819</v>
      </c>
      <c r="D35" s="13" t="s">
        <v>2502</v>
      </c>
      <c r="E35" s="13" t="s">
        <v>8686</v>
      </c>
      <c r="F35" s="13"/>
      <c r="G35" s="13"/>
      <c r="H35" s="13" t="s">
        <v>8863</v>
      </c>
      <c r="I35" s="13" t="s">
        <v>8803</v>
      </c>
      <c r="J35" s="13" t="s">
        <v>8804</v>
      </c>
      <c r="K35" s="13"/>
      <c r="L35" s="13"/>
      <c r="M35" s="13" t="s">
        <v>8947</v>
      </c>
      <c r="N35" s="13"/>
      <c r="O35" s="13"/>
      <c r="P35" s="13"/>
      <c r="Q35" s="13"/>
    </row>
    <row r="36" spans="1:17" x14ac:dyDescent="0.35">
      <c r="A36" t="s">
        <v>8748</v>
      </c>
      <c r="B36" cm="1">
        <f t="array" ref="B36">IF(ROW() &lt; ROW(INDEX(treatments[experiment_ID],ROWS(treatments[experiment_ID]))), COUNTIF(INDEX(treatments[experiment_ID],1):treatments[[#This Row],[experiment_ID]],treatments[[#This Row],[experiment_ID]]), "")</f>
        <v>6</v>
      </c>
      <c r="C36" t="s">
        <v>8820</v>
      </c>
      <c r="D36" s="13" t="s">
        <v>2502</v>
      </c>
      <c r="E36" s="13" t="s">
        <v>8687</v>
      </c>
      <c r="F36" s="13"/>
      <c r="G36" s="13"/>
      <c r="H36" s="13" t="s">
        <v>8863</v>
      </c>
      <c r="I36" s="13" t="s">
        <v>8803</v>
      </c>
      <c r="J36" s="13" t="s">
        <v>8804</v>
      </c>
      <c r="K36" s="13"/>
      <c r="L36" s="13"/>
      <c r="M36" s="13" t="s">
        <v>8947</v>
      </c>
      <c r="N36" s="13"/>
      <c r="O36" s="13"/>
      <c r="P36" s="13"/>
      <c r="Q36" s="13"/>
    </row>
    <row r="37" spans="1:17" x14ac:dyDescent="0.35">
      <c r="A37" t="s">
        <v>8748</v>
      </c>
      <c r="B37" cm="1">
        <f t="array" ref="B37">IF(ROW() &lt; ROW(INDEX(treatments[experiment_ID],ROWS(treatments[experiment_ID]))), COUNTIF(INDEX(treatments[experiment_ID],1):treatments[[#This Row],[experiment_ID]],treatments[[#This Row],[experiment_ID]]), "")</f>
        <v>7</v>
      </c>
      <c r="C37" t="s">
        <v>8821</v>
      </c>
      <c r="D37" s="13" t="s">
        <v>2502</v>
      </c>
      <c r="E37" s="13" t="s">
        <v>8688</v>
      </c>
      <c r="F37" s="13"/>
      <c r="G37" s="13"/>
      <c r="H37" s="13" t="s">
        <v>8863</v>
      </c>
      <c r="I37" s="13" t="s">
        <v>8803</v>
      </c>
      <c r="J37" s="13" t="s">
        <v>8804</v>
      </c>
      <c r="K37" s="13"/>
      <c r="L37" s="13"/>
      <c r="M37" s="13" t="s">
        <v>8947</v>
      </c>
      <c r="N37" s="13"/>
      <c r="O37" s="13"/>
      <c r="P37" s="13"/>
      <c r="Q37" s="13"/>
    </row>
    <row r="38" spans="1:17" x14ac:dyDescent="0.35">
      <c r="A38" t="s">
        <v>8748</v>
      </c>
      <c r="B38" cm="1">
        <f t="array" ref="B38">IF(ROW() &lt; ROW(INDEX(treatments[experiment_ID],ROWS(treatments[experiment_ID]))), COUNTIF(INDEX(treatments[experiment_ID],1):treatments[[#This Row],[experiment_ID]],treatments[[#This Row],[experiment_ID]]), "")</f>
        <v>8</v>
      </c>
      <c r="C38" t="s">
        <v>8822</v>
      </c>
      <c r="D38" s="13" t="s">
        <v>2502</v>
      </c>
      <c r="E38" s="13" t="s">
        <v>8689</v>
      </c>
      <c r="F38" s="13"/>
      <c r="G38" s="13"/>
      <c r="H38" s="13" t="s">
        <v>8863</v>
      </c>
      <c r="I38" s="13" t="s">
        <v>8803</v>
      </c>
      <c r="J38" s="13" t="s">
        <v>8804</v>
      </c>
      <c r="K38" s="13"/>
      <c r="L38" s="13"/>
      <c r="M38" s="13" t="s">
        <v>8947</v>
      </c>
      <c r="N38" s="13"/>
      <c r="O38" s="13"/>
      <c r="P38" s="13"/>
      <c r="Q38" s="13"/>
    </row>
    <row r="39" spans="1:17" x14ac:dyDescent="0.35">
      <c r="A39" t="s">
        <v>8748</v>
      </c>
      <c r="B39" cm="1">
        <f t="array" ref="B39">IF(ROW() &lt; ROW(INDEX(treatments[experiment_ID],ROWS(treatments[experiment_ID]))), COUNTIF(INDEX(treatments[experiment_ID],1):treatments[[#This Row],[experiment_ID]],treatments[[#This Row],[experiment_ID]]), "")</f>
        <v>9</v>
      </c>
      <c r="C39" t="s">
        <v>8823</v>
      </c>
      <c r="D39" s="13" t="s">
        <v>2502</v>
      </c>
      <c r="E39" s="13" t="s">
        <v>2502</v>
      </c>
      <c r="F39" s="13"/>
      <c r="G39" s="13"/>
      <c r="H39" s="13" t="s">
        <v>8863</v>
      </c>
      <c r="I39" s="13" t="s">
        <v>8803</v>
      </c>
      <c r="J39" s="13" t="s">
        <v>8805</v>
      </c>
      <c r="K39" s="13"/>
      <c r="L39" s="13"/>
      <c r="M39" s="13" t="s">
        <v>8947</v>
      </c>
      <c r="N39" s="13"/>
      <c r="O39" s="13"/>
      <c r="P39" s="13"/>
      <c r="Q39" s="13"/>
    </row>
    <row r="40" spans="1:17" x14ac:dyDescent="0.35">
      <c r="A40" t="s">
        <v>8748</v>
      </c>
      <c r="B40" cm="1">
        <f t="array" ref="B40">IF(ROW() &lt; ROW(INDEX(treatments[experiment_ID],ROWS(treatments[experiment_ID]))), COUNTIF(INDEX(treatments[experiment_ID],1):treatments[[#This Row],[experiment_ID]],treatments[[#This Row],[experiment_ID]]), "")</f>
        <v>10</v>
      </c>
      <c r="C40" t="s">
        <v>8824</v>
      </c>
      <c r="D40" s="13" t="s">
        <v>2502</v>
      </c>
      <c r="E40" s="13" t="s">
        <v>8683</v>
      </c>
      <c r="F40" s="13"/>
      <c r="G40" s="13"/>
      <c r="H40" s="13" t="s">
        <v>8863</v>
      </c>
      <c r="I40" s="13" t="s">
        <v>8803</v>
      </c>
      <c r="J40" s="13" t="s">
        <v>8805</v>
      </c>
      <c r="K40" s="13"/>
      <c r="L40" s="13"/>
      <c r="M40" s="13" t="s">
        <v>8947</v>
      </c>
      <c r="N40" s="13"/>
      <c r="O40" s="13"/>
      <c r="P40" s="13"/>
      <c r="Q40" s="13"/>
    </row>
    <row r="41" spans="1:17" x14ac:dyDescent="0.35">
      <c r="A41" t="s">
        <v>8748</v>
      </c>
      <c r="B41" cm="1">
        <f t="array" ref="B41">IF(ROW() &lt; ROW(INDEX(treatments[experiment_ID],ROWS(treatments[experiment_ID]))), COUNTIF(INDEX(treatments[experiment_ID],1):treatments[[#This Row],[experiment_ID]],treatments[[#This Row],[experiment_ID]]), "")</f>
        <v>11</v>
      </c>
      <c r="C41" t="s">
        <v>8825</v>
      </c>
      <c r="D41" s="13" t="s">
        <v>2502</v>
      </c>
      <c r="E41" s="13" t="s">
        <v>8684</v>
      </c>
      <c r="F41" s="13"/>
      <c r="G41" s="13"/>
      <c r="H41" s="13" t="s">
        <v>8863</v>
      </c>
      <c r="I41" s="13" t="s">
        <v>8803</v>
      </c>
      <c r="J41" s="13" t="s">
        <v>8805</v>
      </c>
      <c r="K41" s="13"/>
      <c r="L41" s="13"/>
      <c r="M41" s="13" t="s">
        <v>8947</v>
      </c>
      <c r="N41" s="13"/>
      <c r="O41" s="13"/>
      <c r="P41" s="13"/>
      <c r="Q41" s="13"/>
    </row>
    <row r="42" spans="1:17" x14ac:dyDescent="0.35">
      <c r="A42" t="s">
        <v>8748</v>
      </c>
      <c r="B42" cm="1">
        <f t="array" ref="B42">IF(ROW() &lt; ROW(INDEX(treatments[experiment_ID],ROWS(treatments[experiment_ID]))), COUNTIF(INDEX(treatments[experiment_ID],1):treatments[[#This Row],[experiment_ID]],treatments[[#This Row],[experiment_ID]]), "")</f>
        <v>12</v>
      </c>
      <c r="C42" t="s">
        <v>8826</v>
      </c>
      <c r="D42" s="13" t="s">
        <v>2502</v>
      </c>
      <c r="E42" s="13" t="s">
        <v>8685</v>
      </c>
      <c r="F42" s="13"/>
      <c r="G42" s="13"/>
      <c r="H42" s="13" t="s">
        <v>8863</v>
      </c>
      <c r="I42" s="13" t="s">
        <v>8803</v>
      </c>
      <c r="J42" s="13" t="s">
        <v>8805</v>
      </c>
      <c r="K42" s="13"/>
      <c r="L42" s="13"/>
      <c r="M42" s="13" t="s">
        <v>8947</v>
      </c>
      <c r="N42" s="13"/>
      <c r="O42" s="13"/>
      <c r="P42" s="13"/>
      <c r="Q42" s="13"/>
    </row>
    <row r="43" spans="1:17" x14ac:dyDescent="0.35">
      <c r="A43" t="s">
        <v>8748</v>
      </c>
      <c r="B43" cm="1">
        <f t="array" ref="B43">IF(ROW() &lt; ROW(INDEX(treatments[experiment_ID],ROWS(treatments[experiment_ID]))), COUNTIF(INDEX(treatments[experiment_ID],1):treatments[[#This Row],[experiment_ID]],treatments[[#This Row],[experiment_ID]]), "")</f>
        <v>13</v>
      </c>
      <c r="C43" t="s">
        <v>8827</v>
      </c>
      <c r="D43" s="13" t="s">
        <v>2502</v>
      </c>
      <c r="E43" s="13" t="s">
        <v>8686</v>
      </c>
      <c r="F43" s="13"/>
      <c r="G43" s="13"/>
      <c r="H43" s="13" t="s">
        <v>8863</v>
      </c>
      <c r="I43" s="13" t="s">
        <v>8803</v>
      </c>
      <c r="J43" s="13" t="s">
        <v>8805</v>
      </c>
      <c r="K43" s="13"/>
      <c r="L43" s="13"/>
      <c r="M43" s="13" t="s">
        <v>8947</v>
      </c>
      <c r="N43" s="13"/>
      <c r="O43" s="13"/>
      <c r="P43" s="13"/>
      <c r="Q43" s="13"/>
    </row>
    <row r="44" spans="1:17" x14ac:dyDescent="0.35">
      <c r="A44" t="s">
        <v>8748</v>
      </c>
      <c r="B44" cm="1">
        <f t="array" ref="B44">IF(ROW() &lt; ROW(INDEX(treatments[experiment_ID],ROWS(treatments[experiment_ID]))), COUNTIF(INDEX(treatments[experiment_ID],1):treatments[[#This Row],[experiment_ID]],treatments[[#This Row],[experiment_ID]]), "")</f>
        <v>14</v>
      </c>
      <c r="C44" t="s">
        <v>8828</v>
      </c>
      <c r="D44" s="13" t="s">
        <v>2502</v>
      </c>
      <c r="E44" s="13" t="s">
        <v>8687</v>
      </c>
      <c r="F44" s="13"/>
      <c r="G44" s="13"/>
      <c r="H44" s="13" t="s">
        <v>8863</v>
      </c>
      <c r="I44" s="13" t="s">
        <v>8803</v>
      </c>
      <c r="J44" s="13" t="s">
        <v>8805</v>
      </c>
      <c r="K44" s="13"/>
      <c r="L44" s="13"/>
      <c r="M44" s="13" t="s">
        <v>8947</v>
      </c>
      <c r="N44" s="13"/>
      <c r="O44" s="13"/>
      <c r="P44" s="13"/>
      <c r="Q44" s="13"/>
    </row>
    <row r="45" spans="1:17" x14ac:dyDescent="0.35">
      <c r="A45" t="s">
        <v>8748</v>
      </c>
      <c r="B45" cm="1">
        <f t="array" ref="B45">IF(ROW() &lt; ROW(INDEX(treatments[experiment_ID],ROWS(treatments[experiment_ID]))), COUNTIF(INDEX(treatments[experiment_ID],1):treatments[[#This Row],[experiment_ID]],treatments[[#This Row],[experiment_ID]]), "")</f>
        <v>15</v>
      </c>
      <c r="C45" t="s">
        <v>8829</v>
      </c>
      <c r="D45" s="13" t="s">
        <v>2502</v>
      </c>
      <c r="E45" s="13" t="s">
        <v>8688</v>
      </c>
      <c r="F45" s="13"/>
      <c r="G45" s="13"/>
      <c r="H45" s="13" t="s">
        <v>8863</v>
      </c>
      <c r="I45" s="13" t="s">
        <v>8803</v>
      </c>
      <c r="J45" s="13" t="s">
        <v>8805</v>
      </c>
      <c r="K45" s="13"/>
      <c r="L45" s="13"/>
      <c r="M45" s="13" t="s">
        <v>8947</v>
      </c>
      <c r="N45" s="13"/>
      <c r="O45" s="13"/>
      <c r="P45" s="13"/>
      <c r="Q45" s="13"/>
    </row>
    <row r="46" spans="1:17" x14ac:dyDescent="0.35">
      <c r="A46" t="s">
        <v>8748</v>
      </c>
      <c r="B46" cm="1">
        <f t="array" ref="B46">IF(ROW() &lt; ROW(INDEX(treatments[experiment_ID],ROWS(treatments[experiment_ID]))), COUNTIF(INDEX(treatments[experiment_ID],1):treatments[[#This Row],[experiment_ID]],treatments[[#This Row],[experiment_ID]]), "")</f>
        <v>16</v>
      </c>
      <c r="C46" t="s">
        <v>8830</v>
      </c>
      <c r="D46" s="13" t="s">
        <v>2502</v>
      </c>
      <c r="E46" s="13" t="s">
        <v>8689</v>
      </c>
      <c r="F46" s="13"/>
      <c r="G46" s="13"/>
      <c r="H46" s="13" t="s">
        <v>8863</v>
      </c>
      <c r="I46" s="13" t="s">
        <v>8803</v>
      </c>
      <c r="J46" s="13" t="s">
        <v>8805</v>
      </c>
      <c r="K46" s="13"/>
      <c r="L46" s="13"/>
      <c r="M46" s="13" t="s">
        <v>8947</v>
      </c>
      <c r="N46" s="13"/>
      <c r="O46" s="13"/>
      <c r="P46" s="13"/>
      <c r="Q46" s="13"/>
    </row>
    <row r="47" spans="1:17" x14ac:dyDescent="0.35">
      <c r="A47" t="s">
        <v>8748</v>
      </c>
      <c r="B47" cm="1">
        <f t="array" ref="B47">IF(ROW() &lt; ROW(INDEX(treatments[experiment_ID],ROWS(treatments[experiment_ID]))), COUNTIF(INDEX(treatments[experiment_ID],1):treatments[[#This Row],[experiment_ID]],treatments[[#This Row],[experiment_ID]]), "")</f>
        <v>17</v>
      </c>
      <c r="C47" t="s">
        <v>8831</v>
      </c>
      <c r="D47" s="13" t="s">
        <v>2502</v>
      </c>
      <c r="E47" s="13" t="s">
        <v>2502</v>
      </c>
      <c r="F47" s="13"/>
      <c r="G47" s="13"/>
      <c r="H47" s="13" t="s">
        <v>8863</v>
      </c>
      <c r="I47" s="13" t="s">
        <v>8803</v>
      </c>
      <c r="J47" s="13" t="s">
        <v>8809</v>
      </c>
      <c r="K47" s="13"/>
      <c r="L47" s="13"/>
      <c r="M47" s="13" t="s">
        <v>8947</v>
      </c>
      <c r="N47" s="13"/>
      <c r="O47" s="13"/>
      <c r="P47" s="13"/>
      <c r="Q47" s="13"/>
    </row>
    <row r="48" spans="1:17" x14ac:dyDescent="0.35">
      <c r="A48" t="s">
        <v>8748</v>
      </c>
      <c r="B48" cm="1">
        <f t="array" ref="B48">IF(ROW() &lt; ROW(INDEX(treatments[experiment_ID],ROWS(treatments[experiment_ID]))), COUNTIF(INDEX(treatments[experiment_ID],1):treatments[[#This Row],[experiment_ID]],treatments[[#This Row],[experiment_ID]]), "")</f>
        <v>18</v>
      </c>
      <c r="C48" t="s">
        <v>8832</v>
      </c>
      <c r="D48" s="13" t="s">
        <v>2502</v>
      </c>
      <c r="E48" s="13" t="s">
        <v>8683</v>
      </c>
      <c r="F48" s="13"/>
      <c r="G48" s="13"/>
      <c r="H48" s="13" t="s">
        <v>8863</v>
      </c>
      <c r="I48" s="13" t="s">
        <v>8803</v>
      </c>
      <c r="J48" s="13" t="s">
        <v>8809</v>
      </c>
      <c r="K48" s="13"/>
      <c r="L48" s="13"/>
      <c r="M48" s="13" t="s">
        <v>8947</v>
      </c>
      <c r="N48" s="13"/>
      <c r="O48" s="13"/>
      <c r="P48" s="13"/>
      <c r="Q48" s="13"/>
    </row>
    <row r="49" spans="1:17" x14ac:dyDescent="0.35">
      <c r="A49" t="s">
        <v>8748</v>
      </c>
      <c r="B49" cm="1">
        <f t="array" ref="B49">IF(ROW() &lt; ROW(INDEX(treatments[experiment_ID],ROWS(treatments[experiment_ID]))), COUNTIF(INDEX(treatments[experiment_ID],1):treatments[[#This Row],[experiment_ID]],treatments[[#This Row],[experiment_ID]]), "")</f>
        <v>19</v>
      </c>
      <c r="C49" t="s">
        <v>8833</v>
      </c>
      <c r="D49" s="13" t="s">
        <v>2502</v>
      </c>
      <c r="E49" s="13" t="s">
        <v>8684</v>
      </c>
      <c r="F49" s="13"/>
      <c r="G49" s="13"/>
      <c r="H49" s="13" t="s">
        <v>8863</v>
      </c>
      <c r="I49" s="13" t="s">
        <v>8803</v>
      </c>
      <c r="J49" s="13" t="s">
        <v>8809</v>
      </c>
      <c r="K49" s="13"/>
      <c r="L49" s="13"/>
      <c r="M49" s="13" t="s">
        <v>8947</v>
      </c>
      <c r="N49" s="13"/>
      <c r="O49" s="13"/>
      <c r="P49" s="13"/>
      <c r="Q49" s="13"/>
    </row>
    <row r="50" spans="1:17" x14ac:dyDescent="0.35">
      <c r="A50" t="s">
        <v>8748</v>
      </c>
      <c r="B50" cm="1">
        <f t="array" ref="B50">IF(ROW() &lt; ROW(INDEX(treatments[experiment_ID],ROWS(treatments[experiment_ID]))), COUNTIF(INDEX(treatments[experiment_ID],1):treatments[[#This Row],[experiment_ID]],treatments[[#This Row],[experiment_ID]]), "")</f>
        <v>20</v>
      </c>
      <c r="C50" t="s">
        <v>8834</v>
      </c>
      <c r="D50" s="13" t="s">
        <v>2502</v>
      </c>
      <c r="E50" s="13" t="s">
        <v>8685</v>
      </c>
      <c r="F50" s="13"/>
      <c r="G50" s="13"/>
      <c r="H50" s="13" t="s">
        <v>8863</v>
      </c>
      <c r="I50" s="13" t="s">
        <v>8803</v>
      </c>
      <c r="J50" s="13" t="s">
        <v>8809</v>
      </c>
      <c r="K50" s="13"/>
      <c r="L50" s="13"/>
      <c r="M50" s="13" t="s">
        <v>8947</v>
      </c>
      <c r="N50" s="13"/>
      <c r="O50" s="13"/>
      <c r="P50" s="13"/>
      <c r="Q50" s="13"/>
    </row>
    <row r="51" spans="1:17" x14ac:dyDescent="0.35">
      <c r="A51" t="s">
        <v>8748</v>
      </c>
      <c r="B51" cm="1">
        <f t="array" ref="B51">IF(ROW() &lt; ROW(INDEX(treatments[experiment_ID],ROWS(treatments[experiment_ID]))), COUNTIF(INDEX(treatments[experiment_ID],1):treatments[[#This Row],[experiment_ID]],treatments[[#This Row],[experiment_ID]]), "")</f>
        <v>21</v>
      </c>
      <c r="C51" t="s">
        <v>8835</v>
      </c>
      <c r="D51" s="13" t="s">
        <v>2502</v>
      </c>
      <c r="E51" s="13" t="s">
        <v>8686</v>
      </c>
      <c r="F51" s="13"/>
      <c r="G51" s="13"/>
      <c r="H51" s="13" t="s">
        <v>8863</v>
      </c>
      <c r="I51" s="13" t="s">
        <v>8803</v>
      </c>
      <c r="J51" s="13" t="s">
        <v>8809</v>
      </c>
      <c r="K51" s="13"/>
      <c r="L51" s="13"/>
      <c r="M51" s="13" t="s">
        <v>8947</v>
      </c>
      <c r="N51" s="13"/>
      <c r="O51" s="13"/>
      <c r="P51" s="13"/>
      <c r="Q51" s="13"/>
    </row>
    <row r="52" spans="1:17" x14ac:dyDescent="0.35">
      <c r="A52" t="s">
        <v>8748</v>
      </c>
      <c r="B52" cm="1">
        <f t="array" ref="B52">IF(ROW() &lt; ROW(INDEX(treatments[experiment_ID],ROWS(treatments[experiment_ID]))), COUNTIF(INDEX(treatments[experiment_ID],1):treatments[[#This Row],[experiment_ID]],treatments[[#This Row],[experiment_ID]]), "")</f>
        <v>22</v>
      </c>
      <c r="C52" t="s">
        <v>8836</v>
      </c>
      <c r="D52" s="13" t="s">
        <v>2502</v>
      </c>
      <c r="E52" s="13" t="s">
        <v>8687</v>
      </c>
      <c r="F52" s="13"/>
      <c r="G52" s="13"/>
      <c r="H52" s="13" t="s">
        <v>8863</v>
      </c>
      <c r="I52" s="13" t="s">
        <v>8803</v>
      </c>
      <c r="J52" s="13" t="s">
        <v>8809</v>
      </c>
      <c r="K52" s="13"/>
      <c r="L52" s="13"/>
      <c r="M52" s="13" t="s">
        <v>8947</v>
      </c>
      <c r="N52" s="13"/>
      <c r="O52" s="13"/>
      <c r="P52" s="13"/>
      <c r="Q52" s="13"/>
    </row>
    <row r="53" spans="1:17" x14ac:dyDescent="0.35">
      <c r="A53" t="s">
        <v>8748</v>
      </c>
      <c r="B53" cm="1">
        <f t="array" ref="B53">IF(ROW() &lt; ROW(INDEX(treatments[experiment_ID],ROWS(treatments[experiment_ID]))), COUNTIF(INDEX(treatments[experiment_ID],1):treatments[[#This Row],[experiment_ID]],treatments[[#This Row],[experiment_ID]]), "")</f>
        <v>23</v>
      </c>
      <c r="C53" t="s">
        <v>8837</v>
      </c>
      <c r="D53" s="13" t="s">
        <v>2502</v>
      </c>
      <c r="E53" s="13" t="s">
        <v>8688</v>
      </c>
      <c r="F53" s="13"/>
      <c r="G53" s="13"/>
      <c r="H53" s="13" t="s">
        <v>8863</v>
      </c>
      <c r="I53" s="13" t="s">
        <v>8803</v>
      </c>
      <c r="J53" s="13" t="s">
        <v>8809</v>
      </c>
      <c r="K53" s="13"/>
      <c r="L53" s="13"/>
      <c r="M53" s="13" t="s">
        <v>8947</v>
      </c>
      <c r="N53" s="13"/>
      <c r="O53" s="13"/>
      <c r="P53" s="13"/>
      <c r="Q53" s="13"/>
    </row>
    <row r="54" spans="1:17" x14ac:dyDescent="0.35">
      <c r="A54" t="s">
        <v>8748</v>
      </c>
      <c r="B54" cm="1">
        <f t="array" ref="B54">IF(ROW() &lt; ROW(INDEX(treatments[experiment_ID],ROWS(treatments[experiment_ID]))), COUNTIF(INDEX(treatments[experiment_ID],1):treatments[[#This Row],[experiment_ID]],treatments[[#This Row],[experiment_ID]]), "")</f>
        <v>24</v>
      </c>
      <c r="C54" t="s">
        <v>8838</v>
      </c>
      <c r="D54" s="13" t="s">
        <v>2502</v>
      </c>
      <c r="E54" s="13" t="s">
        <v>8689</v>
      </c>
      <c r="F54" s="13"/>
      <c r="G54" s="13"/>
      <c r="H54" s="13" t="s">
        <v>8863</v>
      </c>
      <c r="I54" s="13" t="s">
        <v>8803</v>
      </c>
      <c r="J54" s="13" t="s">
        <v>8809</v>
      </c>
      <c r="K54" s="13"/>
      <c r="L54" s="13"/>
      <c r="M54" s="13" t="s">
        <v>8947</v>
      </c>
      <c r="N54" s="13"/>
      <c r="O54" s="13"/>
      <c r="P54" s="13"/>
      <c r="Q54" s="13"/>
    </row>
    <row r="55" spans="1:17" x14ac:dyDescent="0.35">
      <c r="A55" t="s">
        <v>8748</v>
      </c>
      <c r="B55" cm="1">
        <f t="array" ref="B55">IF(ROW() &lt; ROW(INDEX(treatments[experiment_ID],ROWS(treatments[experiment_ID]))), COUNTIF(INDEX(treatments[experiment_ID],1):treatments[[#This Row],[experiment_ID]],treatments[[#This Row],[experiment_ID]]), "")</f>
        <v>25</v>
      </c>
      <c r="C55" t="s">
        <v>8839</v>
      </c>
      <c r="D55" s="13" t="s">
        <v>2502</v>
      </c>
      <c r="E55" s="13" t="s">
        <v>2502</v>
      </c>
      <c r="F55" s="13"/>
      <c r="G55" s="13"/>
      <c r="H55" s="13" t="s">
        <v>8863</v>
      </c>
      <c r="I55" s="13" t="s">
        <v>8803</v>
      </c>
      <c r="J55" s="13" t="s">
        <v>8810</v>
      </c>
      <c r="K55" s="13"/>
      <c r="L55" s="13"/>
      <c r="M55" s="13" t="s">
        <v>8947</v>
      </c>
      <c r="N55" s="13"/>
      <c r="O55" s="13"/>
      <c r="P55" s="13"/>
      <c r="Q55" s="13"/>
    </row>
    <row r="56" spans="1:17" x14ac:dyDescent="0.35">
      <c r="A56" t="s">
        <v>8748</v>
      </c>
      <c r="B56" cm="1">
        <f t="array" ref="B56">IF(ROW() &lt; ROW(INDEX(treatments[experiment_ID],ROWS(treatments[experiment_ID]))), COUNTIF(INDEX(treatments[experiment_ID],1):treatments[[#This Row],[experiment_ID]],treatments[[#This Row],[experiment_ID]]), "")</f>
        <v>26</v>
      </c>
      <c r="C56" t="s">
        <v>8840</v>
      </c>
      <c r="D56" s="13" t="s">
        <v>2502</v>
      </c>
      <c r="E56" s="13" t="s">
        <v>8683</v>
      </c>
      <c r="F56" s="13"/>
      <c r="G56" s="13"/>
      <c r="H56" s="13" t="s">
        <v>8863</v>
      </c>
      <c r="I56" s="13" t="s">
        <v>8803</v>
      </c>
      <c r="J56" s="13" t="s">
        <v>8810</v>
      </c>
      <c r="K56" s="13"/>
      <c r="L56" s="13"/>
      <c r="M56" s="13" t="s">
        <v>8947</v>
      </c>
      <c r="N56" s="13"/>
      <c r="O56" s="13"/>
      <c r="P56" s="13"/>
      <c r="Q56" s="13"/>
    </row>
    <row r="57" spans="1:17" x14ac:dyDescent="0.35">
      <c r="A57" t="s">
        <v>8748</v>
      </c>
      <c r="B57" cm="1">
        <f t="array" ref="B57">IF(ROW() &lt; ROW(INDEX(treatments[experiment_ID],ROWS(treatments[experiment_ID]))), COUNTIF(INDEX(treatments[experiment_ID],1):treatments[[#This Row],[experiment_ID]],treatments[[#This Row],[experiment_ID]]), "")</f>
        <v>27</v>
      </c>
      <c r="C57" t="s">
        <v>8841</v>
      </c>
      <c r="D57" s="13" t="s">
        <v>2502</v>
      </c>
      <c r="E57" s="13" t="s">
        <v>8684</v>
      </c>
      <c r="F57" s="13"/>
      <c r="G57" s="13"/>
      <c r="H57" s="13" t="s">
        <v>8863</v>
      </c>
      <c r="I57" s="13" t="s">
        <v>8803</v>
      </c>
      <c r="J57" s="13" t="s">
        <v>8810</v>
      </c>
      <c r="K57" s="13"/>
      <c r="L57" s="13"/>
      <c r="M57" s="13" t="s">
        <v>8947</v>
      </c>
      <c r="N57" s="13"/>
      <c r="O57" s="13"/>
      <c r="P57" s="13"/>
      <c r="Q57" s="13"/>
    </row>
    <row r="58" spans="1:17" x14ac:dyDescent="0.35">
      <c r="A58" t="s">
        <v>8748</v>
      </c>
      <c r="B58" cm="1">
        <f t="array" ref="B58">IF(ROW() &lt; ROW(INDEX(treatments[experiment_ID],ROWS(treatments[experiment_ID]))), COUNTIF(INDEX(treatments[experiment_ID],1):treatments[[#This Row],[experiment_ID]],treatments[[#This Row],[experiment_ID]]), "")</f>
        <v>28</v>
      </c>
      <c r="C58" t="s">
        <v>8842</v>
      </c>
      <c r="D58" s="13" t="s">
        <v>2502</v>
      </c>
      <c r="E58" s="13" t="s">
        <v>8685</v>
      </c>
      <c r="F58" s="13"/>
      <c r="G58" s="13"/>
      <c r="H58" s="13" t="s">
        <v>8863</v>
      </c>
      <c r="I58" s="13" t="s">
        <v>8803</v>
      </c>
      <c r="J58" s="13" t="s">
        <v>8810</v>
      </c>
      <c r="K58" s="13"/>
      <c r="L58" s="13"/>
      <c r="M58" s="13" t="s">
        <v>8947</v>
      </c>
      <c r="N58" s="13"/>
      <c r="O58" s="13"/>
      <c r="P58" s="13"/>
      <c r="Q58" s="13"/>
    </row>
    <row r="59" spans="1:17" x14ac:dyDescent="0.35">
      <c r="A59" t="s">
        <v>8748</v>
      </c>
      <c r="B59" cm="1">
        <f t="array" ref="B59">IF(ROW() &lt; ROW(INDEX(treatments[experiment_ID],ROWS(treatments[experiment_ID]))), COUNTIF(INDEX(treatments[experiment_ID],1):treatments[[#This Row],[experiment_ID]],treatments[[#This Row],[experiment_ID]]), "")</f>
        <v>29</v>
      </c>
      <c r="C59" t="s">
        <v>8843</v>
      </c>
      <c r="D59" s="13" t="s">
        <v>2502</v>
      </c>
      <c r="E59" s="13" t="s">
        <v>8686</v>
      </c>
      <c r="F59" s="13"/>
      <c r="G59" s="13"/>
      <c r="H59" s="13" t="s">
        <v>8863</v>
      </c>
      <c r="I59" s="13" t="s">
        <v>8803</v>
      </c>
      <c r="J59" s="13" t="s">
        <v>8810</v>
      </c>
      <c r="K59" s="13"/>
      <c r="L59" s="13"/>
      <c r="M59" s="13" t="s">
        <v>8947</v>
      </c>
      <c r="N59" s="13"/>
      <c r="O59" s="13"/>
      <c r="P59" s="13"/>
      <c r="Q59" s="13"/>
    </row>
    <row r="60" spans="1:17" x14ac:dyDescent="0.35">
      <c r="A60" t="s">
        <v>8748</v>
      </c>
      <c r="B60" cm="1">
        <f t="array" ref="B60">IF(ROW() &lt; ROW(INDEX(treatments[experiment_ID],ROWS(treatments[experiment_ID]))), COUNTIF(INDEX(treatments[experiment_ID],1):treatments[[#This Row],[experiment_ID]],treatments[[#This Row],[experiment_ID]]), "")</f>
        <v>30</v>
      </c>
      <c r="C60" t="s">
        <v>8844</v>
      </c>
      <c r="D60" s="13" t="s">
        <v>2502</v>
      </c>
      <c r="E60" s="13" t="s">
        <v>8687</v>
      </c>
      <c r="F60" s="13"/>
      <c r="G60" s="13"/>
      <c r="H60" s="13" t="s">
        <v>8863</v>
      </c>
      <c r="I60" s="13" t="s">
        <v>8803</v>
      </c>
      <c r="J60" s="13" t="s">
        <v>8810</v>
      </c>
      <c r="K60" s="13"/>
      <c r="L60" s="13"/>
      <c r="M60" s="13" t="s">
        <v>8947</v>
      </c>
      <c r="N60" s="13"/>
      <c r="O60" s="13"/>
      <c r="P60" s="13"/>
      <c r="Q60" s="13"/>
    </row>
    <row r="61" spans="1:17" x14ac:dyDescent="0.35">
      <c r="A61" t="s">
        <v>8748</v>
      </c>
      <c r="B61" cm="1">
        <f t="array" ref="B61">IF(ROW() &lt; ROW(INDEX(treatments[experiment_ID],ROWS(treatments[experiment_ID]))), COUNTIF(INDEX(treatments[experiment_ID],1):treatments[[#This Row],[experiment_ID]],treatments[[#This Row],[experiment_ID]]), "")</f>
        <v>31</v>
      </c>
      <c r="C61" t="s">
        <v>8845</v>
      </c>
      <c r="D61" s="13" t="s">
        <v>2502</v>
      </c>
      <c r="E61" s="13" t="s">
        <v>8688</v>
      </c>
      <c r="F61" s="13"/>
      <c r="G61" s="13"/>
      <c r="H61" s="13" t="s">
        <v>8863</v>
      </c>
      <c r="I61" s="13" t="s">
        <v>8803</v>
      </c>
      <c r="J61" s="13" t="s">
        <v>8810</v>
      </c>
      <c r="K61" s="13"/>
      <c r="L61" s="13"/>
      <c r="M61" s="13" t="s">
        <v>8947</v>
      </c>
      <c r="N61" s="13"/>
      <c r="O61" s="13"/>
      <c r="P61" s="13"/>
      <c r="Q61" s="13"/>
    </row>
    <row r="62" spans="1:17" x14ac:dyDescent="0.35">
      <c r="A62" t="s">
        <v>8748</v>
      </c>
      <c r="B62" cm="1">
        <f t="array" ref="B62">IF(ROW() &lt; ROW(INDEX(treatments[experiment_ID],ROWS(treatments[experiment_ID]))), COUNTIF(INDEX(treatments[experiment_ID],1):treatments[[#This Row],[experiment_ID]],treatments[[#This Row],[experiment_ID]]), "")</f>
        <v>32</v>
      </c>
      <c r="C62" t="s">
        <v>8846</v>
      </c>
      <c r="D62" s="13" t="s">
        <v>2502</v>
      </c>
      <c r="E62" s="13" t="s">
        <v>8689</v>
      </c>
      <c r="F62" s="13"/>
      <c r="G62" s="13"/>
      <c r="H62" s="13" t="s">
        <v>8863</v>
      </c>
      <c r="I62" s="13" t="s">
        <v>8803</v>
      </c>
      <c r="J62" s="13" t="s">
        <v>8810</v>
      </c>
      <c r="K62" s="13"/>
      <c r="L62" s="13"/>
      <c r="M62" s="13" t="s">
        <v>8947</v>
      </c>
      <c r="N62" s="13"/>
      <c r="O62" s="13"/>
      <c r="P62" s="13"/>
      <c r="Q62" s="13"/>
    </row>
    <row r="63" spans="1:17" x14ac:dyDescent="0.35">
      <c r="A63" t="s">
        <v>8748</v>
      </c>
      <c r="B63" cm="1">
        <f t="array" ref="B63">IF(ROW() &lt; ROW(INDEX(treatments[experiment_ID],ROWS(treatments[experiment_ID]))), COUNTIF(INDEX(treatments[experiment_ID],1):treatments[[#This Row],[experiment_ID]],treatments[[#This Row],[experiment_ID]]), "")</f>
        <v>33</v>
      </c>
      <c r="C63" t="s">
        <v>8847</v>
      </c>
      <c r="D63" s="13" t="s">
        <v>2502</v>
      </c>
      <c r="E63" s="13" t="s">
        <v>2502</v>
      </c>
      <c r="F63" s="13"/>
      <c r="G63" s="13"/>
      <c r="H63" s="13" t="s">
        <v>8863</v>
      </c>
      <c r="I63" s="13" t="s">
        <v>8803</v>
      </c>
      <c r="J63" s="13" t="s">
        <v>8811</v>
      </c>
      <c r="K63" s="13"/>
      <c r="L63" s="13"/>
      <c r="M63" s="13" t="s">
        <v>8947</v>
      </c>
      <c r="N63" s="13"/>
      <c r="O63" s="13"/>
      <c r="P63" s="13"/>
      <c r="Q63" s="13"/>
    </row>
    <row r="64" spans="1:17" x14ac:dyDescent="0.35">
      <c r="A64" t="s">
        <v>8748</v>
      </c>
      <c r="B64" cm="1">
        <f t="array" ref="B64">IF(ROW() &lt; ROW(INDEX(treatments[experiment_ID],ROWS(treatments[experiment_ID]))), COUNTIF(INDEX(treatments[experiment_ID],1):treatments[[#This Row],[experiment_ID]],treatments[[#This Row],[experiment_ID]]), "")</f>
        <v>34</v>
      </c>
      <c r="C64" t="s">
        <v>8848</v>
      </c>
      <c r="D64" s="13" t="s">
        <v>2502</v>
      </c>
      <c r="E64" s="13" t="s">
        <v>8683</v>
      </c>
      <c r="F64" s="13"/>
      <c r="G64" s="13"/>
      <c r="H64" s="13" t="s">
        <v>8863</v>
      </c>
      <c r="I64" s="13" t="s">
        <v>8803</v>
      </c>
      <c r="J64" s="13" t="s">
        <v>8811</v>
      </c>
      <c r="K64" s="13"/>
      <c r="L64" s="13"/>
      <c r="M64" s="13" t="s">
        <v>8947</v>
      </c>
      <c r="N64" s="13"/>
      <c r="O64" s="13"/>
      <c r="P64" s="13"/>
      <c r="Q64" s="13"/>
    </row>
    <row r="65" spans="1:17" x14ac:dyDescent="0.35">
      <c r="A65" t="s">
        <v>8748</v>
      </c>
      <c r="B65" cm="1">
        <f t="array" ref="B65">IF(ROW() &lt; ROW(INDEX(treatments[experiment_ID],ROWS(treatments[experiment_ID]))), COUNTIF(INDEX(treatments[experiment_ID],1):treatments[[#This Row],[experiment_ID]],treatments[[#This Row],[experiment_ID]]), "")</f>
        <v>35</v>
      </c>
      <c r="C65" t="s">
        <v>8849</v>
      </c>
      <c r="D65" s="13" t="s">
        <v>2502</v>
      </c>
      <c r="E65" s="13" t="s">
        <v>8684</v>
      </c>
      <c r="F65" s="13"/>
      <c r="G65" s="13"/>
      <c r="H65" s="13" t="s">
        <v>8863</v>
      </c>
      <c r="I65" s="13" t="s">
        <v>8803</v>
      </c>
      <c r="J65" s="13" t="s">
        <v>8811</v>
      </c>
      <c r="K65" s="13"/>
      <c r="L65" s="13"/>
      <c r="M65" s="13" t="s">
        <v>8947</v>
      </c>
      <c r="N65" s="13"/>
      <c r="O65" s="13"/>
      <c r="P65" s="13"/>
      <c r="Q65" s="13"/>
    </row>
    <row r="66" spans="1:17" x14ac:dyDescent="0.35">
      <c r="A66" t="s">
        <v>8748</v>
      </c>
      <c r="B66" cm="1">
        <f t="array" ref="B66">IF(ROW() &lt; ROW(INDEX(treatments[experiment_ID],ROWS(treatments[experiment_ID]))), COUNTIF(INDEX(treatments[experiment_ID],1):treatments[[#This Row],[experiment_ID]],treatments[[#This Row],[experiment_ID]]), "")</f>
        <v>36</v>
      </c>
      <c r="C66" t="s">
        <v>8850</v>
      </c>
      <c r="D66" s="13" t="s">
        <v>2502</v>
      </c>
      <c r="E66" s="13" t="s">
        <v>8685</v>
      </c>
      <c r="F66" s="13"/>
      <c r="G66" s="13"/>
      <c r="H66" s="13" t="s">
        <v>8863</v>
      </c>
      <c r="I66" s="13" t="s">
        <v>8803</v>
      </c>
      <c r="J66" s="13" t="s">
        <v>8811</v>
      </c>
      <c r="K66" s="13"/>
      <c r="L66" s="13"/>
      <c r="M66" s="13" t="s">
        <v>8947</v>
      </c>
      <c r="N66" s="13"/>
      <c r="O66" s="13"/>
      <c r="P66" s="13"/>
      <c r="Q66" s="13"/>
    </row>
    <row r="67" spans="1:17" x14ac:dyDescent="0.35">
      <c r="A67" t="s">
        <v>8748</v>
      </c>
      <c r="B67" cm="1">
        <f t="array" ref="B67">IF(ROW() &lt; ROW(INDEX(treatments[experiment_ID],ROWS(treatments[experiment_ID]))), COUNTIF(INDEX(treatments[experiment_ID],1):treatments[[#This Row],[experiment_ID]],treatments[[#This Row],[experiment_ID]]), "")</f>
        <v>37</v>
      </c>
      <c r="C67" t="s">
        <v>8851</v>
      </c>
      <c r="D67" s="13" t="s">
        <v>2502</v>
      </c>
      <c r="E67" s="13" t="s">
        <v>8686</v>
      </c>
      <c r="F67" s="13"/>
      <c r="G67" s="13"/>
      <c r="H67" s="13" t="s">
        <v>8863</v>
      </c>
      <c r="I67" s="13" t="s">
        <v>8803</v>
      </c>
      <c r="J67" s="13" t="s">
        <v>8811</v>
      </c>
      <c r="K67" s="13"/>
      <c r="L67" s="13"/>
      <c r="M67" s="13" t="s">
        <v>8947</v>
      </c>
      <c r="N67" s="13"/>
      <c r="O67" s="13"/>
      <c r="P67" s="13"/>
      <c r="Q67" s="13"/>
    </row>
    <row r="68" spans="1:17" x14ac:dyDescent="0.35">
      <c r="A68" t="s">
        <v>8748</v>
      </c>
      <c r="B68" cm="1">
        <f t="array" ref="B68">IF(ROW() &lt; ROW(INDEX(treatments[experiment_ID],ROWS(treatments[experiment_ID]))), COUNTIF(INDEX(treatments[experiment_ID],1):treatments[[#This Row],[experiment_ID]],treatments[[#This Row],[experiment_ID]]), "")</f>
        <v>38</v>
      </c>
      <c r="C68" t="s">
        <v>8852</v>
      </c>
      <c r="D68" s="13" t="s">
        <v>2502</v>
      </c>
      <c r="E68" s="13" t="s">
        <v>8687</v>
      </c>
      <c r="F68" s="13"/>
      <c r="G68" s="13"/>
      <c r="H68" s="13" t="s">
        <v>8863</v>
      </c>
      <c r="I68" s="13" t="s">
        <v>8803</v>
      </c>
      <c r="J68" s="13" t="s">
        <v>8811</v>
      </c>
      <c r="K68" s="13"/>
      <c r="L68" s="13"/>
      <c r="M68" s="13" t="s">
        <v>8947</v>
      </c>
      <c r="N68" s="13"/>
      <c r="O68" s="13"/>
      <c r="P68" s="13"/>
      <c r="Q68" s="13"/>
    </row>
    <row r="69" spans="1:17" x14ac:dyDescent="0.35">
      <c r="A69" t="s">
        <v>8748</v>
      </c>
      <c r="B69" cm="1">
        <f t="array" ref="B69">IF(ROW() &lt; ROW(INDEX(treatments[experiment_ID],ROWS(treatments[experiment_ID]))), COUNTIF(INDEX(treatments[experiment_ID],1):treatments[[#This Row],[experiment_ID]],treatments[[#This Row],[experiment_ID]]), "")</f>
        <v>39</v>
      </c>
      <c r="C69" t="s">
        <v>8853</v>
      </c>
      <c r="D69" s="13" t="s">
        <v>2502</v>
      </c>
      <c r="E69" s="13" t="s">
        <v>8688</v>
      </c>
      <c r="F69" s="13"/>
      <c r="G69" s="13"/>
      <c r="H69" s="13" t="s">
        <v>8863</v>
      </c>
      <c r="I69" s="13" t="s">
        <v>8803</v>
      </c>
      <c r="J69" s="13" t="s">
        <v>8811</v>
      </c>
      <c r="K69" s="13"/>
      <c r="L69" s="13"/>
      <c r="M69" s="13" t="s">
        <v>8947</v>
      </c>
      <c r="N69" s="13"/>
      <c r="O69" s="13"/>
      <c r="P69" s="13"/>
      <c r="Q69" s="13"/>
    </row>
    <row r="70" spans="1:17" x14ac:dyDescent="0.35">
      <c r="A70" t="s">
        <v>8748</v>
      </c>
      <c r="B70" cm="1">
        <f t="array" ref="B70">IF(ROW() &lt; ROW(INDEX(treatments[experiment_ID],ROWS(treatments[experiment_ID]))), COUNTIF(INDEX(treatments[experiment_ID],1):treatments[[#This Row],[experiment_ID]],treatments[[#This Row],[experiment_ID]]), "")</f>
        <v>40</v>
      </c>
      <c r="C70" t="s">
        <v>8854</v>
      </c>
      <c r="D70" s="13" t="s">
        <v>2502</v>
      </c>
      <c r="E70" s="13" t="s">
        <v>8689</v>
      </c>
      <c r="F70" s="13"/>
      <c r="G70" s="13"/>
      <c r="H70" s="13" t="s">
        <v>8863</v>
      </c>
      <c r="I70" s="13" t="s">
        <v>8803</v>
      </c>
      <c r="J70" s="13" t="s">
        <v>8811</v>
      </c>
      <c r="K70" s="13"/>
      <c r="L70" s="13"/>
      <c r="M70" s="13" t="s">
        <v>8947</v>
      </c>
      <c r="N70" s="13"/>
      <c r="O70" s="13"/>
      <c r="P70" s="13"/>
      <c r="Q70" s="13"/>
    </row>
    <row r="71" spans="1:17" x14ac:dyDescent="0.35">
      <c r="A71" t="s">
        <v>8748</v>
      </c>
      <c r="B71" cm="1">
        <f t="array" ref="B71">IF(ROW() &lt; ROW(INDEX(treatments[experiment_ID],ROWS(treatments[experiment_ID]))), COUNTIF(INDEX(treatments[experiment_ID],1):treatments[[#This Row],[experiment_ID]],treatments[[#This Row],[experiment_ID]]), "")</f>
        <v>41</v>
      </c>
      <c r="C71" t="s">
        <v>8855</v>
      </c>
      <c r="D71" s="13" t="s">
        <v>2502</v>
      </c>
      <c r="E71" s="13" t="s">
        <v>2502</v>
      </c>
      <c r="F71" s="13"/>
      <c r="G71" s="13"/>
      <c r="H71" s="13" t="s">
        <v>8863</v>
      </c>
      <c r="I71" s="13" t="s">
        <v>8803</v>
      </c>
      <c r="J71" s="13" t="s">
        <v>8812</v>
      </c>
      <c r="K71" s="13"/>
      <c r="L71" s="13"/>
      <c r="M71" s="13" t="s">
        <v>8947</v>
      </c>
      <c r="N71" s="13"/>
      <c r="O71" s="13"/>
      <c r="P71" s="13"/>
      <c r="Q71" s="13"/>
    </row>
    <row r="72" spans="1:17" x14ac:dyDescent="0.35">
      <c r="A72" t="s">
        <v>8748</v>
      </c>
      <c r="B72" cm="1">
        <f t="array" ref="B72">IF(ROW() &lt; ROW(INDEX(treatments[experiment_ID],ROWS(treatments[experiment_ID]))), COUNTIF(INDEX(treatments[experiment_ID],1):treatments[[#This Row],[experiment_ID]],treatments[[#This Row],[experiment_ID]]), "")</f>
        <v>42</v>
      </c>
      <c r="C72" t="s">
        <v>8856</v>
      </c>
      <c r="D72" s="13" t="s">
        <v>2502</v>
      </c>
      <c r="E72" s="13" t="s">
        <v>8683</v>
      </c>
      <c r="F72" s="13"/>
      <c r="G72" s="13"/>
      <c r="H72" s="13" t="s">
        <v>8863</v>
      </c>
      <c r="I72" s="13" t="s">
        <v>8803</v>
      </c>
      <c r="J72" s="13" t="s">
        <v>8812</v>
      </c>
      <c r="K72" s="13"/>
      <c r="L72" s="13"/>
      <c r="M72" s="13" t="s">
        <v>8947</v>
      </c>
      <c r="N72" s="13"/>
      <c r="O72" s="13"/>
      <c r="P72" s="13"/>
      <c r="Q72" s="13"/>
    </row>
    <row r="73" spans="1:17" x14ac:dyDescent="0.35">
      <c r="A73" t="s">
        <v>8748</v>
      </c>
      <c r="B73" cm="1">
        <f t="array" ref="B73">IF(ROW() &lt; ROW(INDEX(treatments[experiment_ID],ROWS(treatments[experiment_ID]))), COUNTIF(INDEX(treatments[experiment_ID],1):treatments[[#This Row],[experiment_ID]],treatments[[#This Row],[experiment_ID]]), "")</f>
        <v>43</v>
      </c>
      <c r="C73" t="s">
        <v>8857</v>
      </c>
      <c r="D73" s="13" t="s">
        <v>2502</v>
      </c>
      <c r="E73" s="13" t="s">
        <v>8684</v>
      </c>
      <c r="F73" s="13"/>
      <c r="G73" s="13"/>
      <c r="H73" s="13" t="s">
        <v>8863</v>
      </c>
      <c r="I73" s="13" t="s">
        <v>8803</v>
      </c>
      <c r="J73" s="13" t="s">
        <v>8812</v>
      </c>
      <c r="K73" s="13"/>
      <c r="L73" s="13"/>
      <c r="M73" s="13" t="s">
        <v>8947</v>
      </c>
      <c r="N73" s="13"/>
      <c r="O73" s="13"/>
      <c r="P73" s="13"/>
      <c r="Q73" s="13"/>
    </row>
    <row r="74" spans="1:17" x14ac:dyDescent="0.35">
      <c r="A74" t="s">
        <v>8748</v>
      </c>
      <c r="B74" cm="1">
        <f t="array" ref="B74">IF(ROW() &lt; ROW(INDEX(treatments[experiment_ID],ROWS(treatments[experiment_ID]))), COUNTIF(INDEX(treatments[experiment_ID],1):treatments[[#This Row],[experiment_ID]],treatments[[#This Row],[experiment_ID]]), "")</f>
        <v>44</v>
      </c>
      <c r="C74" t="s">
        <v>8858</v>
      </c>
      <c r="D74" s="13" t="s">
        <v>2502</v>
      </c>
      <c r="E74" s="13" t="s">
        <v>8685</v>
      </c>
      <c r="F74" s="13"/>
      <c r="G74" s="13"/>
      <c r="H74" s="13" t="s">
        <v>8863</v>
      </c>
      <c r="I74" s="13" t="s">
        <v>8803</v>
      </c>
      <c r="J74" s="13" t="s">
        <v>8812</v>
      </c>
      <c r="K74" s="13"/>
      <c r="L74" s="13"/>
      <c r="M74" s="13" t="s">
        <v>8947</v>
      </c>
      <c r="N74" s="13"/>
      <c r="O74" s="13"/>
      <c r="P74" s="13"/>
      <c r="Q74" s="13"/>
    </row>
    <row r="75" spans="1:17" x14ac:dyDescent="0.35">
      <c r="A75" t="s">
        <v>8748</v>
      </c>
      <c r="B75" cm="1">
        <f t="array" ref="B75">IF(ROW() &lt; ROW(INDEX(treatments[experiment_ID],ROWS(treatments[experiment_ID]))), COUNTIF(INDEX(treatments[experiment_ID],1):treatments[[#This Row],[experiment_ID]],treatments[[#This Row],[experiment_ID]]), "")</f>
        <v>45</v>
      </c>
      <c r="C75" t="s">
        <v>8859</v>
      </c>
      <c r="D75" s="13" t="s">
        <v>2502</v>
      </c>
      <c r="E75" s="13" t="s">
        <v>8686</v>
      </c>
      <c r="F75" s="13"/>
      <c r="G75" s="13"/>
      <c r="H75" s="13" t="s">
        <v>8863</v>
      </c>
      <c r="I75" s="13" t="s">
        <v>8803</v>
      </c>
      <c r="J75" s="13" t="s">
        <v>8812</v>
      </c>
      <c r="K75" s="13"/>
      <c r="L75" s="13"/>
      <c r="M75" s="13" t="s">
        <v>8947</v>
      </c>
      <c r="N75" s="13"/>
      <c r="O75" s="13"/>
      <c r="P75" s="13"/>
      <c r="Q75" s="13"/>
    </row>
    <row r="76" spans="1:17" x14ac:dyDescent="0.35">
      <c r="A76" t="s">
        <v>8748</v>
      </c>
      <c r="B76" cm="1">
        <f t="array" ref="B76">IF(ROW() &lt; ROW(INDEX(treatments[experiment_ID],ROWS(treatments[experiment_ID]))), COUNTIF(INDEX(treatments[experiment_ID],1):treatments[[#This Row],[experiment_ID]],treatments[[#This Row],[experiment_ID]]), "")</f>
        <v>46</v>
      </c>
      <c r="C76" t="s">
        <v>8860</v>
      </c>
      <c r="D76" s="13" t="s">
        <v>2502</v>
      </c>
      <c r="E76" s="13" t="s">
        <v>8687</v>
      </c>
      <c r="F76" s="13"/>
      <c r="G76" s="13"/>
      <c r="H76" s="13" t="s">
        <v>8863</v>
      </c>
      <c r="I76" s="13" t="s">
        <v>8803</v>
      </c>
      <c r="J76" s="13" t="s">
        <v>8812</v>
      </c>
      <c r="K76" s="13"/>
      <c r="L76" s="13"/>
      <c r="M76" s="13" t="s">
        <v>8947</v>
      </c>
      <c r="N76" s="13"/>
      <c r="O76" s="13"/>
      <c r="P76" s="13"/>
      <c r="Q76" s="13"/>
    </row>
    <row r="77" spans="1:17" x14ac:dyDescent="0.35">
      <c r="A77" t="s">
        <v>8748</v>
      </c>
      <c r="B77" cm="1">
        <f t="array" ref="B77">IF(ROW() &lt; ROW(INDEX(treatments[experiment_ID],ROWS(treatments[experiment_ID]))), COUNTIF(INDEX(treatments[experiment_ID],1):treatments[[#This Row],[experiment_ID]],treatments[[#This Row],[experiment_ID]]), "")</f>
        <v>47</v>
      </c>
      <c r="C77" t="s">
        <v>8861</v>
      </c>
      <c r="D77" s="13" t="s">
        <v>2502</v>
      </c>
      <c r="E77" s="13" t="s">
        <v>8688</v>
      </c>
      <c r="F77" s="13"/>
      <c r="G77" s="13"/>
      <c r="H77" s="13" t="s">
        <v>8863</v>
      </c>
      <c r="I77" s="13" t="s">
        <v>8803</v>
      </c>
      <c r="J77" s="13" t="s">
        <v>8812</v>
      </c>
      <c r="K77" s="13"/>
      <c r="L77" s="13"/>
      <c r="M77" s="13" t="s">
        <v>8947</v>
      </c>
      <c r="N77" s="13"/>
      <c r="O77" s="13"/>
      <c r="P77" s="13"/>
      <c r="Q77" s="13"/>
    </row>
    <row r="78" spans="1:17" x14ac:dyDescent="0.35">
      <c r="A78" t="s">
        <v>8748</v>
      </c>
      <c r="B78" cm="1">
        <f t="array" ref="B78">IF(ROW() &lt; ROW(INDEX(treatments[experiment_ID],ROWS(treatments[experiment_ID]))), COUNTIF(INDEX(treatments[experiment_ID],1):treatments[[#This Row],[experiment_ID]],treatments[[#This Row],[experiment_ID]]), "")</f>
        <v>48</v>
      </c>
      <c r="C78" t="s">
        <v>8862</v>
      </c>
      <c r="D78" s="13" t="s">
        <v>2502</v>
      </c>
      <c r="E78" s="13" t="s">
        <v>8689</v>
      </c>
      <c r="F78" s="13"/>
      <c r="G78" s="13"/>
      <c r="H78" s="13" t="s">
        <v>8863</v>
      </c>
      <c r="I78" s="13" t="s">
        <v>8803</v>
      </c>
      <c r="J78" s="13" t="s">
        <v>8812</v>
      </c>
      <c r="K78" s="13"/>
      <c r="L78" s="13"/>
      <c r="M78" s="13" t="s">
        <v>8947</v>
      </c>
      <c r="N78" s="13"/>
      <c r="O78" s="13"/>
      <c r="P78" s="13"/>
      <c r="Q78" s="13"/>
    </row>
    <row r="79" spans="1:17" x14ac:dyDescent="0.35">
      <c r="A79" t="s">
        <v>8748</v>
      </c>
      <c r="B79" cm="1">
        <f t="array" ref="B79">IF(ROW() &lt; ROW(INDEX(treatments[experiment_ID],ROWS(treatments[experiment_ID]))), COUNTIF(INDEX(treatments[experiment_ID],1):treatments[[#This Row],[experiment_ID]],treatments[[#This Row],[experiment_ID]]), "")</f>
        <v>49</v>
      </c>
      <c r="C79" t="s">
        <v>8872</v>
      </c>
      <c r="D79" s="13" t="s">
        <v>2502</v>
      </c>
      <c r="E79" s="13" t="s">
        <v>2502</v>
      </c>
      <c r="F79" s="13"/>
      <c r="G79" s="13"/>
      <c r="H79" s="13" t="s">
        <v>8865</v>
      </c>
      <c r="I79" s="13" t="s">
        <v>8806</v>
      </c>
      <c r="J79" s="13" t="s">
        <v>8864</v>
      </c>
      <c r="K79" s="13"/>
      <c r="L79" s="13"/>
      <c r="M79" s="13" t="s">
        <v>8947</v>
      </c>
      <c r="N79" s="13"/>
      <c r="O79" s="13"/>
      <c r="P79" s="13"/>
      <c r="Q79" s="13"/>
    </row>
    <row r="80" spans="1:17" x14ac:dyDescent="0.35">
      <c r="A80" t="s">
        <v>8748</v>
      </c>
      <c r="B80" cm="1">
        <f t="array" ref="B80">IF(ROW() &lt; ROW(INDEX(treatments[experiment_ID],ROWS(treatments[experiment_ID]))), COUNTIF(INDEX(treatments[experiment_ID],1):treatments[[#This Row],[experiment_ID]],treatments[[#This Row],[experiment_ID]]), "")</f>
        <v>50</v>
      </c>
      <c r="C80" t="s">
        <v>8873</v>
      </c>
      <c r="D80" s="13" t="s">
        <v>2502</v>
      </c>
      <c r="E80" s="13" t="s">
        <v>8683</v>
      </c>
      <c r="F80" s="13"/>
      <c r="G80" s="13"/>
      <c r="H80" s="13" t="s">
        <v>8865</v>
      </c>
      <c r="I80" s="13" t="s">
        <v>8806</v>
      </c>
      <c r="J80" s="13" t="s">
        <v>8864</v>
      </c>
      <c r="K80" s="13"/>
      <c r="L80" s="13"/>
      <c r="M80" s="13" t="s">
        <v>8947</v>
      </c>
      <c r="N80" s="13"/>
      <c r="O80" s="13"/>
      <c r="P80" s="13"/>
      <c r="Q80" s="13"/>
    </row>
    <row r="81" spans="1:17" x14ac:dyDescent="0.35">
      <c r="A81" t="s">
        <v>8748</v>
      </c>
      <c r="B81" cm="1">
        <f t="array" ref="B81">IF(ROW() &lt; ROW(INDEX(treatments[experiment_ID],ROWS(treatments[experiment_ID]))), COUNTIF(INDEX(treatments[experiment_ID],1):treatments[[#This Row],[experiment_ID]],treatments[[#This Row],[experiment_ID]]), "")</f>
        <v>51</v>
      </c>
      <c r="C81" t="s">
        <v>8874</v>
      </c>
      <c r="D81" s="13" t="s">
        <v>2502</v>
      </c>
      <c r="E81" s="13" t="s">
        <v>8684</v>
      </c>
      <c r="F81" s="13"/>
      <c r="G81" s="13"/>
      <c r="H81" s="13" t="s">
        <v>8865</v>
      </c>
      <c r="I81" s="13" t="s">
        <v>8806</v>
      </c>
      <c r="J81" s="13" t="s">
        <v>8864</v>
      </c>
      <c r="K81" s="13"/>
      <c r="L81" s="13"/>
      <c r="M81" s="13" t="s">
        <v>8947</v>
      </c>
      <c r="N81" s="13"/>
      <c r="O81" s="13"/>
      <c r="P81" s="13"/>
      <c r="Q81" s="13"/>
    </row>
    <row r="82" spans="1:17" x14ac:dyDescent="0.35">
      <c r="A82" t="s">
        <v>8748</v>
      </c>
      <c r="B82" cm="1">
        <f t="array" ref="B82">IF(ROW() &lt; ROW(INDEX(treatments[experiment_ID],ROWS(treatments[experiment_ID]))), COUNTIF(INDEX(treatments[experiment_ID],1):treatments[[#This Row],[experiment_ID]],treatments[[#This Row],[experiment_ID]]), "")</f>
        <v>52</v>
      </c>
      <c r="C82" t="s">
        <v>8875</v>
      </c>
      <c r="D82" s="13" t="s">
        <v>2502</v>
      </c>
      <c r="E82" s="13" t="s">
        <v>8685</v>
      </c>
      <c r="F82" s="13"/>
      <c r="G82" s="13"/>
      <c r="H82" s="13" t="s">
        <v>8865</v>
      </c>
      <c r="I82" s="13" t="s">
        <v>8806</v>
      </c>
      <c r="J82" s="13" t="s">
        <v>8864</v>
      </c>
      <c r="K82" s="13"/>
      <c r="L82" s="13"/>
      <c r="M82" s="13" t="s">
        <v>8947</v>
      </c>
      <c r="N82" s="13"/>
      <c r="O82" s="13"/>
      <c r="P82" s="13"/>
      <c r="Q82" s="13"/>
    </row>
    <row r="83" spans="1:17" x14ac:dyDescent="0.35">
      <c r="A83" t="s">
        <v>8748</v>
      </c>
      <c r="B83" cm="1">
        <f t="array" ref="B83">IF(ROW() &lt; ROW(INDEX(treatments[experiment_ID],ROWS(treatments[experiment_ID]))), COUNTIF(INDEX(treatments[experiment_ID],1):treatments[[#This Row],[experiment_ID]],treatments[[#This Row],[experiment_ID]]), "")</f>
        <v>53</v>
      </c>
      <c r="C83" t="s">
        <v>8876</v>
      </c>
      <c r="D83" s="13" t="s">
        <v>2502</v>
      </c>
      <c r="E83" s="13" t="s">
        <v>8686</v>
      </c>
      <c r="F83" s="13"/>
      <c r="G83" s="13"/>
      <c r="H83" s="13" t="s">
        <v>8865</v>
      </c>
      <c r="I83" s="13" t="s">
        <v>8806</v>
      </c>
      <c r="J83" s="13" t="s">
        <v>8864</v>
      </c>
      <c r="K83" s="13"/>
      <c r="L83" s="13"/>
      <c r="M83" s="13" t="s">
        <v>8947</v>
      </c>
      <c r="N83" s="13"/>
      <c r="O83" s="13"/>
      <c r="P83" s="13"/>
      <c r="Q83" s="13"/>
    </row>
    <row r="84" spans="1:17" x14ac:dyDescent="0.35">
      <c r="A84" t="s">
        <v>8748</v>
      </c>
      <c r="B84" cm="1">
        <f t="array" ref="B84">IF(ROW() &lt; ROW(INDEX(treatments[experiment_ID],ROWS(treatments[experiment_ID]))), COUNTIF(INDEX(treatments[experiment_ID],1):treatments[[#This Row],[experiment_ID]],treatments[[#This Row],[experiment_ID]]), "")</f>
        <v>54</v>
      </c>
      <c r="C84" t="s">
        <v>8877</v>
      </c>
      <c r="D84" s="13" t="s">
        <v>2502</v>
      </c>
      <c r="E84" s="13" t="s">
        <v>8687</v>
      </c>
      <c r="F84" s="13"/>
      <c r="G84" s="13"/>
      <c r="H84" s="13" t="s">
        <v>8865</v>
      </c>
      <c r="I84" s="13" t="s">
        <v>8806</v>
      </c>
      <c r="J84" s="13" t="s">
        <v>8864</v>
      </c>
      <c r="K84" s="13"/>
      <c r="L84" s="13"/>
      <c r="M84" s="13" t="s">
        <v>8947</v>
      </c>
      <c r="N84" s="13"/>
      <c r="O84" s="13"/>
      <c r="P84" s="13"/>
      <c r="Q84" s="13"/>
    </row>
    <row r="85" spans="1:17" x14ac:dyDescent="0.35">
      <c r="A85" t="s">
        <v>8748</v>
      </c>
      <c r="B85" cm="1">
        <f t="array" ref="B85">IF(ROW() &lt; ROW(INDEX(treatments[experiment_ID],ROWS(treatments[experiment_ID]))), COUNTIF(INDEX(treatments[experiment_ID],1):treatments[[#This Row],[experiment_ID]],treatments[[#This Row],[experiment_ID]]), "")</f>
        <v>55</v>
      </c>
      <c r="C85" t="s">
        <v>8878</v>
      </c>
      <c r="D85" s="13" t="s">
        <v>2502</v>
      </c>
      <c r="E85" s="13" t="s">
        <v>8688</v>
      </c>
      <c r="F85" s="13"/>
      <c r="G85" s="13"/>
      <c r="H85" s="13" t="s">
        <v>8865</v>
      </c>
      <c r="I85" s="13" t="s">
        <v>8806</v>
      </c>
      <c r="J85" s="13" t="s">
        <v>8864</v>
      </c>
      <c r="K85" s="13"/>
      <c r="L85" s="13"/>
      <c r="M85" s="13" t="s">
        <v>8947</v>
      </c>
      <c r="N85" s="13"/>
      <c r="O85" s="13"/>
      <c r="P85" s="13"/>
      <c r="Q85" s="13"/>
    </row>
    <row r="86" spans="1:17" x14ac:dyDescent="0.35">
      <c r="A86" t="s">
        <v>8748</v>
      </c>
      <c r="B86" cm="1">
        <f t="array" ref="B86">IF(ROW() &lt; ROW(INDEX(treatments[experiment_ID],ROWS(treatments[experiment_ID]))), COUNTIF(INDEX(treatments[experiment_ID],1):treatments[[#This Row],[experiment_ID]],treatments[[#This Row],[experiment_ID]]), "")</f>
        <v>56</v>
      </c>
      <c r="C86" t="s">
        <v>8879</v>
      </c>
      <c r="D86" s="13" t="s">
        <v>2502</v>
      </c>
      <c r="E86" s="13" t="s">
        <v>8689</v>
      </c>
      <c r="F86" s="13"/>
      <c r="G86" s="13"/>
      <c r="H86" s="13" t="s">
        <v>8865</v>
      </c>
      <c r="I86" s="13" t="s">
        <v>8806</v>
      </c>
      <c r="J86" s="13" t="s">
        <v>8864</v>
      </c>
      <c r="K86" s="13"/>
      <c r="L86" s="13"/>
      <c r="M86" s="13" t="s">
        <v>8947</v>
      </c>
      <c r="N86" s="13"/>
      <c r="O86" s="13"/>
      <c r="P86" s="13"/>
      <c r="Q86" s="13"/>
    </row>
    <row r="87" spans="1:17" x14ac:dyDescent="0.35">
      <c r="A87" t="s">
        <v>8748</v>
      </c>
      <c r="B87" cm="1">
        <f t="array" ref="B87">IF(ROW() &lt; ROW(INDEX(treatments[experiment_ID],ROWS(treatments[experiment_ID]))), COUNTIF(INDEX(treatments[experiment_ID],1):treatments[[#This Row],[experiment_ID]],treatments[[#This Row],[experiment_ID]]), "")</f>
        <v>57</v>
      </c>
      <c r="C87" t="s">
        <v>8880</v>
      </c>
      <c r="D87" s="13" t="s">
        <v>2502</v>
      </c>
      <c r="E87" s="13" t="s">
        <v>2502</v>
      </c>
      <c r="F87" s="13"/>
      <c r="G87" s="13"/>
      <c r="H87" s="13" t="s">
        <v>8865</v>
      </c>
      <c r="I87" s="13" t="s">
        <v>8806</v>
      </c>
      <c r="J87" s="13" t="s">
        <v>8808</v>
      </c>
      <c r="K87" s="13"/>
      <c r="L87" s="13"/>
      <c r="M87" s="13" t="s">
        <v>8947</v>
      </c>
      <c r="N87" s="13"/>
      <c r="O87" s="13"/>
      <c r="P87" s="13"/>
      <c r="Q87" s="13"/>
    </row>
    <row r="88" spans="1:17" x14ac:dyDescent="0.35">
      <c r="A88" t="s">
        <v>8748</v>
      </c>
      <c r="B88" cm="1">
        <f t="array" ref="B88">IF(ROW() &lt; ROW(INDEX(treatments[experiment_ID],ROWS(treatments[experiment_ID]))), COUNTIF(INDEX(treatments[experiment_ID],1):treatments[[#This Row],[experiment_ID]],treatments[[#This Row],[experiment_ID]]), "")</f>
        <v>58</v>
      </c>
      <c r="C88" t="s">
        <v>8881</v>
      </c>
      <c r="D88" s="13" t="s">
        <v>2502</v>
      </c>
      <c r="E88" s="13" t="s">
        <v>8683</v>
      </c>
      <c r="F88" s="13"/>
      <c r="G88" s="13"/>
      <c r="H88" s="13" t="s">
        <v>8865</v>
      </c>
      <c r="I88" s="13" t="s">
        <v>8806</v>
      </c>
      <c r="J88" s="13" t="s">
        <v>8808</v>
      </c>
      <c r="K88" s="13"/>
      <c r="L88" s="13"/>
      <c r="M88" s="13" t="s">
        <v>8947</v>
      </c>
      <c r="N88" s="13"/>
      <c r="O88" s="13"/>
      <c r="P88" s="13"/>
      <c r="Q88" s="13"/>
    </row>
    <row r="89" spans="1:17" x14ac:dyDescent="0.35">
      <c r="A89" t="s">
        <v>8748</v>
      </c>
      <c r="B89" cm="1">
        <f t="array" ref="B89">IF(ROW() &lt; ROW(INDEX(treatments[experiment_ID],ROWS(treatments[experiment_ID]))), COUNTIF(INDEX(treatments[experiment_ID],1):treatments[[#This Row],[experiment_ID]],treatments[[#This Row],[experiment_ID]]), "")</f>
        <v>59</v>
      </c>
      <c r="C89" t="s">
        <v>8882</v>
      </c>
      <c r="D89" s="13" t="s">
        <v>2502</v>
      </c>
      <c r="E89" s="13" t="s">
        <v>8684</v>
      </c>
      <c r="F89" s="13"/>
      <c r="G89" s="13"/>
      <c r="H89" s="13" t="s">
        <v>8865</v>
      </c>
      <c r="I89" s="13" t="s">
        <v>8806</v>
      </c>
      <c r="J89" s="13" t="s">
        <v>8808</v>
      </c>
      <c r="K89" s="13"/>
      <c r="L89" s="13"/>
      <c r="M89" s="13" t="s">
        <v>8947</v>
      </c>
      <c r="N89" s="13"/>
      <c r="O89" s="13"/>
      <c r="P89" s="13"/>
      <c r="Q89" s="13"/>
    </row>
    <row r="90" spans="1:17" x14ac:dyDescent="0.35">
      <c r="A90" t="s">
        <v>8748</v>
      </c>
      <c r="B90" cm="1">
        <f t="array" ref="B90">IF(ROW() &lt; ROW(INDEX(treatments[experiment_ID],ROWS(treatments[experiment_ID]))), COUNTIF(INDEX(treatments[experiment_ID],1):treatments[[#This Row],[experiment_ID]],treatments[[#This Row],[experiment_ID]]), "")</f>
        <v>60</v>
      </c>
      <c r="C90" t="s">
        <v>8883</v>
      </c>
      <c r="D90" s="13" t="s">
        <v>2502</v>
      </c>
      <c r="E90" s="13" t="s">
        <v>8685</v>
      </c>
      <c r="F90" s="13"/>
      <c r="G90" s="13"/>
      <c r="H90" s="13" t="s">
        <v>8865</v>
      </c>
      <c r="I90" s="13" t="s">
        <v>8806</v>
      </c>
      <c r="J90" s="13" t="s">
        <v>8808</v>
      </c>
      <c r="K90" s="13"/>
      <c r="L90" s="13"/>
      <c r="M90" s="13" t="s">
        <v>8947</v>
      </c>
      <c r="N90" s="13"/>
      <c r="O90" s="13"/>
      <c r="P90" s="13"/>
      <c r="Q90" s="13"/>
    </row>
    <row r="91" spans="1:17" x14ac:dyDescent="0.35">
      <c r="A91" t="s">
        <v>8748</v>
      </c>
      <c r="B91" cm="1">
        <f t="array" ref="B91">IF(ROW() &lt; ROW(INDEX(treatments[experiment_ID],ROWS(treatments[experiment_ID]))), COUNTIF(INDEX(treatments[experiment_ID],1):treatments[[#This Row],[experiment_ID]],treatments[[#This Row],[experiment_ID]]), "")</f>
        <v>61</v>
      </c>
      <c r="C91" t="s">
        <v>8884</v>
      </c>
      <c r="D91" s="13" t="s">
        <v>2502</v>
      </c>
      <c r="E91" s="13" t="s">
        <v>8686</v>
      </c>
      <c r="F91" s="13"/>
      <c r="G91" s="13"/>
      <c r="H91" s="13" t="s">
        <v>8865</v>
      </c>
      <c r="I91" s="13" t="s">
        <v>8806</v>
      </c>
      <c r="J91" s="13" t="s">
        <v>8808</v>
      </c>
      <c r="K91" s="13"/>
      <c r="L91" s="13"/>
      <c r="M91" s="13" t="s">
        <v>8947</v>
      </c>
      <c r="N91" s="13"/>
      <c r="O91" s="13"/>
      <c r="P91" s="13"/>
      <c r="Q91" s="13"/>
    </row>
    <row r="92" spans="1:17" x14ac:dyDescent="0.35">
      <c r="A92" t="s">
        <v>8748</v>
      </c>
      <c r="B92" cm="1">
        <f t="array" ref="B92">IF(ROW() &lt; ROW(INDEX(treatments[experiment_ID],ROWS(treatments[experiment_ID]))), COUNTIF(INDEX(treatments[experiment_ID],1):treatments[[#This Row],[experiment_ID]],treatments[[#This Row],[experiment_ID]]), "")</f>
        <v>62</v>
      </c>
      <c r="C92" t="s">
        <v>8885</v>
      </c>
      <c r="D92" s="13" t="s">
        <v>2502</v>
      </c>
      <c r="E92" s="13" t="s">
        <v>8687</v>
      </c>
      <c r="F92" s="13"/>
      <c r="G92" s="13"/>
      <c r="H92" s="13" t="s">
        <v>8865</v>
      </c>
      <c r="I92" s="13" t="s">
        <v>8806</v>
      </c>
      <c r="J92" s="13" t="s">
        <v>8808</v>
      </c>
      <c r="K92" s="13"/>
      <c r="L92" s="13"/>
      <c r="M92" s="13" t="s">
        <v>8947</v>
      </c>
      <c r="N92" s="13"/>
      <c r="O92" s="13"/>
      <c r="P92" s="13"/>
      <c r="Q92" s="13"/>
    </row>
    <row r="93" spans="1:17" x14ac:dyDescent="0.35">
      <c r="A93" t="s">
        <v>8748</v>
      </c>
      <c r="B93" cm="1">
        <f t="array" ref="B93">IF(ROW() &lt; ROW(INDEX(treatments[experiment_ID],ROWS(treatments[experiment_ID]))), COUNTIF(INDEX(treatments[experiment_ID],1):treatments[[#This Row],[experiment_ID]],treatments[[#This Row],[experiment_ID]]), "")</f>
        <v>63</v>
      </c>
      <c r="C93" t="s">
        <v>8886</v>
      </c>
      <c r="D93" s="13" t="s">
        <v>2502</v>
      </c>
      <c r="E93" s="13" t="s">
        <v>8688</v>
      </c>
      <c r="F93" s="13"/>
      <c r="G93" s="13"/>
      <c r="H93" s="13" t="s">
        <v>8865</v>
      </c>
      <c r="I93" s="13" t="s">
        <v>8806</v>
      </c>
      <c r="J93" s="13" t="s">
        <v>8808</v>
      </c>
      <c r="K93" s="13"/>
      <c r="L93" s="13"/>
      <c r="M93" s="13" t="s">
        <v>8947</v>
      </c>
      <c r="N93" s="13"/>
      <c r="O93" s="13"/>
      <c r="P93" s="13"/>
      <c r="Q93" s="13"/>
    </row>
    <row r="94" spans="1:17" x14ac:dyDescent="0.35">
      <c r="A94" t="s">
        <v>8748</v>
      </c>
      <c r="B94" cm="1">
        <f t="array" ref="B94">IF(ROW() &lt; ROW(INDEX(treatments[experiment_ID],ROWS(treatments[experiment_ID]))), COUNTIF(INDEX(treatments[experiment_ID],1):treatments[[#This Row],[experiment_ID]],treatments[[#This Row],[experiment_ID]]), "")</f>
        <v>64</v>
      </c>
      <c r="C94" t="s">
        <v>8887</v>
      </c>
      <c r="D94" s="13" t="s">
        <v>2502</v>
      </c>
      <c r="E94" s="13" t="s">
        <v>8689</v>
      </c>
      <c r="F94" s="13"/>
      <c r="G94" s="13"/>
      <c r="H94" s="13" t="s">
        <v>8865</v>
      </c>
      <c r="I94" s="13" t="s">
        <v>8806</v>
      </c>
      <c r="J94" s="13" t="s">
        <v>8808</v>
      </c>
      <c r="K94" s="13"/>
      <c r="L94" s="13"/>
      <c r="M94" s="13" t="s">
        <v>8947</v>
      </c>
      <c r="N94" s="13"/>
      <c r="O94" s="13"/>
      <c r="P94" s="13"/>
      <c r="Q94" s="13"/>
    </row>
    <row r="95" spans="1:17" x14ac:dyDescent="0.35">
      <c r="A95" t="s">
        <v>8748</v>
      </c>
      <c r="B95" cm="1">
        <f t="array" ref="B95">IF(ROW() &lt; ROW(INDEX(treatments[experiment_ID],ROWS(treatments[experiment_ID]))), COUNTIF(INDEX(treatments[experiment_ID],1):treatments[[#This Row],[experiment_ID]],treatments[[#This Row],[experiment_ID]]), "")</f>
        <v>65</v>
      </c>
      <c r="C95" t="s">
        <v>8888</v>
      </c>
      <c r="D95" s="13" t="s">
        <v>2502</v>
      </c>
      <c r="E95" s="13" t="s">
        <v>2502</v>
      </c>
      <c r="F95" s="13"/>
      <c r="G95" s="13"/>
      <c r="H95" s="13" t="s">
        <v>8865</v>
      </c>
      <c r="I95" s="13" t="s">
        <v>8806</v>
      </c>
      <c r="J95" s="13" t="s">
        <v>8920</v>
      </c>
      <c r="K95" s="13"/>
      <c r="L95" s="13"/>
      <c r="M95" s="13" t="s">
        <v>8947</v>
      </c>
      <c r="N95" s="13"/>
      <c r="O95" s="13"/>
      <c r="P95" s="13"/>
      <c r="Q95" s="13"/>
    </row>
    <row r="96" spans="1:17" x14ac:dyDescent="0.35">
      <c r="A96" t="s">
        <v>8748</v>
      </c>
      <c r="B96" cm="1">
        <f t="array" ref="B96">IF(ROW() &lt; ROW(INDEX(treatments[experiment_ID],ROWS(treatments[experiment_ID]))), COUNTIF(INDEX(treatments[experiment_ID],1):treatments[[#This Row],[experiment_ID]],treatments[[#This Row],[experiment_ID]]), "")</f>
        <v>66</v>
      </c>
      <c r="C96" t="s">
        <v>8889</v>
      </c>
      <c r="D96" s="13" t="s">
        <v>2502</v>
      </c>
      <c r="E96" s="13" t="s">
        <v>8683</v>
      </c>
      <c r="F96" s="13"/>
      <c r="G96" s="13"/>
      <c r="H96" s="13" t="s">
        <v>8865</v>
      </c>
      <c r="I96" s="13" t="s">
        <v>8806</v>
      </c>
      <c r="J96" s="13" t="s">
        <v>8920</v>
      </c>
      <c r="K96" s="13"/>
      <c r="L96" s="13"/>
      <c r="M96" s="13" t="s">
        <v>8947</v>
      </c>
      <c r="N96" s="13"/>
      <c r="O96" s="13"/>
      <c r="P96" s="13"/>
      <c r="Q96" s="13"/>
    </row>
    <row r="97" spans="1:17" x14ac:dyDescent="0.35">
      <c r="A97" t="s">
        <v>8748</v>
      </c>
      <c r="B97" cm="1">
        <f t="array" ref="B97">IF(ROW() &lt; ROW(INDEX(treatments[experiment_ID],ROWS(treatments[experiment_ID]))), COUNTIF(INDEX(treatments[experiment_ID],1):treatments[[#This Row],[experiment_ID]],treatments[[#This Row],[experiment_ID]]), "")</f>
        <v>67</v>
      </c>
      <c r="C97" t="s">
        <v>8890</v>
      </c>
      <c r="D97" s="13" t="s">
        <v>2502</v>
      </c>
      <c r="E97" s="13" t="s">
        <v>8684</v>
      </c>
      <c r="F97" s="13"/>
      <c r="G97" s="13"/>
      <c r="H97" s="13" t="s">
        <v>8865</v>
      </c>
      <c r="I97" s="13" t="s">
        <v>8806</v>
      </c>
      <c r="J97" s="13" t="s">
        <v>8920</v>
      </c>
      <c r="K97" s="13"/>
      <c r="L97" s="13"/>
      <c r="M97" s="13" t="s">
        <v>8947</v>
      </c>
      <c r="N97" s="13"/>
      <c r="O97" s="13"/>
      <c r="P97" s="13"/>
      <c r="Q97" s="13"/>
    </row>
    <row r="98" spans="1:17" x14ac:dyDescent="0.35">
      <c r="A98" t="s">
        <v>8748</v>
      </c>
      <c r="B98" cm="1">
        <f t="array" ref="B98">IF(ROW() &lt; ROW(INDEX(treatments[experiment_ID],ROWS(treatments[experiment_ID]))), COUNTIF(INDEX(treatments[experiment_ID],1):treatments[[#This Row],[experiment_ID]],treatments[[#This Row],[experiment_ID]]), "")</f>
        <v>68</v>
      </c>
      <c r="C98" t="s">
        <v>8891</v>
      </c>
      <c r="D98" s="13" t="s">
        <v>2502</v>
      </c>
      <c r="E98" s="13" t="s">
        <v>8685</v>
      </c>
      <c r="F98" s="13"/>
      <c r="G98" s="13"/>
      <c r="H98" s="13" t="s">
        <v>8865</v>
      </c>
      <c r="I98" s="13" t="s">
        <v>8806</v>
      </c>
      <c r="J98" s="13" t="s">
        <v>8920</v>
      </c>
      <c r="K98" s="13"/>
      <c r="L98" s="13"/>
      <c r="M98" s="13" t="s">
        <v>8947</v>
      </c>
      <c r="N98" s="13"/>
      <c r="O98" s="13"/>
      <c r="P98" s="13"/>
      <c r="Q98" s="13"/>
    </row>
    <row r="99" spans="1:17" x14ac:dyDescent="0.35">
      <c r="A99" t="s">
        <v>8748</v>
      </c>
      <c r="B99" cm="1">
        <f t="array" ref="B99">IF(ROW() &lt; ROW(INDEX(treatments[experiment_ID],ROWS(treatments[experiment_ID]))), COUNTIF(INDEX(treatments[experiment_ID],1):treatments[[#This Row],[experiment_ID]],treatments[[#This Row],[experiment_ID]]), "")</f>
        <v>69</v>
      </c>
      <c r="C99" t="s">
        <v>8892</v>
      </c>
      <c r="D99" s="13" t="s">
        <v>2502</v>
      </c>
      <c r="E99" s="13" t="s">
        <v>8686</v>
      </c>
      <c r="F99" s="13"/>
      <c r="G99" s="13"/>
      <c r="H99" s="13" t="s">
        <v>8865</v>
      </c>
      <c r="I99" s="13" t="s">
        <v>8806</v>
      </c>
      <c r="J99" s="13" t="s">
        <v>8920</v>
      </c>
      <c r="K99" s="13"/>
      <c r="L99" s="13"/>
      <c r="M99" s="13" t="s">
        <v>8947</v>
      </c>
      <c r="N99" s="13"/>
      <c r="O99" s="13"/>
      <c r="P99" s="13"/>
      <c r="Q99" s="13"/>
    </row>
    <row r="100" spans="1:17" x14ac:dyDescent="0.35">
      <c r="A100" t="s">
        <v>8748</v>
      </c>
      <c r="B100" cm="1">
        <f t="array" ref="B100">IF(ROW() &lt; ROW(INDEX(treatments[experiment_ID],ROWS(treatments[experiment_ID]))), COUNTIF(INDEX(treatments[experiment_ID],1):treatments[[#This Row],[experiment_ID]],treatments[[#This Row],[experiment_ID]]), "")</f>
        <v>70</v>
      </c>
      <c r="C100" t="s">
        <v>8893</v>
      </c>
      <c r="D100" s="13" t="s">
        <v>2502</v>
      </c>
      <c r="E100" s="13" t="s">
        <v>8687</v>
      </c>
      <c r="F100" s="13"/>
      <c r="G100" s="13"/>
      <c r="H100" s="13" t="s">
        <v>8865</v>
      </c>
      <c r="I100" s="13" t="s">
        <v>8806</v>
      </c>
      <c r="J100" s="13" t="s">
        <v>8920</v>
      </c>
      <c r="K100" s="13"/>
      <c r="L100" s="13"/>
      <c r="M100" s="13" t="s">
        <v>8947</v>
      </c>
      <c r="N100" s="13"/>
      <c r="O100" s="13"/>
      <c r="P100" s="13"/>
      <c r="Q100" s="13"/>
    </row>
    <row r="101" spans="1:17" x14ac:dyDescent="0.35">
      <c r="A101" t="s">
        <v>8748</v>
      </c>
      <c r="B101" cm="1">
        <f t="array" ref="B101">IF(ROW() &lt; ROW(INDEX(treatments[experiment_ID],ROWS(treatments[experiment_ID]))), COUNTIF(INDEX(treatments[experiment_ID],1):treatments[[#This Row],[experiment_ID]],treatments[[#This Row],[experiment_ID]]), "")</f>
        <v>71</v>
      </c>
      <c r="C101" t="s">
        <v>8894</v>
      </c>
      <c r="D101" s="13" t="s">
        <v>2502</v>
      </c>
      <c r="E101" s="13" t="s">
        <v>8688</v>
      </c>
      <c r="F101" s="13"/>
      <c r="G101" s="13"/>
      <c r="H101" s="13" t="s">
        <v>8865</v>
      </c>
      <c r="I101" s="13" t="s">
        <v>8806</v>
      </c>
      <c r="J101" s="13" t="s">
        <v>8920</v>
      </c>
      <c r="K101" s="13"/>
      <c r="L101" s="13"/>
      <c r="M101" s="13" t="s">
        <v>8947</v>
      </c>
      <c r="N101" s="13"/>
      <c r="O101" s="13"/>
      <c r="P101" s="13"/>
      <c r="Q101" s="13"/>
    </row>
    <row r="102" spans="1:17" x14ac:dyDescent="0.35">
      <c r="A102" t="s">
        <v>8748</v>
      </c>
      <c r="B102" cm="1">
        <f t="array" ref="B102">IF(ROW() &lt; ROW(INDEX(treatments[experiment_ID],ROWS(treatments[experiment_ID]))), COUNTIF(INDEX(treatments[experiment_ID],1):treatments[[#This Row],[experiment_ID]],treatments[[#This Row],[experiment_ID]]), "")</f>
        <v>72</v>
      </c>
      <c r="C102" t="s">
        <v>8895</v>
      </c>
      <c r="D102" s="13" t="s">
        <v>2502</v>
      </c>
      <c r="E102" s="13" t="s">
        <v>8689</v>
      </c>
      <c r="F102" s="13"/>
      <c r="G102" s="13"/>
      <c r="H102" s="13" t="s">
        <v>8865</v>
      </c>
      <c r="I102" s="13" t="s">
        <v>8806</v>
      </c>
      <c r="J102" s="13" t="s">
        <v>8920</v>
      </c>
      <c r="K102" s="13"/>
      <c r="L102" s="13"/>
      <c r="M102" s="13" t="s">
        <v>8947</v>
      </c>
      <c r="N102" s="13"/>
      <c r="O102" s="13"/>
      <c r="P102" s="13"/>
      <c r="Q102" s="13"/>
    </row>
    <row r="103" spans="1:17" x14ac:dyDescent="0.35">
      <c r="A103" t="s">
        <v>8748</v>
      </c>
      <c r="B103" cm="1">
        <f t="array" ref="B103">IF(ROW() &lt; ROW(INDEX(treatments[experiment_ID],ROWS(treatments[experiment_ID]))), COUNTIF(INDEX(treatments[experiment_ID],1):treatments[[#This Row],[experiment_ID]],treatments[[#This Row],[experiment_ID]]), "")</f>
        <v>73</v>
      </c>
      <c r="C103" t="s">
        <v>8896</v>
      </c>
      <c r="D103" s="13" t="s">
        <v>2502</v>
      </c>
      <c r="E103" s="13" t="s">
        <v>2502</v>
      </c>
      <c r="F103" s="13"/>
      <c r="G103" s="13"/>
      <c r="H103" s="13" t="s">
        <v>8865</v>
      </c>
      <c r="I103" s="13" t="s">
        <v>8806</v>
      </c>
      <c r="J103" s="13" t="s">
        <v>8807</v>
      </c>
      <c r="K103" s="13"/>
      <c r="L103" s="13"/>
      <c r="M103" s="13" t="s">
        <v>8947</v>
      </c>
      <c r="N103" s="13"/>
      <c r="O103" s="13"/>
      <c r="P103" s="13"/>
      <c r="Q103" s="13"/>
    </row>
    <row r="104" spans="1:17" x14ac:dyDescent="0.35">
      <c r="A104" t="s">
        <v>8748</v>
      </c>
      <c r="B104" cm="1">
        <f t="array" ref="B104">IF(ROW() &lt; ROW(INDEX(treatments[experiment_ID],ROWS(treatments[experiment_ID]))), COUNTIF(INDEX(treatments[experiment_ID],1):treatments[[#This Row],[experiment_ID]],treatments[[#This Row],[experiment_ID]]), "")</f>
        <v>74</v>
      </c>
      <c r="C104" t="s">
        <v>8897</v>
      </c>
      <c r="D104" s="13" t="s">
        <v>2502</v>
      </c>
      <c r="E104" s="13" t="s">
        <v>8683</v>
      </c>
      <c r="F104" s="13"/>
      <c r="G104" s="13"/>
      <c r="H104" s="13" t="s">
        <v>8865</v>
      </c>
      <c r="I104" s="13" t="s">
        <v>8806</v>
      </c>
      <c r="J104" s="13" t="s">
        <v>8807</v>
      </c>
      <c r="K104" s="13"/>
      <c r="L104" s="13"/>
      <c r="M104" s="13" t="s">
        <v>8947</v>
      </c>
      <c r="N104" s="13"/>
      <c r="O104" s="13"/>
      <c r="P104" s="13"/>
      <c r="Q104" s="13"/>
    </row>
    <row r="105" spans="1:17" x14ac:dyDescent="0.35">
      <c r="A105" t="s">
        <v>8748</v>
      </c>
      <c r="B105" cm="1">
        <f t="array" ref="B105">IF(ROW() &lt; ROW(INDEX(treatments[experiment_ID],ROWS(treatments[experiment_ID]))), COUNTIF(INDEX(treatments[experiment_ID],1):treatments[[#This Row],[experiment_ID]],treatments[[#This Row],[experiment_ID]]), "")</f>
        <v>75</v>
      </c>
      <c r="C105" t="s">
        <v>8898</v>
      </c>
      <c r="D105" s="13" t="s">
        <v>2502</v>
      </c>
      <c r="E105" s="13" t="s">
        <v>8684</v>
      </c>
      <c r="F105" s="13"/>
      <c r="G105" s="13"/>
      <c r="H105" s="13" t="s">
        <v>8865</v>
      </c>
      <c r="I105" s="13" t="s">
        <v>8806</v>
      </c>
      <c r="J105" s="13" t="s">
        <v>8807</v>
      </c>
      <c r="K105" s="13"/>
      <c r="L105" s="13"/>
      <c r="M105" s="13" t="s">
        <v>8947</v>
      </c>
      <c r="N105" s="13"/>
      <c r="O105" s="13"/>
      <c r="P105" s="13"/>
      <c r="Q105" s="13"/>
    </row>
    <row r="106" spans="1:17" x14ac:dyDescent="0.35">
      <c r="A106" t="s">
        <v>8748</v>
      </c>
      <c r="B106" cm="1">
        <f t="array" ref="B106">IF(ROW() &lt; ROW(INDEX(treatments[experiment_ID],ROWS(treatments[experiment_ID]))), COUNTIF(INDEX(treatments[experiment_ID],1):treatments[[#This Row],[experiment_ID]],treatments[[#This Row],[experiment_ID]]), "")</f>
        <v>76</v>
      </c>
      <c r="C106" t="s">
        <v>8899</v>
      </c>
      <c r="D106" s="13" t="s">
        <v>2502</v>
      </c>
      <c r="E106" s="13" t="s">
        <v>8685</v>
      </c>
      <c r="F106" s="13"/>
      <c r="G106" s="13"/>
      <c r="H106" s="13" t="s">
        <v>8865</v>
      </c>
      <c r="I106" s="13" t="s">
        <v>8806</v>
      </c>
      <c r="J106" s="13" t="s">
        <v>8807</v>
      </c>
      <c r="K106" s="13"/>
      <c r="L106" s="13"/>
      <c r="M106" s="13" t="s">
        <v>8947</v>
      </c>
      <c r="N106" s="13"/>
      <c r="O106" s="13"/>
      <c r="P106" s="13"/>
      <c r="Q106" s="13"/>
    </row>
    <row r="107" spans="1:17" x14ac:dyDescent="0.35">
      <c r="A107" t="s">
        <v>8748</v>
      </c>
      <c r="B107" cm="1">
        <f t="array" ref="B107">IF(ROW() &lt; ROW(INDEX(treatments[experiment_ID],ROWS(treatments[experiment_ID]))), COUNTIF(INDEX(treatments[experiment_ID],1):treatments[[#This Row],[experiment_ID]],treatments[[#This Row],[experiment_ID]]), "")</f>
        <v>77</v>
      </c>
      <c r="C107" t="s">
        <v>8900</v>
      </c>
      <c r="D107" s="13" t="s">
        <v>2502</v>
      </c>
      <c r="E107" s="13" t="s">
        <v>8686</v>
      </c>
      <c r="F107" s="13"/>
      <c r="G107" s="13"/>
      <c r="H107" s="13" t="s">
        <v>8865</v>
      </c>
      <c r="I107" s="13" t="s">
        <v>8806</v>
      </c>
      <c r="J107" s="13" t="s">
        <v>8807</v>
      </c>
      <c r="K107" s="13"/>
      <c r="L107" s="13"/>
      <c r="M107" s="13" t="s">
        <v>8947</v>
      </c>
      <c r="N107" s="13"/>
      <c r="O107" s="13"/>
      <c r="P107" s="13"/>
      <c r="Q107" s="13"/>
    </row>
    <row r="108" spans="1:17" x14ac:dyDescent="0.35">
      <c r="A108" t="s">
        <v>8748</v>
      </c>
      <c r="B108" cm="1">
        <f t="array" ref="B108">IF(ROW() &lt; ROW(INDEX(treatments[experiment_ID],ROWS(treatments[experiment_ID]))), COUNTIF(INDEX(treatments[experiment_ID],1):treatments[[#This Row],[experiment_ID]],treatments[[#This Row],[experiment_ID]]), "")</f>
        <v>78</v>
      </c>
      <c r="C108" t="s">
        <v>8901</v>
      </c>
      <c r="D108" s="13" t="s">
        <v>2502</v>
      </c>
      <c r="E108" s="13" t="s">
        <v>8687</v>
      </c>
      <c r="F108" s="13"/>
      <c r="G108" s="13"/>
      <c r="H108" s="13" t="s">
        <v>8865</v>
      </c>
      <c r="I108" s="13" t="s">
        <v>8806</v>
      </c>
      <c r="J108" s="13" t="s">
        <v>8807</v>
      </c>
      <c r="K108" s="13"/>
      <c r="L108" s="13"/>
      <c r="M108" s="13" t="s">
        <v>8947</v>
      </c>
      <c r="N108" s="13"/>
      <c r="O108" s="13"/>
      <c r="P108" s="13"/>
      <c r="Q108" s="13"/>
    </row>
    <row r="109" spans="1:17" x14ac:dyDescent="0.35">
      <c r="A109" t="s">
        <v>8748</v>
      </c>
      <c r="B109" cm="1">
        <f t="array" ref="B109">IF(ROW() &lt; ROW(INDEX(treatments[experiment_ID],ROWS(treatments[experiment_ID]))), COUNTIF(INDEX(treatments[experiment_ID],1):treatments[[#This Row],[experiment_ID]],treatments[[#This Row],[experiment_ID]]), "")</f>
        <v>79</v>
      </c>
      <c r="C109" t="s">
        <v>8902</v>
      </c>
      <c r="D109" s="13" t="s">
        <v>2502</v>
      </c>
      <c r="E109" s="13" t="s">
        <v>8688</v>
      </c>
      <c r="F109" s="13"/>
      <c r="G109" s="13"/>
      <c r="H109" s="13" t="s">
        <v>8865</v>
      </c>
      <c r="I109" s="13" t="s">
        <v>8806</v>
      </c>
      <c r="J109" s="13" t="s">
        <v>8807</v>
      </c>
      <c r="K109" s="13"/>
      <c r="L109" s="13"/>
      <c r="M109" s="13" t="s">
        <v>8947</v>
      </c>
      <c r="N109" s="13"/>
      <c r="O109" s="13"/>
      <c r="P109" s="13"/>
      <c r="Q109" s="13"/>
    </row>
    <row r="110" spans="1:17" x14ac:dyDescent="0.35">
      <c r="A110" t="s">
        <v>8748</v>
      </c>
      <c r="B110" cm="1">
        <f t="array" ref="B110">IF(ROW() &lt; ROW(INDEX(treatments[experiment_ID],ROWS(treatments[experiment_ID]))), COUNTIF(INDEX(treatments[experiment_ID],1):treatments[[#This Row],[experiment_ID]],treatments[[#This Row],[experiment_ID]]), "")</f>
        <v>80</v>
      </c>
      <c r="C110" t="s">
        <v>8903</v>
      </c>
      <c r="D110" s="13" t="s">
        <v>2502</v>
      </c>
      <c r="E110" s="13" t="s">
        <v>8689</v>
      </c>
      <c r="F110" s="13"/>
      <c r="G110" s="13"/>
      <c r="H110" s="13" t="s">
        <v>8865</v>
      </c>
      <c r="I110" s="13" t="s">
        <v>8806</v>
      </c>
      <c r="J110" s="13" t="s">
        <v>8807</v>
      </c>
      <c r="K110" s="13"/>
      <c r="L110" s="13"/>
      <c r="M110" s="13" t="s">
        <v>8947</v>
      </c>
      <c r="N110" s="13"/>
      <c r="O110" s="13"/>
      <c r="P110" s="13"/>
      <c r="Q110" s="13"/>
    </row>
    <row r="111" spans="1:17" x14ac:dyDescent="0.35">
      <c r="A111" t="s">
        <v>8748</v>
      </c>
      <c r="B111" cm="1">
        <f t="array" ref="B111">IF(ROW() &lt; ROW(INDEX(treatments[experiment_ID],ROWS(treatments[experiment_ID]))), COUNTIF(INDEX(treatments[experiment_ID],1):treatments[[#This Row],[experiment_ID]],treatments[[#This Row],[experiment_ID]]), "")</f>
        <v>81</v>
      </c>
      <c r="C111" t="s">
        <v>8904</v>
      </c>
      <c r="D111" s="13" t="s">
        <v>2502</v>
      </c>
      <c r="E111" s="13" t="s">
        <v>2502</v>
      </c>
      <c r="F111" s="13"/>
      <c r="G111" s="13"/>
      <c r="H111" s="13" t="s">
        <v>8865</v>
      </c>
      <c r="I111" s="13" t="s">
        <v>8806</v>
      </c>
      <c r="J111" s="13" t="s">
        <v>8921</v>
      </c>
      <c r="K111" s="13"/>
      <c r="L111" s="13"/>
      <c r="M111" s="13" t="s">
        <v>8947</v>
      </c>
      <c r="N111" s="13"/>
      <c r="O111" s="13"/>
      <c r="P111" s="13"/>
      <c r="Q111" s="13"/>
    </row>
    <row r="112" spans="1:17" x14ac:dyDescent="0.35">
      <c r="A112" t="s">
        <v>8748</v>
      </c>
      <c r="B112" cm="1">
        <f t="array" ref="B112">IF(ROW() &lt; ROW(INDEX(treatments[experiment_ID],ROWS(treatments[experiment_ID]))), COUNTIF(INDEX(treatments[experiment_ID],1):treatments[[#This Row],[experiment_ID]],treatments[[#This Row],[experiment_ID]]), "")</f>
        <v>82</v>
      </c>
      <c r="C112" t="s">
        <v>8905</v>
      </c>
      <c r="D112" s="13" t="s">
        <v>2502</v>
      </c>
      <c r="E112" s="13" t="s">
        <v>8683</v>
      </c>
      <c r="F112" s="13"/>
      <c r="G112" s="13"/>
      <c r="H112" s="13" t="s">
        <v>8865</v>
      </c>
      <c r="I112" s="13" t="s">
        <v>8806</v>
      </c>
      <c r="J112" s="13" t="s">
        <v>8921</v>
      </c>
      <c r="K112" s="13"/>
      <c r="L112" s="13"/>
      <c r="M112" s="13" t="s">
        <v>8947</v>
      </c>
      <c r="N112" s="13"/>
      <c r="O112" s="13"/>
      <c r="P112" s="13"/>
      <c r="Q112" s="13"/>
    </row>
    <row r="113" spans="1:17" x14ac:dyDescent="0.35">
      <c r="A113" t="s">
        <v>8748</v>
      </c>
      <c r="B113" cm="1">
        <f t="array" ref="B113">IF(ROW() &lt; ROW(INDEX(treatments[experiment_ID],ROWS(treatments[experiment_ID]))), COUNTIF(INDEX(treatments[experiment_ID],1):treatments[[#This Row],[experiment_ID]],treatments[[#This Row],[experiment_ID]]), "")</f>
        <v>83</v>
      </c>
      <c r="C113" t="s">
        <v>8906</v>
      </c>
      <c r="D113" s="13" t="s">
        <v>2502</v>
      </c>
      <c r="E113" s="13" t="s">
        <v>8684</v>
      </c>
      <c r="F113" s="13"/>
      <c r="G113" s="13"/>
      <c r="H113" s="13" t="s">
        <v>8865</v>
      </c>
      <c r="I113" s="13" t="s">
        <v>8806</v>
      </c>
      <c r="J113" s="13" t="s">
        <v>8921</v>
      </c>
      <c r="K113" s="13"/>
      <c r="L113" s="13"/>
      <c r="M113" s="13" t="s">
        <v>8947</v>
      </c>
      <c r="N113" s="13"/>
      <c r="O113" s="13"/>
      <c r="P113" s="13"/>
      <c r="Q113" s="13"/>
    </row>
    <row r="114" spans="1:17" x14ac:dyDescent="0.35">
      <c r="A114" t="s">
        <v>8748</v>
      </c>
      <c r="B114" cm="1">
        <f t="array" ref="B114">IF(ROW() &lt; ROW(INDEX(treatments[experiment_ID],ROWS(treatments[experiment_ID]))), COUNTIF(INDEX(treatments[experiment_ID],1):treatments[[#This Row],[experiment_ID]],treatments[[#This Row],[experiment_ID]]), "")</f>
        <v>84</v>
      </c>
      <c r="C114" t="s">
        <v>8907</v>
      </c>
      <c r="D114" s="13" t="s">
        <v>2502</v>
      </c>
      <c r="E114" s="13" t="s">
        <v>8685</v>
      </c>
      <c r="F114" s="13"/>
      <c r="G114" s="13"/>
      <c r="H114" s="13" t="s">
        <v>8865</v>
      </c>
      <c r="I114" s="13" t="s">
        <v>8806</v>
      </c>
      <c r="J114" s="13" t="s">
        <v>8921</v>
      </c>
      <c r="K114" s="13"/>
      <c r="L114" s="13"/>
      <c r="M114" s="13" t="s">
        <v>8947</v>
      </c>
      <c r="N114" s="13"/>
      <c r="O114" s="13"/>
      <c r="P114" s="13"/>
      <c r="Q114" s="13"/>
    </row>
    <row r="115" spans="1:17" x14ac:dyDescent="0.35">
      <c r="A115" t="s">
        <v>8748</v>
      </c>
      <c r="B115" cm="1">
        <f t="array" ref="B115">IF(ROW() &lt; ROW(INDEX(treatments[experiment_ID],ROWS(treatments[experiment_ID]))), COUNTIF(INDEX(treatments[experiment_ID],1):treatments[[#This Row],[experiment_ID]],treatments[[#This Row],[experiment_ID]]), "")</f>
        <v>85</v>
      </c>
      <c r="C115" t="s">
        <v>8908</v>
      </c>
      <c r="D115" s="13" t="s">
        <v>2502</v>
      </c>
      <c r="E115" s="13" t="s">
        <v>8686</v>
      </c>
      <c r="F115" s="13"/>
      <c r="G115" s="13"/>
      <c r="H115" s="13" t="s">
        <v>8865</v>
      </c>
      <c r="I115" s="13" t="s">
        <v>8806</v>
      </c>
      <c r="J115" s="13" t="s">
        <v>8921</v>
      </c>
      <c r="K115" s="13"/>
      <c r="L115" s="13"/>
      <c r="M115" s="13" t="s">
        <v>8947</v>
      </c>
      <c r="N115" s="13"/>
      <c r="O115" s="13"/>
      <c r="P115" s="13"/>
      <c r="Q115" s="13"/>
    </row>
    <row r="116" spans="1:17" x14ac:dyDescent="0.35">
      <c r="A116" t="s">
        <v>8748</v>
      </c>
      <c r="B116" cm="1">
        <f t="array" ref="B116">IF(ROW() &lt; ROW(INDEX(treatments[experiment_ID],ROWS(treatments[experiment_ID]))), COUNTIF(INDEX(treatments[experiment_ID],1):treatments[[#This Row],[experiment_ID]],treatments[[#This Row],[experiment_ID]]), "")</f>
        <v>86</v>
      </c>
      <c r="C116" t="s">
        <v>8909</v>
      </c>
      <c r="D116" s="13" t="s">
        <v>2502</v>
      </c>
      <c r="E116" s="13" t="s">
        <v>8687</v>
      </c>
      <c r="F116" s="13"/>
      <c r="G116" s="13"/>
      <c r="H116" s="13" t="s">
        <v>8865</v>
      </c>
      <c r="I116" s="13" t="s">
        <v>8806</v>
      </c>
      <c r="J116" s="13" t="s">
        <v>8921</v>
      </c>
      <c r="K116" s="13"/>
      <c r="L116" s="13"/>
      <c r="M116" s="13" t="s">
        <v>8947</v>
      </c>
      <c r="N116" s="13"/>
      <c r="O116" s="13"/>
      <c r="P116" s="13"/>
      <c r="Q116" s="13"/>
    </row>
    <row r="117" spans="1:17" x14ac:dyDescent="0.35">
      <c r="A117" t="s">
        <v>8748</v>
      </c>
      <c r="B117" cm="1">
        <f t="array" ref="B117">IF(ROW() &lt; ROW(INDEX(treatments[experiment_ID],ROWS(treatments[experiment_ID]))), COUNTIF(INDEX(treatments[experiment_ID],1):treatments[[#This Row],[experiment_ID]],treatments[[#This Row],[experiment_ID]]), "")</f>
        <v>87</v>
      </c>
      <c r="C117" t="s">
        <v>8910</v>
      </c>
      <c r="D117" s="13" t="s">
        <v>2502</v>
      </c>
      <c r="E117" s="13" t="s">
        <v>8688</v>
      </c>
      <c r="F117" s="13"/>
      <c r="G117" s="13"/>
      <c r="H117" s="13" t="s">
        <v>8865</v>
      </c>
      <c r="I117" s="13" t="s">
        <v>8806</v>
      </c>
      <c r="J117" s="13" t="s">
        <v>8921</v>
      </c>
      <c r="K117" s="13"/>
      <c r="L117" s="13"/>
      <c r="M117" s="13" t="s">
        <v>8947</v>
      </c>
      <c r="N117" s="13"/>
      <c r="O117" s="13"/>
      <c r="P117" s="13"/>
      <c r="Q117" s="13"/>
    </row>
    <row r="118" spans="1:17" x14ac:dyDescent="0.35">
      <c r="A118" t="s">
        <v>8748</v>
      </c>
      <c r="B118" cm="1">
        <f t="array" ref="B118">IF(ROW() &lt; ROW(INDEX(treatments[experiment_ID],ROWS(treatments[experiment_ID]))), COUNTIF(INDEX(treatments[experiment_ID],1):treatments[[#This Row],[experiment_ID]],treatments[[#This Row],[experiment_ID]]), "")</f>
        <v>88</v>
      </c>
      <c r="C118" t="s">
        <v>8911</v>
      </c>
      <c r="D118" s="13" t="s">
        <v>2502</v>
      </c>
      <c r="E118" s="13" t="s">
        <v>8689</v>
      </c>
      <c r="F118" s="13"/>
      <c r="G118" s="13"/>
      <c r="H118" s="13" t="s">
        <v>8865</v>
      </c>
      <c r="I118" s="13" t="s">
        <v>8806</v>
      </c>
      <c r="J118" s="13" t="s">
        <v>8921</v>
      </c>
      <c r="K118" s="13"/>
      <c r="L118" s="13"/>
      <c r="M118" s="13" t="s">
        <v>8947</v>
      </c>
      <c r="N118" s="13"/>
      <c r="O118" s="13"/>
      <c r="P118" s="13"/>
      <c r="Q118" s="13"/>
    </row>
    <row r="119" spans="1:17" x14ac:dyDescent="0.35">
      <c r="A119" t="s">
        <v>8748</v>
      </c>
      <c r="B119" cm="1">
        <f t="array" ref="B119">IF(ROW() &lt; ROW(INDEX(treatments[experiment_ID],ROWS(treatments[experiment_ID]))), COUNTIF(INDEX(treatments[experiment_ID],1):treatments[[#This Row],[experiment_ID]],treatments[[#This Row],[experiment_ID]]), "")</f>
        <v>89</v>
      </c>
      <c r="C119" t="s">
        <v>8912</v>
      </c>
      <c r="D119" s="13" t="s">
        <v>2502</v>
      </c>
      <c r="E119" s="13" t="s">
        <v>2502</v>
      </c>
      <c r="F119" s="13"/>
      <c r="G119" s="13"/>
      <c r="H119" s="13" t="s">
        <v>8865</v>
      </c>
      <c r="I119" s="13" t="s">
        <v>8806</v>
      </c>
      <c r="J119" s="13" t="s">
        <v>8922</v>
      </c>
      <c r="K119" s="13"/>
      <c r="L119" s="13"/>
      <c r="M119" s="13" t="s">
        <v>8947</v>
      </c>
      <c r="N119" s="13"/>
      <c r="O119" s="13"/>
      <c r="P119" s="13"/>
      <c r="Q119" s="13"/>
    </row>
    <row r="120" spans="1:17" x14ac:dyDescent="0.35">
      <c r="A120" t="s">
        <v>8748</v>
      </c>
      <c r="B120" cm="1">
        <f t="array" ref="B120">IF(ROW() &lt; ROW(INDEX(treatments[experiment_ID],ROWS(treatments[experiment_ID]))), COUNTIF(INDEX(treatments[experiment_ID],1):treatments[[#This Row],[experiment_ID]],treatments[[#This Row],[experiment_ID]]), "")</f>
        <v>90</v>
      </c>
      <c r="C120" t="s">
        <v>8913</v>
      </c>
      <c r="D120" s="13" t="s">
        <v>2502</v>
      </c>
      <c r="E120" s="13" t="s">
        <v>8683</v>
      </c>
      <c r="F120" s="13"/>
      <c r="G120" s="13"/>
      <c r="H120" s="13" t="s">
        <v>8865</v>
      </c>
      <c r="I120" s="13" t="s">
        <v>8806</v>
      </c>
      <c r="J120" s="13" t="s">
        <v>8922</v>
      </c>
      <c r="K120" s="13"/>
      <c r="L120" s="13"/>
      <c r="M120" s="13" t="s">
        <v>8947</v>
      </c>
      <c r="N120" s="13"/>
      <c r="O120" s="13"/>
      <c r="P120" s="13"/>
      <c r="Q120" s="13"/>
    </row>
    <row r="121" spans="1:17" x14ac:dyDescent="0.35">
      <c r="A121" t="s">
        <v>8748</v>
      </c>
      <c r="B121" cm="1">
        <f t="array" ref="B121">IF(ROW() &lt; ROW(INDEX(treatments[experiment_ID],ROWS(treatments[experiment_ID]))), COUNTIF(INDEX(treatments[experiment_ID],1):treatments[[#This Row],[experiment_ID]],treatments[[#This Row],[experiment_ID]]), "")</f>
        <v>91</v>
      </c>
      <c r="C121" t="s">
        <v>8914</v>
      </c>
      <c r="D121" s="13" t="s">
        <v>2502</v>
      </c>
      <c r="E121" s="13" t="s">
        <v>8684</v>
      </c>
      <c r="F121" s="13"/>
      <c r="G121" s="13"/>
      <c r="H121" s="13" t="s">
        <v>8865</v>
      </c>
      <c r="I121" s="13" t="s">
        <v>8806</v>
      </c>
      <c r="J121" s="13" t="s">
        <v>8922</v>
      </c>
      <c r="K121" s="13"/>
      <c r="L121" s="13"/>
      <c r="M121" s="13" t="s">
        <v>8947</v>
      </c>
      <c r="N121" s="13"/>
      <c r="O121" s="13"/>
      <c r="P121" s="13"/>
      <c r="Q121" s="13"/>
    </row>
    <row r="122" spans="1:17" x14ac:dyDescent="0.35">
      <c r="A122" t="s">
        <v>8748</v>
      </c>
      <c r="B122" cm="1">
        <f t="array" ref="B122">IF(ROW() &lt; ROW(INDEX(treatments[experiment_ID],ROWS(treatments[experiment_ID]))), COUNTIF(INDEX(treatments[experiment_ID],1):treatments[[#This Row],[experiment_ID]],treatments[[#This Row],[experiment_ID]]), "")</f>
        <v>92</v>
      </c>
      <c r="C122" t="s">
        <v>8915</v>
      </c>
      <c r="D122" s="13" t="s">
        <v>2502</v>
      </c>
      <c r="E122" s="13" t="s">
        <v>8685</v>
      </c>
      <c r="F122" s="13"/>
      <c r="G122" s="13"/>
      <c r="H122" s="13" t="s">
        <v>8865</v>
      </c>
      <c r="I122" s="13" t="s">
        <v>8806</v>
      </c>
      <c r="J122" s="13" t="s">
        <v>8922</v>
      </c>
      <c r="K122" s="13"/>
      <c r="L122" s="13"/>
      <c r="M122" s="13" t="s">
        <v>8947</v>
      </c>
      <c r="N122" s="13"/>
      <c r="O122" s="13"/>
      <c r="P122" s="13"/>
      <c r="Q122" s="13"/>
    </row>
    <row r="123" spans="1:17" x14ac:dyDescent="0.35">
      <c r="A123" t="s">
        <v>8748</v>
      </c>
      <c r="B123" cm="1">
        <f t="array" ref="B123">IF(ROW() &lt; ROW(INDEX(treatments[experiment_ID],ROWS(treatments[experiment_ID]))), COUNTIF(INDEX(treatments[experiment_ID],1):treatments[[#This Row],[experiment_ID]],treatments[[#This Row],[experiment_ID]]), "")</f>
        <v>93</v>
      </c>
      <c r="C123" t="s">
        <v>8916</v>
      </c>
      <c r="D123" s="13" t="s">
        <v>2502</v>
      </c>
      <c r="E123" s="13" t="s">
        <v>8686</v>
      </c>
      <c r="F123" s="13"/>
      <c r="G123" s="13"/>
      <c r="H123" s="13" t="s">
        <v>8865</v>
      </c>
      <c r="I123" s="13" t="s">
        <v>8806</v>
      </c>
      <c r="J123" s="13" t="s">
        <v>8922</v>
      </c>
      <c r="K123" s="13"/>
      <c r="L123" s="13"/>
      <c r="M123" s="13" t="s">
        <v>8947</v>
      </c>
      <c r="N123" s="13"/>
      <c r="O123" s="13"/>
      <c r="P123" s="13"/>
      <c r="Q123" s="13"/>
    </row>
    <row r="124" spans="1:17" x14ac:dyDescent="0.35">
      <c r="A124" t="s">
        <v>8748</v>
      </c>
      <c r="B124" cm="1">
        <f t="array" ref="B124">IF(ROW() &lt; ROW(INDEX(treatments[experiment_ID],ROWS(treatments[experiment_ID]))), COUNTIF(INDEX(treatments[experiment_ID],1):treatments[[#This Row],[experiment_ID]],treatments[[#This Row],[experiment_ID]]), "")</f>
        <v>94</v>
      </c>
      <c r="C124" t="s">
        <v>8917</v>
      </c>
      <c r="D124" s="13" t="s">
        <v>2502</v>
      </c>
      <c r="E124" s="13" t="s">
        <v>8687</v>
      </c>
      <c r="F124" s="13"/>
      <c r="G124" s="13"/>
      <c r="H124" s="13" t="s">
        <v>8865</v>
      </c>
      <c r="I124" s="13" t="s">
        <v>8806</v>
      </c>
      <c r="J124" s="13" t="s">
        <v>8922</v>
      </c>
      <c r="K124" s="13"/>
      <c r="L124" s="13"/>
      <c r="M124" s="13" t="s">
        <v>8947</v>
      </c>
      <c r="N124" s="13"/>
      <c r="O124" s="13"/>
      <c r="P124" s="13"/>
      <c r="Q124" s="13"/>
    </row>
    <row r="125" spans="1:17" x14ac:dyDescent="0.35">
      <c r="A125" t="s">
        <v>8748</v>
      </c>
      <c r="B125" cm="1">
        <f t="array" ref="B125">IF(ROW() &lt; ROW(INDEX(treatments[experiment_ID],ROWS(treatments[experiment_ID]))), COUNTIF(INDEX(treatments[experiment_ID],1):treatments[[#This Row],[experiment_ID]],treatments[[#This Row],[experiment_ID]]), "")</f>
        <v>95</v>
      </c>
      <c r="C125" t="s">
        <v>8918</v>
      </c>
      <c r="D125" s="13" t="s">
        <v>2502</v>
      </c>
      <c r="E125" s="13" t="s">
        <v>8688</v>
      </c>
      <c r="F125" s="13"/>
      <c r="G125" s="13"/>
      <c r="H125" s="13" t="s">
        <v>8865</v>
      </c>
      <c r="I125" s="13" t="s">
        <v>8806</v>
      </c>
      <c r="J125" s="13" t="s">
        <v>8922</v>
      </c>
      <c r="K125" s="13"/>
      <c r="L125" s="13"/>
      <c r="M125" s="13" t="s">
        <v>8947</v>
      </c>
      <c r="N125" s="13"/>
      <c r="O125" s="13"/>
      <c r="P125" s="13"/>
      <c r="Q125" s="13"/>
    </row>
    <row r="126" spans="1:17" x14ac:dyDescent="0.35">
      <c r="A126" t="s">
        <v>8748</v>
      </c>
      <c r="B126" cm="1">
        <f t="array" ref="B126">IF(ROW() &lt; ROW(INDEX(treatments[experiment_ID],ROWS(treatments[experiment_ID]))), COUNTIF(INDEX(treatments[experiment_ID],1):treatments[[#This Row],[experiment_ID]],treatments[[#This Row],[experiment_ID]]), "")</f>
        <v>96</v>
      </c>
      <c r="C126" t="s">
        <v>8919</v>
      </c>
      <c r="D126" s="13" t="s">
        <v>2502</v>
      </c>
      <c r="E126" s="13" t="s">
        <v>8689</v>
      </c>
      <c r="F126" s="13"/>
      <c r="G126" s="13"/>
      <c r="H126" s="13" t="s">
        <v>8865</v>
      </c>
      <c r="I126" s="13" t="s">
        <v>8806</v>
      </c>
      <c r="J126" s="13" t="s">
        <v>8922</v>
      </c>
      <c r="K126" s="13"/>
      <c r="L126" s="13"/>
      <c r="M126" s="13" t="s">
        <v>8947</v>
      </c>
      <c r="N126" s="13"/>
      <c r="O126" s="13"/>
      <c r="P126" s="13"/>
      <c r="Q126" s="13"/>
    </row>
    <row r="127" spans="1:17" x14ac:dyDescent="0.35">
      <c r="A127" t="s">
        <v>8923</v>
      </c>
      <c r="B127" cm="1">
        <f t="array" ref="B127">IF(ROW() &lt; ROW(INDEX(treatments[experiment_ID],ROWS(treatments[experiment_ID]))), COUNTIF(INDEX(treatments[experiment_ID],1):treatments[[#This Row],[experiment_ID]],treatments[[#This Row],[experiment_ID]]), "")</f>
        <v>1</v>
      </c>
      <c r="C127" t="s">
        <v>8980</v>
      </c>
      <c r="D127" s="13" t="s">
        <v>8973</v>
      </c>
      <c r="E127" s="13" t="s">
        <v>2502</v>
      </c>
      <c r="F127" s="13"/>
      <c r="G127" s="13" t="s">
        <v>8974</v>
      </c>
      <c r="H127" s="13" t="s">
        <v>8975</v>
      </c>
      <c r="I127" s="13" t="s">
        <v>9799</v>
      </c>
      <c r="J127" s="13" t="s">
        <v>9798</v>
      </c>
      <c r="K127" s="13"/>
      <c r="L127" s="13"/>
      <c r="M127" s="13" t="s">
        <v>8977</v>
      </c>
      <c r="N127" s="13"/>
      <c r="O127" s="13" t="s">
        <v>8981</v>
      </c>
      <c r="P127" s="13"/>
      <c r="Q127" s="13"/>
    </row>
    <row r="128" spans="1:17" x14ac:dyDescent="0.35">
      <c r="A128" t="s">
        <v>8923</v>
      </c>
      <c r="B128" cm="1">
        <f t="array" ref="B128">IF(ROW() &lt; ROW(INDEX(treatments[experiment_ID],ROWS(treatments[experiment_ID]))), COUNTIF(INDEX(treatments[experiment_ID],1):treatments[[#This Row],[experiment_ID]],treatments[[#This Row],[experiment_ID]]), "")</f>
        <v>2</v>
      </c>
      <c r="C128" t="s">
        <v>8983</v>
      </c>
      <c r="D128" s="13" t="s">
        <v>8973</v>
      </c>
      <c r="E128" s="13" t="s">
        <v>2502</v>
      </c>
      <c r="F128" s="13"/>
      <c r="G128" s="13" t="s">
        <v>9796</v>
      </c>
      <c r="H128" s="13" t="s">
        <v>8975</v>
      </c>
      <c r="I128" s="13" t="s">
        <v>9799</v>
      </c>
      <c r="J128" s="13" t="s">
        <v>9798</v>
      </c>
      <c r="K128" s="13"/>
      <c r="L128" s="13"/>
      <c r="M128" s="13" t="s">
        <v>8977</v>
      </c>
      <c r="N128" s="13"/>
      <c r="O128" s="13" t="s">
        <v>8981</v>
      </c>
      <c r="P128" s="13"/>
      <c r="Q128" s="13"/>
    </row>
    <row r="129" spans="1:17" x14ac:dyDescent="0.35">
      <c r="A129" t="s">
        <v>8923</v>
      </c>
      <c r="B129" cm="1">
        <f t="array" ref="B129">IF(ROW() &lt; ROW(INDEX(treatments[experiment_ID],ROWS(treatments[experiment_ID]))), COUNTIF(INDEX(treatments[experiment_ID],1):treatments[[#This Row],[experiment_ID]],treatments[[#This Row],[experiment_ID]]), "")</f>
        <v>3</v>
      </c>
      <c r="C129" t="s">
        <v>8984</v>
      </c>
      <c r="D129" s="13" t="s">
        <v>8973</v>
      </c>
      <c r="E129" s="13" t="s">
        <v>2502</v>
      </c>
      <c r="F129" s="13"/>
      <c r="G129" s="13" t="s">
        <v>9796</v>
      </c>
      <c r="H129" s="13" t="s">
        <v>8975</v>
      </c>
      <c r="I129" s="13" t="s">
        <v>9799</v>
      </c>
      <c r="J129" s="13" t="s">
        <v>9801</v>
      </c>
      <c r="K129" s="13"/>
      <c r="L129" s="13"/>
      <c r="M129" s="13" t="s">
        <v>8977</v>
      </c>
      <c r="N129" s="13"/>
      <c r="O129" s="13" t="s">
        <v>8981</v>
      </c>
      <c r="P129" s="13"/>
      <c r="Q129" s="13"/>
    </row>
    <row r="130" spans="1:17" x14ac:dyDescent="0.35">
      <c r="A130" t="s">
        <v>8923</v>
      </c>
      <c r="B130" cm="1">
        <f t="array" ref="B130">IF(ROW() &lt; ROW(INDEX(treatments[experiment_ID],ROWS(treatments[experiment_ID]))), COUNTIF(INDEX(treatments[experiment_ID],1):treatments[[#This Row],[experiment_ID]],treatments[[#This Row],[experiment_ID]]), "")</f>
        <v>4</v>
      </c>
      <c r="C130" t="s">
        <v>8986</v>
      </c>
      <c r="D130" s="13" t="s">
        <v>8973</v>
      </c>
      <c r="E130" s="13" t="s">
        <v>2502</v>
      </c>
      <c r="F130" s="13"/>
      <c r="G130" s="13" t="s">
        <v>9796</v>
      </c>
      <c r="H130" s="13" t="s">
        <v>8975</v>
      </c>
      <c r="I130" s="13" t="s">
        <v>9799</v>
      </c>
      <c r="J130" s="13" t="s">
        <v>9802</v>
      </c>
      <c r="K130" s="13"/>
      <c r="L130" s="13"/>
      <c r="M130" s="13" t="s">
        <v>8977</v>
      </c>
      <c r="N130" s="13"/>
      <c r="O130" s="13" t="s">
        <v>8981</v>
      </c>
      <c r="P130" s="13"/>
      <c r="Q130" s="13"/>
    </row>
    <row r="131" spans="1:17" x14ac:dyDescent="0.35">
      <c r="A131" t="s">
        <v>8923</v>
      </c>
      <c r="B131" cm="1">
        <f t="array" ref="B131">IF(ROW() &lt; ROW(INDEX(treatments[experiment_ID],ROWS(treatments[experiment_ID]))), COUNTIF(INDEX(treatments[experiment_ID],1):treatments[[#This Row],[experiment_ID]],treatments[[#This Row],[experiment_ID]]), "")</f>
        <v>5</v>
      </c>
      <c r="C131" t="s">
        <v>8991</v>
      </c>
      <c r="D131" s="13" t="s">
        <v>8973</v>
      </c>
      <c r="E131" s="13" t="s">
        <v>2502</v>
      </c>
      <c r="F131" s="13"/>
      <c r="G131" s="13" t="s">
        <v>9796</v>
      </c>
      <c r="H131" s="13" t="s">
        <v>8975</v>
      </c>
      <c r="I131" s="13" t="s">
        <v>9799</v>
      </c>
      <c r="J131" s="13" t="s">
        <v>9803</v>
      </c>
      <c r="K131" s="13"/>
      <c r="L131" s="13"/>
      <c r="M131" s="13" t="s">
        <v>8977</v>
      </c>
      <c r="N131" s="13"/>
      <c r="O131" s="13" t="s">
        <v>8981</v>
      </c>
      <c r="P131" s="13"/>
      <c r="Q131" s="13"/>
    </row>
    <row r="132" spans="1:17" x14ac:dyDescent="0.35">
      <c r="A132" t="s">
        <v>8923</v>
      </c>
      <c r="B132" cm="1">
        <f t="array" ref="B132">IF(ROW() &lt; ROW(INDEX(treatments[experiment_ID],ROWS(treatments[experiment_ID]))), COUNTIF(INDEX(treatments[experiment_ID],1):treatments[[#This Row],[experiment_ID]],treatments[[#This Row],[experiment_ID]]), "")</f>
        <v>6</v>
      </c>
      <c r="C132" t="s">
        <v>8990</v>
      </c>
      <c r="D132" s="13" t="s">
        <v>8973</v>
      </c>
      <c r="E132" s="13" t="s">
        <v>2502</v>
      </c>
      <c r="F132" s="13"/>
      <c r="G132" s="13" t="s">
        <v>9796</v>
      </c>
      <c r="H132" s="13" t="s">
        <v>8975</v>
      </c>
      <c r="I132" s="13" t="s">
        <v>9799</v>
      </c>
      <c r="J132" s="13" t="s">
        <v>9801</v>
      </c>
      <c r="K132" s="13"/>
      <c r="L132" s="13"/>
      <c r="M132" s="13" t="s">
        <v>8977</v>
      </c>
      <c r="N132" s="13"/>
      <c r="O132" s="13" t="s">
        <v>8981</v>
      </c>
      <c r="P132" s="13"/>
      <c r="Q132" s="13"/>
    </row>
    <row r="133" spans="1:17" x14ac:dyDescent="0.35">
      <c r="A133" t="s">
        <v>8923</v>
      </c>
      <c r="B133" cm="1">
        <f t="array" ref="B133">IF(ROW() &lt; ROW(INDEX(treatments[experiment_ID],ROWS(treatments[experiment_ID]))), COUNTIF(INDEX(treatments[experiment_ID],1):treatments[[#This Row],[experiment_ID]],treatments[[#This Row],[experiment_ID]]), "")</f>
        <v>7</v>
      </c>
      <c r="C133" t="s">
        <v>8989</v>
      </c>
      <c r="D133" s="13" t="s">
        <v>8973</v>
      </c>
      <c r="E133" s="13" t="s">
        <v>2502</v>
      </c>
      <c r="F133" s="13"/>
      <c r="G133" s="13" t="s">
        <v>9796</v>
      </c>
      <c r="H133" s="13" t="s">
        <v>8975</v>
      </c>
      <c r="I133" s="13" t="s">
        <v>9800</v>
      </c>
      <c r="J133" s="13" t="s">
        <v>9802</v>
      </c>
      <c r="K133" s="13"/>
      <c r="L133" s="13"/>
      <c r="M133" s="13" t="s">
        <v>8977</v>
      </c>
      <c r="N133" s="13"/>
      <c r="O133" s="13" t="s">
        <v>8981</v>
      </c>
      <c r="P133" s="13"/>
      <c r="Q133" s="13"/>
    </row>
    <row r="134" spans="1:17" x14ac:dyDescent="0.35">
      <c r="A134" t="s">
        <v>8923</v>
      </c>
      <c r="B134" cm="1">
        <f t="array" ref="B134">IF(ROW() &lt; ROW(INDEX(treatments[experiment_ID],ROWS(treatments[experiment_ID]))), COUNTIF(INDEX(treatments[experiment_ID],1):treatments[[#This Row],[experiment_ID]],treatments[[#This Row],[experiment_ID]]), "")</f>
        <v>8</v>
      </c>
      <c r="C134" t="s">
        <v>8988</v>
      </c>
      <c r="D134" s="13" t="s">
        <v>8973</v>
      </c>
      <c r="E134" s="13" t="s">
        <v>2502</v>
      </c>
      <c r="F134" s="13"/>
      <c r="G134" s="13" t="s">
        <v>9796</v>
      </c>
      <c r="H134" s="13" t="s">
        <v>8975</v>
      </c>
      <c r="I134" s="13" t="s">
        <v>9800</v>
      </c>
      <c r="J134" s="13" t="s">
        <v>9803</v>
      </c>
      <c r="K134" s="13"/>
      <c r="L134" s="13"/>
      <c r="M134" s="13" t="s">
        <v>8977</v>
      </c>
      <c r="N134" s="13"/>
      <c r="O134" s="13" t="s">
        <v>8981</v>
      </c>
      <c r="P134" s="13"/>
      <c r="Q134" s="13"/>
    </row>
    <row r="135" spans="1:17" x14ac:dyDescent="0.35">
      <c r="A135" t="s">
        <v>8923</v>
      </c>
      <c r="B135" cm="1">
        <f t="array" ref="B135">IF(ROW() &lt; ROW(INDEX(treatments[experiment_ID],ROWS(treatments[experiment_ID]))), COUNTIF(INDEX(treatments[experiment_ID],1):treatments[[#This Row],[experiment_ID]],treatments[[#This Row],[experiment_ID]]), "")</f>
        <v>9</v>
      </c>
      <c r="C135" t="s">
        <v>8987</v>
      </c>
      <c r="D135" s="13" t="s">
        <v>8982</v>
      </c>
      <c r="E135" s="13" t="s">
        <v>2502</v>
      </c>
      <c r="F135" s="13"/>
      <c r="G135" s="13" t="s">
        <v>8974</v>
      </c>
      <c r="H135" s="13" t="s">
        <v>8975</v>
      </c>
      <c r="I135" s="13" t="s">
        <v>9799</v>
      </c>
      <c r="J135" s="13" t="s">
        <v>9798</v>
      </c>
      <c r="K135" s="13"/>
      <c r="L135" s="13"/>
      <c r="M135" s="13" t="s">
        <v>8977</v>
      </c>
      <c r="N135" s="13"/>
      <c r="O135" s="13" t="s">
        <v>8981</v>
      </c>
      <c r="P135" s="13"/>
      <c r="Q135" s="13"/>
    </row>
    <row r="136" spans="1:17" x14ac:dyDescent="0.35">
      <c r="A136" t="s">
        <v>8923</v>
      </c>
      <c r="B136" cm="1">
        <f t="array" ref="B136">IF(ROW() &lt; ROW(INDEX(treatments[experiment_ID],ROWS(treatments[experiment_ID]))), COUNTIF(INDEX(treatments[experiment_ID],1):treatments[[#This Row],[experiment_ID]],treatments[[#This Row],[experiment_ID]]), "")</f>
        <v>10</v>
      </c>
      <c r="C136" t="s">
        <v>8992</v>
      </c>
      <c r="D136" s="13" t="s">
        <v>8982</v>
      </c>
      <c r="E136" s="13" t="s">
        <v>2502</v>
      </c>
      <c r="F136" s="13"/>
      <c r="G136" s="13" t="s">
        <v>8974</v>
      </c>
      <c r="H136" s="13" t="s">
        <v>8975</v>
      </c>
      <c r="I136" s="13" t="s">
        <v>9799</v>
      </c>
      <c r="J136" s="13" t="s">
        <v>9798</v>
      </c>
      <c r="K136" s="13"/>
      <c r="L136" s="13"/>
      <c r="M136" s="13" t="s">
        <v>8977</v>
      </c>
      <c r="N136" s="13"/>
      <c r="O136" s="13" t="s">
        <v>8981</v>
      </c>
      <c r="P136" s="13"/>
      <c r="Q136" s="13"/>
    </row>
    <row r="137" spans="1:17" x14ac:dyDescent="0.35">
      <c r="A137" t="s">
        <v>8923</v>
      </c>
      <c r="B137" cm="1">
        <f t="array" ref="B137">IF(ROW() &lt; ROW(INDEX(treatments[experiment_ID],ROWS(treatments[experiment_ID]))), COUNTIF(INDEX(treatments[experiment_ID],1):treatments[[#This Row],[experiment_ID]],treatments[[#This Row],[experiment_ID]]), "")</f>
        <v>11</v>
      </c>
      <c r="C137" t="s">
        <v>8993</v>
      </c>
      <c r="D137" s="13" t="s">
        <v>8982</v>
      </c>
      <c r="E137" s="13" t="s">
        <v>2502</v>
      </c>
      <c r="F137" s="13"/>
      <c r="G137" s="13" t="s">
        <v>9796</v>
      </c>
      <c r="H137" s="13" t="s">
        <v>8975</v>
      </c>
      <c r="I137" s="13" t="s">
        <v>9799</v>
      </c>
      <c r="J137" s="13" t="s">
        <v>9801</v>
      </c>
      <c r="K137" s="13"/>
      <c r="L137" s="13"/>
      <c r="M137" s="13" t="s">
        <v>8977</v>
      </c>
      <c r="N137" s="13"/>
      <c r="O137" s="13" t="s">
        <v>8981</v>
      </c>
      <c r="P137" s="13"/>
      <c r="Q137" s="13"/>
    </row>
    <row r="138" spans="1:17" x14ac:dyDescent="0.35">
      <c r="A138" t="s">
        <v>8923</v>
      </c>
      <c r="B138" cm="1">
        <f t="array" ref="B138">IF(ROW() &lt; ROW(INDEX(treatments[experiment_ID],ROWS(treatments[experiment_ID]))), COUNTIF(INDEX(treatments[experiment_ID],1):treatments[[#This Row],[experiment_ID]],treatments[[#This Row],[experiment_ID]]), "")</f>
        <v>12</v>
      </c>
      <c r="C138" t="s">
        <v>8994</v>
      </c>
      <c r="D138" s="13" t="s">
        <v>8982</v>
      </c>
      <c r="E138" s="13" t="s">
        <v>2502</v>
      </c>
      <c r="F138" s="13"/>
      <c r="G138" s="13" t="s">
        <v>9796</v>
      </c>
      <c r="H138" s="13" t="s">
        <v>8975</v>
      </c>
      <c r="I138" s="13" t="s">
        <v>9799</v>
      </c>
      <c r="J138" s="13" t="s">
        <v>9802</v>
      </c>
      <c r="K138" s="13"/>
      <c r="L138" s="13"/>
      <c r="M138" s="13" t="s">
        <v>8977</v>
      </c>
      <c r="N138" s="13"/>
      <c r="O138" s="13" t="s">
        <v>8981</v>
      </c>
      <c r="P138" s="13"/>
      <c r="Q138" s="13"/>
    </row>
    <row r="139" spans="1:17" x14ac:dyDescent="0.35">
      <c r="A139" t="s">
        <v>8923</v>
      </c>
      <c r="B139" cm="1">
        <f t="array" ref="B139">IF(ROW() &lt; ROW(INDEX(treatments[experiment_ID],ROWS(treatments[experiment_ID]))), COUNTIF(INDEX(treatments[experiment_ID],1):treatments[[#This Row],[experiment_ID]],treatments[[#This Row],[experiment_ID]]), "")</f>
        <v>13</v>
      </c>
      <c r="C139" t="s">
        <v>8995</v>
      </c>
      <c r="D139" s="13" t="s">
        <v>8982</v>
      </c>
      <c r="E139" s="13" t="s">
        <v>2502</v>
      </c>
      <c r="F139" s="13"/>
      <c r="G139" s="13" t="s">
        <v>9796</v>
      </c>
      <c r="H139" s="13" t="s">
        <v>8975</v>
      </c>
      <c r="I139" s="13" t="s">
        <v>9799</v>
      </c>
      <c r="J139" s="13" t="s">
        <v>9803</v>
      </c>
      <c r="K139" s="13"/>
      <c r="L139" s="13"/>
      <c r="M139" s="13" t="s">
        <v>8977</v>
      </c>
      <c r="N139" s="13"/>
      <c r="O139" s="13" t="s">
        <v>8981</v>
      </c>
      <c r="P139" s="13"/>
      <c r="Q139" s="13"/>
    </row>
    <row r="140" spans="1:17" x14ac:dyDescent="0.35">
      <c r="A140" t="s">
        <v>8923</v>
      </c>
      <c r="B140" cm="1">
        <f t="array" ref="B140">IF(ROW() &lt; ROW(INDEX(treatments[experiment_ID],ROWS(treatments[experiment_ID]))), COUNTIF(INDEX(treatments[experiment_ID],1):treatments[[#This Row],[experiment_ID]],treatments[[#This Row],[experiment_ID]]), "")</f>
        <v>14</v>
      </c>
      <c r="C140" t="s">
        <v>8996</v>
      </c>
      <c r="D140" s="13" t="s">
        <v>8982</v>
      </c>
      <c r="E140" s="13" t="s">
        <v>2502</v>
      </c>
      <c r="F140" s="13"/>
      <c r="G140" s="13" t="s">
        <v>9796</v>
      </c>
      <c r="H140" s="13" t="s">
        <v>8975</v>
      </c>
      <c r="I140" s="13" t="s">
        <v>9800</v>
      </c>
      <c r="J140" s="13" t="s">
        <v>9801</v>
      </c>
      <c r="K140" s="13"/>
      <c r="L140" s="13"/>
      <c r="M140" s="13" t="s">
        <v>8977</v>
      </c>
      <c r="N140" s="13"/>
      <c r="O140" s="13" t="s">
        <v>8981</v>
      </c>
      <c r="P140" s="13"/>
      <c r="Q140" s="13"/>
    </row>
    <row r="141" spans="1:17" x14ac:dyDescent="0.35">
      <c r="A141" t="s">
        <v>8923</v>
      </c>
      <c r="B141" cm="1">
        <f t="array" ref="B141">IF(ROW() &lt; ROW(INDEX(treatments[experiment_ID],ROWS(treatments[experiment_ID]))), COUNTIF(INDEX(treatments[experiment_ID],1):treatments[[#This Row],[experiment_ID]],treatments[[#This Row],[experiment_ID]]), "")</f>
        <v>15</v>
      </c>
      <c r="C141" t="s">
        <v>8997</v>
      </c>
      <c r="D141" s="13" t="s">
        <v>8982</v>
      </c>
      <c r="E141" s="13" t="s">
        <v>2502</v>
      </c>
      <c r="F141" s="13"/>
      <c r="G141" s="13" t="s">
        <v>9796</v>
      </c>
      <c r="H141" s="13" t="s">
        <v>8975</v>
      </c>
      <c r="I141" s="13" t="s">
        <v>9800</v>
      </c>
      <c r="J141" s="13" t="s">
        <v>9802</v>
      </c>
      <c r="K141" s="13"/>
      <c r="L141" s="13"/>
      <c r="M141" s="13" t="s">
        <v>8977</v>
      </c>
      <c r="N141" s="13"/>
      <c r="O141" s="13" t="s">
        <v>8981</v>
      </c>
      <c r="P141" s="13"/>
      <c r="Q141" s="13"/>
    </row>
    <row r="142" spans="1:17" x14ac:dyDescent="0.35">
      <c r="A142" t="s">
        <v>8923</v>
      </c>
      <c r="B142" cm="1">
        <f t="array" ref="B142">IF(ROW() &lt; ROW(INDEX(treatments[experiment_ID],ROWS(treatments[experiment_ID]))), COUNTIF(INDEX(treatments[experiment_ID],1):treatments[[#This Row],[experiment_ID]],treatments[[#This Row],[experiment_ID]]), "")</f>
        <v>16</v>
      </c>
      <c r="C142" t="s">
        <v>8998</v>
      </c>
      <c r="D142" s="13" t="s">
        <v>8982</v>
      </c>
      <c r="E142" s="13" t="s">
        <v>2502</v>
      </c>
      <c r="F142" s="13"/>
      <c r="G142" s="13" t="s">
        <v>9796</v>
      </c>
      <c r="H142" s="13" t="s">
        <v>8975</v>
      </c>
      <c r="I142" s="13" t="s">
        <v>9800</v>
      </c>
      <c r="J142" s="13" t="s">
        <v>9803</v>
      </c>
      <c r="K142" s="13"/>
      <c r="L142" s="13"/>
      <c r="M142" s="13" t="s">
        <v>8977</v>
      </c>
      <c r="N142" s="13"/>
      <c r="O142" s="13" t="s">
        <v>8981</v>
      </c>
      <c r="P142" s="13"/>
      <c r="Q142" s="13"/>
    </row>
    <row r="143" spans="1:17" x14ac:dyDescent="0.35">
      <c r="A143" t="s">
        <v>8923</v>
      </c>
      <c r="B143" cm="1">
        <f t="array" ref="B143">IF(ROW() &lt; ROW(INDEX(treatments[experiment_ID],ROWS(treatments[experiment_ID]))), COUNTIF(INDEX(treatments[experiment_ID],1):treatments[[#This Row],[experiment_ID]],treatments[[#This Row],[experiment_ID]]), "")</f>
        <v>17</v>
      </c>
      <c r="C143" t="s">
        <v>9000</v>
      </c>
      <c r="D143" s="13" t="s">
        <v>8999</v>
      </c>
      <c r="E143" s="13" t="s">
        <v>2502</v>
      </c>
      <c r="F143" s="13"/>
      <c r="G143" s="13" t="s">
        <v>8974</v>
      </c>
      <c r="H143" s="13" t="s">
        <v>8975</v>
      </c>
      <c r="I143" s="13" t="s">
        <v>9799</v>
      </c>
      <c r="J143" s="13" t="s">
        <v>9798</v>
      </c>
      <c r="K143" s="13"/>
      <c r="L143" s="13"/>
      <c r="M143" s="13" t="s">
        <v>8977</v>
      </c>
      <c r="N143" s="13"/>
      <c r="O143" s="13" t="s">
        <v>8981</v>
      </c>
      <c r="P143" s="13"/>
      <c r="Q143" s="13"/>
    </row>
    <row r="144" spans="1:17" x14ac:dyDescent="0.35">
      <c r="A144" t="s">
        <v>8923</v>
      </c>
      <c r="B144" cm="1">
        <f t="array" ref="B144">IF(ROW() &lt; ROW(INDEX(treatments[experiment_ID],ROWS(treatments[experiment_ID]))), COUNTIF(INDEX(treatments[experiment_ID],1):treatments[[#This Row],[experiment_ID]],treatments[[#This Row],[experiment_ID]]), "")</f>
        <v>18</v>
      </c>
      <c r="C144" t="s">
        <v>9001</v>
      </c>
      <c r="D144" s="13" t="s">
        <v>8999</v>
      </c>
      <c r="E144" s="13" t="s">
        <v>2502</v>
      </c>
      <c r="F144" s="13"/>
      <c r="G144" s="13" t="s">
        <v>9796</v>
      </c>
      <c r="H144" s="13" t="s">
        <v>8975</v>
      </c>
      <c r="I144" s="13" t="s">
        <v>9799</v>
      </c>
      <c r="J144" s="13" t="s">
        <v>9798</v>
      </c>
      <c r="K144" s="13"/>
      <c r="L144" s="13"/>
      <c r="M144" s="13" t="s">
        <v>8977</v>
      </c>
      <c r="N144" s="13"/>
      <c r="O144" s="13" t="s">
        <v>8981</v>
      </c>
      <c r="P144" s="13"/>
      <c r="Q144" s="13"/>
    </row>
    <row r="145" spans="1:17" x14ac:dyDescent="0.35">
      <c r="A145" t="s">
        <v>8923</v>
      </c>
      <c r="B145" cm="1">
        <f t="array" ref="B145">IF(ROW() &lt; ROW(INDEX(treatments[experiment_ID],ROWS(treatments[experiment_ID]))), COUNTIF(INDEX(treatments[experiment_ID],1):treatments[[#This Row],[experiment_ID]],treatments[[#This Row],[experiment_ID]]), "")</f>
        <v>19</v>
      </c>
      <c r="C145" t="s">
        <v>9002</v>
      </c>
      <c r="D145" s="13" t="s">
        <v>8999</v>
      </c>
      <c r="E145" s="13" t="s">
        <v>2502</v>
      </c>
      <c r="F145" s="13"/>
      <c r="G145" s="13" t="s">
        <v>9796</v>
      </c>
      <c r="H145" s="13" t="s">
        <v>8975</v>
      </c>
      <c r="I145" s="13" t="s">
        <v>9799</v>
      </c>
      <c r="J145" s="13" t="s">
        <v>9801</v>
      </c>
      <c r="K145" s="13"/>
      <c r="L145" s="13"/>
      <c r="M145" s="13" t="s">
        <v>8977</v>
      </c>
      <c r="N145" s="13"/>
      <c r="O145" s="13" t="s">
        <v>8981</v>
      </c>
      <c r="P145" s="13"/>
      <c r="Q145" s="13"/>
    </row>
    <row r="146" spans="1:17" x14ac:dyDescent="0.35">
      <c r="A146" t="s">
        <v>8923</v>
      </c>
      <c r="B146" cm="1">
        <f t="array" ref="B146">IF(ROW() &lt; ROW(INDEX(treatments[experiment_ID],ROWS(treatments[experiment_ID]))), COUNTIF(INDEX(treatments[experiment_ID],1):treatments[[#This Row],[experiment_ID]],treatments[[#This Row],[experiment_ID]]), "")</f>
        <v>20</v>
      </c>
      <c r="C146" t="s">
        <v>9003</v>
      </c>
      <c r="D146" s="13" t="s">
        <v>8999</v>
      </c>
      <c r="E146" s="13" t="s">
        <v>2502</v>
      </c>
      <c r="F146" s="13"/>
      <c r="G146" s="13" t="s">
        <v>9796</v>
      </c>
      <c r="H146" s="13" t="s">
        <v>8975</v>
      </c>
      <c r="I146" s="13" t="s">
        <v>9799</v>
      </c>
      <c r="J146" s="13" t="s">
        <v>9802</v>
      </c>
      <c r="K146" s="13"/>
      <c r="L146" s="13"/>
      <c r="M146" s="13" t="s">
        <v>8977</v>
      </c>
      <c r="N146" s="13"/>
      <c r="O146" s="13" t="s">
        <v>8981</v>
      </c>
      <c r="P146" s="13"/>
      <c r="Q146" s="13"/>
    </row>
    <row r="147" spans="1:17" x14ac:dyDescent="0.35">
      <c r="A147" t="s">
        <v>8923</v>
      </c>
      <c r="B147" cm="1">
        <f t="array" ref="B147">IF(ROW() &lt; ROW(INDEX(treatments[experiment_ID],ROWS(treatments[experiment_ID]))), COUNTIF(INDEX(treatments[experiment_ID],1):treatments[[#This Row],[experiment_ID]],treatments[[#This Row],[experiment_ID]]), "")</f>
        <v>21</v>
      </c>
      <c r="C147" t="s">
        <v>9004</v>
      </c>
      <c r="D147" s="13" t="s">
        <v>8999</v>
      </c>
      <c r="E147" s="13" t="s">
        <v>2502</v>
      </c>
      <c r="F147" s="13"/>
      <c r="G147" s="13" t="s">
        <v>9796</v>
      </c>
      <c r="H147" s="13" t="s">
        <v>8975</v>
      </c>
      <c r="I147" s="13" t="s">
        <v>9799</v>
      </c>
      <c r="J147" s="13" t="s">
        <v>9803</v>
      </c>
      <c r="K147" s="13"/>
      <c r="L147" s="13"/>
      <c r="M147" s="13" t="s">
        <v>8977</v>
      </c>
      <c r="N147" s="13"/>
      <c r="O147" s="13" t="s">
        <v>8981</v>
      </c>
      <c r="P147" s="13"/>
      <c r="Q147" s="13"/>
    </row>
    <row r="148" spans="1:17" x14ac:dyDescent="0.35">
      <c r="A148" t="s">
        <v>8923</v>
      </c>
      <c r="B148" cm="1">
        <f t="array" ref="B148">IF(ROW() &lt; ROW(INDEX(treatments[experiment_ID],ROWS(treatments[experiment_ID]))), COUNTIF(INDEX(treatments[experiment_ID],1):treatments[[#This Row],[experiment_ID]],treatments[[#This Row],[experiment_ID]]), "")</f>
        <v>22</v>
      </c>
      <c r="C148" t="s">
        <v>9005</v>
      </c>
      <c r="D148" s="13" t="s">
        <v>8999</v>
      </c>
      <c r="E148" s="13" t="s">
        <v>2502</v>
      </c>
      <c r="F148" s="13"/>
      <c r="G148" s="13" t="s">
        <v>9796</v>
      </c>
      <c r="H148" s="13" t="s">
        <v>8975</v>
      </c>
      <c r="I148" s="13" t="s">
        <v>9800</v>
      </c>
      <c r="J148" s="13" t="s">
        <v>9801</v>
      </c>
      <c r="K148" s="13"/>
      <c r="L148" s="13"/>
      <c r="M148" s="13" t="s">
        <v>8977</v>
      </c>
      <c r="N148" s="13"/>
      <c r="O148" s="13" t="s">
        <v>8981</v>
      </c>
      <c r="P148" s="13"/>
      <c r="Q148" s="13"/>
    </row>
    <row r="149" spans="1:17" x14ac:dyDescent="0.35">
      <c r="A149" t="s">
        <v>8923</v>
      </c>
      <c r="B149" cm="1">
        <f t="array" ref="B149">IF(ROW() &lt; ROW(INDEX(treatments[experiment_ID],ROWS(treatments[experiment_ID]))), COUNTIF(INDEX(treatments[experiment_ID],1):treatments[[#This Row],[experiment_ID]],treatments[[#This Row],[experiment_ID]]), "")</f>
        <v>23</v>
      </c>
      <c r="C149" t="s">
        <v>9006</v>
      </c>
      <c r="D149" s="13" t="s">
        <v>8999</v>
      </c>
      <c r="E149" s="13" t="s">
        <v>2502</v>
      </c>
      <c r="F149" s="13"/>
      <c r="G149" s="13" t="s">
        <v>9796</v>
      </c>
      <c r="H149" s="13" t="s">
        <v>8975</v>
      </c>
      <c r="I149" s="13" t="s">
        <v>9800</v>
      </c>
      <c r="J149" s="13" t="s">
        <v>9802</v>
      </c>
      <c r="K149" s="13"/>
      <c r="L149" s="13"/>
      <c r="M149" s="13" t="s">
        <v>8977</v>
      </c>
      <c r="N149" s="13"/>
      <c r="O149" s="13" t="s">
        <v>8981</v>
      </c>
      <c r="P149" s="13"/>
      <c r="Q149" s="13"/>
    </row>
    <row r="150" spans="1:17" x14ac:dyDescent="0.35">
      <c r="A150" t="s">
        <v>8923</v>
      </c>
      <c r="B150" cm="1">
        <f t="array" ref="B150">IF(ROW() &lt; ROW(INDEX(treatments[experiment_ID],ROWS(treatments[experiment_ID]))), COUNTIF(INDEX(treatments[experiment_ID],1):treatments[[#This Row],[experiment_ID]],treatments[[#This Row],[experiment_ID]]), "")</f>
        <v>24</v>
      </c>
      <c r="C150" t="s">
        <v>9007</v>
      </c>
      <c r="D150" s="13" t="s">
        <v>8999</v>
      </c>
      <c r="E150" s="13" t="s">
        <v>2502</v>
      </c>
      <c r="F150" s="13"/>
      <c r="G150" s="13" t="s">
        <v>9796</v>
      </c>
      <c r="H150" s="13" t="s">
        <v>8975</v>
      </c>
      <c r="I150" s="13" t="s">
        <v>9800</v>
      </c>
      <c r="J150" s="13" t="s">
        <v>9803</v>
      </c>
      <c r="K150" s="13"/>
      <c r="L150" s="13"/>
      <c r="M150" s="13" t="s">
        <v>8977</v>
      </c>
      <c r="N150" s="13"/>
      <c r="O150" s="13" t="s">
        <v>8981</v>
      </c>
      <c r="P150" s="13"/>
      <c r="Q150" s="13"/>
    </row>
    <row r="151" spans="1:17" x14ac:dyDescent="0.35">
      <c r="A151" t="s">
        <v>8923</v>
      </c>
      <c r="B151" cm="1">
        <f t="array" ref="B151">IF(ROW() &lt; ROW(INDEX(treatments[experiment_ID],ROWS(treatments[experiment_ID]))), COUNTIF(INDEX(treatments[experiment_ID],1):treatments[[#This Row],[experiment_ID]],treatments[[#This Row],[experiment_ID]]), "")</f>
        <v>25</v>
      </c>
      <c r="C151" t="s">
        <v>9008</v>
      </c>
      <c r="D151" s="13" t="s">
        <v>8985</v>
      </c>
      <c r="E151" s="13" t="s">
        <v>2502</v>
      </c>
      <c r="F151" s="13"/>
      <c r="G151" s="13" t="s">
        <v>8974</v>
      </c>
      <c r="H151" s="13" t="s">
        <v>8975</v>
      </c>
      <c r="I151" s="13" t="s">
        <v>9799</v>
      </c>
      <c r="J151" s="13" t="s">
        <v>9798</v>
      </c>
      <c r="K151" s="13"/>
      <c r="L151" s="13"/>
      <c r="M151" s="13" t="s">
        <v>8977</v>
      </c>
      <c r="N151" s="13"/>
      <c r="O151" s="13" t="s">
        <v>8981</v>
      </c>
      <c r="P151" s="13"/>
      <c r="Q151" s="13"/>
    </row>
    <row r="152" spans="1:17" x14ac:dyDescent="0.35">
      <c r="A152" t="s">
        <v>8923</v>
      </c>
      <c r="B152" cm="1">
        <f t="array" ref="B152">IF(ROW() &lt; ROW(INDEX(treatments[experiment_ID],ROWS(treatments[experiment_ID]))), COUNTIF(INDEX(treatments[experiment_ID],1):treatments[[#This Row],[experiment_ID]],treatments[[#This Row],[experiment_ID]]), "")</f>
        <v>26</v>
      </c>
      <c r="C152" t="s">
        <v>9009</v>
      </c>
      <c r="D152" s="13" t="s">
        <v>8985</v>
      </c>
      <c r="E152" s="13" t="s">
        <v>2502</v>
      </c>
      <c r="F152" s="13"/>
      <c r="G152" s="13" t="s">
        <v>9796</v>
      </c>
      <c r="H152" s="13" t="s">
        <v>8975</v>
      </c>
      <c r="I152" s="13" t="s">
        <v>9799</v>
      </c>
      <c r="J152" s="13" t="s">
        <v>9798</v>
      </c>
      <c r="K152" s="13"/>
      <c r="L152" s="13"/>
      <c r="M152" s="13" t="s">
        <v>8977</v>
      </c>
      <c r="N152" s="13"/>
      <c r="O152" s="13" t="s">
        <v>8981</v>
      </c>
      <c r="P152" s="13"/>
      <c r="Q152" s="13"/>
    </row>
    <row r="153" spans="1:17" x14ac:dyDescent="0.35">
      <c r="A153" t="s">
        <v>8923</v>
      </c>
      <c r="B153" cm="1">
        <f t="array" ref="B153">IF(ROW() &lt; ROW(INDEX(treatments[experiment_ID],ROWS(treatments[experiment_ID]))), COUNTIF(INDEX(treatments[experiment_ID],1):treatments[[#This Row],[experiment_ID]],treatments[[#This Row],[experiment_ID]]), "")</f>
        <v>27</v>
      </c>
      <c r="C153" t="s">
        <v>9010</v>
      </c>
      <c r="D153" s="13" t="s">
        <v>8985</v>
      </c>
      <c r="E153" s="13" t="s">
        <v>2502</v>
      </c>
      <c r="F153" s="13"/>
      <c r="G153" s="13" t="s">
        <v>9796</v>
      </c>
      <c r="H153" s="13" t="s">
        <v>8975</v>
      </c>
      <c r="I153" s="13" t="s">
        <v>9799</v>
      </c>
      <c r="J153" s="13" t="s">
        <v>9801</v>
      </c>
      <c r="K153" s="13"/>
      <c r="L153" s="13"/>
      <c r="M153" s="13" t="s">
        <v>8977</v>
      </c>
      <c r="N153" s="13"/>
      <c r="O153" s="13" t="s">
        <v>8981</v>
      </c>
      <c r="P153" s="13"/>
      <c r="Q153" s="13"/>
    </row>
    <row r="154" spans="1:17" x14ac:dyDescent="0.35">
      <c r="A154" t="s">
        <v>8923</v>
      </c>
      <c r="B154" cm="1">
        <f t="array" ref="B154">IF(ROW() &lt; ROW(INDEX(treatments[experiment_ID],ROWS(treatments[experiment_ID]))), COUNTIF(INDEX(treatments[experiment_ID],1):treatments[[#This Row],[experiment_ID]],treatments[[#This Row],[experiment_ID]]), "")</f>
        <v>28</v>
      </c>
      <c r="C154" t="s">
        <v>9011</v>
      </c>
      <c r="D154" s="13" t="s">
        <v>8985</v>
      </c>
      <c r="E154" s="13" t="s">
        <v>2502</v>
      </c>
      <c r="F154" s="13"/>
      <c r="G154" s="13" t="s">
        <v>9796</v>
      </c>
      <c r="H154" s="13" t="s">
        <v>8975</v>
      </c>
      <c r="I154" s="13" t="s">
        <v>9799</v>
      </c>
      <c r="J154" s="13" t="s">
        <v>9802</v>
      </c>
      <c r="K154" s="13"/>
      <c r="L154" s="13"/>
      <c r="M154" s="13" t="s">
        <v>8977</v>
      </c>
      <c r="N154" s="13"/>
      <c r="O154" s="13" t="s">
        <v>8981</v>
      </c>
      <c r="P154" s="13"/>
      <c r="Q154" s="13"/>
    </row>
    <row r="155" spans="1:17" x14ac:dyDescent="0.35">
      <c r="A155" t="s">
        <v>8923</v>
      </c>
      <c r="B155" cm="1">
        <f t="array" ref="B155">IF(ROW() &lt; ROW(INDEX(treatments[experiment_ID],ROWS(treatments[experiment_ID]))), COUNTIF(INDEX(treatments[experiment_ID],1):treatments[[#This Row],[experiment_ID]],treatments[[#This Row],[experiment_ID]]), "")</f>
        <v>29</v>
      </c>
      <c r="C155" t="s">
        <v>9012</v>
      </c>
      <c r="D155" s="13" t="s">
        <v>8985</v>
      </c>
      <c r="E155" s="13" t="s">
        <v>2502</v>
      </c>
      <c r="F155" s="13"/>
      <c r="G155" s="13" t="s">
        <v>9796</v>
      </c>
      <c r="H155" s="13" t="s">
        <v>8975</v>
      </c>
      <c r="I155" s="13" t="s">
        <v>9799</v>
      </c>
      <c r="J155" s="13" t="s">
        <v>9803</v>
      </c>
      <c r="K155" s="13"/>
      <c r="L155" s="13"/>
      <c r="M155" s="13" t="s">
        <v>8977</v>
      </c>
      <c r="N155" s="13"/>
      <c r="O155" s="13" t="s">
        <v>8981</v>
      </c>
      <c r="P155" s="13"/>
      <c r="Q155" s="13"/>
    </row>
    <row r="156" spans="1:17" x14ac:dyDescent="0.35">
      <c r="A156" t="s">
        <v>8923</v>
      </c>
      <c r="B156" cm="1">
        <f t="array" ref="B156">IF(ROW() &lt; ROW(INDEX(treatments[experiment_ID],ROWS(treatments[experiment_ID]))), COUNTIF(INDEX(treatments[experiment_ID],1):treatments[[#This Row],[experiment_ID]],treatments[[#This Row],[experiment_ID]]), "")</f>
        <v>30</v>
      </c>
      <c r="C156" t="s">
        <v>9013</v>
      </c>
      <c r="D156" s="13" t="s">
        <v>8985</v>
      </c>
      <c r="E156" s="13" t="s">
        <v>2502</v>
      </c>
      <c r="F156" s="13"/>
      <c r="G156" s="13" t="s">
        <v>9796</v>
      </c>
      <c r="H156" s="13" t="s">
        <v>8975</v>
      </c>
      <c r="I156" s="13" t="s">
        <v>9800</v>
      </c>
      <c r="J156" s="13" t="s">
        <v>9801</v>
      </c>
      <c r="K156" s="13"/>
      <c r="L156" s="13"/>
      <c r="M156" s="13" t="s">
        <v>8977</v>
      </c>
      <c r="N156" s="13"/>
      <c r="O156" s="13" t="s">
        <v>8981</v>
      </c>
      <c r="P156" s="13"/>
      <c r="Q156" s="13"/>
    </row>
    <row r="157" spans="1:17" x14ac:dyDescent="0.35">
      <c r="A157" t="s">
        <v>8923</v>
      </c>
      <c r="B157" cm="1">
        <f t="array" ref="B157">IF(ROW() &lt; ROW(INDEX(treatments[experiment_ID],ROWS(treatments[experiment_ID]))), COUNTIF(INDEX(treatments[experiment_ID],1):treatments[[#This Row],[experiment_ID]],treatments[[#This Row],[experiment_ID]]), "")</f>
        <v>31</v>
      </c>
      <c r="C157" t="s">
        <v>9014</v>
      </c>
      <c r="D157" s="13" t="s">
        <v>8985</v>
      </c>
      <c r="E157" s="13" t="s">
        <v>2502</v>
      </c>
      <c r="F157" s="13"/>
      <c r="G157" s="13" t="s">
        <v>9796</v>
      </c>
      <c r="H157" s="13" t="s">
        <v>8975</v>
      </c>
      <c r="I157" s="13" t="s">
        <v>9800</v>
      </c>
      <c r="J157" s="13" t="s">
        <v>9802</v>
      </c>
      <c r="K157" s="13"/>
      <c r="L157" s="13"/>
      <c r="M157" s="13" t="s">
        <v>8977</v>
      </c>
      <c r="N157" s="13"/>
      <c r="O157" s="13" t="s">
        <v>8981</v>
      </c>
      <c r="P157" s="13"/>
      <c r="Q157" s="13"/>
    </row>
    <row r="158" spans="1:17" x14ac:dyDescent="0.35">
      <c r="A158" t="s">
        <v>8923</v>
      </c>
      <c r="B158" cm="1">
        <f t="array" ref="B158">IF(ROW() &lt; ROW(INDEX(treatments[experiment_ID],ROWS(treatments[experiment_ID]))), COUNTIF(INDEX(treatments[experiment_ID],1):treatments[[#This Row],[experiment_ID]],treatments[[#This Row],[experiment_ID]]), "")</f>
        <v>32</v>
      </c>
      <c r="C158" t="s">
        <v>9015</v>
      </c>
      <c r="D158" s="13" t="s">
        <v>8985</v>
      </c>
      <c r="E158" s="13" t="s">
        <v>2502</v>
      </c>
      <c r="F158" s="13"/>
      <c r="G158" s="13" t="s">
        <v>9796</v>
      </c>
      <c r="H158" s="13" t="s">
        <v>8975</v>
      </c>
      <c r="I158" s="13" t="s">
        <v>9800</v>
      </c>
      <c r="J158" s="13" t="s">
        <v>9803</v>
      </c>
      <c r="K158" s="13"/>
      <c r="L158" s="13"/>
      <c r="M158" s="13" t="s">
        <v>8977</v>
      </c>
      <c r="N158" s="13"/>
      <c r="O158" s="13" t="s">
        <v>8981</v>
      </c>
      <c r="P158" s="13"/>
      <c r="Q158" s="13"/>
    </row>
    <row r="159" spans="1:17" x14ac:dyDescent="0.35">
      <c r="A159" t="s">
        <v>8923</v>
      </c>
      <c r="B159" cm="1">
        <f t="array" ref="B159">IF(ROW() &lt; ROW(INDEX(treatments[experiment_ID],ROWS(treatments[experiment_ID]))), COUNTIF(INDEX(treatments[experiment_ID],1):treatments[[#This Row],[experiment_ID]],treatments[[#This Row],[experiment_ID]]), "")</f>
        <v>33</v>
      </c>
      <c r="C159" t="s">
        <v>9017</v>
      </c>
      <c r="D159" s="13" t="s">
        <v>9016</v>
      </c>
      <c r="E159" s="13" t="s">
        <v>2502</v>
      </c>
      <c r="F159" s="13"/>
      <c r="G159" s="13" t="s">
        <v>8974</v>
      </c>
      <c r="H159" s="13" t="s">
        <v>8975</v>
      </c>
      <c r="I159" s="13" t="s">
        <v>9799</v>
      </c>
      <c r="J159" s="13" t="s">
        <v>9798</v>
      </c>
      <c r="K159" s="13"/>
      <c r="L159" s="13"/>
      <c r="M159" s="13" t="s">
        <v>8977</v>
      </c>
      <c r="N159" s="13"/>
      <c r="O159" s="13" t="s">
        <v>8981</v>
      </c>
      <c r="P159" s="13"/>
      <c r="Q159" s="13"/>
    </row>
    <row r="160" spans="1:17" x14ac:dyDescent="0.35">
      <c r="A160" t="s">
        <v>8923</v>
      </c>
      <c r="B160" cm="1">
        <f t="array" ref="B160">IF(ROW() &lt; ROW(INDEX(treatments[experiment_ID],ROWS(treatments[experiment_ID]))), COUNTIF(INDEX(treatments[experiment_ID],1):treatments[[#This Row],[experiment_ID]],treatments[[#This Row],[experiment_ID]]), "")</f>
        <v>34</v>
      </c>
      <c r="C160" t="s">
        <v>9018</v>
      </c>
      <c r="D160" s="13"/>
      <c r="E160" s="13" t="s">
        <v>2502</v>
      </c>
      <c r="F160" s="13"/>
      <c r="G160" s="13" t="s">
        <v>9796</v>
      </c>
      <c r="H160" s="13" t="s">
        <v>8975</v>
      </c>
      <c r="I160" s="13" t="s">
        <v>9799</v>
      </c>
      <c r="J160" s="13" t="s">
        <v>9798</v>
      </c>
      <c r="K160" s="13"/>
      <c r="L160" s="13"/>
      <c r="M160" s="13" t="s">
        <v>8977</v>
      </c>
      <c r="N160" s="13"/>
      <c r="O160" s="13" t="s">
        <v>8981</v>
      </c>
      <c r="P160" s="13"/>
      <c r="Q160" s="13"/>
    </row>
    <row r="161" spans="1:17" x14ac:dyDescent="0.35">
      <c r="A161" t="s">
        <v>8923</v>
      </c>
      <c r="B161" cm="1">
        <f t="array" ref="B161">IF(ROW() &lt; ROW(INDEX(treatments[experiment_ID],ROWS(treatments[experiment_ID]))), COUNTIF(INDEX(treatments[experiment_ID],1):treatments[[#This Row],[experiment_ID]],treatments[[#This Row],[experiment_ID]]), "")</f>
        <v>35</v>
      </c>
      <c r="C161" t="s">
        <v>9019</v>
      </c>
      <c r="D161" s="13"/>
      <c r="E161" s="13" t="s">
        <v>2502</v>
      </c>
      <c r="F161" s="13"/>
      <c r="G161" s="13" t="s">
        <v>9796</v>
      </c>
      <c r="H161" s="13" t="s">
        <v>8975</v>
      </c>
      <c r="I161" s="13" t="s">
        <v>9799</v>
      </c>
      <c r="J161" s="13" t="s">
        <v>9801</v>
      </c>
      <c r="K161" s="13"/>
      <c r="L161" s="13"/>
      <c r="M161" s="13" t="s">
        <v>8977</v>
      </c>
      <c r="N161" s="13"/>
      <c r="O161" s="13" t="s">
        <v>8981</v>
      </c>
      <c r="P161" s="13"/>
      <c r="Q161" s="13"/>
    </row>
    <row r="162" spans="1:17" x14ac:dyDescent="0.35">
      <c r="A162" t="s">
        <v>8923</v>
      </c>
      <c r="B162" cm="1">
        <f t="array" ref="B162">IF(ROW() &lt; ROW(INDEX(treatments[experiment_ID],ROWS(treatments[experiment_ID]))), COUNTIF(INDEX(treatments[experiment_ID],1):treatments[[#This Row],[experiment_ID]],treatments[[#This Row],[experiment_ID]]), "")</f>
        <v>36</v>
      </c>
      <c r="C162" t="s">
        <v>9020</v>
      </c>
      <c r="D162" s="13"/>
      <c r="E162" s="13" t="s">
        <v>2502</v>
      </c>
      <c r="F162" s="13"/>
      <c r="G162" s="13" t="s">
        <v>9796</v>
      </c>
      <c r="H162" s="13" t="s">
        <v>8975</v>
      </c>
      <c r="I162" s="13" t="s">
        <v>9799</v>
      </c>
      <c r="J162" s="13" t="s">
        <v>9802</v>
      </c>
      <c r="K162" s="13"/>
      <c r="L162" s="13"/>
      <c r="M162" s="13" t="s">
        <v>8977</v>
      </c>
      <c r="N162" s="13"/>
      <c r="O162" s="13" t="s">
        <v>8981</v>
      </c>
      <c r="P162" s="13"/>
      <c r="Q162" s="13"/>
    </row>
    <row r="163" spans="1:17" x14ac:dyDescent="0.35">
      <c r="A163" t="s">
        <v>8923</v>
      </c>
      <c r="B163" cm="1">
        <f t="array" ref="B163">IF(ROW() &lt; ROW(INDEX(treatments[experiment_ID],ROWS(treatments[experiment_ID]))), COUNTIF(INDEX(treatments[experiment_ID],1):treatments[[#This Row],[experiment_ID]],treatments[[#This Row],[experiment_ID]]), "")</f>
        <v>37</v>
      </c>
      <c r="C163" t="s">
        <v>9021</v>
      </c>
      <c r="D163" s="13"/>
      <c r="E163" s="13" t="s">
        <v>2502</v>
      </c>
      <c r="F163" s="13"/>
      <c r="G163" s="13" t="s">
        <v>9796</v>
      </c>
      <c r="H163" s="13" t="s">
        <v>8975</v>
      </c>
      <c r="I163" s="13" t="s">
        <v>9799</v>
      </c>
      <c r="J163" s="13" t="s">
        <v>9803</v>
      </c>
      <c r="K163" s="13"/>
      <c r="L163" s="13"/>
      <c r="M163" s="13" t="s">
        <v>8977</v>
      </c>
      <c r="N163" s="13"/>
      <c r="O163" s="13" t="s">
        <v>8981</v>
      </c>
      <c r="P163" s="13"/>
      <c r="Q163" s="13"/>
    </row>
    <row r="164" spans="1:17" x14ac:dyDescent="0.35">
      <c r="A164" t="s">
        <v>8923</v>
      </c>
      <c r="B164" cm="1">
        <f t="array" ref="B164">IF(ROW() &lt; ROW(INDEX(treatments[experiment_ID],ROWS(treatments[experiment_ID]))), COUNTIF(INDEX(treatments[experiment_ID],1):treatments[[#This Row],[experiment_ID]],treatments[[#This Row],[experiment_ID]]), "")</f>
        <v>38</v>
      </c>
      <c r="C164" t="s">
        <v>9022</v>
      </c>
      <c r="D164" s="13"/>
      <c r="E164" s="13" t="s">
        <v>2502</v>
      </c>
      <c r="F164" s="13"/>
      <c r="G164" s="13" t="s">
        <v>9796</v>
      </c>
      <c r="H164" s="13" t="s">
        <v>8975</v>
      </c>
      <c r="I164" s="13" t="s">
        <v>9800</v>
      </c>
      <c r="J164" s="13" t="s">
        <v>9801</v>
      </c>
      <c r="K164" s="13"/>
      <c r="L164" s="13"/>
      <c r="M164" s="13" t="s">
        <v>8977</v>
      </c>
      <c r="N164" s="13"/>
      <c r="O164" s="13" t="s">
        <v>8981</v>
      </c>
      <c r="P164" s="13"/>
      <c r="Q164" s="13"/>
    </row>
    <row r="165" spans="1:17" x14ac:dyDescent="0.35">
      <c r="A165" t="s">
        <v>8923</v>
      </c>
      <c r="B165" cm="1">
        <f t="array" ref="B165">IF(ROW() &lt; ROW(INDEX(treatments[experiment_ID],ROWS(treatments[experiment_ID]))), COUNTIF(INDEX(treatments[experiment_ID],1):treatments[[#This Row],[experiment_ID]],treatments[[#This Row],[experiment_ID]]), "")</f>
        <v>39</v>
      </c>
      <c r="C165" t="s">
        <v>9023</v>
      </c>
      <c r="D165" s="13" t="s">
        <v>9016</v>
      </c>
      <c r="E165" s="13" t="s">
        <v>2502</v>
      </c>
      <c r="F165" s="13"/>
      <c r="G165" s="13" t="s">
        <v>9796</v>
      </c>
      <c r="H165" s="13" t="s">
        <v>8975</v>
      </c>
      <c r="I165" s="13" t="s">
        <v>9800</v>
      </c>
      <c r="J165" s="13" t="s">
        <v>9802</v>
      </c>
      <c r="K165" s="13"/>
      <c r="L165" s="13"/>
      <c r="M165" s="13" t="s">
        <v>8977</v>
      </c>
      <c r="N165" s="13"/>
      <c r="O165" s="13" t="s">
        <v>8981</v>
      </c>
      <c r="P165" s="13"/>
      <c r="Q165" s="13"/>
    </row>
    <row r="166" spans="1:17" x14ac:dyDescent="0.35">
      <c r="A166" t="s">
        <v>8923</v>
      </c>
      <c r="B166" cm="1">
        <f t="array" ref="B166">IF(ROW() &lt; ROW(INDEX(treatments[experiment_ID],ROWS(treatments[experiment_ID]))), COUNTIF(INDEX(treatments[experiment_ID],1):treatments[[#This Row],[experiment_ID]],treatments[[#This Row],[experiment_ID]]), "")</f>
        <v>40</v>
      </c>
      <c r="C166" t="s">
        <v>9024</v>
      </c>
      <c r="D166" s="13" t="s">
        <v>9016</v>
      </c>
      <c r="E166" s="13" t="s">
        <v>2502</v>
      </c>
      <c r="F166" s="13"/>
      <c r="G166" s="13" t="s">
        <v>9796</v>
      </c>
      <c r="H166" s="13" t="s">
        <v>8975</v>
      </c>
      <c r="I166" s="13" t="s">
        <v>9800</v>
      </c>
      <c r="J166" s="13" t="s">
        <v>9803</v>
      </c>
      <c r="K166" s="13"/>
      <c r="L166" s="13"/>
      <c r="M166" s="13" t="s">
        <v>8977</v>
      </c>
      <c r="N166" s="13"/>
      <c r="O166" s="13" t="s">
        <v>8981</v>
      </c>
      <c r="P166" s="13"/>
      <c r="Q166" s="13"/>
    </row>
    <row r="167" spans="1:17" x14ac:dyDescent="0.35">
      <c r="A167" t="s">
        <v>8923</v>
      </c>
      <c r="B167" cm="1">
        <f t="array" ref="B167">IF(ROW() &lt; ROW(INDEX(treatments[experiment_ID],ROWS(treatments[experiment_ID]))), COUNTIF(INDEX(treatments[experiment_ID],1):treatments[[#This Row],[experiment_ID]],treatments[[#This Row],[experiment_ID]]), "")</f>
        <v>41</v>
      </c>
      <c r="C167" t="s">
        <v>9026</v>
      </c>
      <c r="D167" s="13" t="s">
        <v>9025</v>
      </c>
      <c r="E167" s="13" t="s">
        <v>2502</v>
      </c>
      <c r="F167" s="13"/>
      <c r="G167" s="13" t="s">
        <v>8974</v>
      </c>
      <c r="H167" s="13" t="s">
        <v>8975</v>
      </c>
      <c r="I167" s="13" t="s">
        <v>9799</v>
      </c>
      <c r="J167" s="13" t="s">
        <v>9798</v>
      </c>
      <c r="K167" s="13"/>
      <c r="L167" s="13"/>
      <c r="M167" s="13" t="s">
        <v>8977</v>
      </c>
      <c r="N167" s="13"/>
      <c r="O167" s="13" t="s">
        <v>8981</v>
      </c>
      <c r="P167" s="13"/>
      <c r="Q167" s="13"/>
    </row>
    <row r="168" spans="1:17" x14ac:dyDescent="0.35">
      <c r="A168" t="s">
        <v>8923</v>
      </c>
      <c r="B168" cm="1">
        <f t="array" ref="B168">IF(ROW() &lt; ROW(INDEX(treatments[experiment_ID],ROWS(treatments[experiment_ID]))), COUNTIF(INDEX(treatments[experiment_ID],1):treatments[[#This Row],[experiment_ID]],treatments[[#This Row],[experiment_ID]]), "")</f>
        <v>42</v>
      </c>
      <c r="C168" t="s">
        <v>9027</v>
      </c>
      <c r="D168" s="13" t="s">
        <v>9025</v>
      </c>
      <c r="E168" s="13" t="s">
        <v>2502</v>
      </c>
      <c r="F168" s="13"/>
      <c r="G168" s="13" t="s">
        <v>9796</v>
      </c>
      <c r="H168" s="13" t="s">
        <v>8975</v>
      </c>
      <c r="I168" s="13" t="s">
        <v>9799</v>
      </c>
      <c r="J168" s="13" t="s">
        <v>9798</v>
      </c>
      <c r="K168" s="13"/>
      <c r="L168" s="13"/>
      <c r="M168" s="13" t="s">
        <v>8977</v>
      </c>
      <c r="N168" s="13"/>
      <c r="O168" s="13" t="s">
        <v>8981</v>
      </c>
      <c r="P168" s="13"/>
      <c r="Q168" s="13"/>
    </row>
    <row r="169" spans="1:17" x14ac:dyDescent="0.35">
      <c r="A169" t="s">
        <v>8923</v>
      </c>
      <c r="B169" cm="1">
        <f t="array" ref="B169">IF(ROW() &lt; ROW(INDEX(treatments[experiment_ID],ROWS(treatments[experiment_ID]))), COUNTIF(INDEX(treatments[experiment_ID],1):treatments[[#This Row],[experiment_ID]],treatments[[#This Row],[experiment_ID]]), "")</f>
        <v>43</v>
      </c>
      <c r="C169" t="s">
        <v>9028</v>
      </c>
      <c r="D169" s="13" t="s">
        <v>9025</v>
      </c>
      <c r="E169" s="13" t="s">
        <v>2502</v>
      </c>
      <c r="F169" s="13"/>
      <c r="G169" s="13" t="s">
        <v>9796</v>
      </c>
      <c r="H169" s="13" t="s">
        <v>8975</v>
      </c>
      <c r="I169" s="13" t="s">
        <v>9799</v>
      </c>
      <c r="J169" s="13" t="s">
        <v>9801</v>
      </c>
      <c r="K169" s="13"/>
      <c r="L169" s="13"/>
      <c r="M169" s="13" t="s">
        <v>8977</v>
      </c>
      <c r="N169" s="13"/>
      <c r="O169" s="13" t="s">
        <v>8981</v>
      </c>
      <c r="P169" s="13"/>
      <c r="Q169" s="13"/>
    </row>
    <row r="170" spans="1:17" x14ac:dyDescent="0.35">
      <c r="A170" t="s">
        <v>8923</v>
      </c>
      <c r="B170" cm="1">
        <f t="array" ref="B170">IF(ROW() &lt; ROW(INDEX(treatments[experiment_ID],ROWS(treatments[experiment_ID]))), COUNTIF(INDEX(treatments[experiment_ID],1):treatments[[#This Row],[experiment_ID]],treatments[[#This Row],[experiment_ID]]), "")</f>
        <v>44</v>
      </c>
      <c r="C170" t="s">
        <v>9029</v>
      </c>
      <c r="D170" s="13" t="s">
        <v>9025</v>
      </c>
      <c r="E170" s="13" t="s">
        <v>2502</v>
      </c>
      <c r="F170" s="13"/>
      <c r="G170" s="13" t="s">
        <v>9796</v>
      </c>
      <c r="H170" s="13" t="s">
        <v>8975</v>
      </c>
      <c r="I170" s="13" t="s">
        <v>9799</v>
      </c>
      <c r="J170" s="13" t="s">
        <v>9802</v>
      </c>
      <c r="K170" s="13"/>
      <c r="L170" s="13"/>
      <c r="M170" s="13" t="s">
        <v>8977</v>
      </c>
      <c r="N170" s="13"/>
      <c r="O170" s="13" t="s">
        <v>8981</v>
      </c>
      <c r="P170" s="13"/>
      <c r="Q170" s="13"/>
    </row>
    <row r="171" spans="1:17" x14ac:dyDescent="0.35">
      <c r="A171" t="s">
        <v>8923</v>
      </c>
      <c r="B171" cm="1">
        <f t="array" ref="B171">IF(ROW() &lt; ROW(INDEX(treatments[experiment_ID],ROWS(treatments[experiment_ID]))), COUNTIF(INDEX(treatments[experiment_ID],1):treatments[[#This Row],[experiment_ID]],treatments[[#This Row],[experiment_ID]]), "")</f>
        <v>45</v>
      </c>
      <c r="C171" t="s">
        <v>9030</v>
      </c>
      <c r="D171" s="13" t="s">
        <v>9025</v>
      </c>
      <c r="E171" s="13" t="s">
        <v>2502</v>
      </c>
      <c r="F171" s="13"/>
      <c r="G171" s="13" t="s">
        <v>9796</v>
      </c>
      <c r="H171" s="13" t="s">
        <v>8975</v>
      </c>
      <c r="I171" s="13" t="s">
        <v>9799</v>
      </c>
      <c r="J171" s="13" t="s">
        <v>9803</v>
      </c>
      <c r="K171" s="13"/>
      <c r="L171" s="13"/>
      <c r="M171" s="13" t="s">
        <v>8977</v>
      </c>
      <c r="N171" s="13"/>
      <c r="O171" s="13" t="s">
        <v>8981</v>
      </c>
      <c r="P171" s="13"/>
      <c r="Q171" s="13"/>
    </row>
    <row r="172" spans="1:17" x14ac:dyDescent="0.35">
      <c r="A172" t="s">
        <v>8923</v>
      </c>
      <c r="B172" cm="1">
        <f t="array" ref="B172">IF(ROW() &lt; ROW(INDEX(treatments[experiment_ID],ROWS(treatments[experiment_ID]))), COUNTIF(INDEX(treatments[experiment_ID],1):treatments[[#This Row],[experiment_ID]],treatments[[#This Row],[experiment_ID]]), "")</f>
        <v>46</v>
      </c>
      <c r="C172" t="s">
        <v>9031</v>
      </c>
      <c r="D172" s="13" t="s">
        <v>9025</v>
      </c>
      <c r="E172" s="13" t="s">
        <v>2502</v>
      </c>
      <c r="F172" s="13"/>
      <c r="G172" s="13" t="s">
        <v>9796</v>
      </c>
      <c r="H172" s="13" t="s">
        <v>8975</v>
      </c>
      <c r="I172" s="13" t="s">
        <v>9800</v>
      </c>
      <c r="J172" s="13" t="s">
        <v>9801</v>
      </c>
      <c r="K172" s="13"/>
      <c r="L172" s="13"/>
      <c r="M172" s="13" t="s">
        <v>8977</v>
      </c>
      <c r="N172" s="13"/>
      <c r="O172" s="13" t="s">
        <v>8981</v>
      </c>
      <c r="P172" s="13"/>
      <c r="Q172" s="13"/>
    </row>
    <row r="173" spans="1:17" x14ac:dyDescent="0.35">
      <c r="A173" t="s">
        <v>8923</v>
      </c>
      <c r="B173" cm="1">
        <f t="array" ref="B173">IF(ROW() &lt; ROW(INDEX(treatments[experiment_ID],ROWS(treatments[experiment_ID]))), COUNTIF(INDEX(treatments[experiment_ID],1):treatments[[#This Row],[experiment_ID]],treatments[[#This Row],[experiment_ID]]), "")</f>
        <v>47</v>
      </c>
      <c r="C173" t="s">
        <v>9032</v>
      </c>
      <c r="D173" s="13" t="s">
        <v>9025</v>
      </c>
      <c r="E173" s="13" t="s">
        <v>2502</v>
      </c>
      <c r="F173" s="13"/>
      <c r="G173" s="13" t="s">
        <v>9796</v>
      </c>
      <c r="H173" s="13" t="s">
        <v>8975</v>
      </c>
      <c r="I173" s="13" t="s">
        <v>9800</v>
      </c>
      <c r="J173" s="13" t="s">
        <v>9802</v>
      </c>
      <c r="K173" s="13"/>
      <c r="L173" s="13"/>
      <c r="M173" s="13" t="s">
        <v>8977</v>
      </c>
      <c r="N173" s="13"/>
      <c r="O173" s="13" t="s">
        <v>8981</v>
      </c>
      <c r="P173" s="13"/>
      <c r="Q173" s="13"/>
    </row>
    <row r="174" spans="1:17" x14ac:dyDescent="0.35">
      <c r="A174" t="s">
        <v>8923</v>
      </c>
      <c r="B174" cm="1">
        <f t="array" ref="B174">IF(ROW() &lt; ROW(INDEX(treatments[experiment_ID],ROWS(treatments[experiment_ID]))), COUNTIF(INDEX(treatments[experiment_ID],1):treatments[[#This Row],[experiment_ID]],treatments[[#This Row],[experiment_ID]]), "")</f>
        <v>48</v>
      </c>
      <c r="C174" t="s">
        <v>9033</v>
      </c>
      <c r="D174" s="13" t="s">
        <v>9025</v>
      </c>
      <c r="E174" s="13" t="s">
        <v>2502</v>
      </c>
      <c r="F174" s="13"/>
      <c r="G174" s="13" t="s">
        <v>9796</v>
      </c>
      <c r="H174" s="13" t="s">
        <v>8975</v>
      </c>
      <c r="I174" s="13" t="s">
        <v>9800</v>
      </c>
      <c r="J174" s="13" t="s">
        <v>9803</v>
      </c>
      <c r="K174" s="13"/>
      <c r="L174" s="13"/>
      <c r="M174" s="13" t="s">
        <v>8977</v>
      </c>
      <c r="N174" s="13"/>
      <c r="O174" s="13" t="s">
        <v>8981</v>
      </c>
      <c r="P174" s="13"/>
      <c r="Q174" s="13"/>
    </row>
    <row r="175" spans="1:17" x14ac:dyDescent="0.35">
      <c r="A175" t="s">
        <v>9034</v>
      </c>
      <c r="B175" cm="1">
        <f t="array" ref="B175">IF(ROW() &lt; ROW(INDEX(treatments[experiment_ID],ROWS(treatments[experiment_ID]))), COUNTIF(INDEX(treatments[experiment_ID],1):treatments[[#This Row],[experiment_ID]],treatments[[#This Row],[experiment_ID]]), "")</f>
        <v>1</v>
      </c>
      <c r="C175" t="s">
        <v>9070</v>
      </c>
      <c r="D175" s="13" t="s">
        <v>9065</v>
      </c>
      <c r="E175" s="13" t="s">
        <v>2502</v>
      </c>
      <c r="F175" s="13"/>
      <c r="G175" s="13"/>
      <c r="H175" s="13" t="s">
        <v>9066</v>
      </c>
      <c r="I175" s="13" t="s">
        <v>9067</v>
      </c>
      <c r="J175" s="13"/>
      <c r="K175" s="13"/>
      <c r="L175" s="13"/>
      <c r="M175" s="13"/>
      <c r="N175" s="13" t="s">
        <v>9068</v>
      </c>
      <c r="O175" s="13" t="s">
        <v>9069</v>
      </c>
      <c r="P175" s="13"/>
      <c r="Q175" s="13"/>
    </row>
    <row r="176" spans="1:17" x14ac:dyDescent="0.35">
      <c r="A176" t="s">
        <v>9034</v>
      </c>
      <c r="B176" cm="1">
        <f t="array" ref="B176">IF(ROW() &lt; ROW(INDEX(treatments[experiment_ID],ROWS(treatments[experiment_ID]))), COUNTIF(INDEX(treatments[experiment_ID],1):treatments[[#This Row],[experiment_ID]],treatments[[#This Row],[experiment_ID]]), "")</f>
        <v>2</v>
      </c>
      <c r="C176" t="s">
        <v>9071</v>
      </c>
      <c r="D176" s="13" t="s">
        <v>9065</v>
      </c>
      <c r="E176" s="13"/>
      <c r="F176" s="13"/>
      <c r="G176" s="13"/>
      <c r="H176" s="13" t="s">
        <v>9066</v>
      </c>
      <c r="I176" s="13" t="s">
        <v>9067</v>
      </c>
      <c r="J176" s="13"/>
      <c r="K176" s="13"/>
      <c r="L176" s="13"/>
      <c r="M176" s="13"/>
      <c r="N176" s="13" t="s">
        <v>9121</v>
      </c>
      <c r="O176" s="13" t="s">
        <v>9069</v>
      </c>
      <c r="P176" s="13"/>
      <c r="Q176" s="13"/>
    </row>
    <row r="177" spans="1:17" x14ac:dyDescent="0.35">
      <c r="A177" t="s">
        <v>9034</v>
      </c>
      <c r="B177" cm="1">
        <f t="array" ref="B177">IF(ROW() &lt; ROW(INDEX(treatments[experiment_ID],ROWS(treatments[experiment_ID]))), COUNTIF(INDEX(treatments[experiment_ID],1):treatments[[#This Row],[experiment_ID]],treatments[[#This Row],[experiment_ID]]), "")</f>
        <v>3</v>
      </c>
      <c r="C177" t="s">
        <v>9072</v>
      </c>
      <c r="D177" s="13" t="s">
        <v>9065</v>
      </c>
      <c r="E177" s="13"/>
      <c r="F177" s="13"/>
      <c r="G177" s="13"/>
      <c r="H177" s="13" t="s">
        <v>9066</v>
      </c>
      <c r="I177" s="13" t="s">
        <v>9118</v>
      </c>
      <c r="J177" s="13"/>
      <c r="K177" s="13"/>
      <c r="L177" s="13"/>
      <c r="M177" s="13"/>
      <c r="N177" s="13" t="s">
        <v>9068</v>
      </c>
      <c r="O177" s="13" t="s">
        <v>9069</v>
      </c>
      <c r="P177" s="13"/>
      <c r="Q177" s="13"/>
    </row>
    <row r="178" spans="1:17" x14ac:dyDescent="0.35">
      <c r="A178" t="s">
        <v>9034</v>
      </c>
      <c r="B178" cm="1">
        <f t="array" ref="B178">IF(ROW() &lt; ROW(INDEX(treatments[experiment_ID],ROWS(treatments[experiment_ID]))), COUNTIF(INDEX(treatments[experiment_ID],1):treatments[[#This Row],[experiment_ID]],treatments[[#This Row],[experiment_ID]]), "")</f>
        <v>4</v>
      </c>
      <c r="C178" t="s">
        <v>9073</v>
      </c>
      <c r="D178" s="13" t="s">
        <v>9065</v>
      </c>
      <c r="E178" s="13"/>
      <c r="F178" s="13"/>
      <c r="G178" s="13"/>
      <c r="H178" s="13" t="s">
        <v>9066</v>
      </c>
      <c r="I178" s="13" t="s">
        <v>9118</v>
      </c>
      <c r="J178" s="13"/>
      <c r="K178" s="13"/>
      <c r="L178" s="13"/>
      <c r="M178" s="13"/>
      <c r="N178" s="13" t="s">
        <v>9121</v>
      </c>
      <c r="O178" s="13" t="s">
        <v>9069</v>
      </c>
      <c r="P178" s="13"/>
      <c r="Q178" s="13"/>
    </row>
    <row r="179" spans="1:17" x14ac:dyDescent="0.35">
      <c r="A179" t="s">
        <v>9034</v>
      </c>
      <c r="B179" cm="1">
        <f t="array" ref="B179">IF(ROW() &lt; ROW(INDEX(treatments[experiment_ID],ROWS(treatments[experiment_ID]))), COUNTIF(INDEX(treatments[experiment_ID],1):treatments[[#This Row],[experiment_ID]],treatments[[#This Row],[experiment_ID]]), "")</f>
        <v>5</v>
      </c>
      <c r="C179" t="s">
        <v>9074</v>
      </c>
      <c r="D179" s="13" t="s">
        <v>9065</v>
      </c>
      <c r="E179" s="13"/>
      <c r="F179" s="13"/>
      <c r="G179" s="13"/>
      <c r="H179" s="13" t="s">
        <v>9119</v>
      </c>
      <c r="I179" s="13" t="s">
        <v>9067</v>
      </c>
      <c r="J179" s="13"/>
      <c r="K179" s="13"/>
      <c r="L179" s="13"/>
      <c r="M179" s="13"/>
      <c r="N179" s="13" t="s">
        <v>9068</v>
      </c>
      <c r="O179" s="13" t="s">
        <v>9122</v>
      </c>
      <c r="P179" s="13"/>
      <c r="Q179" s="13"/>
    </row>
    <row r="180" spans="1:17" x14ac:dyDescent="0.35">
      <c r="A180" t="s">
        <v>9034</v>
      </c>
      <c r="B180" cm="1">
        <f t="array" ref="B180">IF(ROW() &lt; ROW(INDEX(treatments[experiment_ID],ROWS(treatments[experiment_ID]))), COUNTIF(INDEX(treatments[experiment_ID],1):treatments[[#This Row],[experiment_ID]],treatments[[#This Row],[experiment_ID]]), "")</f>
        <v>6</v>
      </c>
      <c r="C180" t="s">
        <v>9075</v>
      </c>
      <c r="D180" s="13" t="s">
        <v>9065</v>
      </c>
      <c r="E180" s="13"/>
      <c r="F180" s="13"/>
      <c r="G180" s="13"/>
      <c r="H180" s="13" t="s">
        <v>9119</v>
      </c>
      <c r="I180" s="13" t="s">
        <v>9067</v>
      </c>
      <c r="J180" s="13"/>
      <c r="K180" s="13"/>
      <c r="L180" s="13"/>
      <c r="M180" s="13"/>
      <c r="N180" s="13" t="s">
        <v>9121</v>
      </c>
      <c r="O180" s="13" t="s">
        <v>9122</v>
      </c>
      <c r="P180" s="13"/>
      <c r="Q180" s="13"/>
    </row>
    <row r="181" spans="1:17" x14ac:dyDescent="0.35">
      <c r="A181" t="s">
        <v>9034</v>
      </c>
      <c r="B181" cm="1">
        <f t="array" ref="B181">IF(ROW() &lt; ROW(INDEX(treatments[experiment_ID],ROWS(treatments[experiment_ID]))), COUNTIF(INDEX(treatments[experiment_ID],1):treatments[[#This Row],[experiment_ID]],treatments[[#This Row],[experiment_ID]]), "")</f>
        <v>7</v>
      </c>
      <c r="C181" t="s">
        <v>9076</v>
      </c>
      <c r="D181" s="13" t="s">
        <v>9065</v>
      </c>
      <c r="E181" s="13"/>
      <c r="F181" s="13"/>
      <c r="G181" s="13"/>
      <c r="H181" s="13" t="s">
        <v>9119</v>
      </c>
      <c r="I181" s="13" t="s">
        <v>9118</v>
      </c>
      <c r="J181" s="13"/>
      <c r="K181" s="13"/>
      <c r="L181" s="13"/>
      <c r="M181" s="13"/>
      <c r="N181" s="13" t="s">
        <v>9068</v>
      </c>
      <c r="O181" s="13" t="s">
        <v>9122</v>
      </c>
      <c r="P181" s="13"/>
      <c r="Q181" s="13"/>
    </row>
    <row r="182" spans="1:17" x14ac:dyDescent="0.35">
      <c r="A182" t="s">
        <v>9034</v>
      </c>
      <c r="B182" cm="1">
        <f t="array" ref="B182">IF(ROW() &lt; ROW(INDEX(treatments[experiment_ID],ROWS(treatments[experiment_ID]))), COUNTIF(INDEX(treatments[experiment_ID],1):treatments[[#This Row],[experiment_ID]],treatments[[#This Row],[experiment_ID]]), "")</f>
        <v>8</v>
      </c>
      <c r="C182" t="s">
        <v>9077</v>
      </c>
      <c r="D182" s="13" t="s">
        <v>9065</v>
      </c>
      <c r="E182" s="13"/>
      <c r="F182" s="13"/>
      <c r="G182" s="13"/>
      <c r="H182" s="13" t="s">
        <v>9119</v>
      </c>
      <c r="I182" s="13" t="s">
        <v>9118</v>
      </c>
      <c r="J182" s="13"/>
      <c r="K182" s="13"/>
      <c r="L182" s="13"/>
      <c r="M182" s="13"/>
      <c r="N182" s="13" t="s">
        <v>9121</v>
      </c>
      <c r="O182" s="13" t="s">
        <v>9122</v>
      </c>
      <c r="P182" s="13"/>
      <c r="Q182" s="13"/>
    </row>
    <row r="183" spans="1:17" x14ac:dyDescent="0.35">
      <c r="A183" t="s">
        <v>9034</v>
      </c>
      <c r="B183" cm="1">
        <f t="array" ref="B183">IF(ROW() &lt; ROW(INDEX(treatments[experiment_ID],ROWS(treatments[experiment_ID]))), COUNTIF(INDEX(treatments[experiment_ID],1):treatments[[#This Row],[experiment_ID]],treatments[[#This Row],[experiment_ID]]), "")</f>
        <v>9</v>
      </c>
      <c r="C183" t="s">
        <v>9078</v>
      </c>
      <c r="D183" s="13" t="s">
        <v>9065</v>
      </c>
      <c r="E183" s="13"/>
      <c r="F183" s="13"/>
      <c r="G183" s="13"/>
      <c r="H183" s="13" t="s">
        <v>9120</v>
      </c>
      <c r="I183" s="13" t="s">
        <v>9067</v>
      </c>
      <c r="J183" s="13"/>
      <c r="K183" s="13"/>
      <c r="L183" s="13"/>
      <c r="M183" s="13"/>
      <c r="N183" s="13" t="s">
        <v>9068</v>
      </c>
      <c r="O183" s="13" t="s">
        <v>9123</v>
      </c>
      <c r="P183" s="13"/>
      <c r="Q183" s="13"/>
    </row>
    <row r="184" spans="1:17" x14ac:dyDescent="0.35">
      <c r="A184" t="s">
        <v>9034</v>
      </c>
      <c r="B184" cm="1">
        <f t="array" ref="B184">IF(ROW() &lt; ROW(INDEX(treatments[experiment_ID],ROWS(treatments[experiment_ID]))), COUNTIF(INDEX(treatments[experiment_ID],1):treatments[[#This Row],[experiment_ID]],treatments[[#This Row],[experiment_ID]]), "")</f>
        <v>10</v>
      </c>
      <c r="C184" t="s">
        <v>9079</v>
      </c>
      <c r="D184" s="13" t="s">
        <v>9065</v>
      </c>
      <c r="E184" s="13"/>
      <c r="F184" s="13"/>
      <c r="G184" s="13"/>
      <c r="H184" s="13" t="s">
        <v>9120</v>
      </c>
      <c r="I184" s="13" t="s">
        <v>9067</v>
      </c>
      <c r="J184" s="13"/>
      <c r="K184" s="13"/>
      <c r="L184" s="13"/>
      <c r="M184" s="13"/>
      <c r="N184" s="13" t="s">
        <v>9121</v>
      </c>
      <c r="O184" s="13" t="s">
        <v>9123</v>
      </c>
      <c r="P184" s="13"/>
      <c r="Q184" s="13"/>
    </row>
    <row r="185" spans="1:17" x14ac:dyDescent="0.35">
      <c r="A185" t="s">
        <v>9034</v>
      </c>
      <c r="B185" cm="1">
        <f t="array" ref="B185">IF(ROW() &lt; ROW(INDEX(treatments[experiment_ID],ROWS(treatments[experiment_ID]))), COUNTIF(INDEX(treatments[experiment_ID],1):treatments[[#This Row],[experiment_ID]],treatments[[#This Row],[experiment_ID]]), "")</f>
        <v>11</v>
      </c>
      <c r="C185" t="s">
        <v>9080</v>
      </c>
      <c r="D185" s="13" t="s">
        <v>9065</v>
      </c>
      <c r="E185" s="13"/>
      <c r="F185" s="13"/>
      <c r="G185" s="13"/>
      <c r="H185" s="13" t="s">
        <v>9120</v>
      </c>
      <c r="I185" s="13" t="s">
        <v>9118</v>
      </c>
      <c r="J185" s="13"/>
      <c r="K185" s="13"/>
      <c r="L185" s="13"/>
      <c r="M185" s="13"/>
      <c r="N185" s="13" t="s">
        <v>9068</v>
      </c>
      <c r="O185" s="13" t="s">
        <v>9123</v>
      </c>
      <c r="P185" s="13"/>
      <c r="Q185" s="13"/>
    </row>
    <row r="186" spans="1:17" x14ac:dyDescent="0.35">
      <c r="A186" t="s">
        <v>9034</v>
      </c>
      <c r="B186" cm="1">
        <f t="array" ref="B186">IF(ROW() &lt; ROW(INDEX(treatments[experiment_ID],ROWS(treatments[experiment_ID]))), COUNTIF(INDEX(treatments[experiment_ID],1):treatments[[#This Row],[experiment_ID]],treatments[[#This Row],[experiment_ID]]), "")</f>
        <v>12</v>
      </c>
      <c r="C186" t="s">
        <v>9081</v>
      </c>
      <c r="D186" s="13" t="s">
        <v>9065</v>
      </c>
      <c r="E186" s="13"/>
      <c r="F186" s="13"/>
      <c r="G186" s="13"/>
      <c r="H186" s="13" t="s">
        <v>9120</v>
      </c>
      <c r="I186" s="13" t="s">
        <v>9118</v>
      </c>
      <c r="J186" s="13"/>
      <c r="K186" s="13"/>
      <c r="L186" s="13"/>
      <c r="M186" s="13"/>
      <c r="N186" s="13" t="s">
        <v>9121</v>
      </c>
      <c r="O186" s="13" t="s">
        <v>9123</v>
      </c>
      <c r="P186" s="13"/>
      <c r="Q186" s="13"/>
    </row>
    <row r="187" spans="1:17" x14ac:dyDescent="0.35">
      <c r="A187" t="s">
        <v>9034</v>
      </c>
      <c r="B187" cm="1">
        <f t="array" ref="B187">IF(ROW() &lt; ROW(INDEX(treatments[experiment_ID],ROWS(treatments[experiment_ID]))), COUNTIF(INDEX(treatments[experiment_ID],1):treatments[[#This Row],[experiment_ID]],treatments[[#This Row],[experiment_ID]]), "")</f>
        <v>13</v>
      </c>
      <c r="C187" t="s">
        <v>9082</v>
      </c>
      <c r="D187" s="13" t="s">
        <v>9065</v>
      </c>
      <c r="E187" s="13"/>
      <c r="F187" s="13"/>
      <c r="G187" s="13"/>
      <c r="H187" s="13" t="s">
        <v>9124</v>
      </c>
      <c r="I187" s="13" t="s">
        <v>9067</v>
      </c>
      <c r="J187" s="13"/>
      <c r="K187" s="13"/>
      <c r="L187" s="13"/>
      <c r="M187" s="13"/>
      <c r="N187" s="13" t="s">
        <v>9068</v>
      </c>
      <c r="O187" s="13" t="s">
        <v>9125</v>
      </c>
      <c r="P187" s="13"/>
      <c r="Q187" s="13"/>
    </row>
    <row r="188" spans="1:17" x14ac:dyDescent="0.35">
      <c r="A188" t="s">
        <v>9034</v>
      </c>
      <c r="B188" cm="1">
        <f t="array" ref="B188">IF(ROW() &lt; ROW(INDEX(treatments[experiment_ID],ROWS(treatments[experiment_ID]))), COUNTIF(INDEX(treatments[experiment_ID],1):treatments[[#This Row],[experiment_ID]],treatments[[#This Row],[experiment_ID]]), "")</f>
        <v>14</v>
      </c>
      <c r="C188" t="s">
        <v>9083</v>
      </c>
      <c r="D188" s="13" t="s">
        <v>9065</v>
      </c>
      <c r="E188" s="13"/>
      <c r="F188" s="13"/>
      <c r="G188" s="13"/>
      <c r="H188" s="13" t="s">
        <v>9124</v>
      </c>
      <c r="I188" s="13" t="s">
        <v>9067</v>
      </c>
      <c r="J188" s="13"/>
      <c r="K188" s="13"/>
      <c r="L188" s="13"/>
      <c r="M188" s="13"/>
      <c r="N188" s="13" t="s">
        <v>9121</v>
      </c>
      <c r="O188" s="13" t="s">
        <v>9125</v>
      </c>
      <c r="P188" s="13"/>
      <c r="Q188" s="13"/>
    </row>
    <row r="189" spans="1:17" x14ac:dyDescent="0.35">
      <c r="A189" t="s">
        <v>9034</v>
      </c>
      <c r="B189" cm="1">
        <f t="array" ref="B189">IF(ROW() &lt; ROW(INDEX(treatments[experiment_ID],ROWS(treatments[experiment_ID]))), COUNTIF(INDEX(treatments[experiment_ID],1):treatments[[#This Row],[experiment_ID]],treatments[[#This Row],[experiment_ID]]), "")</f>
        <v>15</v>
      </c>
      <c r="C189" t="s">
        <v>9084</v>
      </c>
      <c r="D189" s="13" t="s">
        <v>9065</v>
      </c>
      <c r="E189" s="13"/>
      <c r="F189" s="13"/>
      <c r="G189" s="13"/>
      <c r="H189" s="13" t="s">
        <v>9124</v>
      </c>
      <c r="I189" s="13" t="s">
        <v>9118</v>
      </c>
      <c r="J189" s="13"/>
      <c r="K189" s="13"/>
      <c r="L189" s="13"/>
      <c r="M189" s="13"/>
      <c r="N189" s="13" t="s">
        <v>9068</v>
      </c>
      <c r="O189" s="13" t="s">
        <v>9125</v>
      </c>
      <c r="P189" s="13"/>
      <c r="Q189" s="13"/>
    </row>
    <row r="190" spans="1:17" x14ac:dyDescent="0.35">
      <c r="A190" t="s">
        <v>9034</v>
      </c>
      <c r="B190" cm="1">
        <f t="array" ref="B190">IF(ROW() &lt; ROW(INDEX(treatments[experiment_ID],ROWS(treatments[experiment_ID]))), COUNTIF(INDEX(treatments[experiment_ID],1):treatments[[#This Row],[experiment_ID]],treatments[[#This Row],[experiment_ID]]), "")</f>
        <v>16</v>
      </c>
      <c r="C190" t="s">
        <v>9085</v>
      </c>
      <c r="D190" s="13" t="s">
        <v>9065</v>
      </c>
      <c r="E190" s="13"/>
      <c r="F190" s="13"/>
      <c r="G190" s="13"/>
      <c r="H190" s="13" t="s">
        <v>9124</v>
      </c>
      <c r="I190" s="13" t="s">
        <v>9118</v>
      </c>
      <c r="J190" s="13"/>
      <c r="K190" s="13"/>
      <c r="L190" s="13"/>
      <c r="M190" s="13"/>
      <c r="N190" s="13" t="s">
        <v>9121</v>
      </c>
      <c r="O190" s="13" t="s">
        <v>9125</v>
      </c>
      <c r="P190" s="13"/>
      <c r="Q190" s="13"/>
    </row>
    <row r="191" spans="1:17" x14ac:dyDescent="0.35">
      <c r="A191" t="s">
        <v>9034</v>
      </c>
      <c r="B191" cm="1">
        <f t="array" ref="B191">IF(ROW() &lt; ROW(INDEX(treatments[experiment_ID],ROWS(treatments[experiment_ID]))), COUNTIF(INDEX(treatments[experiment_ID],1):treatments[[#This Row],[experiment_ID]],treatments[[#This Row],[experiment_ID]]), "")</f>
        <v>17</v>
      </c>
      <c r="C191" t="s">
        <v>9086</v>
      </c>
      <c r="D191" s="13" t="s">
        <v>9065</v>
      </c>
      <c r="E191" s="13"/>
      <c r="F191" s="13"/>
      <c r="G191" s="13"/>
      <c r="H191" s="13" t="s">
        <v>9126</v>
      </c>
      <c r="I191" s="13" t="s">
        <v>9067</v>
      </c>
      <c r="J191" s="13"/>
      <c r="K191" s="13"/>
      <c r="L191" s="13"/>
      <c r="M191" s="13"/>
      <c r="N191" s="13" t="s">
        <v>9068</v>
      </c>
      <c r="O191" s="13" t="s">
        <v>9129</v>
      </c>
      <c r="P191" s="13"/>
      <c r="Q191" s="13"/>
    </row>
    <row r="192" spans="1:17" x14ac:dyDescent="0.35">
      <c r="A192" t="s">
        <v>9034</v>
      </c>
      <c r="B192" cm="1">
        <f t="array" ref="B192">IF(ROW() &lt; ROW(INDEX(treatments[experiment_ID],ROWS(treatments[experiment_ID]))), COUNTIF(INDEX(treatments[experiment_ID],1):treatments[[#This Row],[experiment_ID]],treatments[[#This Row],[experiment_ID]]), "")</f>
        <v>18</v>
      </c>
      <c r="C192" t="s">
        <v>9087</v>
      </c>
      <c r="D192" s="13" t="s">
        <v>9065</v>
      </c>
      <c r="E192" s="13"/>
      <c r="F192" s="13"/>
      <c r="G192" s="13"/>
      <c r="H192" s="13" t="s">
        <v>9126</v>
      </c>
      <c r="I192" s="13" t="s">
        <v>9067</v>
      </c>
      <c r="J192" s="13"/>
      <c r="K192" s="13"/>
      <c r="L192" s="13"/>
      <c r="M192" s="13"/>
      <c r="N192" s="13" t="s">
        <v>9121</v>
      </c>
      <c r="O192" s="13" t="s">
        <v>9129</v>
      </c>
      <c r="P192" s="13"/>
      <c r="Q192" s="13"/>
    </row>
    <row r="193" spans="1:17" x14ac:dyDescent="0.35">
      <c r="A193" t="s">
        <v>9034</v>
      </c>
      <c r="B193" cm="1">
        <f t="array" ref="B193">IF(ROW() &lt; ROW(INDEX(treatments[experiment_ID],ROWS(treatments[experiment_ID]))), COUNTIF(INDEX(treatments[experiment_ID],1):treatments[[#This Row],[experiment_ID]],treatments[[#This Row],[experiment_ID]]), "")</f>
        <v>19</v>
      </c>
      <c r="C193" t="s">
        <v>9088</v>
      </c>
      <c r="D193" s="13" t="s">
        <v>9065</v>
      </c>
      <c r="E193" s="13"/>
      <c r="F193" s="13"/>
      <c r="G193" s="13"/>
      <c r="H193" s="13" t="s">
        <v>9126</v>
      </c>
      <c r="I193" s="13" t="s">
        <v>9118</v>
      </c>
      <c r="J193" s="13"/>
      <c r="K193" s="13"/>
      <c r="L193" s="13"/>
      <c r="M193" s="13"/>
      <c r="N193" s="13" t="s">
        <v>9068</v>
      </c>
      <c r="O193" s="13" t="s">
        <v>9129</v>
      </c>
      <c r="P193" s="13"/>
      <c r="Q193" s="13"/>
    </row>
    <row r="194" spans="1:17" x14ac:dyDescent="0.35">
      <c r="A194" t="s">
        <v>9034</v>
      </c>
      <c r="B194" cm="1">
        <f t="array" ref="B194">IF(ROW() &lt; ROW(INDEX(treatments[experiment_ID],ROWS(treatments[experiment_ID]))), COUNTIF(INDEX(treatments[experiment_ID],1):treatments[[#This Row],[experiment_ID]],treatments[[#This Row],[experiment_ID]]), "")</f>
        <v>20</v>
      </c>
      <c r="C194" t="s">
        <v>9089</v>
      </c>
      <c r="D194" s="13" t="s">
        <v>9065</v>
      </c>
      <c r="E194" s="13"/>
      <c r="F194" s="13"/>
      <c r="G194" s="13"/>
      <c r="H194" s="13" t="s">
        <v>9126</v>
      </c>
      <c r="I194" s="13" t="s">
        <v>9118</v>
      </c>
      <c r="J194" s="13"/>
      <c r="K194" s="13"/>
      <c r="L194" s="13"/>
      <c r="M194" s="13"/>
      <c r="N194" s="13" t="s">
        <v>9121</v>
      </c>
      <c r="O194" s="13" t="s">
        <v>9129</v>
      </c>
      <c r="P194" s="13"/>
      <c r="Q194" s="13"/>
    </row>
    <row r="195" spans="1:17" x14ac:dyDescent="0.35">
      <c r="A195" t="s">
        <v>9034</v>
      </c>
      <c r="B195" cm="1">
        <f t="array" ref="B195">IF(ROW() &lt; ROW(INDEX(treatments[experiment_ID],ROWS(treatments[experiment_ID]))), COUNTIF(INDEX(treatments[experiment_ID],1):treatments[[#This Row],[experiment_ID]],treatments[[#This Row],[experiment_ID]]), "")</f>
        <v>21</v>
      </c>
      <c r="C195" t="s">
        <v>9090</v>
      </c>
      <c r="D195" s="13" t="s">
        <v>9065</v>
      </c>
      <c r="E195" s="13"/>
      <c r="F195" s="13"/>
      <c r="G195" s="13"/>
      <c r="H195" s="13" t="s">
        <v>9127</v>
      </c>
      <c r="I195" s="13" t="s">
        <v>9067</v>
      </c>
      <c r="J195" s="13"/>
      <c r="K195" s="13"/>
      <c r="L195" s="13"/>
      <c r="M195" s="13"/>
      <c r="N195" s="13" t="s">
        <v>9068</v>
      </c>
      <c r="O195" s="13" t="s">
        <v>9128</v>
      </c>
      <c r="P195" s="13"/>
      <c r="Q195" s="13"/>
    </row>
    <row r="196" spans="1:17" x14ac:dyDescent="0.35">
      <c r="A196" t="s">
        <v>9034</v>
      </c>
      <c r="B196" cm="1">
        <f t="array" ref="B196">IF(ROW() &lt; ROW(INDEX(treatments[experiment_ID],ROWS(treatments[experiment_ID]))), COUNTIF(INDEX(treatments[experiment_ID],1):treatments[[#This Row],[experiment_ID]],treatments[[#This Row],[experiment_ID]]), "")</f>
        <v>22</v>
      </c>
      <c r="C196" t="s">
        <v>9091</v>
      </c>
      <c r="D196" s="13" t="s">
        <v>9065</v>
      </c>
      <c r="E196" s="13"/>
      <c r="F196" s="13"/>
      <c r="G196" s="13"/>
      <c r="H196" s="13" t="s">
        <v>9127</v>
      </c>
      <c r="I196" s="13" t="s">
        <v>9067</v>
      </c>
      <c r="J196" s="13"/>
      <c r="K196" s="13"/>
      <c r="L196" s="13"/>
      <c r="M196" s="13"/>
      <c r="N196" s="13" t="s">
        <v>9121</v>
      </c>
      <c r="O196" s="13" t="s">
        <v>9128</v>
      </c>
      <c r="P196" s="13"/>
      <c r="Q196" s="13"/>
    </row>
    <row r="197" spans="1:17" x14ac:dyDescent="0.35">
      <c r="A197" t="s">
        <v>9034</v>
      </c>
      <c r="B197" cm="1">
        <f t="array" ref="B197">IF(ROW() &lt; ROW(INDEX(treatments[experiment_ID],ROWS(treatments[experiment_ID]))), COUNTIF(INDEX(treatments[experiment_ID],1):treatments[[#This Row],[experiment_ID]],treatments[[#This Row],[experiment_ID]]), "")</f>
        <v>23</v>
      </c>
      <c r="C197" t="s">
        <v>9092</v>
      </c>
      <c r="D197" s="13" t="s">
        <v>9065</v>
      </c>
      <c r="E197" s="13"/>
      <c r="F197" s="13"/>
      <c r="G197" s="13"/>
      <c r="H197" s="13" t="s">
        <v>9127</v>
      </c>
      <c r="I197" s="13" t="s">
        <v>9118</v>
      </c>
      <c r="J197" s="13"/>
      <c r="K197" s="13"/>
      <c r="L197" s="13"/>
      <c r="M197" s="13"/>
      <c r="N197" s="13" t="s">
        <v>9068</v>
      </c>
      <c r="O197" s="13" t="s">
        <v>9128</v>
      </c>
      <c r="P197" s="13"/>
      <c r="Q197" s="13"/>
    </row>
    <row r="198" spans="1:17" x14ac:dyDescent="0.35">
      <c r="A198" t="s">
        <v>9034</v>
      </c>
      <c r="B198" cm="1">
        <f t="array" ref="B198">IF(ROW() &lt; ROW(INDEX(treatments[experiment_ID],ROWS(treatments[experiment_ID]))), COUNTIF(INDEX(treatments[experiment_ID],1):treatments[[#This Row],[experiment_ID]],treatments[[#This Row],[experiment_ID]]), "")</f>
        <v>24</v>
      </c>
      <c r="C198" t="s">
        <v>9093</v>
      </c>
      <c r="D198" s="13" t="s">
        <v>9065</v>
      </c>
      <c r="E198" s="13"/>
      <c r="F198" s="13"/>
      <c r="G198" s="13"/>
      <c r="H198" s="13" t="s">
        <v>9127</v>
      </c>
      <c r="I198" s="13" t="s">
        <v>9118</v>
      </c>
      <c r="J198" s="13"/>
      <c r="K198" s="13"/>
      <c r="L198" s="13"/>
      <c r="M198" s="13"/>
      <c r="N198" s="13" t="s">
        <v>9121</v>
      </c>
      <c r="O198" s="13" t="s">
        <v>9128</v>
      </c>
      <c r="P198" s="13"/>
      <c r="Q198" s="13"/>
    </row>
    <row r="199" spans="1:17" x14ac:dyDescent="0.35">
      <c r="A199" t="s">
        <v>9034</v>
      </c>
      <c r="B199" cm="1">
        <f t="array" ref="B199">IF(ROW() &lt; ROW(INDEX(treatments[experiment_ID],ROWS(treatments[experiment_ID]))), COUNTIF(INDEX(treatments[experiment_ID],1):treatments[[#This Row],[experiment_ID]],treatments[[#This Row],[experiment_ID]]), "")</f>
        <v>25</v>
      </c>
      <c r="C199" t="s">
        <v>9094</v>
      </c>
      <c r="D199" s="13" t="s">
        <v>9130</v>
      </c>
      <c r="E199" s="13"/>
      <c r="F199" s="13"/>
      <c r="G199" s="13"/>
      <c r="H199" s="13" t="s">
        <v>9066</v>
      </c>
      <c r="I199" s="13" t="s">
        <v>9067</v>
      </c>
      <c r="J199" s="13"/>
      <c r="K199" s="13"/>
      <c r="L199" s="13"/>
      <c r="M199" s="13"/>
      <c r="N199" s="13" t="s">
        <v>9068</v>
      </c>
      <c r="O199" s="13" t="s">
        <v>9069</v>
      </c>
      <c r="P199" s="13"/>
      <c r="Q199" s="13"/>
    </row>
    <row r="200" spans="1:17" x14ac:dyDescent="0.35">
      <c r="A200" t="s">
        <v>9034</v>
      </c>
      <c r="B200" cm="1">
        <f t="array" ref="B200">IF(ROW() &lt; ROW(INDEX(treatments[experiment_ID],ROWS(treatments[experiment_ID]))), COUNTIF(INDEX(treatments[experiment_ID],1):treatments[[#This Row],[experiment_ID]],treatments[[#This Row],[experiment_ID]]), "")</f>
        <v>26</v>
      </c>
      <c r="C200" t="s">
        <v>9095</v>
      </c>
      <c r="D200" s="13" t="s">
        <v>9130</v>
      </c>
      <c r="E200" s="13"/>
      <c r="F200" s="13"/>
      <c r="G200" s="13"/>
      <c r="H200" s="13" t="s">
        <v>9066</v>
      </c>
      <c r="I200" s="13" t="s">
        <v>9067</v>
      </c>
      <c r="J200" s="13"/>
      <c r="K200" s="13"/>
      <c r="L200" s="13"/>
      <c r="M200" s="13"/>
      <c r="N200" s="13" t="s">
        <v>9121</v>
      </c>
      <c r="O200" s="13" t="s">
        <v>9069</v>
      </c>
      <c r="P200" s="13"/>
      <c r="Q200" s="13"/>
    </row>
    <row r="201" spans="1:17" x14ac:dyDescent="0.35">
      <c r="A201" t="s">
        <v>9034</v>
      </c>
      <c r="B201" cm="1">
        <f t="array" ref="B201">IF(ROW() &lt; ROW(INDEX(treatments[experiment_ID],ROWS(treatments[experiment_ID]))), COUNTIF(INDEX(treatments[experiment_ID],1):treatments[[#This Row],[experiment_ID]],treatments[[#This Row],[experiment_ID]]), "")</f>
        <v>27</v>
      </c>
      <c r="C201" t="s">
        <v>9096</v>
      </c>
      <c r="D201" s="13" t="s">
        <v>9130</v>
      </c>
      <c r="E201" s="13"/>
      <c r="F201" s="13"/>
      <c r="G201" s="13"/>
      <c r="H201" s="13" t="s">
        <v>9066</v>
      </c>
      <c r="I201" s="13" t="s">
        <v>9118</v>
      </c>
      <c r="J201" s="13"/>
      <c r="K201" s="13"/>
      <c r="L201" s="13"/>
      <c r="M201" s="13"/>
      <c r="N201" s="13" t="s">
        <v>9068</v>
      </c>
      <c r="O201" s="13" t="s">
        <v>9069</v>
      </c>
      <c r="P201" s="13"/>
      <c r="Q201" s="13"/>
    </row>
    <row r="202" spans="1:17" x14ac:dyDescent="0.35">
      <c r="A202" t="s">
        <v>9034</v>
      </c>
      <c r="B202" cm="1">
        <f t="array" ref="B202">IF(ROW() &lt; ROW(INDEX(treatments[experiment_ID],ROWS(treatments[experiment_ID]))), COUNTIF(INDEX(treatments[experiment_ID],1):treatments[[#This Row],[experiment_ID]],treatments[[#This Row],[experiment_ID]]), "")</f>
        <v>28</v>
      </c>
      <c r="C202" t="s">
        <v>9097</v>
      </c>
      <c r="D202" s="13" t="s">
        <v>9130</v>
      </c>
      <c r="E202" s="13"/>
      <c r="F202" s="13"/>
      <c r="G202" s="13"/>
      <c r="H202" s="13" t="s">
        <v>9066</v>
      </c>
      <c r="I202" s="13" t="s">
        <v>9118</v>
      </c>
      <c r="J202" s="13"/>
      <c r="K202" s="13"/>
      <c r="L202" s="13"/>
      <c r="M202" s="13"/>
      <c r="N202" s="13" t="s">
        <v>9121</v>
      </c>
      <c r="O202" s="13" t="s">
        <v>9069</v>
      </c>
      <c r="P202" s="13"/>
      <c r="Q202" s="13"/>
    </row>
    <row r="203" spans="1:17" x14ac:dyDescent="0.35">
      <c r="A203" t="s">
        <v>9034</v>
      </c>
      <c r="B203" cm="1">
        <f t="array" ref="B203">IF(ROW() &lt; ROW(INDEX(treatments[experiment_ID],ROWS(treatments[experiment_ID]))), COUNTIF(INDEX(treatments[experiment_ID],1):treatments[[#This Row],[experiment_ID]],treatments[[#This Row],[experiment_ID]]), "")</f>
        <v>29</v>
      </c>
      <c r="C203" t="s">
        <v>9098</v>
      </c>
      <c r="D203" s="13" t="s">
        <v>9130</v>
      </c>
      <c r="E203" s="13"/>
      <c r="F203" s="13"/>
      <c r="G203" s="13"/>
      <c r="H203" s="13" t="s">
        <v>9119</v>
      </c>
      <c r="I203" s="13" t="s">
        <v>9067</v>
      </c>
      <c r="J203" s="13"/>
      <c r="K203" s="13"/>
      <c r="L203" s="13"/>
      <c r="M203" s="13"/>
      <c r="N203" s="13" t="s">
        <v>9068</v>
      </c>
      <c r="O203" s="13" t="s">
        <v>9122</v>
      </c>
      <c r="P203" s="13"/>
      <c r="Q203" s="13"/>
    </row>
    <row r="204" spans="1:17" x14ac:dyDescent="0.35">
      <c r="A204" t="s">
        <v>9034</v>
      </c>
      <c r="B204" cm="1">
        <f t="array" ref="B204">IF(ROW() &lt; ROW(INDEX(treatments[experiment_ID],ROWS(treatments[experiment_ID]))), COUNTIF(INDEX(treatments[experiment_ID],1):treatments[[#This Row],[experiment_ID]],treatments[[#This Row],[experiment_ID]]), "")</f>
        <v>30</v>
      </c>
      <c r="C204" t="s">
        <v>9099</v>
      </c>
      <c r="D204" s="13" t="s">
        <v>9130</v>
      </c>
      <c r="E204" s="13"/>
      <c r="F204" s="13"/>
      <c r="G204" s="13"/>
      <c r="H204" s="13" t="s">
        <v>9119</v>
      </c>
      <c r="I204" s="13" t="s">
        <v>9067</v>
      </c>
      <c r="J204" s="13"/>
      <c r="K204" s="13"/>
      <c r="L204" s="13"/>
      <c r="M204" s="13"/>
      <c r="N204" s="13" t="s">
        <v>9121</v>
      </c>
      <c r="O204" s="13" t="s">
        <v>9122</v>
      </c>
      <c r="P204" s="13"/>
      <c r="Q204" s="13"/>
    </row>
    <row r="205" spans="1:17" x14ac:dyDescent="0.35">
      <c r="A205" t="s">
        <v>9034</v>
      </c>
      <c r="B205" cm="1">
        <f t="array" ref="B205">IF(ROW() &lt; ROW(INDEX(treatments[experiment_ID],ROWS(treatments[experiment_ID]))), COUNTIF(INDEX(treatments[experiment_ID],1):treatments[[#This Row],[experiment_ID]],treatments[[#This Row],[experiment_ID]]), "")</f>
        <v>31</v>
      </c>
      <c r="C205" t="s">
        <v>9100</v>
      </c>
      <c r="D205" s="13" t="s">
        <v>9130</v>
      </c>
      <c r="E205" s="13"/>
      <c r="F205" s="13"/>
      <c r="G205" s="13"/>
      <c r="H205" s="13" t="s">
        <v>9119</v>
      </c>
      <c r="I205" s="13" t="s">
        <v>9118</v>
      </c>
      <c r="J205" s="13"/>
      <c r="K205" s="13"/>
      <c r="L205" s="13"/>
      <c r="M205" s="13"/>
      <c r="N205" s="13" t="s">
        <v>9068</v>
      </c>
      <c r="O205" s="13" t="s">
        <v>9122</v>
      </c>
      <c r="P205" s="13"/>
      <c r="Q205" s="13"/>
    </row>
    <row r="206" spans="1:17" x14ac:dyDescent="0.35">
      <c r="A206" t="s">
        <v>9034</v>
      </c>
      <c r="B206" cm="1">
        <f t="array" ref="B206">IF(ROW() &lt; ROW(INDEX(treatments[experiment_ID],ROWS(treatments[experiment_ID]))), COUNTIF(INDEX(treatments[experiment_ID],1):treatments[[#This Row],[experiment_ID]],treatments[[#This Row],[experiment_ID]]), "")</f>
        <v>32</v>
      </c>
      <c r="C206" t="s">
        <v>9101</v>
      </c>
      <c r="D206" s="13" t="s">
        <v>9130</v>
      </c>
      <c r="E206" s="13"/>
      <c r="F206" s="13"/>
      <c r="G206" s="13"/>
      <c r="H206" s="13" t="s">
        <v>9119</v>
      </c>
      <c r="I206" s="13" t="s">
        <v>9118</v>
      </c>
      <c r="J206" s="13"/>
      <c r="K206" s="13"/>
      <c r="L206" s="13"/>
      <c r="M206" s="13"/>
      <c r="N206" s="13" t="s">
        <v>9121</v>
      </c>
      <c r="O206" s="13" t="s">
        <v>9122</v>
      </c>
      <c r="P206" s="13"/>
      <c r="Q206" s="13"/>
    </row>
    <row r="207" spans="1:17" x14ac:dyDescent="0.35">
      <c r="A207" t="s">
        <v>9034</v>
      </c>
      <c r="B207" cm="1">
        <f t="array" ref="B207">IF(ROW() &lt; ROW(INDEX(treatments[experiment_ID],ROWS(treatments[experiment_ID]))), COUNTIF(INDEX(treatments[experiment_ID],1):treatments[[#This Row],[experiment_ID]],treatments[[#This Row],[experiment_ID]]), "")</f>
        <v>33</v>
      </c>
      <c r="C207" t="s">
        <v>9102</v>
      </c>
      <c r="D207" s="13" t="s">
        <v>9130</v>
      </c>
      <c r="E207" s="13"/>
      <c r="F207" s="13"/>
      <c r="G207" s="13"/>
      <c r="H207" s="13" t="s">
        <v>9120</v>
      </c>
      <c r="I207" s="13" t="s">
        <v>9067</v>
      </c>
      <c r="J207" s="13"/>
      <c r="K207" s="13"/>
      <c r="L207" s="13"/>
      <c r="M207" s="13"/>
      <c r="N207" s="13" t="s">
        <v>9068</v>
      </c>
      <c r="O207" s="13" t="s">
        <v>9123</v>
      </c>
      <c r="P207" s="13"/>
      <c r="Q207" s="13"/>
    </row>
    <row r="208" spans="1:17" x14ac:dyDescent="0.35">
      <c r="A208" t="s">
        <v>9034</v>
      </c>
      <c r="B208" cm="1">
        <f t="array" ref="B208">IF(ROW() &lt; ROW(INDEX(treatments[experiment_ID],ROWS(treatments[experiment_ID]))), COUNTIF(INDEX(treatments[experiment_ID],1):treatments[[#This Row],[experiment_ID]],treatments[[#This Row],[experiment_ID]]), "")</f>
        <v>34</v>
      </c>
      <c r="C208" t="s">
        <v>9103</v>
      </c>
      <c r="D208" s="13" t="s">
        <v>9130</v>
      </c>
      <c r="E208" s="13"/>
      <c r="F208" s="13"/>
      <c r="G208" s="13"/>
      <c r="H208" s="13" t="s">
        <v>9120</v>
      </c>
      <c r="I208" s="13" t="s">
        <v>9067</v>
      </c>
      <c r="J208" s="13"/>
      <c r="K208" s="13"/>
      <c r="L208" s="13"/>
      <c r="M208" s="13"/>
      <c r="N208" s="13" t="s">
        <v>9121</v>
      </c>
      <c r="O208" s="13" t="s">
        <v>9123</v>
      </c>
      <c r="P208" s="13"/>
      <c r="Q208" s="13"/>
    </row>
    <row r="209" spans="1:17" x14ac:dyDescent="0.35">
      <c r="A209" t="s">
        <v>9034</v>
      </c>
      <c r="B209" cm="1">
        <f t="array" ref="B209">IF(ROW() &lt; ROW(INDEX(treatments[experiment_ID],ROWS(treatments[experiment_ID]))), COUNTIF(INDEX(treatments[experiment_ID],1):treatments[[#This Row],[experiment_ID]],treatments[[#This Row],[experiment_ID]]), "")</f>
        <v>35</v>
      </c>
      <c r="C209" t="s">
        <v>9104</v>
      </c>
      <c r="D209" s="13" t="s">
        <v>9130</v>
      </c>
      <c r="E209" s="13"/>
      <c r="F209" s="13"/>
      <c r="G209" s="13"/>
      <c r="H209" s="13" t="s">
        <v>9120</v>
      </c>
      <c r="I209" s="13" t="s">
        <v>9118</v>
      </c>
      <c r="J209" s="13"/>
      <c r="K209" s="13"/>
      <c r="L209" s="13"/>
      <c r="M209" s="13"/>
      <c r="N209" s="13" t="s">
        <v>9068</v>
      </c>
      <c r="O209" s="13" t="s">
        <v>9123</v>
      </c>
      <c r="P209" s="13"/>
      <c r="Q209" s="13"/>
    </row>
    <row r="210" spans="1:17" x14ac:dyDescent="0.35">
      <c r="A210" t="s">
        <v>9034</v>
      </c>
      <c r="B210" cm="1">
        <f t="array" ref="B210">IF(ROW() &lt; ROW(INDEX(treatments[experiment_ID],ROWS(treatments[experiment_ID]))), COUNTIF(INDEX(treatments[experiment_ID],1):treatments[[#This Row],[experiment_ID]],treatments[[#This Row],[experiment_ID]]), "")</f>
        <v>36</v>
      </c>
      <c r="C210" t="s">
        <v>9105</v>
      </c>
      <c r="D210" s="13" t="s">
        <v>9130</v>
      </c>
      <c r="E210" s="13"/>
      <c r="F210" s="13"/>
      <c r="G210" s="13"/>
      <c r="H210" s="13" t="s">
        <v>9120</v>
      </c>
      <c r="I210" s="13" t="s">
        <v>9118</v>
      </c>
      <c r="J210" s="13"/>
      <c r="K210" s="13"/>
      <c r="L210" s="13"/>
      <c r="M210" s="13"/>
      <c r="N210" s="13" t="s">
        <v>9121</v>
      </c>
      <c r="O210" s="13" t="s">
        <v>9123</v>
      </c>
      <c r="P210" s="13"/>
      <c r="Q210" s="13"/>
    </row>
    <row r="211" spans="1:17" x14ac:dyDescent="0.35">
      <c r="A211" t="s">
        <v>9034</v>
      </c>
      <c r="B211" cm="1">
        <f t="array" ref="B211">IF(ROW() &lt; ROW(INDEX(treatments[experiment_ID],ROWS(treatments[experiment_ID]))), COUNTIF(INDEX(treatments[experiment_ID],1):treatments[[#This Row],[experiment_ID]],treatments[[#This Row],[experiment_ID]]), "")</f>
        <v>37</v>
      </c>
      <c r="C211" t="s">
        <v>9106</v>
      </c>
      <c r="D211" s="13" t="s">
        <v>9130</v>
      </c>
      <c r="E211" s="13"/>
      <c r="F211" s="13"/>
      <c r="G211" s="13"/>
      <c r="H211" s="13" t="s">
        <v>9124</v>
      </c>
      <c r="I211" s="13" t="s">
        <v>9067</v>
      </c>
      <c r="J211" s="13"/>
      <c r="K211" s="13"/>
      <c r="L211" s="13"/>
      <c r="M211" s="13"/>
      <c r="N211" s="13" t="s">
        <v>9068</v>
      </c>
      <c r="O211" s="13" t="s">
        <v>9125</v>
      </c>
      <c r="P211" s="13"/>
      <c r="Q211" s="13"/>
    </row>
    <row r="212" spans="1:17" x14ac:dyDescent="0.35">
      <c r="A212" t="s">
        <v>9034</v>
      </c>
      <c r="B212" cm="1">
        <f t="array" ref="B212">IF(ROW() &lt; ROW(INDEX(treatments[experiment_ID],ROWS(treatments[experiment_ID]))), COUNTIF(INDEX(treatments[experiment_ID],1):treatments[[#This Row],[experiment_ID]],treatments[[#This Row],[experiment_ID]]), "")</f>
        <v>38</v>
      </c>
      <c r="C212" t="s">
        <v>9107</v>
      </c>
      <c r="D212" s="13" t="s">
        <v>9130</v>
      </c>
      <c r="E212" s="13"/>
      <c r="F212" s="13"/>
      <c r="G212" s="13"/>
      <c r="H212" s="13" t="s">
        <v>9124</v>
      </c>
      <c r="I212" s="13" t="s">
        <v>9067</v>
      </c>
      <c r="J212" s="13"/>
      <c r="K212" s="13"/>
      <c r="L212" s="13"/>
      <c r="M212" s="13"/>
      <c r="N212" s="13" t="s">
        <v>9121</v>
      </c>
      <c r="O212" s="13" t="s">
        <v>9125</v>
      </c>
      <c r="P212" s="13"/>
      <c r="Q212" s="13"/>
    </row>
    <row r="213" spans="1:17" x14ac:dyDescent="0.35">
      <c r="A213" t="s">
        <v>9034</v>
      </c>
      <c r="B213" cm="1">
        <f t="array" ref="B213">IF(ROW() &lt; ROW(INDEX(treatments[experiment_ID],ROWS(treatments[experiment_ID]))), COUNTIF(INDEX(treatments[experiment_ID],1):treatments[[#This Row],[experiment_ID]],treatments[[#This Row],[experiment_ID]]), "")</f>
        <v>39</v>
      </c>
      <c r="C213" t="s">
        <v>9108</v>
      </c>
      <c r="D213" s="13" t="s">
        <v>9130</v>
      </c>
      <c r="E213" s="13"/>
      <c r="F213" s="13"/>
      <c r="G213" s="13"/>
      <c r="H213" s="13" t="s">
        <v>9124</v>
      </c>
      <c r="I213" s="13" t="s">
        <v>9118</v>
      </c>
      <c r="J213" s="13"/>
      <c r="K213" s="13"/>
      <c r="L213" s="13"/>
      <c r="M213" s="13"/>
      <c r="N213" s="13" t="s">
        <v>9068</v>
      </c>
      <c r="O213" s="13" t="s">
        <v>9125</v>
      </c>
      <c r="P213" s="13"/>
      <c r="Q213" s="13"/>
    </row>
    <row r="214" spans="1:17" x14ac:dyDescent="0.35">
      <c r="A214" t="s">
        <v>9034</v>
      </c>
      <c r="B214" cm="1">
        <f t="array" ref="B214">IF(ROW() &lt; ROW(INDEX(treatments[experiment_ID],ROWS(treatments[experiment_ID]))), COUNTIF(INDEX(treatments[experiment_ID],1):treatments[[#This Row],[experiment_ID]],treatments[[#This Row],[experiment_ID]]), "")</f>
        <v>40</v>
      </c>
      <c r="C214" t="s">
        <v>9109</v>
      </c>
      <c r="D214" s="13" t="s">
        <v>9130</v>
      </c>
      <c r="E214" s="13"/>
      <c r="F214" s="13"/>
      <c r="G214" s="13"/>
      <c r="H214" s="13" t="s">
        <v>9124</v>
      </c>
      <c r="I214" s="13" t="s">
        <v>9118</v>
      </c>
      <c r="J214" s="13"/>
      <c r="K214" s="13"/>
      <c r="L214" s="13"/>
      <c r="M214" s="13"/>
      <c r="N214" s="13" t="s">
        <v>9121</v>
      </c>
      <c r="O214" s="13" t="s">
        <v>9125</v>
      </c>
      <c r="P214" s="13"/>
      <c r="Q214" s="13"/>
    </row>
    <row r="215" spans="1:17" x14ac:dyDescent="0.35">
      <c r="A215" t="s">
        <v>9034</v>
      </c>
      <c r="B215" cm="1">
        <f t="array" ref="B215">IF(ROW() &lt; ROW(INDEX(treatments[experiment_ID],ROWS(treatments[experiment_ID]))), COUNTIF(INDEX(treatments[experiment_ID],1):treatments[[#This Row],[experiment_ID]],treatments[[#This Row],[experiment_ID]]), "")</f>
        <v>41</v>
      </c>
      <c r="C215" t="s">
        <v>9110</v>
      </c>
      <c r="D215" s="13" t="s">
        <v>9130</v>
      </c>
      <c r="E215" s="13"/>
      <c r="F215" s="13"/>
      <c r="G215" s="13"/>
      <c r="H215" s="13" t="s">
        <v>9126</v>
      </c>
      <c r="I215" s="13" t="s">
        <v>9067</v>
      </c>
      <c r="J215" s="13"/>
      <c r="K215" s="13"/>
      <c r="L215" s="13"/>
      <c r="M215" s="13"/>
      <c r="N215" s="13" t="s">
        <v>9068</v>
      </c>
      <c r="O215" s="13" t="s">
        <v>9129</v>
      </c>
      <c r="P215" s="13"/>
      <c r="Q215" s="13"/>
    </row>
    <row r="216" spans="1:17" x14ac:dyDescent="0.35">
      <c r="A216" t="s">
        <v>9034</v>
      </c>
      <c r="B216" cm="1">
        <f t="array" ref="B216">IF(ROW() &lt; ROW(INDEX(treatments[experiment_ID],ROWS(treatments[experiment_ID]))), COUNTIF(INDEX(treatments[experiment_ID],1):treatments[[#This Row],[experiment_ID]],treatments[[#This Row],[experiment_ID]]), "")</f>
        <v>42</v>
      </c>
      <c r="C216" t="s">
        <v>9111</v>
      </c>
      <c r="D216" s="13" t="s">
        <v>9130</v>
      </c>
      <c r="E216" s="13"/>
      <c r="F216" s="13"/>
      <c r="G216" s="13"/>
      <c r="H216" s="13" t="s">
        <v>9126</v>
      </c>
      <c r="I216" s="13" t="s">
        <v>9067</v>
      </c>
      <c r="J216" s="13"/>
      <c r="K216" s="13"/>
      <c r="L216" s="13"/>
      <c r="M216" s="13"/>
      <c r="N216" s="13" t="s">
        <v>9121</v>
      </c>
      <c r="O216" s="13" t="s">
        <v>9129</v>
      </c>
      <c r="P216" s="13"/>
      <c r="Q216" s="13"/>
    </row>
    <row r="217" spans="1:17" x14ac:dyDescent="0.35">
      <c r="A217" t="s">
        <v>9034</v>
      </c>
      <c r="B217" cm="1">
        <f t="array" ref="B217">IF(ROW() &lt; ROW(INDEX(treatments[experiment_ID],ROWS(treatments[experiment_ID]))), COUNTIF(INDEX(treatments[experiment_ID],1):treatments[[#This Row],[experiment_ID]],treatments[[#This Row],[experiment_ID]]), "")</f>
        <v>43</v>
      </c>
      <c r="C217" t="s">
        <v>9112</v>
      </c>
      <c r="D217" s="13" t="s">
        <v>9130</v>
      </c>
      <c r="E217" s="13"/>
      <c r="F217" s="13"/>
      <c r="G217" s="13"/>
      <c r="H217" s="13" t="s">
        <v>9126</v>
      </c>
      <c r="I217" s="13" t="s">
        <v>9118</v>
      </c>
      <c r="J217" s="13"/>
      <c r="K217" s="13"/>
      <c r="L217" s="13"/>
      <c r="M217" s="13"/>
      <c r="N217" s="13" t="s">
        <v>9068</v>
      </c>
      <c r="O217" s="13" t="s">
        <v>9129</v>
      </c>
      <c r="P217" s="13"/>
      <c r="Q217" s="13"/>
    </row>
    <row r="218" spans="1:17" x14ac:dyDescent="0.35">
      <c r="A218" t="s">
        <v>9034</v>
      </c>
      <c r="B218" cm="1">
        <f t="array" ref="B218">IF(ROW() &lt; ROW(INDEX(treatments[experiment_ID],ROWS(treatments[experiment_ID]))), COUNTIF(INDEX(treatments[experiment_ID],1):treatments[[#This Row],[experiment_ID]],treatments[[#This Row],[experiment_ID]]), "")</f>
        <v>44</v>
      </c>
      <c r="C218" t="s">
        <v>9113</v>
      </c>
      <c r="D218" s="13" t="s">
        <v>9130</v>
      </c>
      <c r="E218" s="13"/>
      <c r="F218" s="13"/>
      <c r="G218" s="13"/>
      <c r="H218" s="13" t="s">
        <v>9126</v>
      </c>
      <c r="I218" s="13" t="s">
        <v>9118</v>
      </c>
      <c r="J218" s="13"/>
      <c r="K218" s="13"/>
      <c r="L218" s="13"/>
      <c r="M218" s="13"/>
      <c r="N218" s="13" t="s">
        <v>9121</v>
      </c>
      <c r="O218" s="13" t="s">
        <v>9129</v>
      </c>
      <c r="P218" s="13"/>
      <c r="Q218" s="13"/>
    </row>
    <row r="219" spans="1:17" x14ac:dyDescent="0.35">
      <c r="A219" t="s">
        <v>9034</v>
      </c>
      <c r="B219" cm="1">
        <f t="array" ref="B219">IF(ROW() &lt; ROW(INDEX(treatments[experiment_ID],ROWS(treatments[experiment_ID]))), COUNTIF(INDEX(treatments[experiment_ID],1):treatments[[#This Row],[experiment_ID]],treatments[[#This Row],[experiment_ID]]), "")</f>
        <v>45</v>
      </c>
      <c r="C219" t="s">
        <v>9114</v>
      </c>
      <c r="D219" s="13" t="s">
        <v>9130</v>
      </c>
      <c r="E219" s="13"/>
      <c r="F219" s="13"/>
      <c r="G219" s="13"/>
      <c r="H219" s="13" t="s">
        <v>9127</v>
      </c>
      <c r="I219" s="13" t="s">
        <v>9067</v>
      </c>
      <c r="J219" s="13"/>
      <c r="K219" s="13"/>
      <c r="L219" s="13"/>
      <c r="M219" s="13"/>
      <c r="N219" s="13" t="s">
        <v>9068</v>
      </c>
      <c r="O219" s="13" t="s">
        <v>9128</v>
      </c>
      <c r="P219" s="13"/>
      <c r="Q219" s="13"/>
    </row>
    <row r="220" spans="1:17" x14ac:dyDescent="0.35">
      <c r="A220" t="s">
        <v>9034</v>
      </c>
      <c r="B220" cm="1">
        <f t="array" ref="B220">IF(ROW() &lt; ROW(INDEX(treatments[experiment_ID],ROWS(treatments[experiment_ID]))), COUNTIF(INDEX(treatments[experiment_ID],1):treatments[[#This Row],[experiment_ID]],treatments[[#This Row],[experiment_ID]]), "")</f>
        <v>46</v>
      </c>
      <c r="C220" t="s">
        <v>9115</v>
      </c>
      <c r="D220" s="13" t="s">
        <v>9130</v>
      </c>
      <c r="E220" s="13"/>
      <c r="F220" s="13"/>
      <c r="G220" s="13"/>
      <c r="H220" s="13" t="s">
        <v>9127</v>
      </c>
      <c r="I220" s="13" t="s">
        <v>9067</v>
      </c>
      <c r="J220" s="13"/>
      <c r="K220" s="13"/>
      <c r="L220" s="13"/>
      <c r="M220" s="13"/>
      <c r="N220" s="13" t="s">
        <v>9121</v>
      </c>
      <c r="O220" s="13" t="s">
        <v>9128</v>
      </c>
      <c r="P220" s="13"/>
      <c r="Q220" s="13"/>
    </row>
    <row r="221" spans="1:17" x14ac:dyDescent="0.35">
      <c r="A221" t="s">
        <v>9034</v>
      </c>
      <c r="B221" cm="1">
        <f t="array" ref="B221">IF(ROW() &lt; ROW(INDEX(treatments[experiment_ID],ROWS(treatments[experiment_ID]))), COUNTIF(INDEX(treatments[experiment_ID],1):treatments[[#This Row],[experiment_ID]],treatments[[#This Row],[experiment_ID]]), "")</f>
        <v>47</v>
      </c>
      <c r="C221" t="s">
        <v>9116</v>
      </c>
      <c r="D221" s="13" t="s">
        <v>9130</v>
      </c>
      <c r="E221" s="13"/>
      <c r="F221" s="13"/>
      <c r="G221" s="13"/>
      <c r="H221" s="13" t="s">
        <v>9127</v>
      </c>
      <c r="I221" s="13" t="s">
        <v>9118</v>
      </c>
      <c r="J221" s="13"/>
      <c r="K221" s="13"/>
      <c r="L221" s="13"/>
      <c r="M221" s="13"/>
      <c r="N221" s="13" t="s">
        <v>9068</v>
      </c>
      <c r="O221" s="13" t="s">
        <v>9128</v>
      </c>
      <c r="P221" s="13"/>
      <c r="Q221" s="13"/>
    </row>
    <row r="222" spans="1:17" x14ac:dyDescent="0.35">
      <c r="A222" t="s">
        <v>9034</v>
      </c>
      <c r="B222" cm="1">
        <f t="array" ref="B222">IF(ROW() &lt; ROW(INDEX(treatments[experiment_ID],ROWS(treatments[experiment_ID]))), COUNTIF(INDEX(treatments[experiment_ID],1):treatments[[#This Row],[experiment_ID]],treatments[[#This Row],[experiment_ID]]), "")</f>
        <v>48</v>
      </c>
      <c r="C222" t="s">
        <v>9117</v>
      </c>
      <c r="D222" s="13" t="s">
        <v>9130</v>
      </c>
      <c r="E222" s="13"/>
      <c r="F222" s="13"/>
      <c r="G222" s="13"/>
      <c r="H222" s="13" t="s">
        <v>9127</v>
      </c>
      <c r="I222" s="13" t="s">
        <v>9118</v>
      </c>
      <c r="J222" s="13"/>
      <c r="K222" s="13"/>
      <c r="L222" s="13"/>
      <c r="M222" s="13"/>
      <c r="N222" s="13" t="s">
        <v>9121</v>
      </c>
      <c r="O222" s="13" t="s">
        <v>9128</v>
      </c>
      <c r="P222" s="13"/>
      <c r="Q222" s="13"/>
    </row>
    <row r="223" spans="1:17" x14ac:dyDescent="0.35">
      <c r="A223" t="s">
        <v>9131</v>
      </c>
      <c r="B223" cm="1">
        <f t="array" ref="B223">IF(ROW() &lt; ROW(INDEX(treatments[experiment_ID],ROWS(treatments[experiment_ID]))), COUNTIF(INDEX(treatments[experiment_ID],1):treatments[[#This Row],[experiment_ID]],treatments[[#This Row],[experiment_ID]]), "")</f>
        <v>1</v>
      </c>
      <c r="C223" t="s">
        <v>9438</v>
      </c>
      <c r="D223" s="13" t="s">
        <v>9147</v>
      </c>
      <c r="E223" s="13" t="s">
        <v>2502</v>
      </c>
      <c r="F223" s="13" t="s">
        <v>9786</v>
      </c>
      <c r="G223" s="13" t="s">
        <v>9786</v>
      </c>
      <c r="H223" s="13" t="s">
        <v>9149</v>
      </c>
      <c r="I223" s="13"/>
      <c r="J223" s="13"/>
      <c r="K223" s="13"/>
      <c r="L223" s="13"/>
      <c r="M223" s="13"/>
      <c r="N223" s="13"/>
      <c r="O223" s="13"/>
      <c r="P223" s="13"/>
      <c r="Q223" s="13"/>
    </row>
    <row r="224" spans="1:17" x14ac:dyDescent="0.35">
      <c r="A224" t="s">
        <v>9131</v>
      </c>
      <c r="B224" cm="1">
        <f t="array" ref="B224">IF(ROW() &lt; ROW(INDEX(treatments[experiment_ID],ROWS(treatments[experiment_ID]))), COUNTIF(INDEX(treatments[experiment_ID],1):treatments[[#This Row],[experiment_ID]],treatments[[#This Row],[experiment_ID]]), "")</f>
        <v>2</v>
      </c>
      <c r="C224" t="s">
        <v>9439</v>
      </c>
      <c r="D224" s="13" t="s">
        <v>9147</v>
      </c>
      <c r="E224" s="13" t="s">
        <v>2502</v>
      </c>
      <c r="F224" s="13" t="s">
        <v>9786</v>
      </c>
      <c r="G224" s="13" t="s">
        <v>9786</v>
      </c>
      <c r="H224" s="13" t="s">
        <v>9150</v>
      </c>
      <c r="I224" s="13"/>
      <c r="J224" s="13"/>
      <c r="K224" s="13"/>
      <c r="L224" s="13"/>
      <c r="M224" s="13"/>
      <c r="N224" s="13"/>
      <c r="O224" s="13"/>
      <c r="P224" s="13"/>
      <c r="Q224" s="13"/>
    </row>
    <row r="225" spans="1:17" x14ac:dyDescent="0.35">
      <c r="A225" t="s">
        <v>9131</v>
      </c>
      <c r="B225" cm="1">
        <f t="array" ref="B225">IF(ROW() &lt; ROW(INDEX(treatments[experiment_ID],ROWS(treatments[experiment_ID]))), COUNTIF(INDEX(treatments[experiment_ID],1):treatments[[#This Row],[experiment_ID]],treatments[[#This Row],[experiment_ID]]), "")</f>
        <v>3</v>
      </c>
      <c r="C225" t="s">
        <v>9440</v>
      </c>
      <c r="D225" s="13" t="s">
        <v>9147</v>
      </c>
      <c r="E225" s="13" t="s">
        <v>8683</v>
      </c>
      <c r="F225" s="13" t="s">
        <v>9787</v>
      </c>
      <c r="G225" s="13" t="s">
        <v>9787</v>
      </c>
      <c r="H225" s="13" t="s">
        <v>9151</v>
      </c>
      <c r="I225" s="13"/>
      <c r="J225" s="13"/>
      <c r="K225" s="13"/>
      <c r="L225" s="13"/>
      <c r="M225" s="13"/>
      <c r="N225" s="13"/>
      <c r="O225" s="13"/>
      <c r="P225" s="13"/>
      <c r="Q225" s="13"/>
    </row>
    <row r="226" spans="1:17" x14ac:dyDescent="0.35">
      <c r="A226" t="s">
        <v>9131</v>
      </c>
      <c r="B226" cm="1">
        <f t="array" ref="B226">IF(ROW() &lt; ROW(INDEX(treatments[experiment_ID],ROWS(treatments[experiment_ID]))), COUNTIF(INDEX(treatments[experiment_ID],1):treatments[[#This Row],[experiment_ID]],treatments[[#This Row],[experiment_ID]]), "")</f>
        <v>4</v>
      </c>
      <c r="C226" t="s">
        <v>9441</v>
      </c>
      <c r="D226" s="13" t="s">
        <v>9148</v>
      </c>
      <c r="E226" s="13" t="s">
        <v>2502</v>
      </c>
      <c r="F226" s="13" t="s">
        <v>9786</v>
      </c>
      <c r="G226" s="13" t="s">
        <v>9786</v>
      </c>
      <c r="H226" s="13" t="s">
        <v>9149</v>
      </c>
      <c r="I226" s="13"/>
      <c r="J226" s="13"/>
      <c r="K226" s="13"/>
      <c r="L226" s="13"/>
      <c r="M226" s="13"/>
      <c r="N226" s="13"/>
      <c r="O226" s="13"/>
      <c r="P226" s="13"/>
      <c r="Q226" s="13"/>
    </row>
    <row r="227" spans="1:17" x14ac:dyDescent="0.35">
      <c r="A227" t="s">
        <v>9131</v>
      </c>
      <c r="B227" cm="1">
        <f t="array" ref="B227">IF(ROW() &lt; ROW(INDEX(treatments[experiment_ID],ROWS(treatments[experiment_ID]))), COUNTIF(INDEX(treatments[experiment_ID],1):treatments[[#This Row],[experiment_ID]],treatments[[#This Row],[experiment_ID]]), "")</f>
        <v>5</v>
      </c>
      <c r="C227" t="s">
        <v>9442</v>
      </c>
      <c r="D227" s="13" t="s">
        <v>9148</v>
      </c>
      <c r="E227" s="13" t="s">
        <v>2502</v>
      </c>
      <c r="F227" s="13" t="s">
        <v>9786</v>
      </c>
      <c r="G227" s="13" t="s">
        <v>9786</v>
      </c>
      <c r="H227" s="13" t="s">
        <v>9150</v>
      </c>
      <c r="I227" s="13"/>
      <c r="J227" s="13"/>
      <c r="K227" s="13"/>
      <c r="L227" s="13"/>
      <c r="M227" s="13"/>
      <c r="N227" s="13"/>
      <c r="O227" s="13"/>
      <c r="P227" s="13"/>
      <c r="Q227" s="13"/>
    </row>
    <row r="228" spans="1:17" x14ac:dyDescent="0.35">
      <c r="A228" t="s">
        <v>9131</v>
      </c>
      <c r="B228" cm="1">
        <f t="array" ref="B228">IF(ROW() &lt; ROW(INDEX(treatments[experiment_ID],ROWS(treatments[experiment_ID]))), COUNTIF(INDEX(treatments[experiment_ID],1):treatments[[#This Row],[experiment_ID]],treatments[[#This Row],[experiment_ID]]), "")</f>
        <v>6</v>
      </c>
      <c r="C228" t="s">
        <v>9443</v>
      </c>
      <c r="D228" s="13" t="s">
        <v>9148</v>
      </c>
      <c r="E228" s="13" t="s">
        <v>8683</v>
      </c>
      <c r="F228" s="13" t="s">
        <v>9787</v>
      </c>
      <c r="G228" s="13" t="s">
        <v>9787</v>
      </c>
      <c r="H228" s="13" t="s">
        <v>9151</v>
      </c>
      <c r="I228" s="13"/>
      <c r="J228" s="13"/>
      <c r="K228" s="13"/>
      <c r="L228" s="13"/>
      <c r="M228" s="13"/>
      <c r="N228" s="13"/>
      <c r="O228" s="13"/>
      <c r="P228" s="13"/>
      <c r="Q228" s="13"/>
    </row>
    <row r="229" spans="1:17" x14ac:dyDescent="0.35">
      <c r="A229" t="s">
        <v>9152</v>
      </c>
      <c r="B229" cm="1">
        <f t="array" ref="B229">IF(ROW() &lt; ROW(INDEX(treatments[experiment_ID],ROWS(treatments[experiment_ID]))), COUNTIF(INDEX(treatments[experiment_ID],1):treatments[[#This Row],[experiment_ID]],treatments[[#This Row],[experiment_ID]]), "")</f>
        <v>1</v>
      </c>
      <c r="C229" t="s">
        <v>9444</v>
      </c>
      <c r="D229" s="13" t="s">
        <v>9283</v>
      </c>
      <c r="E229" s="13" t="s">
        <v>2502</v>
      </c>
      <c r="F229" s="13"/>
      <c r="G229" s="13"/>
      <c r="H229" s="13" t="s">
        <v>9284</v>
      </c>
      <c r="I229" s="13"/>
      <c r="J229" s="13" t="s">
        <v>9285</v>
      </c>
      <c r="K229" s="13"/>
      <c r="L229" s="13"/>
      <c r="M229" s="13" t="s">
        <v>9286</v>
      </c>
      <c r="N229" s="13"/>
      <c r="O229" s="13" t="s">
        <v>9287</v>
      </c>
      <c r="P229" s="13"/>
      <c r="Q229" s="13"/>
    </row>
    <row r="230" spans="1:17" x14ac:dyDescent="0.35">
      <c r="A230" t="s">
        <v>9152</v>
      </c>
      <c r="B230" cm="1">
        <f t="array" ref="B230">IF(ROW() &lt; ROW(INDEX(treatments[experiment_ID],ROWS(treatments[experiment_ID]))), COUNTIF(INDEX(treatments[experiment_ID],1):treatments[[#This Row],[experiment_ID]],treatments[[#This Row],[experiment_ID]]), "")</f>
        <v>2</v>
      </c>
      <c r="C230" t="s">
        <v>9445</v>
      </c>
      <c r="D230" s="13" t="s">
        <v>9283</v>
      </c>
      <c r="E230" s="13" t="s">
        <v>2502</v>
      </c>
      <c r="F230" s="13"/>
      <c r="G230" s="13"/>
      <c r="H230" s="13" t="s">
        <v>9284</v>
      </c>
      <c r="I230" s="13"/>
      <c r="J230" s="13" t="s">
        <v>9288</v>
      </c>
      <c r="K230" s="13"/>
      <c r="L230" s="13"/>
      <c r="M230" s="13" t="s">
        <v>9286</v>
      </c>
      <c r="N230" s="13"/>
      <c r="O230" s="13" t="s">
        <v>9287</v>
      </c>
      <c r="P230" s="13"/>
      <c r="Q230" s="13"/>
    </row>
    <row r="231" spans="1:17" x14ac:dyDescent="0.35">
      <c r="A231" t="s">
        <v>9152</v>
      </c>
      <c r="B231" cm="1">
        <f t="array" ref="B231">IF(ROW() &lt; ROW(INDEX(treatments[experiment_ID],ROWS(treatments[experiment_ID]))), COUNTIF(INDEX(treatments[experiment_ID],1):treatments[[#This Row],[experiment_ID]],treatments[[#This Row],[experiment_ID]]), "")</f>
        <v>3</v>
      </c>
      <c r="C231" t="s">
        <v>9446</v>
      </c>
      <c r="D231" s="13" t="s">
        <v>9283</v>
      </c>
      <c r="E231" s="13" t="s">
        <v>2502</v>
      </c>
      <c r="F231" s="13"/>
      <c r="G231" s="13"/>
      <c r="H231" s="13" t="s">
        <v>9284</v>
      </c>
      <c r="I231" s="13"/>
      <c r="J231" s="13" t="s">
        <v>9290</v>
      </c>
      <c r="K231" s="13"/>
      <c r="L231" s="13"/>
      <c r="M231" s="13" t="s">
        <v>9286</v>
      </c>
      <c r="N231" s="13"/>
      <c r="O231" s="13" t="s">
        <v>9287</v>
      </c>
      <c r="P231" s="13"/>
      <c r="Q231" s="13"/>
    </row>
    <row r="232" spans="1:17" x14ac:dyDescent="0.35">
      <c r="A232" t="s">
        <v>9152</v>
      </c>
      <c r="B232" cm="1">
        <f t="array" ref="B232">IF(ROW() &lt; ROW(INDEX(treatments[experiment_ID],ROWS(treatments[experiment_ID]))), COUNTIF(INDEX(treatments[experiment_ID],1):treatments[[#This Row],[experiment_ID]],treatments[[#This Row],[experiment_ID]]), "")</f>
        <v>4</v>
      </c>
      <c r="C232" t="s">
        <v>9447</v>
      </c>
      <c r="D232" s="13" t="s">
        <v>9283</v>
      </c>
      <c r="E232" s="13" t="s">
        <v>2502</v>
      </c>
      <c r="F232" s="13"/>
      <c r="G232" s="13"/>
      <c r="H232" s="13" t="s">
        <v>9284</v>
      </c>
      <c r="I232" s="13"/>
      <c r="J232" s="13" t="s">
        <v>9291</v>
      </c>
      <c r="K232" s="13"/>
      <c r="L232" s="13"/>
      <c r="M232" s="13" t="s">
        <v>9286</v>
      </c>
      <c r="N232" s="13"/>
      <c r="O232" s="13" t="s">
        <v>9287</v>
      </c>
      <c r="P232" s="13"/>
      <c r="Q232" s="13"/>
    </row>
    <row r="233" spans="1:17" x14ac:dyDescent="0.35">
      <c r="A233" t="s">
        <v>9152</v>
      </c>
      <c r="B233" cm="1">
        <f t="array" ref="B233">IF(ROW() &lt; ROW(INDEX(treatments[experiment_ID],ROWS(treatments[experiment_ID]))), COUNTIF(INDEX(treatments[experiment_ID],1):treatments[[#This Row],[experiment_ID]],treatments[[#This Row],[experiment_ID]]), "")</f>
        <v>5</v>
      </c>
      <c r="C233" t="s">
        <v>9448</v>
      </c>
      <c r="D233" s="13" t="s">
        <v>9283</v>
      </c>
      <c r="E233" s="13" t="s">
        <v>2502</v>
      </c>
      <c r="F233" s="13"/>
      <c r="G233" s="13"/>
      <c r="H233" s="13" t="s">
        <v>9292</v>
      </c>
      <c r="I233" s="13"/>
      <c r="J233" s="13" t="s">
        <v>9293</v>
      </c>
      <c r="K233" s="13"/>
      <c r="L233" s="13"/>
      <c r="M233" s="13" t="s">
        <v>9294</v>
      </c>
      <c r="N233" s="13"/>
      <c r="O233" s="13" t="s">
        <v>9289</v>
      </c>
      <c r="P233" s="13"/>
      <c r="Q233" s="13"/>
    </row>
    <row r="234" spans="1:17" x14ac:dyDescent="0.35">
      <c r="A234" t="s">
        <v>9152</v>
      </c>
      <c r="B234" cm="1">
        <f t="array" ref="B234">IF(ROW() &lt; ROW(INDEX(treatments[experiment_ID],ROWS(treatments[experiment_ID]))), COUNTIF(INDEX(treatments[experiment_ID],1):treatments[[#This Row],[experiment_ID]],treatments[[#This Row],[experiment_ID]]), "")</f>
        <v>6</v>
      </c>
      <c r="C234" t="s">
        <v>9449</v>
      </c>
      <c r="D234" s="13" t="s">
        <v>9283</v>
      </c>
      <c r="E234" s="13" t="s">
        <v>2502</v>
      </c>
      <c r="F234" s="13"/>
      <c r="G234" s="13"/>
      <c r="H234" s="13" t="s">
        <v>9292</v>
      </c>
      <c r="I234" s="13"/>
      <c r="J234" s="13" t="s">
        <v>9295</v>
      </c>
      <c r="K234" s="13"/>
      <c r="L234" s="13"/>
      <c r="M234" s="13" t="s">
        <v>9294</v>
      </c>
      <c r="N234" s="13"/>
      <c r="O234" s="13" t="s">
        <v>9289</v>
      </c>
      <c r="P234" s="13"/>
      <c r="Q234" s="13"/>
    </row>
    <row r="235" spans="1:17" x14ac:dyDescent="0.35">
      <c r="A235" t="s">
        <v>9152</v>
      </c>
      <c r="B235" cm="1">
        <f t="array" ref="B235">IF(ROW() &lt; ROW(INDEX(treatments[experiment_ID],ROWS(treatments[experiment_ID]))), COUNTIF(INDEX(treatments[experiment_ID],1):treatments[[#This Row],[experiment_ID]],treatments[[#This Row],[experiment_ID]]), "")</f>
        <v>7</v>
      </c>
      <c r="C235" t="s">
        <v>9450</v>
      </c>
      <c r="D235" s="13" t="s">
        <v>9283</v>
      </c>
      <c r="E235" s="13" t="s">
        <v>2502</v>
      </c>
      <c r="F235" s="13"/>
      <c r="G235" s="13"/>
      <c r="H235" s="13" t="s">
        <v>9292</v>
      </c>
      <c r="I235" s="13"/>
      <c r="J235" s="13" t="s">
        <v>9296</v>
      </c>
      <c r="K235" s="13"/>
      <c r="L235" s="13"/>
      <c r="M235" s="13" t="s">
        <v>9294</v>
      </c>
      <c r="N235" s="13"/>
      <c r="O235" s="13" t="s">
        <v>9289</v>
      </c>
      <c r="P235" s="13"/>
      <c r="Q235" s="13"/>
    </row>
    <row r="236" spans="1:17" x14ac:dyDescent="0.35">
      <c r="A236" t="s">
        <v>9152</v>
      </c>
      <c r="B236" cm="1">
        <f t="array" ref="B236">IF(ROW() &lt; ROW(INDEX(treatments[experiment_ID],ROWS(treatments[experiment_ID]))), COUNTIF(INDEX(treatments[experiment_ID],1):treatments[[#This Row],[experiment_ID]],treatments[[#This Row],[experiment_ID]]), "")</f>
        <v>8</v>
      </c>
      <c r="C236" t="s">
        <v>9451</v>
      </c>
      <c r="D236" s="13" t="s">
        <v>9283</v>
      </c>
      <c r="E236" s="13" t="s">
        <v>2502</v>
      </c>
      <c r="F236" s="13"/>
      <c r="G236" s="13"/>
      <c r="H236" s="13" t="s">
        <v>9292</v>
      </c>
      <c r="I236" s="13"/>
      <c r="J236" s="13" t="s">
        <v>9297</v>
      </c>
      <c r="K236" s="13"/>
      <c r="L236" s="13"/>
      <c r="M236" s="13" t="s">
        <v>9294</v>
      </c>
      <c r="N236" s="13"/>
      <c r="O236" s="13" t="s">
        <v>9289</v>
      </c>
      <c r="P236" s="13"/>
      <c r="Q236" s="13"/>
    </row>
    <row r="237" spans="1:17" x14ac:dyDescent="0.35">
      <c r="A237" t="s">
        <v>9152</v>
      </c>
      <c r="B237" cm="1">
        <f t="array" ref="B237">IF(ROW() &lt; ROW(INDEX(treatments[experiment_ID],ROWS(treatments[experiment_ID]))), COUNTIF(INDEX(treatments[experiment_ID],1):treatments[[#This Row],[experiment_ID]],treatments[[#This Row],[experiment_ID]]), "")</f>
        <v>9</v>
      </c>
      <c r="C237" t="s">
        <v>9452</v>
      </c>
      <c r="D237" s="13" t="s">
        <v>9298</v>
      </c>
      <c r="E237" s="13" t="s">
        <v>2502</v>
      </c>
      <c r="F237" s="13"/>
      <c r="G237" s="13"/>
      <c r="H237" s="13" t="s">
        <v>9299</v>
      </c>
      <c r="I237" s="13"/>
      <c r="J237" s="13" t="s">
        <v>9300</v>
      </c>
      <c r="K237" s="13"/>
      <c r="L237" s="13"/>
      <c r="M237" s="13" t="s">
        <v>9302</v>
      </c>
      <c r="N237" s="13"/>
      <c r="O237" s="13" t="s">
        <v>9303</v>
      </c>
      <c r="P237" s="13"/>
      <c r="Q237" s="13"/>
    </row>
    <row r="238" spans="1:17" x14ac:dyDescent="0.35">
      <c r="A238" t="s">
        <v>9152</v>
      </c>
      <c r="B238" cm="1">
        <f t="array" ref="B238">IF(ROW() &lt; ROW(INDEX(treatments[experiment_ID],ROWS(treatments[experiment_ID]))), COUNTIF(INDEX(treatments[experiment_ID],1):treatments[[#This Row],[experiment_ID]],treatments[[#This Row],[experiment_ID]]), "")</f>
        <v>10</v>
      </c>
      <c r="C238" t="s">
        <v>9453</v>
      </c>
      <c r="D238" s="13" t="s">
        <v>9298</v>
      </c>
      <c r="E238" s="13" t="s">
        <v>2502</v>
      </c>
      <c r="F238" s="13"/>
      <c r="G238" s="13"/>
      <c r="H238" s="13" t="s">
        <v>9299</v>
      </c>
      <c r="I238" s="13"/>
      <c r="J238" s="13" t="s">
        <v>9301</v>
      </c>
      <c r="K238" s="13"/>
      <c r="L238" s="13"/>
      <c r="M238" s="13" t="s">
        <v>9302</v>
      </c>
      <c r="N238" s="13"/>
      <c r="O238" s="13" t="s">
        <v>9303</v>
      </c>
      <c r="P238" s="13"/>
      <c r="Q238" s="13"/>
    </row>
    <row r="239" spans="1:17" x14ac:dyDescent="0.35">
      <c r="A239" t="s">
        <v>9152</v>
      </c>
      <c r="B239" cm="1">
        <f t="array" ref="B239">IF(ROW() &lt; ROW(INDEX(treatments[experiment_ID],ROWS(treatments[experiment_ID]))), COUNTIF(INDEX(treatments[experiment_ID],1):treatments[[#This Row],[experiment_ID]],treatments[[#This Row],[experiment_ID]]), "")</f>
        <v>11</v>
      </c>
      <c r="C239" t="s">
        <v>9454</v>
      </c>
      <c r="D239" s="13" t="s">
        <v>9298</v>
      </c>
      <c r="E239" s="13" t="s">
        <v>2502</v>
      </c>
      <c r="F239" s="13"/>
      <c r="G239" s="13"/>
      <c r="H239" s="13" t="s">
        <v>9299</v>
      </c>
      <c r="I239" s="13"/>
      <c r="J239" s="13" t="s">
        <v>9304</v>
      </c>
      <c r="K239" s="13"/>
      <c r="L239" s="13"/>
      <c r="M239" s="13" t="s">
        <v>9302</v>
      </c>
      <c r="N239" s="13"/>
      <c r="O239" s="13" t="s">
        <v>9303</v>
      </c>
      <c r="P239" s="13"/>
      <c r="Q239" s="13"/>
    </row>
    <row r="240" spans="1:17" x14ac:dyDescent="0.35">
      <c r="A240" t="s">
        <v>9152</v>
      </c>
      <c r="B240" cm="1">
        <f t="array" ref="B240">IF(ROW() &lt; ROW(INDEX(treatments[experiment_ID],ROWS(treatments[experiment_ID]))), COUNTIF(INDEX(treatments[experiment_ID],1):treatments[[#This Row],[experiment_ID]],treatments[[#This Row],[experiment_ID]]), "")</f>
        <v>12</v>
      </c>
      <c r="C240" t="s">
        <v>9455</v>
      </c>
      <c r="D240" s="13" t="s">
        <v>9298</v>
      </c>
      <c r="E240" s="13" t="s">
        <v>2502</v>
      </c>
      <c r="F240" s="13"/>
      <c r="G240" s="13"/>
      <c r="H240" s="13" t="s">
        <v>9299</v>
      </c>
      <c r="I240" s="13"/>
      <c r="J240" s="13" t="s">
        <v>9305</v>
      </c>
      <c r="K240" s="13"/>
      <c r="L240" s="13"/>
      <c r="M240" s="13" t="s">
        <v>9302</v>
      </c>
      <c r="N240" s="13"/>
      <c r="O240" s="13" t="s">
        <v>9303</v>
      </c>
      <c r="P240" s="13"/>
      <c r="Q240" s="13"/>
    </row>
    <row r="241" spans="1:17" x14ac:dyDescent="0.35">
      <c r="A241" t="s">
        <v>9152</v>
      </c>
      <c r="B241" cm="1">
        <f t="array" ref="B241">IF(ROW() &lt; ROW(INDEX(treatments[experiment_ID],ROWS(treatments[experiment_ID]))), COUNTIF(INDEX(treatments[experiment_ID],1):treatments[[#This Row],[experiment_ID]],treatments[[#This Row],[experiment_ID]]), "")</f>
        <v>13</v>
      </c>
      <c r="C241" t="s">
        <v>9456</v>
      </c>
      <c r="D241" s="13" t="s">
        <v>9298</v>
      </c>
      <c r="E241" s="13" t="s">
        <v>2502</v>
      </c>
      <c r="F241" s="13"/>
      <c r="G241" s="13"/>
      <c r="H241" s="13" t="s">
        <v>9306</v>
      </c>
      <c r="I241" s="13"/>
      <c r="J241" s="13" t="s">
        <v>9307</v>
      </c>
      <c r="K241" s="13"/>
      <c r="L241" s="13"/>
      <c r="M241" s="13" t="s">
        <v>9311</v>
      </c>
      <c r="N241" s="13"/>
      <c r="O241" s="13" t="s">
        <v>9312</v>
      </c>
      <c r="P241" s="13"/>
      <c r="Q241" s="13"/>
    </row>
    <row r="242" spans="1:17" x14ac:dyDescent="0.35">
      <c r="A242" t="s">
        <v>9152</v>
      </c>
      <c r="B242" cm="1">
        <f t="array" ref="B242">IF(ROW() &lt; ROW(INDEX(treatments[experiment_ID],ROWS(treatments[experiment_ID]))), COUNTIF(INDEX(treatments[experiment_ID],1):treatments[[#This Row],[experiment_ID]],treatments[[#This Row],[experiment_ID]]), "")</f>
        <v>14</v>
      </c>
      <c r="C242" t="s">
        <v>9457</v>
      </c>
      <c r="D242" s="13" t="s">
        <v>9298</v>
      </c>
      <c r="E242" s="13" t="s">
        <v>2502</v>
      </c>
      <c r="F242" s="13"/>
      <c r="G242" s="13"/>
      <c r="H242" s="13" t="s">
        <v>9306</v>
      </c>
      <c r="I242" s="13"/>
      <c r="J242" s="13" t="s">
        <v>9308</v>
      </c>
      <c r="K242" s="13"/>
      <c r="L242" s="13"/>
      <c r="M242" s="13" t="s">
        <v>9311</v>
      </c>
      <c r="N242" s="13"/>
      <c r="O242" s="13" t="s">
        <v>9312</v>
      </c>
      <c r="P242" s="13"/>
      <c r="Q242" s="13"/>
    </row>
    <row r="243" spans="1:17" x14ac:dyDescent="0.35">
      <c r="A243" t="s">
        <v>9152</v>
      </c>
      <c r="B243" cm="1">
        <f t="array" ref="B243">IF(ROW() &lt; ROW(INDEX(treatments[experiment_ID],ROWS(treatments[experiment_ID]))), COUNTIF(INDEX(treatments[experiment_ID],1):treatments[[#This Row],[experiment_ID]],treatments[[#This Row],[experiment_ID]]), "")</f>
        <v>15</v>
      </c>
      <c r="C243" t="s">
        <v>9458</v>
      </c>
      <c r="D243" s="13" t="s">
        <v>9298</v>
      </c>
      <c r="E243" s="13" t="s">
        <v>2502</v>
      </c>
      <c r="F243" s="13"/>
      <c r="G243" s="13"/>
      <c r="H243" s="13" t="s">
        <v>9306</v>
      </c>
      <c r="I243" s="13"/>
      <c r="J243" s="13" t="s">
        <v>9309</v>
      </c>
      <c r="K243" s="13"/>
      <c r="L243" s="13"/>
      <c r="M243" s="13" t="s">
        <v>9311</v>
      </c>
      <c r="N243" s="13"/>
      <c r="O243" s="13" t="s">
        <v>9312</v>
      </c>
      <c r="P243" s="13"/>
      <c r="Q243" s="13"/>
    </row>
    <row r="244" spans="1:17" x14ac:dyDescent="0.35">
      <c r="A244" t="s">
        <v>9152</v>
      </c>
      <c r="B244" cm="1">
        <f t="array" ref="B244">IF(ROW() &lt; ROW(INDEX(treatments[experiment_ID],ROWS(treatments[experiment_ID]))), COUNTIF(INDEX(treatments[experiment_ID],1):treatments[[#This Row],[experiment_ID]],treatments[[#This Row],[experiment_ID]]), "")</f>
        <v>16</v>
      </c>
      <c r="C244" t="s">
        <v>9459</v>
      </c>
      <c r="D244" s="13" t="s">
        <v>9298</v>
      </c>
      <c r="E244" s="13" t="s">
        <v>2502</v>
      </c>
      <c r="F244" s="13"/>
      <c r="G244" s="13"/>
      <c r="H244" s="13" t="s">
        <v>9306</v>
      </c>
      <c r="I244" s="13"/>
      <c r="J244" s="13" t="s">
        <v>9310</v>
      </c>
      <c r="K244" s="13"/>
      <c r="L244" s="13"/>
      <c r="M244" s="13" t="s">
        <v>9311</v>
      </c>
      <c r="N244" s="13"/>
      <c r="O244" s="13" t="s">
        <v>9312</v>
      </c>
      <c r="P244" s="13"/>
      <c r="Q244" s="13"/>
    </row>
    <row r="245" spans="1:17" x14ac:dyDescent="0.35">
      <c r="A245" t="s">
        <v>9152</v>
      </c>
      <c r="B245" cm="1">
        <f t="array" ref="B245">IF(ROW() &lt; ROW(INDEX(treatments[experiment_ID],ROWS(treatments[experiment_ID]))), COUNTIF(INDEX(treatments[experiment_ID],1):treatments[[#This Row],[experiment_ID]],treatments[[#This Row],[experiment_ID]]), "")</f>
        <v>17</v>
      </c>
      <c r="C245" t="s">
        <v>9460</v>
      </c>
      <c r="D245" s="13" t="s">
        <v>9298</v>
      </c>
      <c r="E245" s="13" t="s">
        <v>2502</v>
      </c>
      <c r="F245" s="13"/>
      <c r="G245" s="13"/>
      <c r="H245" s="13" t="s">
        <v>9313</v>
      </c>
      <c r="I245" s="13"/>
      <c r="J245" s="13" t="s">
        <v>9314</v>
      </c>
      <c r="K245" s="13"/>
      <c r="L245" s="13"/>
      <c r="M245" s="13" t="s">
        <v>9318</v>
      </c>
      <c r="N245" s="13"/>
      <c r="O245" s="13" t="s">
        <v>9326</v>
      </c>
      <c r="P245" s="13"/>
      <c r="Q245" s="13"/>
    </row>
    <row r="246" spans="1:17" x14ac:dyDescent="0.35">
      <c r="A246" t="s">
        <v>9152</v>
      </c>
      <c r="B246" cm="1">
        <f t="array" ref="B246">IF(ROW() &lt; ROW(INDEX(treatments[experiment_ID],ROWS(treatments[experiment_ID]))), COUNTIF(INDEX(treatments[experiment_ID],1):treatments[[#This Row],[experiment_ID]],treatments[[#This Row],[experiment_ID]]), "")</f>
        <v>18</v>
      </c>
      <c r="C246" t="s">
        <v>9461</v>
      </c>
      <c r="D246" s="13" t="s">
        <v>9298</v>
      </c>
      <c r="E246" s="13" t="s">
        <v>2502</v>
      </c>
      <c r="F246" s="13"/>
      <c r="G246" s="13"/>
      <c r="H246" s="13" t="s">
        <v>9313</v>
      </c>
      <c r="I246" s="13"/>
      <c r="J246" s="13" t="s">
        <v>9315</v>
      </c>
      <c r="K246" s="13"/>
      <c r="L246" s="13"/>
      <c r="M246" s="13" t="s">
        <v>9318</v>
      </c>
      <c r="N246" s="13"/>
      <c r="O246" s="13" t="s">
        <v>9326</v>
      </c>
      <c r="P246" s="13"/>
      <c r="Q246" s="13"/>
    </row>
    <row r="247" spans="1:17" x14ac:dyDescent="0.35">
      <c r="A247" t="s">
        <v>9152</v>
      </c>
      <c r="B247" cm="1">
        <f t="array" ref="B247">IF(ROW() &lt; ROW(INDEX(treatments[experiment_ID],ROWS(treatments[experiment_ID]))), COUNTIF(INDEX(treatments[experiment_ID],1):treatments[[#This Row],[experiment_ID]],treatments[[#This Row],[experiment_ID]]), "")</f>
        <v>19</v>
      </c>
      <c r="C247" t="s">
        <v>9462</v>
      </c>
      <c r="D247" s="13" t="s">
        <v>9298</v>
      </c>
      <c r="E247" s="13" t="s">
        <v>2502</v>
      </c>
      <c r="F247" s="13"/>
      <c r="G247" s="13"/>
      <c r="H247" s="13" t="s">
        <v>9313</v>
      </c>
      <c r="I247" s="13"/>
      <c r="J247" s="13" t="s">
        <v>9316</v>
      </c>
      <c r="K247" s="13"/>
      <c r="L247" s="13"/>
      <c r="M247" s="13" t="s">
        <v>9318</v>
      </c>
      <c r="N247" s="13"/>
      <c r="O247" s="13" t="s">
        <v>9326</v>
      </c>
      <c r="P247" s="13"/>
      <c r="Q247" s="13"/>
    </row>
    <row r="248" spans="1:17" x14ac:dyDescent="0.35">
      <c r="A248" t="s">
        <v>9152</v>
      </c>
      <c r="B248" cm="1">
        <f t="array" ref="B248">IF(ROW() &lt; ROW(INDEX(treatments[experiment_ID],ROWS(treatments[experiment_ID]))), COUNTIF(INDEX(treatments[experiment_ID],1):treatments[[#This Row],[experiment_ID]],treatments[[#This Row],[experiment_ID]]), "")</f>
        <v>20</v>
      </c>
      <c r="C248" t="s">
        <v>9463</v>
      </c>
      <c r="D248" s="13" t="s">
        <v>9298</v>
      </c>
      <c r="E248" s="13" t="s">
        <v>2502</v>
      </c>
      <c r="F248" s="13"/>
      <c r="G248" s="13"/>
      <c r="H248" s="13" t="s">
        <v>9313</v>
      </c>
      <c r="I248" s="13"/>
      <c r="J248" s="13" t="s">
        <v>9317</v>
      </c>
      <c r="K248" s="13"/>
      <c r="L248" s="13"/>
      <c r="M248" s="13" t="s">
        <v>9318</v>
      </c>
      <c r="N248" s="13"/>
      <c r="O248" s="13" t="s">
        <v>9326</v>
      </c>
      <c r="P248" s="13"/>
      <c r="Q248" s="13"/>
    </row>
    <row r="249" spans="1:17" x14ac:dyDescent="0.35">
      <c r="A249" t="s">
        <v>9152</v>
      </c>
      <c r="B249" cm="1">
        <f t="array" ref="B249">IF(ROW() &lt; ROW(INDEX(treatments[experiment_ID],ROWS(treatments[experiment_ID]))), COUNTIF(INDEX(treatments[experiment_ID],1):treatments[[#This Row],[experiment_ID]],treatments[[#This Row],[experiment_ID]]), "")</f>
        <v>21</v>
      </c>
      <c r="C249" t="s">
        <v>9464</v>
      </c>
      <c r="D249" s="13" t="s">
        <v>9298</v>
      </c>
      <c r="E249" s="13" t="s">
        <v>2502</v>
      </c>
      <c r="F249" s="13"/>
      <c r="G249" s="13"/>
      <c r="H249" s="13" t="s">
        <v>9320</v>
      </c>
      <c r="I249" s="13"/>
      <c r="J249" s="13" t="s">
        <v>9321</v>
      </c>
      <c r="K249" s="13"/>
      <c r="L249" s="13"/>
      <c r="M249" s="13" t="s">
        <v>9325</v>
      </c>
      <c r="N249" s="13"/>
      <c r="O249" s="13" t="s">
        <v>9327</v>
      </c>
      <c r="P249" s="13"/>
      <c r="Q249" s="13"/>
    </row>
    <row r="250" spans="1:17" x14ac:dyDescent="0.35">
      <c r="A250" t="s">
        <v>9152</v>
      </c>
      <c r="B250" cm="1">
        <f t="array" ref="B250">IF(ROW() &lt; ROW(INDEX(treatments[experiment_ID],ROWS(treatments[experiment_ID]))), COUNTIF(INDEX(treatments[experiment_ID],1):treatments[[#This Row],[experiment_ID]],treatments[[#This Row],[experiment_ID]]), "")</f>
        <v>22</v>
      </c>
      <c r="C250" t="s">
        <v>9465</v>
      </c>
      <c r="D250" s="13" t="s">
        <v>9298</v>
      </c>
      <c r="E250" s="13" t="s">
        <v>2502</v>
      </c>
      <c r="F250" s="13"/>
      <c r="G250" s="13"/>
      <c r="H250" s="13" t="s">
        <v>9320</v>
      </c>
      <c r="I250" s="13"/>
      <c r="J250" s="13" t="s">
        <v>9322</v>
      </c>
      <c r="K250" s="13"/>
      <c r="L250" s="13"/>
      <c r="M250" s="13" t="s">
        <v>9325</v>
      </c>
      <c r="N250" s="13"/>
      <c r="O250" s="13" t="s">
        <v>9327</v>
      </c>
      <c r="P250" s="13"/>
      <c r="Q250" s="13"/>
    </row>
    <row r="251" spans="1:17" x14ac:dyDescent="0.35">
      <c r="A251" t="s">
        <v>9152</v>
      </c>
      <c r="B251" cm="1">
        <f t="array" ref="B251">IF(ROW() &lt; ROW(INDEX(treatments[experiment_ID],ROWS(treatments[experiment_ID]))), COUNTIF(INDEX(treatments[experiment_ID],1):treatments[[#This Row],[experiment_ID]],treatments[[#This Row],[experiment_ID]]), "")</f>
        <v>23</v>
      </c>
      <c r="C251" t="s">
        <v>9466</v>
      </c>
      <c r="D251" s="13" t="s">
        <v>9298</v>
      </c>
      <c r="E251" s="13" t="s">
        <v>2502</v>
      </c>
      <c r="F251" s="13"/>
      <c r="G251" s="13"/>
      <c r="H251" s="13" t="s">
        <v>9320</v>
      </c>
      <c r="I251" s="13"/>
      <c r="J251" s="13" t="s">
        <v>9323</v>
      </c>
      <c r="K251" s="13"/>
      <c r="L251" s="13"/>
      <c r="M251" s="13" t="s">
        <v>9325</v>
      </c>
      <c r="N251" s="13"/>
      <c r="O251" s="13" t="s">
        <v>9327</v>
      </c>
      <c r="P251" s="13"/>
      <c r="Q251" s="13"/>
    </row>
    <row r="252" spans="1:17" x14ac:dyDescent="0.35">
      <c r="A252" t="s">
        <v>9152</v>
      </c>
      <c r="B252" cm="1">
        <f t="array" ref="B252">IF(ROW() &lt; ROW(INDEX(treatments[experiment_ID],ROWS(treatments[experiment_ID]))), COUNTIF(INDEX(treatments[experiment_ID],1):treatments[[#This Row],[experiment_ID]],treatments[[#This Row],[experiment_ID]]), "")</f>
        <v>24</v>
      </c>
      <c r="C252" t="s">
        <v>9467</v>
      </c>
      <c r="D252" s="13" t="s">
        <v>9298</v>
      </c>
      <c r="E252" s="13" t="s">
        <v>2502</v>
      </c>
      <c r="F252" s="13"/>
      <c r="G252" s="13"/>
      <c r="H252" s="13" t="s">
        <v>9320</v>
      </c>
      <c r="I252" s="13"/>
      <c r="J252" s="13" t="s">
        <v>9324</v>
      </c>
      <c r="K252" s="13"/>
      <c r="L252" s="13"/>
      <c r="M252" s="13" t="s">
        <v>9325</v>
      </c>
      <c r="N252" s="13"/>
      <c r="O252" s="13" t="s">
        <v>9327</v>
      </c>
      <c r="P252" s="13"/>
      <c r="Q252" s="13"/>
    </row>
    <row r="253" spans="1:17" x14ac:dyDescent="0.35">
      <c r="A253" t="s">
        <v>9152</v>
      </c>
      <c r="B253" cm="1">
        <f t="array" ref="B253">IF(ROW() &lt; ROW(INDEX(treatments[experiment_ID],ROWS(treatments[experiment_ID]))), COUNTIF(INDEX(treatments[experiment_ID],1):treatments[[#This Row],[experiment_ID]],treatments[[#This Row],[experiment_ID]]), "")</f>
        <v>25</v>
      </c>
      <c r="C253" t="s">
        <v>9469</v>
      </c>
      <c r="D253" s="13" t="s">
        <v>9283</v>
      </c>
      <c r="E253" s="13" t="s">
        <v>2502</v>
      </c>
      <c r="F253" s="13"/>
      <c r="G253" s="13"/>
      <c r="H253" s="13" t="s">
        <v>9328</v>
      </c>
      <c r="I253" s="13"/>
      <c r="J253" s="13" t="s">
        <v>9336</v>
      </c>
      <c r="K253" s="13"/>
      <c r="L253" s="13"/>
      <c r="M253" s="13" t="s">
        <v>9369</v>
      </c>
      <c r="N253" s="13"/>
      <c r="O253" s="13" t="s">
        <v>9368</v>
      </c>
      <c r="P253" s="13"/>
      <c r="Q253" s="13"/>
    </row>
    <row r="254" spans="1:17" x14ac:dyDescent="0.35">
      <c r="A254" t="s">
        <v>9152</v>
      </c>
      <c r="B254" cm="1">
        <f t="array" ref="B254">IF(ROW() &lt; ROW(INDEX(treatments[experiment_ID],ROWS(treatments[experiment_ID]))), COUNTIF(INDEX(treatments[experiment_ID],1):treatments[[#This Row],[experiment_ID]],treatments[[#This Row],[experiment_ID]]), "")</f>
        <v>26</v>
      </c>
      <c r="C254" t="s">
        <v>9470</v>
      </c>
      <c r="D254" s="13" t="s">
        <v>9283</v>
      </c>
      <c r="E254" s="13" t="s">
        <v>2502</v>
      </c>
      <c r="F254" s="13"/>
      <c r="G254" s="13"/>
      <c r="H254" s="13" t="s">
        <v>9328</v>
      </c>
      <c r="I254" s="13"/>
      <c r="J254" s="13" t="s">
        <v>9337</v>
      </c>
      <c r="K254" s="13"/>
      <c r="L254" s="13"/>
      <c r="M254" s="13" t="s">
        <v>9369</v>
      </c>
      <c r="N254" s="13"/>
      <c r="O254" s="13" t="s">
        <v>9368</v>
      </c>
      <c r="P254" s="13"/>
      <c r="Q254" s="13"/>
    </row>
    <row r="255" spans="1:17" x14ac:dyDescent="0.35">
      <c r="A255" t="s">
        <v>9152</v>
      </c>
      <c r="B255" cm="1">
        <f t="array" ref="B255">IF(ROW() &lt; ROW(INDEX(treatments[experiment_ID],ROWS(treatments[experiment_ID]))), COUNTIF(INDEX(treatments[experiment_ID],1):treatments[[#This Row],[experiment_ID]],treatments[[#This Row],[experiment_ID]]), "")</f>
        <v>27</v>
      </c>
      <c r="C255" t="s">
        <v>9471</v>
      </c>
      <c r="D255" s="13" t="s">
        <v>9283</v>
      </c>
      <c r="E255" s="13" t="s">
        <v>2502</v>
      </c>
      <c r="F255" s="13"/>
      <c r="G255" s="13"/>
      <c r="H255" s="13" t="s">
        <v>9328</v>
      </c>
      <c r="I255" s="13"/>
      <c r="J255" s="13" t="s">
        <v>9338</v>
      </c>
      <c r="K255" s="13"/>
      <c r="L255" s="13"/>
      <c r="M255" s="13" t="s">
        <v>9369</v>
      </c>
      <c r="N255" s="13"/>
      <c r="O255" s="13" t="s">
        <v>9368</v>
      </c>
      <c r="P255" s="13"/>
      <c r="Q255" s="13"/>
    </row>
    <row r="256" spans="1:17" x14ac:dyDescent="0.35">
      <c r="A256" t="s">
        <v>9152</v>
      </c>
      <c r="B256" cm="1">
        <f t="array" ref="B256">IF(ROW() &lt; ROW(INDEX(treatments[experiment_ID],ROWS(treatments[experiment_ID]))), COUNTIF(INDEX(treatments[experiment_ID],1):treatments[[#This Row],[experiment_ID]],treatments[[#This Row],[experiment_ID]]), "")</f>
        <v>28</v>
      </c>
      <c r="C256" t="s">
        <v>9468</v>
      </c>
      <c r="D256" s="13" t="s">
        <v>9283</v>
      </c>
      <c r="E256" s="13" t="s">
        <v>2502</v>
      </c>
      <c r="F256" s="13"/>
      <c r="G256" s="13"/>
      <c r="H256" s="13" t="s">
        <v>9328</v>
      </c>
      <c r="I256" s="13"/>
      <c r="J256" s="13" t="s">
        <v>9339</v>
      </c>
      <c r="K256" s="13"/>
      <c r="L256" s="13"/>
      <c r="M256" s="13" t="s">
        <v>9369</v>
      </c>
      <c r="N256" s="13"/>
      <c r="O256" s="13" t="s">
        <v>9368</v>
      </c>
      <c r="P256" s="13"/>
      <c r="Q256" s="13"/>
    </row>
    <row r="257" spans="1:17" x14ac:dyDescent="0.35">
      <c r="A257" t="s">
        <v>9152</v>
      </c>
      <c r="B257" cm="1">
        <f t="array" ref="B257">IF(ROW() &lt; ROW(INDEX(treatments[experiment_ID],ROWS(treatments[experiment_ID]))), COUNTIF(INDEX(treatments[experiment_ID],1):treatments[[#This Row],[experiment_ID]],treatments[[#This Row],[experiment_ID]]), "")</f>
        <v>29</v>
      </c>
      <c r="C257" t="s">
        <v>9472</v>
      </c>
      <c r="D257" s="13" t="s">
        <v>9283</v>
      </c>
      <c r="E257" s="13" t="s">
        <v>2502</v>
      </c>
      <c r="F257" s="13"/>
      <c r="G257" s="13"/>
      <c r="H257" s="13" t="s">
        <v>9329</v>
      </c>
      <c r="I257" s="13"/>
      <c r="J257" s="13" t="s">
        <v>9340</v>
      </c>
      <c r="K257" s="13"/>
      <c r="L257" s="13"/>
      <c r="M257" s="13" t="s">
        <v>9370</v>
      </c>
      <c r="N257" s="13"/>
      <c r="O257" s="13" t="s">
        <v>9377</v>
      </c>
      <c r="P257" s="13"/>
      <c r="Q257" s="13"/>
    </row>
    <row r="258" spans="1:17" x14ac:dyDescent="0.35">
      <c r="A258" t="s">
        <v>9152</v>
      </c>
      <c r="B258" cm="1">
        <f t="array" ref="B258">IF(ROW() &lt; ROW(INDEX(treatments[experiment_ID],ROWS(treatments[experiment_ID]))), COUNTIF(INDEX(treatments[experiment_ID],1):treatments[[#This Row],[experiment_ID]],treatments[[#This Row],[experiment_ID]]), "")</f>
        <v>30</v>
      </c>
      <c r="C258" t="s">
        <v>9473</v>
      </c>
      <c r="D258" s="13" t="s">
        <v>9283</v>
      </c>
      <c r="E258" s="13" t="s">
        <v>2502</v>
      </c>
      <c r="F258" s="13"/>
      <c r="G258" s="13"/>
      <c r="H258" s="13" t="s">
        <v>9329</v>
      </c>
      <c r="I258" s="13"/>
      <c r="J258" s="13" t="s">
        <v>9341</v>
      </c>
      <c r="K258" s="13"/>
      <c r="L258" s="13"/>
      <c r="M258" s="13" t="s">
        <v>9370</v>
      </c>
      <c r="N258" s="13"/>
      <c r="O258" s="13" t="s">
        <v>9377</v>
      </c>
      <c r="P258" s="13"/>
      <c r="Q258" s="13"/>
    </row>
    <row r="259" spans="1:17" x14ac:dyDescent="0.35">
      <c r="A259" t="s">
        <v>9152</v>
      </c>
      <c r="B259" cm="1">
        <f t="array" ref="B259">IF(ROW() &lt; ROW(INDEX(treatments[experiment_ID],ROWS(treatments[experiment_ID]))), COUNTIF(INDEX(treatments[experiment_ID],1):treatments[[#This Row],[experiment_ID]],treatments[[#This Row],[experiment_ID]]), "")</f>
        <v>31</v>
      </c>
      <c r="C259" t="s">
        <v>9474</v>
      </c>
      <c r="D259" s="13" t="s">
        <v>9283</v>
      </c>
      <c r="E259" s="13" t="s">
        <v>2502</v>
      </c>
      <c r="F259" s="13"/>
      <c r="G259" s="13"/>
      <c r="H259" s="13" t="s">
        <v>9329</v>
      </c>
      <c r="I259" s="13"/>
      <c r="J259" s="13" t="s">
        <v>9342</v>
      </c>
      <c r="K259" s="13"/>
      <c r="L259" s="13"/>
      <c r="M259" s="13" t="s">
        <v>9370</v>
      </c>
      <c r="N259" s="13"/>
      <c r="O259" s="13" t="s">
        <v>9377</v>
      </c>
      <c r="P259" s="13"/>
      <c r="Q259" s="13"/>
    </row>
    <row r="260" spans="1:17" x14ac:dyDescent="0.35">
      <c r="A260" t="s">
        <v>9152</v>
      </c>
      <c r="B260" cm="1">
        <f t="array" ref="B260">IF(ROW() &lt; ROW(INDEX(treatments[experiment_ID],ROWS(treatments[experiment_ID]))), COUNTIF(INDEX(treatments[experiment_ID],1):treatments[[#This Row],[experiment_ID]],treatments[[#This Row],[experiment_ID]]), "")</f>
        <v>32</v>
      </c>
      <c r="C260" t="s">
        <v>9475</v>
      </c>
      <c r="D260" s="13" t="s">
        <v>9283</v>
      </c>
      <c r="E260" s="13" t="s">
        <v>2502</v>
      </c>
      <c r="F260" s="13"/>
      <c r="G260" s="13"/>
      <c r="H260" s="13" t="s">
        <v>9329</v>
      </c>
      <c r="I260" s="13"/>
      <c r="J260" s="13" t="s">
        <v>9343</v>
      </c>
      <c r="K260" s="13"/>
      <c r="L260" s="13"/>
      <c r="M260" s="13" t="s">
        <v>9370</v>
      </c>
      <c r="N260" s="13"/>
      <c r="O260" s="13" t="s">
        <v>9377</v>
      </c>
      <c r="P260" s="13"/>
      <c r="Q260" s="13"/>
    </row>
    <row r="261" spans="1:17" x14ac:dyDescent="0.35">
      <c r="A261" t="s">
        <v>9152</v>
      </c>
      <c r="B261" cm="1">
        <f t="array" ref="B261">IF(ROW() &lt; ROW(INDEX(treatments[experiment_ID],ROWS(treatments[experiment_ID]))), COUNTIF(INDEX(treatments[experiment_ID],1):treatments[[#This Row],[experiment_ID]],treatments[[#This Row],[experiment_ID]]), "")</f>
        <v>33</v>
      </c>
      <c r="C261" t="s">
        <v>9476</v>
      </c>
      <c r="D261" s="13" t="s">
        <v>9298</v>
      </c>
      <c r="E261" s="13" t="s">
        <v>2502</v>
      </c>
      <c r="F261" s="13"/>
      <c r="G261" s="13"/>
      <c r="H261" s="13" t="s">
        <v>9330</v>
      </c>
      <c r="I261" s="13"/>
      <c r="J261" s="13" t="s">
        <v>9344</v>
      </c>
      <c r="K261" s="13"/>
      <c r="L261" s="13"/>
      <c r="M261" s="13" t="s">
        <v>9371</v>
      </c>
      <c r="N261" s="13"/>
      <c r="O261" s="13" t="s">
        <v>9378</v>
      </c>
      <c r="P261" s="13"/>
      <c r="Q261" s="13"/>
    </row>
    <row r="262" spans="1:17" x14ac:dyDescent="0.35">
      <c r="A262" t="s">
        <v>9152</v>
      </c>
      <c r="B262" cm="1">
        <f t="array" ref="B262">IF(ROW() &lt; ROW(INDEX(treatments[experiment_ID],ROWS(treatments[experiment_ID]))), COUNTIF(INDEX(treatments[experiment_ID],1):treatments[[#This Row],[experiment_ID]],treatments[[#This Row],[experiment_ID]]), "")</f>
        <v>34</v>
      </c>
      <c r="C262" t="s">
        <v>9477</v>
      </c>
      <c r="D262" s="13" t="s">
        <v>9298</v>
      </c>
      <c r="E262" s="13" t="s">
        <v>2502</v>
      </c>
      <c r="F262" s="13"/>
      <c r="G262" s="13"/>
      <c r="H262" s="13" t="s">
        <v>9330</v>
      </c>
      <c r="I262" s="13"/>
      <c r="J262" s="13" t="s">
        <v>9345</v>
      </c>
      <c r="K262" s="13"/>
      <c r="L262" s="13"/>
      <c r="M262" s="13" t="s">
        <v>9371</v>
      </c>
      <c r="N262" s="13"/>
      <c r="O262" s="13" t="s">
        <v>9378</v>
      </c>
      <c r="P262" s="13"/>
      <c r="Q262" s="13"/>
    </row>
    <row r="263" spans="1:17" x14ac:dyDescent="0.35">
      <c r="A263" t="s">
        <v>9152</v>
      </c>
      <c r="B263" cm="1">
        <f t="array" ref="B263">IF(ROW() &lt; ROW(INDEX(treatments[experiment_ID],ROWS(treatments[experiment_ID]))), COUNTIF(INDEX(treatments[experiment_ID],1):treatments[[#This Row],[experiment_ID]],treatments[[#This Row],[experiment_ID]]), "")</f>
        <v>35</v>
      </c>
      <c r="C263" t="s">
        <v>9478</v>
      </c>
      <c r="D263" s="13" t="s">
        <v>9298</v>
      </c>
      <c r="E263" s="13" t="s">
        <v>2502</v>
      </c>
      <c r="F263" s="13"/>
      <c r="G263" s="13"/>
      <c r="H263" s="13" t="s">
        <v>9330</v>
      </c>
      <c r="I263" s="13"/>
      <c r="J263" s="13" t="s">
        <v>9346</v>
      </c>
      <c r="K263" s="13"/>
      <c r="L263" s="13"/>
      <c r="M263" s="13" t="s">
        <v>9371</v>
      </c>
      <c r="N263" s="13"/>
      <c r="O263" s="13" t="s">
        <v>9378</v>
      </c>
      <c r="P263" s="13"/>
      <c r="Q263" s="13"/>
    </row>
    <row r="264" spans="1:17" x14ac:dyDescent="0.35">
      <c r="A264" t="s">
        <v>9152</v>
      </c>
      <c r="B264" cm="1">
        <f t="array" ref="B264">IF(ROW() &lt; ROW(INDEX(treatments[experiment_ID],ROWS(treatments[experiment_ID]))), COUNTIF(INDEX(treatments[experiment_ID],1):treatments[[#This Row],[experiment_ID]],treatments[[#This Row],[experiment_ID]]), "")</f>
        <v>36</v>
      </c>
      <c r="C264" t="s">
        <v>9479</v>
      </c>
      <c r="D264" s="13" t="s">
        <v>9298</v>
      </c>
      <c r="E264" s="13" t="s">
        <v>2502</v>
      </c>
      <c r="F264" s="13"/>
      <c r="G264" s="13"/>
      <c r="H264" s="13" t="s">
        <v>9330</v>
      </c>
      <c r="I264" s="13"/>
      <c r="J264" s="13" t="s">
        <v>9347</v>
      </c>
      <c r="K264" s="13"/>
      <c r="L264" s="13"/>
      <c r="M264" s="13" t="s">
        <v>9371</v>
      </c>
      <c r="N264" s="13"/>
      <c r="O264" s="13" t="s">
        <v>9378</v>
      </c>
      <c r="P264" s="13"/>
      <c r="Q264" s="13"/>
    </row>
    <row r="265" spans="1:17" x14ac:dyDescent="0.35">
      <c r="A265" t="s">
        <v>9152</v>
      </c>
      <c r="B265" cm="1">
        <f t="array" ref="B265">IF(ROW() &lt; ROW(INDEX(treatments[experiment_ID],ROWS(treatments[experiment_ID]))), COUNTIF(INDEX(treatments[experiment_ID],1):treatments[[#This Row],[experiment_ID]],treatments[[#This Row],[experiment_ID]]), "")</f>
        <v>37</v>
      </c>
      <c r="C265" t="s">
        <v>9480</v>
      </c>
      <c r="D265" s="13" t="s">
        <v>9298</v>
      </c>
      <c r="E265" s="13" t="s">
        <v>2502</v>
      </c>
      <c r="F265" s="13"/>
      <c r="G265" s="13"/>
      <c r="H265" s="13" t="s">
        <v>9331</v>
      </c>
      <c r="I265" s="13"/>
      <c r="J265" s="13" t="s">
        <v>9348</v>
      </c>
      <c r="K265" s="13"/>
      <c r="L265" s="13"/>
      <c r="M265" s="13" t="s">
        <v>9372</v>
      </c>
      <c r="N265" s="13"/>
      <c r="O265" s="13" t="s">
        <v>9379</v>
      </c>
      <c r="P265" s="13"/>
      <c r="Q265" s="13"/>
    </row>
    <row r="266" spans="1:17" x14ac:dyDescent="0.35">
      <c r="A266" t="s">
        <v>9152</v>
      </c>
      <c r="B266" cm="1">
        <f t="array" ref="B266">IF(ROW() &lt; ROW(INDEX(treatments[experiment_ID],ROWS(treatments[experiment_ID]))), COUNTIF(INDEX(treatments[experiment_ID],1):treatments[[#This Row],[experiment_ID]],treatments[[#This Row],[experiment_ID]]), "")</f>
        <v>38</v>
      </c>
      <c r="C266" t="s">
        <v>9481</v>
      </c>
      <c r="D266" s="13" t="s">
        <v>9298</v>
      </c>
      <c r="E266" s="13" t="s">
        <v>2502</v>
      </c>
      <c r="F266" s="13"/>
      <c r="G266" s="13"/>
      <c r="H266" s="13" t="s">
        <v>9331</v>
      </c>
      <c r="I266" s="13"/>
      <c r="J266" s="13" t="s">
        <v>9349</v>
      </c>
      <c r="K266" s="13"/>
      <c r="L266" s="13"/>
      <c r="M266" s="13" t="s">
        <v>9372</v>
      </c>
      <c r="N266" s="13"/>
      <c r="O266" s="13" t="s">
        <v>9379</v>
      </c>
      <c r="P266" s="13"/>
      <c r="Q266" s="13"/>
    </row>
    <row r="267" spans="1:17" x14ac:dyDescent="0.35">
      <c r="A267" t="s">
        <v>9152</v>
      </c>
      <c r="B267" cm="1">
        <f t="array" ref="B267">IF(ROW() &lt; ROW(INDEX(treatments[experiment_ID],ROWS(treatments[experiment_ID]))), COUNTIF(INDEX(treatments[experiment_ID],1):treatments[[#This Row],[experiment_ID]],treatments[[#This Row],[experiment_ID]]), "")</f>
        <v>39</v>
      </c>
      <c r="C267" t="s">
        <v>9483</v>
      </c>
      <c r="D267" s="13" t="s">
        <v>9298</v>
      </c>
      <c r="E267" s="13" t="s">
        <v>2502</v>
      </c>
      <c r="F267" s="13"/>
      <c r="G267" s="13"/>
      <c r="H267" s="13" t="s">
        <v>9331</v>
      </c>
      <c r="I267" s="13"/>
      <c r="J267" s="13" t="s">
        <v>9350</v>
      </c>
      <c r="K267" s="13"/>
      <c r="L267" s="13"/>
      <c r="M267" s="13" t="s">
        <v>9372</v>
      </c>
      <c r="N267" s="13"/>
      <c r="O267" s="13" t="s">
        <v>9379</v>
      </c>
      <c r="P267" s="13"/>
      <c r="Q267" s="13"/>
    </row>
    <row r="268" spans="1:17" x14ac:dyDescent="0.35">
      <c r="A268" t="s">
        <v>9152</v>
      </c>
      <c r="B268" cm="1">
        <f t="array" ref="B268">IF(ROW() &lt; ROW(INDEX(treatments[experiment_ID],ROWS(treatments[experiment_ID]))), COUNTIF(INDEX(treatments[experiment_ID],1):treatments[[#This Row],[experiment_ID]],treatments[[#This Row],[experiment_ID]]), "")</f>
        <v>40</v>
      </c>
      <c r="C268" t="s">
        <v>9484</v>
      </c>
      <c r="D268" s="13" t="s">
        <v>9298</v>
      </c>
      <c r="E268" s="13" t="s">
        <v>2502</v>
      </c>
      <c r="F268" s="13"/>
      <c r="G268" s="13"/>
      <c r="H268" s="13" t="s">
        <v>9331</v>
      </c>
      <c r="I268" s="13"/>
      <c r="J268" s="13" t="s">
        <v>9351</v>
      </c>
      <c r="K268" s="13"/>
      <c r="L268" s="13"/>
      <c r="M268" s="13" t="s">
        <v>9372</v>
      </c>
      <c r="N268" s="13"/>
      <c r="O268" s="13" t="s">
        <v>9379</v>
      </c>
      <c r="P268" s="13"/>
      <c r="Q268" s="13"/>
    </row>
    <row r="269" spans="1:17" x14ac:dyDescent="0.35">
      <c r="A269" t="s">
        <v>9152</v>
      </c>
      <c r="B269" cm="1">
        <f t="array" ref="B269">IF(ROW() &lt; ROW(INDEX(treatments[experiment_ID],ROWS(treatments[experiment_ID]))), COUNTIF(INDEX(treatments[experiment_ID],1):treatments[[#This Row],[experiment_ID]],treatments[[#This Row],[experiment_ID]]), "")</f>
        <v>41</v>
      </c>
      <c r="C269" t="s">
        <v>9485</v>
      </c>
      <c r="D269" s="13" t="s">
        <v>9298</v>
      </c>
      <c r="E269" s="13" t="s">
        <v>2502</v>
      </c>
      <c r="F269" s="13"/>
      <c r="G269" s="13"/>
      <c r="H269" s="13" t="s">
        <v>9332</v>
      </c>
      <c r="I269" s="13"/>
      <c r="J269" s="13" t="s">
        <v>9352</v>
      </c>
      <c r="K269" s="13"/>
      <c r="L269" s="13"/>
      <c r="M269" s="13" t="s">
        <v>9373</v>
      </c>
      <c r="N269" s="13"/>
      <c r="O269" s="13" t="s">
        <v>9380</v>
      </c>
      <c r="P269" s="13"/>
      <c r="Q269" s="13"/>
    </row>
    <row r="270" spans="1:17" x14ac:dyDescent="0.35">
      <c r="A270" t="s">
        <v>9152</v>
      </c>
      <c r="B270" cm="1">
        <f t="array" ref="B270">IF(ROW() &lt; ROW(INDEX(treatments[experiment_ID],ROWS(treatments[experiment_ID]))), COUNTIF(INDEX(treatments[experiment_ID],1):treatments[[#This Row],[experiment_ID]],treatments[[#This Row],[experiment_ID]]), "")</f>
        <v>42</v>
      </c>
      <c r="C270" t="s">
        <v>9486</v>
      </c>
      <c r="D270" s="13" t="s">
        <v>9298</v>
      </c>
      <c r="E270" s="13" t="s">
        <v>2502</v>
      </c>
      <c r="F270" s="13"/>
      <c r="G270" s="13"/>
      <c r="H270" s="13" t="s">
        <v>9332</v>
      </c>
      <c r="I270" s="13"/>
      <c r="J270" s="13" t="s">
        <v>9353</v>
      </c>
      <c r="K270" s="13"/>
      <c r="L270" s="13"/>
      <c r="M270" s="13" t="s">
        <v>9373</v>
      </c>
      <c r="N270" s="13"/>
      <c r="O270" s="13" t="s">
        <v>9380</v>
      </c>
      <c r="P270" s="13"/>
      <c r="Q270" s="13"/>
    </row>
    <row r="271" spans="1:17" x14ac:dyDescent="0.35">
      <c r="A271" t="s">
        <v>9152</v>
      </c>
      <c r="B271" cm="1">
        <f t="array" ref="B271">IF(ROW() &lt; ROW(INDEX(treatments[experiment_ID],ROWS(treatments[experiment_ID]))), COUNTIF(INDEX(treatments[experiment_ID],1):treatments[[#This Row],[experiment_ID]],treatments[[#This Row],[experiment_ID]]), "")</f>
        <v>43</v>
      </c>
      <c r="C271" t="s">
        <v>9482</v>
      </c>
      <c r="D271" s="13" t="s">
        <v>9298</v>
      </c>
      <c r="E271" s="13" t="s">
        <v>2502</v>
      </c>
      <c r="F271" s="13"/>
      <c r="G271" s="13"/>
      <c r="H271" s="13" t="s">
        <v>9332</v>
      </c>
      <c r="I271" s="13"/>
      <c r="J271" s="13" t="s">
        <v>9354</v>
      </c>
      <c r="K271" s="13"/>
      <c r="L271" s="13"/>
      <c r="M271" s="13" t="s">
        <v>9373</v>
      </c>
      <c r="N271" s="13"/>
      <c r="O271" s="13" t="s">
        <v>9380</v>
      </c>
      <c r="P271" s="13"/>
      <c r="Q271" s="13"/>
    </row>
    <row r="272" spans="1:17" x14ac:dyDescent="0.35">
      <c r="A272" t="s">
        <v>9152</v>
      </c>
      <c r="B272" cm="1">
        <f t="array" ref="B272">IF(ROW() &lt; ROW(INDEX(treatments[experiment_ID],ROWS(treatments[experiment_ID]))), COUNTIF(INDEX(treatments[experiment_ID],1):treatments[[#This Row],[experiment_ID]],treatments[[#This Row],[experiment_ID]]), "")</f>
        <v>44</v>
      </c>
      <c r="C272" t="s">
        <v>9487</v>
      </c>
      <c r="D272" s="13" t="s">
        <v>9298</v>
      </c>
      <c r="E272" s="13" t="s">
        <v>2502</v>
      </c>
      <c r="F272" s="13"/>
      <c r="G272" s="13"/>
      <c r="H272" s="13" t="s">
        <v>9332</v>
      </c>
      <c r="I272" s="13"/>
      <c r="J272" s="13" t="s">
        <v>9355</v>
      </c>
      <c r="K272" s="13"/>
      <c r="L272" s="13"/>
      <c r="M272" s="13" t="s">
        <v>9373</v>
      </c>
      <c r="N272" s="13"/>
      <c r="O272" s="13" t="s">
        <v>9380</v>
      </c>
      <c r="P272" s="13"/>
      <c r="Q272" s="13"/>
    </row>
    <row r="273" spans="1:17" x14ac:dyDescent="0.35">
      <c r="A273" t="s">
        <v>9152</v>
      </c>
      <c r="B273" cm="1">
        <f t="array" ref="B273">IF(ROW() &lt; ROW(INDEX(treatments[experiment_ID],ROWS(treatments[experiment_ID]))), COUNTIF(INDEX(treatments[experiment_ID],1):treatments[[#This Row],[experiment_ID]],treatments[[#This Row],[experiment_ID]]), "")</f>
        <v>45</v>
      </c>
      <c r="C273" t="s">
        <v>9488</v>
      </c>
      <c r="D273" s="13" t="s">
        <v>9298</v>
      </c>
      <c r="E273" s="13" t="s">
        <v>2502</v>
      </c>
      <c r="F273" s="13"/>
      <c r="G273" s="13"/>
      <c r="H273" s="13" t="s">
        <v>9333</v>
      </c>
      <c r="I273" s="13"/>
      <c r="J273" s="13" t="s">
        <v>9356</v>
      </c>
      <c r="K273" s="13"/>
      <c r="L273" s="13"/>
      <c r="M273" s="13" t="s">
        <v>9374</v>
      </c>
      <c r="N273" s="13"/>
      <c r="O273" s="13" t="s">
        <v>9381</v>
      </c>
      <c r="P273" s="13"/>
      <c r="Q273" s="13"/>
    </row>
    <row r="274" spans="1:17" x14ac:dyDescent="0.35">
      <c r="A274" t="s">
        <v>9152</v>
      </c>
      <c r="B274" cm="1">
        <f t="array" ref="B274">IF(ROW() &lt; ROW(INDEX(treatments[experiment_ID],ROWS(treatments[experiment_ID]))), COUNTIF(INDEX(treatments[experiment_ID],1):treatments[[#This Row],[experiment_ID]],treatments[[#This Row],[experiment_ID]]), "")</f>
        <v>46</v>
      </c>
      <c r="C274" t="s">
        <v>9489</v>
      </c>
      <c r="D274" s="13" t="s">
        <v>9298</v>
      </c>
      <c r="E274" s="13" t="s">
        <v>2502</v>
      </c>
      <c r="F274" s="13"/>
      <c r="G274" s="13"/>
      <c r="H274" s="13" t="s">
        <v>9333</v>
      </c>
      <c r="I274" s="13"/>
      <c r="J274" s="13" t="s">
        <v>9357</v>
      </c>
      <c r="K274" s="13"/>
      <c r="L274" s="13"/>
      <c r="M274" s="13" t="s">
        <v>9374</v>
      </c>
      <c r="N274" s="13"/>
      <c r="O274" s="13" t="s">
        <v>9381</v>
      </c>
      <c r="P274" s="13"/>
      <c r="Q274" s="13"/>
    </row>
    <row r="275" spans="1:17" x14ac:dyDescent="0.35">
      <c r="A275" t="s">
        <v>9152</v>
      </c>
      <c r="B275" cm="1">
        <f t="array" ref="B275">IF(ROW() &lt; ROW(INDEX(treatments[experiment_ID],ROWS(treatments[experiment_ID]))), COUNTIF(INDEX(treatments[experiment_ID],1):treatments[[#This Row],[experiment_ID]],treatments[[#This Row],[experiment_ID]]), "")</f>
        <v>47</v>
      </c>
      <c r="C275" t="s">
        <v>9490</v>
      </c>
      <c r="D275" s="13" t="s">
        <v>9298</v>
      </c>
      <c r="E275" s="13" t="s">
        <v>2502</v>
      </c>
      <c r="F275" s="13"/>
      <c r="G275" s="13"/>
      <c r="H275" s="13" t="s">
        <v>9333</v>
      </c>
      <c r="I275" s="13"/>
      <c r="J275" s="13" t="s">
        <v>9358</v>
      </c>
      <c r="K275" s="13"/>
      <c r="L275" s="13"/>
      <c r="M275" s="13" t="s">
        <v>9374</v>
      </c>
      <c r="N275" s="13"/>
      <c r="O275" s="13" t="s">
        <v>9381</v>
      </c>
      <c r="P275" s="13"/>
      <c r="Q275" s="13"/>
    </row>
    <row r="276" spans="1:17" x14ac:dyDescent="0.35">
      <c r="A276" t="s">
        <v>9152</v>
      </c>
      <c r="B276" cm="1">
        <f t="array" ref="B276">IF(ROW() &lt; ROW(INDEX(treatments[experiment_ID],ROWS(treatments[experiment_ID]))), COUNTIF(INDEX(treatments[experiment_ID],1):treatments[[#This Row],[experiment_ID]],treatments[[#This Row],[experiment_ID]]), "")</f>
        <v>48</v>
      </c>
      <c r="C276" t="s">
        <v>9491</v>
      </c>
      <c r="D276" s="13" t="s">
        <v>9298</v>
      </c>
      <c r="E276" s="13" t="s">
        <v>2502</v>
      </c>
      <c r="F276" s="13"/>
      <c r="G276" s="13"/>
      <c r="H276" s="13" t="s">
        <v>9333</v>
      </c>
      <c r="I276" s="13"/>
      <c r="J276" s="13" t="s">
        <v>9359</v>
      </c>
      <c r="K276" s="13"/>
      <c r="L276" s="13"/>
      <c r="M276" s="13" t="s">
        <v>9374</v>
      </c>
      <c r="N276" s="13"/>
      <c r="O276" s="13" t="s">
        <v>9381</v>
      </c>
      <c r="P276" s="13"/>
      <c r="Q276" s="13"/>
    </row>
    <row r="277" spans="1:17" x14ac:dyDescent="0.35">
      <c r="A277" t="s">
        <v>9152</v>
      </c>
      <c r="B277" cm="1">
        <f t="array" ref="B277">IF(ROW() &lt; ROW(INDEX(treatments[experiment_ID],ROWS(treatments[experiment_ID]))), COUNTIF(INDEX(treatments[experiment_ID],1):treatments[[#This Row],[experiment_ID]],treatments[[#This Row],[experiment_ID]]), "")</f>
        <v>49</v>
      </c>
      <c r="C277" t="s">
        <v>9492</v>
      </c>
      <c r="D277" s="13" t="s">
        <v>9283</v>
      </c>
      <c r="E277" s="13" t="s">
        <v>2502</v>
      </c>
      <c r="F277" s="13"/>
      <c r="G277" s="13"/>
      <c r="H277" s="13" t="s">
        <v>9334</v>
      </c>
      <c r="I277" s="13"/>
      <c r="J277" s="13" t="s">
        <v>9360</v>
      </c>
      <c r="K277" s="13"/>
      <c r="L277" s="13"/>
      <c r="M277" s="13" t="s">
        <v>9375</v>
      </c>
      <c r="N277" s="13"/>
      <c r="O277" s="13" t="s">
        <v>9382</v>
      </c>
      <c r="P277" s="13"/>
      <c r="Q277" s="13"/>
    </row>
    <row r="278" spans="1:17" x14ac:dyDescent="0.35">
      <c r="A278" t="s">
        <v>9152</v>
      </c>
      <c r="B278" cm="1">
        <f t="array" ref="B278">IF(ROW() &lt; ROW(INDEX(treatments[experiment_ID],ROWS(treatments[experiment_ID]))), COUNTIF(INDEX(treatments[experiment_ID],1):treatments[[#This Row],[experiment_ID]],treatments[[#This Row],[experiment_ID]]), "")</f>
        <v>50</v>
      </c>
      <c r="C278" t="s">
        <v>9493</v>
      </c>
      <c r="D278" s="13" t="s">
        <v>9283</v>
      </c>
      <c r="E278" s="13" t="s">
        <v>2502</v>
      </c>
      <c r="F278" s="13"/>
      <c r="G278" s="13"/>
      <c r="H278" s="13" t="s">
        <v>9334</v>
      </c>
      <c r="I278" s="13"/>
      <c r="J278" s="13" t="s">
        <v>9362</v>
      </c>
      <c r="K278" s="13"/>
      <c r="L278" s="13"/>
      <c r="M278" s="13" t="s">
        <v>9375</v>
      </c>
      <c r="N278" s="13"/>
      <c r="O278" s="13" t="s">
        <v>9382</v>
      </c>
      <c r="P278" s="13"/>
      <c r="Q278" s="13"/>
    </row>
    <row r="279" spans="1:17" x14ac:dyDescent="0.35">
      <c r="A279" t="s">
        <v>9152</v>
      </c>
      <c r="B279" cm="1">
        <f t="array" ref="B279">IF(ROW() &lt; ROW(INDEX(treatments[experiment_ID],ROWS(treatments[experiment_ID]))), COUNTIF(INDEX(treatments[experiment_ID],1):treatments[[#This Row],[experiment_ID]],treatments[[#This Row],[experiment_ID]]), "")</f>
        <v>51</v>
      </c>
      <c r="C279" t="s">
        <v>9494</v>
      </c>
      <c r="D279" s="13" t="s">
        <v>9283</v>
      </c>
      <c r="E279" s="13" t="s">
        <v>2502</v>
      </c>
      <c r="F279" s="13"/>
      <c r="G279" s="13"/>
      <c r="H279" s="13" t="s">
        <v>9334</v>
      </c>
      <c r="I279" s="13"/>
      <c r="J279" s="13" t="s">
        <v>9361</v>
      </c>
      <c r="K279" s="13"/>
      <c r="L279" s="13"/>
      <c r="M279" s="13" t="s">
        <v>9375</v>
      </c>
      <c r="N279" s="13"/>
      <c r="O279" s="13" t="s">
        <v>9382</v>
      </c>
      <c r="P279" s="13"/>
      <c r="Q279" s="13"/>
    </row>
    <row r="280" spans="1:17" x14ac:dyDescent="0.35">
      <c r="A280" t="s">
        <v>9152</v>
      </c>
      <c r="B280" cm="1">
        <f t="array" ref="B280">IF(ROW() &lt; ROW(INDEX(treatments[experiment_ID],ROWS(treatments[experiment_ID]))), COUNTIF(INDEX(treatments[experiment_ID],1):treatments[[#This Row],[experiment_ID]],treatments[[#This Row],[experiment_ID]]), "")</f>
        <v>52</v>
      </c>
      <c r="C280" t="s">
        <v>9495</v>
      </c>
      <c r="D280" s="13" t="s">
        <v>9283</v>
      </c>
      <c r="E280" s="13" t="s">
        <v>2502</v>
      </c>
      <c r="F280" s="13"/>
      <c r="G280" s="13"/>
      <c r="H280" s="13" t="s">
        <v>9334</v>
      </c>
      <c r="I280" s="13"/>
      <c r="J280" s="13" t="s">
        <v>9363</v>
      </c>
      <c r="K280" s="13"/>
      <c r="L280" s="13"/>
      <c r="M280" s="13" t="s">
        <v>9375</v>
      </c>
      <c r="N280" s="13"/>
      <c r="O280" s="13" t="s">
        <v>9382</v>
      </c>
      <c r="P280" s="13"/>
      <c r="Q280" s="13"/>
    </row>
    <row r="281" spans="1:17" x14ac:dyDescent="0.35">
      <c r="A281" t="s">
        <v>9152</v>
      </c>
      <c r="B281" cm="1">
        <f t="array" ref="B281">IF(ROW() &lt; ROW(INDEX(treatments[experiment_ID],ROWS(treatments[experiment_ID]))), COUNTIF(INDEX(treatments[experiment_ID],1):treatments[[#This Row],[experiment_ID]],treatments[[#This Row],[experiment_ID]]), "")</f>
        <v>53</v>
      </c>
      <c r="C281" t="s">
        <v>9496</v>
      </c>
      <c r="D281" s="13" t="s">
        <v>9283</v>
      </c>
      <c r="E281" s="13" t="s">
        <v>2502</v>
      </c>
      <c r="F281" s="13"/>
      <c r="G281" s="13"/>
      <c r="H281" s="13" t="s">
        <v>9335</v>
      </c>
      <c r="I281" s="13"/>
      <c r="J281" s="13" t="s">
        <v>9364</v>
      </c>
      <c r="K281" s="13"/>
      <c r="L281" s="13"/>
      <c r="M281" s="13" t="s">
        <v>9376</v>
      </c>
      <c r="N281" s="13"/>
      <c r="O281" s="13" t="s">
        <v>9319</v>
      </c>
      <c r="P281" s="13"/>
      <c r="Q281" s="13"/>
    </row>
    <row r="282" spans="1:17" x14ac:dyDescent="0.35">
      <c r="A282" t="s">
        <v>9152</v>
      </c>
      <c r="B282" cm="1">
        <f t="array" ref="B282">IF(ROW() &lt; ROW(INDEX(treatments[experiment_ID],ROWS(treatments[experiment_ID]))), COUNTIF(INDEX(treatments[experiment_ID],1):treatments[[#This Row],[experiment_ID]],treatments[[#This Row],[experiment_ID]]), "")</f>
        <v>54</v>
      </c>
      <c r="C282" t="s">
        <v>9497</v>
      </c>
      <c r="D282" s="13" t="s">
        <v>9283</v>
      </c>
      <c r="E282" s="13" t="s">
        <v>2502</v>
      </c>
      <c r="F282" s="13"/>
      <c r="G282" s="13"/>
      <c r="H282" s="13" t="s">
        <v>9335</v>
      </c>
      <c r="I282" s="13"/>
      <c r="J282" s="13" t="s">
        <v>9365</v>
      </c>
      <c r="K282" s="13"/>
      <c r="L282" s="13"/>
      <c r="M282" s="13" t="s">
        <v>9376</v>
      </c>
      <c r="N282" s="13"/>
      <c r="O282" s="13" t="s">
        <v>9319</v>
      </c>
      <c r="P282" s="13"/>
      <c r="Q282" s="13"/>
    </row>
    <row r="283" spans="1:17" x14ac:dyDescent="0.35">
      <c r="A283" t="s">
        <v>9152</v>
      </c>
      <c r="B283" cm="1">
        <f t="array" ref="B283">IF(ROW() &lt; ROW(INDEX(treatments[experiment_ID],ROWS(treatments[experiment_ID]))), COUNTIF(INDEX(treatments[experiment_ID],1):treatments[[#This Row],[experiment_ID]],treatments[[#This Row],[experiment_ID]]), "")</f>
        <v>55</v>
      </c>
      <c r="C283" t="s">
        <v>9498</v>
      </c>
      <c r="D283" s="13" t="s">
        <v>9283</v>
      </c>
      <c r="E283" s="13" t="s">
        <v>2502</v>
      </c>
      <c r="F283" s="13"/>
      <c r="G283" s="13"/>
      <c r="H283" s="13" t="s">
        <v>9335</v>
      </c>
      <c r="I283" s="13"/>
      <c r="J283" s="13" t="s">
        <v>9366</v>
      </c>
      <c r="K283" s="13"/>
      <c r="L283" s="13"/>
      <c r="M283" s="13" t="s">
        <v>9376</v>
      </c>
      <c r="N283" s="13"/>
      <c r="O283" s="13" t="s">
        <v>9319</v>
      </c>
      <c r="P283" s="13"/>
      <c r="Q283" s="13"/>
    </row>
    <row r="284" spans="1:17" x14ac:dyDescent="0.35">
      <c r="A284" t="s">
        <v>9152</v>
      </c>
      <c r="B284" cm="1">
        <f t="array" ref="B284">IF(ROW() &lt; ROW(INDEX(treatments[experiment_ID],ROWS(treatments[experiment_ID]))), COUNTIF(INDEX(treatments[experiment_ID],1):treatments[[#This Row],[experiment_ID]],treatments[[#This Row],[experiment_ID]]), "")</f>
        <v>56</v>
      </c>
      <c r="C284" t="s">
        <v>9499</v>
      </c>
      <c r="D284" s="13" t="s">
        <v>9283</v>
      </c>
      <c r="E284" s="13" t="s">
        <v>2502</v>
      </c>
      <c r="F284" s="13"/>
      <c r="G284" s="13"/>
      <c r="H284" s="13" t="s">
        <v>9335</v>
      </c>
      <c r="I284" s="13"/>
      <c r="J284" s="13" t="s">
        <v>9367</v>
      </c>
      <c r="K284" s="13"/>
      <c r="L284" s="13"/>
      <c r="M284" s="13" t="s">
        <v>9376</v>
      </c>
      <c r="N284" s="13"/>
      <c r="O284" s="13" t="s">
        <v>9319</v>
      </c>
      <c r="P284" s="13"/>
      <c r="Q284" s="13"/>
    </row>
    <row r="285" spans="1:17" x14ac:dyDescent="0.35">
      <c r="A285" t="s">
        <v>9383</v>
      </c>
      <c r="B285" cm="1">
        <f t="array" ref="B285">IF(ROW() &lt; ROW(INDEX(treatments[experiment_ID],ROWS(treatments[experiment_ID]))), COUNTIF(INDEX(treatments[experiment_ID],1):treatments[[#This Row],[experiment_ID]],treatments[[#This Row],[experiment_ID]]), "")</f>
        <v>1</v>
      </c>
      <c r="C285" t="s">
        <v>9539</v>
      </c>
      <c r="D285" s="13" t="s">
        <v>9437</v>
      </c>
      <c r="E285" s="13" t="s">
        <v>2502</v>
      </c>
      <c r="F285" s="13"/>
      <c r="G285" s="13"/>
      <c r="H285" s="13" t="s">
        <v>9500</v>
      </c>
      <c r="I285" s="13" t="s">
        <v>9502</v>
      </c>
      <c r="J285" s="13" t="s">
        <v>9501</v>
      </c>
      <c r="K285" s="13"/>
      <c r="L285" s="13"/>
      <c r="M285" s="13"/>
      <c r="N285" s="13"/>
      <c r="O285" s="13" t="s">
        <v>9503</v>
      </c>
      <c r="P285" s="13"/>
      <c r="Q285" s="13"/>
    </row>
    <row r="286" spans="1:17" x14ac:dyDescent="0.35">
      <c r="A286" t="s">
        <v>9383</v>
      </c>
      <c r="B286" cm="1">
        <f t="array" ref="B286">IF(ROW() &lt; ROW(INDEX(treatments[experiment_ID],ROWS(treatments[experiment_ID]))), COUNTIF(INDEX(treatments[experiment_ID],1):treatments[[#This Row],[experiment_ID]],treatments[[#This Row],[experiment_ID]]), "")</f>
        <v>2</v>
      </c>
      <c r="C286" t="s">
        <v>9540</v>
      </c>
      <c r="D286" s="13" t="s">
        <v>9437</v>
      </c>
      <c r="E286" s="13" t="s">
        <v>2502</v>
      </c>
      <c r="F286" s="13"/>
      <c r="G286" s="13"/>
      <c r="H286" s="13" t="s">
        <v>9500</v>
      </c>
      <c r="I286" s="13" t="s">
        <v>9504</v>
      </c>
      <c r="J286" s="13" t="s">
        <v>9501</v>
      </c>
      <c r="K286" s="13"/>
      <c r="L286" s="13"/>
      <c r="M286" s="13"/>
      <c r="N286" s="13"/>
      <c r="O286" s="13" t="s">
        <v>9503</v>
      </c>
      <c r="P286" s="13"/>
      <c r="Q286" s="13"/>
    </row>
    <row r="287" spans="1:17" x14ac:dyDescent="0.35">
      <c r="A287" t="s">
        <v>9383</v>
      </c>
      <c r="B287" cm="1">
        <f t="array" ref="B287">IF(ROW() &lt; ROW(INDEX(treatments[experiment_ID],ROWS(treatments[experiment_ID]))), COUNTIF(INDEX(treatments[experiment_ID],1):treatments[[#This Row],[experiment_ID]],treatments[[#This Row],[experiment_ID]]), "")</f>
        <v>3</v>
      </c>
      <c r="C287" t="s">
        <v>9541</v>
      </c>
      <c r="D287" s="13" t="s">
        <v>9437</v>
      </c>
      <c r="E287" s="13" t="s">
        <v>2502</v>
      </c>
      <c r="F287" s="13"/>
      <c r="G287" s="13"/>
      <c r="H287" s="13" t="s">
        <v>9500</v>
      </c>
      <c r="I287" s="13" t="s">
        <v>9505</v>
      </c>
      <c r="J287" s="13" t="s">
        <v>9501</v>
      </c>
      <c r="K287" s="13"/>
      <c r="L287" s="13"/>
      <c r="M287" s="13"/>
      <c r="N287" s="13"/>
      <c r="O287" s="13" t="s">
        <v>9503</v>
      </c>
      <c r="P287" s="13"/>
      <c r="Q287" s="13"/>
    </row>
    <row r="288" spans="1:17" x14ac:dyDescent="0.35">
      <c r="A288" t="s">
        <v>9383</v>
      </c>
      <c r="B288" cm="1">
        <f t="array" ref="B288">IF(ROW() &lt; ROW(INDEX(treatments[experiment_ID],ROWS(treatments[experiment_ID]))), COUNTIF(INDEX(treatments[experiment_ID],1):treatments[[#This Row],[experiment_ID]],treatments[[#This Row],[experiment_ID]]), "")</f>
        <v>4</v>
      </c>
      <c r="C288" t="s">
        <v>9542</v>
      </c>
      <c r="D288" s="13" t="s">
        <v>9437</v>
      </c>
      <c r="E288" s="13" t="s">
        <v>2502</v>
      </c>
      <c r="F288" s="13"/>
      <c r="G288" s="13"/>
      <c r="H288" s="13" t="s">
        <v>9500</v>
      </c>
      <c r="I288" s="13" t="s">
        <v>9506</v>
      </c>
      <c r="J288" s="13" t="s">
        <v>9501</v>
      </c>
      <c r="K288" s="13"/>
      <c r="L288" s="13"/>
      <c r="M288" s="13"/>
      <c r="N288" s="13"/>
      <c r="O288" s="13" t="s">
        <v>9503</v>
      </c>
      <c r="P288" s="13"/>
      <c r="Q288" s="13"/>
    </row>
    <row r="289" spans="1:17" x14ac:dyDescent="0.35">
      <c r="A289" t="s">
        <v>9383</v>
      </c>
      <c r="B289" cm="1">
        <f t="array" ref="B289">IF(ROW() &lt; ROW(INDEX(treatments[experiment_ID],ROWS(treatments[experiment_ID]))), COUNTIF(INDEX(treatments[experiment_ID],1):treatments[[#This Row],[experiment_ID]],treatments[[#This Row],[experiment_ID]]), "")</f>
        <v>5</v>
      </c>
      <c r="C289" t="s">
        <v>9543</v>
      </c>
      <c r="D289" s="13" t="s">
        <v>9437</v>
      </c>
      <c r="E289" s="13" t="s">
        <v>2502</v>
      </c>
      <c r="F289" s="13"/>
      <c r="G289" s="13"/>
      <c r="H289" s="13" t="s">
        <v>9500</v>
      </c>
      <c r="I289" s="13" t="s">
        <v>9507</v>
      </c>
      <c r="J289" s="13" t="s">
        <v>9501</v>
      </c>
      <c r="K289" s="13"/>
      <c r="L289" s="13"/>
      <c r="M289" s="13"/>
      <c r="N289" s="13"/>
      <c r="O289" s="13" t="s">
        <v>9503</v>
      </c>
      <c r="P289" s="13"/>
      <c r="Q289" s="13"/>
    </row>
    <row r="290" spans="1:17" x14ac:dyDescent="0.35">
      <c r="A290" t="s">
        <v>9383</v>
      </c>
      <c r="B290" cm="1">
        <f t="array" ref="B290">IF(ROW() &lt; ROW(INDEX(treatments[experiment_ID],ROWS(treatments[experiment_ID]))), COUNTIF(INDEX(treatments[experiment_ID],1):treatments[[#This Row],[experiment_ID]],treatments[[#This Row],[experiment_ID]]), "")</f>
        <v>6</v>
      </c>
      <c r="C290" t="s">
        <v>9544</v>
      </c>
      <c r="D290" s="13" t="s">
        <v>9437</v>
      </c>
      <c r="E290" s="13" t="s">
        <v>2502</v>
      </c>
      <c r="F290" s="13"/>
      <c r="G290" s="13"/>
      <c r="H290" s="13" t="s">
        <v>9508</v>
      </c>
      <c r="I290" s="13" t="s">
        <v>9509</v>
      </c>
      <c r="J290" s="13" t="s">
        <v>9501</v>
      </c>
      <c r="K290" s="13"/>
      <c r="L290" s="13"/>
      <c r="M290" s="13"/>
      <c r="N290" s="13"/>
      <c r="O290" s="13" t="s">
        <v>9510</v>
      </c>
      <c r="P290" s="13"/>
      <c r="Q290" s="13"/>
    </row>
    <row r="291" spans="1:17" x14ac:dyDescent="0.35">
      <c r="A291" t="s">
        <v>9383</v>
      </c>
      <c r="B291" cm="1">
        <f t="array" ref="B291">IF(ROW() &lt; ROW(INDEX(treatments[experiment_ID],ROWS(treatments[experiment_ID]))), COUNTIF(INDEX(treatments[experiment_ID],1):treatments[[#This Row],[experiment_ID]],treatments[[#This Row],[experiment_ID]]), "")</f>
        <v>7</v>
      </c>
      <c r="C291" t="s">
        <v>9545</v>
      </c>
      <c r="D291" s="13" t="s">
        <v>9437</v>
      </c>
      <c r="E291" s="13" t="s">
        <v>2502</v>
      </c>
      <c r="F291" s="13"/>
      <c r="G291" s="13"/>
      <c r="H291" s="13" t="s">
        <v>9508</v>
      </c>
      <c r="I291" s="13" t="s">
        <v>9511</v>
      </c>
      <c r="J291" s="13" t="s">
        <v>9501</v>
      </c>
      <c r="K291" s="13"/>
      <c r="L291" s="13"/>
      <c r="M291" s="13"/>
      <c r="N291" s="13"/>
      <c r="O291" s="13" t="s">
        <v>9510</v>
      </c>
      <c r="P291" s="13"/>
      <c r="Q291" s="13"/>
    </row>
    <row r="292" spans="1:17" x14ac:dyDescent="0.35">
      <c r="A292" t="s">
        <v>9383</v>
      </c>
      <c r="B292" cm="1">
        <f t="array" ref="B292">IF(ROW() &lt; ROW(INDEX(treatments[experiment_ID],ROWS(treatments[experiment_ID]))), COUNTIF(INDEX(treatments[experiment_ID],1):treatments[[#This Row],[experiment_ID]],treatments[[#This Row],[experiment_ID]]), "")</f>
        <v>8</v>
      </c>
      <c r="C292" t="s">
        <v>9546</v>
      </c>
      <c r="D292" s="13" t="s">
        <v>9437</v>
      </c>
      <c r="E292" s="13" t="s">
        <v>2502</v>
      </c>
      <c r="F292" s="13"/>
      <c r="G292" s="13"/>
      <c r="H292" s="13" t="s">
        <v>9508</v>
      </c>
      <c r="I292" s="13" t="s">
        <v>9512</v>
      </c>
      <c r="J292" s="13" t="s">
        <v>9501</v>
      </c>
      <c r="K292" s="13"/>
      <c r="L292" s="13"/>
      <c r="M292" s="13"/>
      <c r="N292" s="13"/>
      <c r="O292" s="13" t="s">
        <v>9510</v>
      </c>
      <c r="P292" s="13"/>
      <c r="Q292" s="13"/>
    </row>
    <row r="293" spans="1:17" x14ac:dyDescent="0.35">
      <c r="A293" t="s">
        <v>9383</v>
      </c>
      <c r="B293" cm="1">
        <f t="array" ref="B293">IF(ROW() &lt; ROW(INDEX(treatments[experiment_ID],ROWS(treatments[experiment_ID]))), COUNTIF(INDEX(treatments[experiment_ID],1):treatments[[#This Row],[experiment_ID]],treatments[[#This Row],[experiment_ID]]), "")</f>
        <v>9</v>
      </c>
      <c r="C293" t="s">
        <v>9547</v>
      </c>
      <c r="D293" s="13" t="s">
        <v>9437</v>
      </c>
      <c r="E293" s="13" t="s">
        <v>2502</v>
      </c>
      <c r="F293" s="13"/>
      <c r="G293" s="13"/>
      <c r="H293" s="13" t="s">
        <v>9508</v>
      </c>
      <c r="I293" s="13" t="s">
        <v>9513</v>
      </c>
      <c r="J293" s="13" t="s">
        <v>9501</v>
      </c>
      <c r="K293" s="13"/>
      <c r="L293" s="13"/>
      <c r="M293" s="13"/>
      <c r="N293" s="13"/>
      <c r="O293" s="13" t="s">
        <v>9510</v>
      </c>
      <c r="P293" s="13"/>
      <c r="Q293" s="13"/>
    </row>
    <row r="294" spans="1:17" x14ac:dyDescent="0.35">
      <c r="A294" t="s">
        <v>9383</v>
      </c>
      <c r="B294" cm="1">
        <f t="array" ref="B294">IF(ROW() &lt; ROW(INDEX(treatments[experiment_ID],ROWS(treatments[experiment_ID]))), COUNTIF(INDEX(treatments[experiment_ID],1):treatments[[#This Row],[experiment_ID]],treatments[[#This Row],[experiment_ID]]), "")</f>
        <v>10</v>
      </c>
      <c r="C294" t="s">
        <v>9548</v>
      </c>
      <c r="D294" s="13" t="s">
        <v>9437</v>
      </c>
      <c r="E294" s="13" t="s">
        <v>2502</v>
      </c>
      <c r="F294" s="13"/>
      <c r="G294" s="13"/>
      <c r="H294" s="13" t="s">
        <v>9508</v>
      </c>
      <c r="I294" s="13" t="s">
        <v>9514</v>
      </c>
      <c r="J294" s="13" t="s">
        <v>9501</v>
      </c>
      <c r="K294" s="13"/>
      <c r="L294" s="13"/>
      <c r="M294" s="13"/>
      <c r="N294" s="13"/>
      <c r="O294" s="13" t="s">
        <v>9510</v>
      </c>
      <c r="P294" s="13"/>
      <c r="Q294" s="13"/>
    </row>
    <row r="295" spans="1:17" x14ac:dyDescent="0.35">
      <c r="A295" t="s">
        <v>9383</v>
      </c>
      <c r="B295" cm="1">
        <f t="array" ref="B295">IF(ROW() &lt; ROW(INDEX(treatments[experiment_ID],ROWS(treatments[experiment_ID]))), COUNTIF(INDEX(treatments[experiment_ID],1):treatments[[#This Row],[experiment_ID]],treatments[[#This Row],[experiment_ID]]), "")</f>
        <v>11</v>
      </c>
      <c r="C295" t="s">
        <v>9549</v>
      </c>
      <c r="D295" s="13" t="s">
        <v>9437</v>
      </c>
      <c r="E295" s="13" t="s">
        <v>2502</v>
      </c>
      <c r="F295" s="13"/>
      <c r="G295" s="13"/>
      <c r="H295" s="13" t="s">
        <v>9515</v>
      </c>
      <c r="I295" s="13" t="s">
        <v>9516</v>
      </c>
      <c r="J295" s="13" t="s">
        <v>9501</v>
      </c>
      <c r="K295" s="13"/>
      <c r="L295" s="13"/>
      <c r="M295" s="13"/>
      <c r="N295" s="13"/>
      <c r="O295" s="13" t="s">
        <v>9517</v>
      </c>
      <c r="P295" s="13"/>
      <c r="Q295" s="13"/>
    </row>
    <row r="296" spans="1:17" x14ac:dyDescent="0.35">
      <c r="A296" t="s">
        <v>9383</v>
      </c>
      <c r="B296" cm="1">
        <f t="array" ref="B296">IF(ROW() &lt; ROW(INDEX(treatments[experiment_ID],ROWS(treatments[experiment_ID]))), COUNTIF(INDEX(treatments[experiment_ID],1):treatments[[#This Row],[experiment_ID]],treatments[[#This Row],[experiment_ID]]), "")</f>
        <v>12</v>
      </c>
      <c r="C296" t="s">
        <v>9550</v>
      </c>
      <c r="D296" s="13" t="s">
        <v>9437</v>
      </c>
      <c r="E296" s="13" t="s">
        <v>2502</v>
      </c>
      <c r="F296" s="13"/>
      <c r="G296" s="13"/>
      <c r="H296" s="13" t="s">
        <v>9515</v>
      </c>
      <c r="I296" s="13" t="s">
        <v>9518</v>
      </c>
      <c r="J296" s="13" t="s">
        <v>9501</v>
      </c>
      <c r="K296" s="13"/>
      <c r="L296" s="13"/>
      <c r="M296" s="13"/>
      <c r="N296" s="13"/>
      <c r="O296" s="13" t="s">
        <v>9517</v>
      </c>
      <c r="P296" s="13"/>
      <c r="Q296" s="13"/>
    </row>
    <row r="297" spans="1:17" x14ac:dyDescent="0.35">
      <c r="A297" t="s">
        <v>9383</v>
      </c>
      <c r="B297" cm="1">
        <f t="array" ref="B297">IF(ROW() &lt; ROW(INDEX(treatments[experiment_ID],ROWS(treatments[experiment_ID]))), COUNTIF(INDEX(treatments[experiment_ID],1):treatments[[#This Row],[experiment_ID]],treatments[[#This Row],[experiment_ID]]), "")</f>
        <v>13</v>
      </c>
      <c r="C297" t="s">
        <v>9551</v>
      </c>
      <c r="D297" s="13" t="s">
        <v>9437</v>
      </c>
      <c r="E297" s="13" t="s">
        <v>2502</v>
      </c>
      <c r="F297" s="13"/>
      <c r="G297" s="13"/>
      <c r="H297" s="13" t="s">
        <v>9515</v>
      </c>
      <c r="I297" s="13" t="s">
        <v>9521</v>
      </c>
      <c r="J297" s="13" t="s">
        <v>9501</v>
      </c>
      <c r="K297" s="13"/>
      <c r="L297" s="13"/>
      <c r="M297" s="13"/>
      <c r="N297" s="13"/>
      <c r="O297" s="13" t="s">
        <v>9517</v>
      </c>
      <c r="P297" s="13"/>
      <c r="Q297" s="13"/>
    </row>
    <row r="298" spans="1:17" x14ac:dyDescent="0.35">
      <c r="A298" t="s">
        <v>9383</v>
      </c>
      <c r="B298" cm="1">
        <f t="array" ref="B298">IF(ROW() &lt; ROW(INDEX(treatments[experiment_ID],ROWS(treatments[experiment_ID]))), COUNTIF(INDEX(treatments[experiment_ID],1):treatments[[#This Row],[experiment_ID]],treatments[[#This Row],[experiment_ID]]), "")</f>
        <v>14</v>
      </c>
      <c r="C298" t="s">
        <v>9552</v>
      </c>
      <c r="D298" s="13" t="s">
        <v>9437</v>
      </c>
      <c r="E298" s="13" t="s">
        <v>2502</v>
      </c>
      <c r="F298" s="13"/>
      <c r="G298" s="13"/>
      <c r="H298" s="13" t="s">
        <v>9515</v>
      </c>
      <c r="I298" s="13" t="s">
        <v>9520</v>
      </c>
      <c r="J298" s="13" t="s">
        <v>9501</v>
      </c>
      <c r="K298" s="13"/>
      <c r="L298" s="13"/>
      <c r="M298" s="13"/>
      <c r="N298" s="13"/>
      <c r="O298" s="13" t="s">
        <v>9517</v>
      </c>
      <c r="P298" s="13"/>
      <c r="Q298" s="13"/>
    </row>
    <row r="299" spans="1:17" x14ac:dyDescent="0.35">
      <c r="A299" t="s">
        <v>9383</v>
      </c>
      <c r="B299" cm="1">
        <f t="array" ref="B299">IF(ROW() &lt; ROW(INDEX(treatments[experiment_ID],ROWS(treatments[experiment_ID]))), COUNTIF(INDEX(treatments[experiment_ID],1):treatments[[#This Row],[experiment_ID]],treatments[[#This Row],[experiment_ID]]), "")</f>
        <v>15</v>
      </c>
      <c r="C299" t="s">
        <v>9553</v>
      </c>
      <c r="D299" s="13" t="s">
        <v>9437</v>
      </c>
      <c r="E299" s="13" t="s">
        <v>2502</v>
      </c>
      <c r="F299" s="13"/>
      <c r="G299" s="13"/>
      <c r="H299" s="13" t="s">
        <v>9515</v>
      </c>
      <c r="I299" s="13" t="s">
        <v>9519</v>
      </c>
      <c r="J299" s="13" t="s">
        <v>9501</v>
      </c>
      <c r="K299" s="13"/>
      <c r="L299" s="13"/>
      <c r="M299" s="13"/>
      <c r="N299" s="13"/>
      <c r="O299" s="13" t="s">
        <v>9517</v>
      </c>
      <c r="P299" s="13"/>
      <c r="Q299" s="13"/>
    </row>
    <row r="300" spans="1:17" x14ac:dyDescent="0.35">
      <c r="A300" t="s">
        <v>9523</v>
      </c>
      <c r="B300" cm="1">
        <f t="array" ref="B300">IF(ROW() &lt; ROW(INDEX(treatments[experiment_ID],ROWS(treatments[experiment_ID]))), COUNTIF(INDEX(treatments[experiment_ID],1):treatments[[#This Row],[experiment_ID]],treatments[[#This Row],[experiment_ID]]), "")</f>
        <v>1</v>
      </c>
      <c r="C300" t="s">
        <v>9804</v>
      </c>
      <c r="D300" s="13" t="s">
        <v>9534</v>
      </c>
      <c r="E300" s="13" t="s">
        <v>2502</v>
      </c>
      <c r="F300" s="13"/>
      <c r="G300" s="13"/>
      <c r="H300" s="13" t="s">
        <v>9535</v>
      </c>
      <c r="I300" s="13" t="s">
        <v>9536</v>
      </c>
      <c r="J300" s="13" t="s">
        <v>9537</v>
      </c>
      <c r="K300" s="13"/>
      <c r="L300" s="13" t="s">
        <v>2502</v>
      </c>
      <c r="M300" s="13"/>
      <c r="N300" s="13"/>
      <c r="O300" s="13"/>
      <c r="P300" s="13"/>
      <c r="Q300" s="13"/>
    </row>
    <row r="301" spans="1:17" x14ac:dyDescent="0.35">
      <c r="A301" t="s">
        <v>9523</v>
      </c>
      <c r="B301" cm="1">
        <f t="array" ref="B301">IF(ROW() &lt; ROW(INDEX(treatments[experiment_ID],ROWS(treatments[experiment_ID]))), COUNTIF(INDEX(treatments[experiment_ID],1):treatments[[#This Row],[experiment_ID]],treatments[[#This Row],[experiment_ID]]), "")</f>
        <v>2</v>
      </c>
      <c r="C301" t="s">
        <v>9805</v>
      </c>
      <c r="D301" s="13" t="s">
        <v>9534</v>
      </c>
      <c r="E301" s="13" t="s">
        <v>2502</v>
      </c>
      <c r="F301" s="13"/>
      <c r="G301" s="13"/>
      <c r="H301" s="13" t="s">
        <v>9535</v>
      </c>
      <c r="I301" s="13" t="s">
        <v>9536</v>
      </c>
      <c r="J301" s="13" t="s">
        <v>9538</v>
      </c>
      <c r="K301" s="13"/>
      <c r="L301" s="13" t="s">
        <v>2502</v>
      </c>
      <c r="M301" s="13"/>
      <c r="N301" s="13"/>
      <c r="O301" s="13"/>
      <c r="P301" s="13"/>
      <c r="Q301" s="13"/>
    </row>
    <row r="302" spans="1:17" x14ac:dyDescent="0.35">
      <c r="A302" t="s">
        <v>9815</v>
      </c>
      <c r="B302" cm="1">
        <f t="array" ref="B302">IF(ROW() &lt; ROW(INDEX(treatments[experiment_ID],ROWS(treatments[experiment_ID]))), COUNTIF(INDEX(treatments[experiment_ID],1):treatments[[#This Row],[experiment_ID]],treatments[[#This Row],[experiment_ID]]), "")</f>
        <v>1</v>
      </c>
      <c r="C302" s="127" t="s">
        <v>10032</v>
      </c>
      <c r="D302" s="13" t="s">
        <v>10051</v>
      </c>
      <c r="E302" s="13" t="s">
        <v>2502</v>
      </c>
      <c r="F302" s="13"/>
      <c r="G302" s="13"/>
      <c r="H302" s="13" t="s">
        <v>10052</v>
      </c>
      <c r="I302" s="13" t="s">
        <v>10072</v>
      </c>
      <c r="J302" s="13" t="s">
        <v>10072</v>
      </c>
      <c r="K302" s="13"/>
      <c r="L302" s="13"/>
      <c r="M302" s="13"/>
      <c r="N302" s="13"/>
      <c r="O302" s="13"/>
      <c r="P302" s="13"/>
      <c r="Q302" s="13"/>
    </row>
    <row r="303" spans="1:17" x14ac:dyDescent="0.35">
      <c r="A303" t="s">
        <v>9815</v>
      </c>
      <c r="B303" cm="1">
        <f t="array" ref="B303">IF(ROW() &lt; ROW(INDEX(treatments[experiment_ID],ROWS(treatments[experiment_ID]))), COUNTIF(INDEX(treatments[experiment_ID],1):treatments[[#This Row],[experiment_ID]],treatments[[#This Row],[experiment_ID]]), "")</f>
        <v>2</v>
      </c>
      <c r="C303" s="127" t="s">
        <v>10023</v>
      </c>
      <c r="D303" s="13" t="s">
        <v>10051</v>
      </c>
      <c r="E303" s="13" t="s">
        <v>2502</v>
      </c>
      <c r="F303" s="13"/>
      <c r="G303" s="13"/>
      <c r="H303" s="13" t="s">
        <v>10053</v>
      </c>
      <c r="I303" s="13" t="s">
        <v>10072</v>
      </c>
      <c r="J303" s="13" t="s">
        <v>10072</v>
      </c>
      <c r="K303" s="13"/>
      <c r="L303" s="13"/>
      <c r="M303" s="13"/>
      <c r="N303" s="13"/>
      <c r="O303" s="13"/>
      <c r="P303" s="13"/>
      <c r="Q303" s="13"/>
    </row>
    <row r="304" spans="1:17" x14ac:dyDescent="0.35">
      <c r="A304" t="s">
        <v>9815</v>
      </c>
      <c r="B304" cm="1">
        <f t="array" ref="B304">IF(ROW() &lt; ROW(INDEX(treatments[experiment_ID],ROWS(treatments[experiment_ID]))), COUNTIF(INDEX(treatments[experiment_ID],1):treatments[[#This Row],[experiment_ID]],treatments[[#This Row],[experiment_ID]]), "")</f>
        <v>3</v>
      </c>
      <c r="C304" s="127" t="s">
        <v>10031</v>
      </c>
      <c r="D304" s="13" t="s">
        <v>10051</v>
      </c>
      <c r="E304" s="13" t="s">
        <v>2502</v>
      </c>
      <c r="F304" s="13"/>
      <c r="G304" s="13"/>
      <c r="H304" s="13" t="s">
        <v>10054</v>
      </c>
      <c r="I304" s="13" t="s">
        <v>10073</v>
      </c>
      <c r="J304" s="13" t="s">
        <v>10073</v>
      </c>
      <c r="K304" s="13"/>
      <c r="L304" s="13"/>
      <c r="M304" s="13"/>
      <c r="N304" s="13"/>
      <c r="O304" s="13"/>
      <c r="P304" s="13"/>
      <c r="Q304" s="13"/>
    </row>
    <row r="305" spans="1:17" x14ac:dyDescent="0.35">
      <c r="A305" t="s">
        <v>9815</v>
      </c>
      <c r="B305" cm="1">
        <f t="array" ref="B305">IF(ROW() &lt; ROW(INDEX(treatments[experiment_ID],ROWS(treatments[experiment_ID]))), COUNTIF(INDEX(treatments[experiment_ID],1):treatments[[#This Row],[experiment_ID]],treatments[[#This Row],[experiment_ID]]), "")</f>
        <v>4</v>
      </c>
      <c r="C305" s="127" t="s">
        <v>10024</v>
      </c>
      <c r="D305" s="13" t="s">
        <v>10051</v>
      </c>
      <c r="E305" s="13" t="s">
        <v>2502</v>
      </c>
      <c r="F305" s="13"/>
      <c r="G305" s="13"/>
      <c r="H305" s="13" t="s">
        <v>10055</v>
      </c>
      <c r="I305" s="13" t="s">
        <v>10073</v>
      </c>
      <c r="J305" s="13" t="s">
        <v>10073</v>
      </c>
      <c r="K305" s="13"/>
      <c r="L305" s="13"/>
      <c r="M305" s="13"/>
      <c r="N305" s="13"/>
      <c r="O305" s="13"/>
      <c r="P305" s="13"/>
      <c r="Q305" s="13"/>
    </row>
    <row r="306" spans="1:17" x14ac:dyDescent="0.35">
      <c r="A306" t="s">
        <v>9815</v>
      </c>
      <c r="B306" cm="1">
        <f t="array" ref="B306">IF(ROW() &lt; ROW(INDEX(treatments[experiment_ID],ROWS(treatments[experiment_ID]))), COUNTIF(INDEX(treatments[experiment_ID],1):treatments[[#This Row],[experiment_ID]],treatments[[#This Row],[experiment_ID]]), "")</f>
        <v>5</v>
      </c>
      <c r="C306" s="127" t="s">
        <v>10025</v>
      </c>
      <c r="D306" s="13" t="s">
        <v>10051</v>
      </c>
      <c r="E306" s="13" t="s">
        <v>2502</v>
      </c>
      <c r="F306" s="13"/>
      <c r="G306" s="13"/>
      <c r="H306" s="13" t="s">
        <v>10056</v>
      </c>
      <c r="I306" s="13" t="s">
        <v>10073</v>
      </c>
      <c r="J306" s="13" t="s">
        <v>10073</v>
      </c>
      <c r="K306" s="13"/>
      <c r="L306" s="13"/>
      <c r="M306" s="13"/>
      <c r="N306" s="13"/>
      <c r="O306" s="13"/>
      <c r="P306" s="13"/>
      <c r="Q306" s="13"/>
    </row>
    <row r="307" spans="1:17" x14ac:dyDescent="0.35">
      <c r="A307" t="s">
        <v>9815</v>
      </c>
      <c r="B307" cm="1">
        <f t="array" ref="B307">IF(ROW() &lt; ROW(INDEX(treatments[experiment_ID],ROWS(treatments[experiment_ID]))), COUNTIF(INDEX(treatments[experiment_ID],1):treatments[[#This Row],[experiment_ID]],treatments[[#This Row],[experiment_ID]]), "")</f>
        <v>6</v>
      </c>
      <c r="C307" s="127" t="s">
        <v>10030</v>
      </c>
      <c r="D307" s="13" t="s">
        <v>10051</v>
      </c>
      <c r="E307" s="13" t="s">
        <v>2502</v>
      </c>
      <c r="F307" s="13"/>
      <c r="G307" s="13"/>
      <c r="H307" s="13" t="s">
        <v>10057</v>
      </c>
      <c r="I307" s="13" t="s">
        <v>10074</v>
      </c>
      <c r="J307" s="13" t="s">
        <v>10074</v>
      </c>
      <c r="K307" s="13"/>
      <c r="L307" s="13"/>
      <c r="M307" s="13"/>
      <c r="N307" s="13"/>
      <c r="O307" s="13"/>
      <c r="P307" s="13"/>
      <c r="Q307" s="13"/>
    </row>
    <row r="308" spans="1:17" x14ac:dyDescent="0.35">
      <c r="A308" t="s">
        <v>9815</v>
      </c>
      <c r="B308" cm="1">
        <f t="array" ref="B308">IF(ROW() &lt; ROW(INDEX(treatments[experiment_ID],ROWS(treatments[experiment_ID]))), COUNTIF(INDEX(treatments[experiment_ID],1):treatments[[#This Row],[experiment_ID]],treatments[[#This Row],[experiment_ID]]), "")</f>
        <v>7</v>
      </c>
      <c r="C308" s="127" t="s">
        <v>10026</v>
      </c>
      <c r="D308" s="13" t="s">
        <v>10051</v>
      </c>
      <c r="E308" s="13" t="s">
        <v>2502</v>
      </c>
      <c r="F308" s="13"/>
      <c r="G308" s="13"/>
      <c r="H308" s="13" t="s">
        <v>10058</v>
      </c>
      <c r="I308" s="13" t="s">
        <v>10074</v>
      </c>
      <c r="J308" s="13" t="s">
        <v>10074</v>
      </c>
      <c r="K308" s="13"/>
      <c r="L308" s="13"/>
      <c r="M308" s="13"/>
      <c r="N308" s="13"/>
      <c r="O308" s="13"/>
      <c r="P308" s="13"/>
      <c r="Q308" s="13"/>
    </row>
    <row r="309" spans="1:17" x14ac:dyDescent="0.35">
      <c r="A309" t="s">
        <v>9815</v>
      </c>
      <c r="B309" cm="1">
        <f t="array" ref="B309">IF(ROW() &lt; ROW(INDEX(treatments[experiment_ID],ROWS(treatments[experiment_ID]))), COUNTIF(INDEX(treatments[experiment_ID],1):treatments[[#This Row],[experiment_ID]],treatments[[#This Row],[experiment_ID]]), "")</f>
        <v>8</v>
      </c>
      <c r="C309" s="127" t="s">
        <v>10027</v>
      </c>
      <c r="D309" s="13" t="s">
        <v>10051</v>
      </c>
      <c r="E309" s="13" t="s">
        <v>2502</v>
      </c>
      <c r="F309" s="13"/>
      <c r="G309" s="13"/>
      <c r="H309" s="13" t="s">
        <v>10059</v>
      </c>
      <c r="I309" s="13" t="s">
        <v>10074</v>
      </c>
      <c r="J309" s="13" t="s">
        <v>10074</v>
      </c>
      <c r="K309" s="13"/>
      <c r="L309" s="13"/>
      <c r="M309" s="13"/>
      <c r="N309" s="13"/>
      <c r="O309" s="13"/>
      <c r="P309" s="13"/>
      <c r="Q309" s="13"/>
    </row>
    <row r="310" spans="1:17" x14ac:dyDescent="0.35">
      <c r="A310" t="s">
        <v>9815</v>
      </c>
      <c r="B310" cm="1">
        <f t="array" ref="B310">IF(ROW() &lt; ROW(INDEX(treatments[experiment_ID],ROWS(treatments[experiment_ID]))), COUNTIF(INDEX(treatments[experiment_ID],1):treatments[[#This Row],[experiment_ID]],treatments[[#This Row],[experiment_ID]]), "")</f>
        <v>9</v>
      </c>
      <c r="C310" s="127" t="s">
        <v>10028</v>
      </c>
      <c r="D310" s="13" t="s">
        <v>10051</v>
      </c>
      <c r="E310" s="13" t="s">
        <v>2502</v>
      </c>
      <c r="F310" s="13"/>
      <c r="G310" s="13"/>
      <c r="H310" s="13" t="s">
        <v>10060</v>
      </c>
      <c r="I310" s="13" t="s">
        <v>10074</v>
      </c>
      <c r="J310" s="13" t="s">
        <v>10074</v>
      </c>
      <c r="K310" s="13"/>
      <c r="L310" s="13"/>
      <c r="M310" s="13"/>
      <c r="N310" s="13"/>
      <c r="O310" s="13"/>
      <c r="P310" s="13"/>
      <c r="Q310" s="13"/>
    </row>
    <row r="311" spans="1:17" x14ac:dyDescent="0.35">
      <c r="A311" t="s">
        <v>9815</v>
      </c>
      <c r="B311" cm="1">
        <f t="array" ref="B311">IF(ROW() &lt; ROW(INDEX(treatments[experiment_ID],ROWS(treatments[experiment_ID]))), COUNTIF(INDEX(treatments[experiment_ID],1):treatments[[#This Row],[experiment_ID]],treatments[[#This Row],[experiment_ID]]), "")</f>
        <v>10</v>
      </c>
      <c r="C311" s="127" t="s">
        <v>10029</v>
      </c>
      <c r="D311" s="13" t="s">
        <v>10051</v>
      </c>
      <c r="E311" s="13" t="s">
        <v>8683</v>
      </c>
      <c r="F311" s="13"/>
      <c r="G311" s="13"/>
      <c r="H311" s="13" t="s">
        <v>10061</v>
      </c>
      <c r="I311" s="13" t="s">
        <v>10075</v>
      </c>
      <c r="J311" s="13" t="s">
        <v>10075</v>
      </c>
      <c r="K311" s="13"/>
      <c r="L311" s="13"/>
      <c r="M311" s="13"/>
      <c r="N311" s="13"/>
      <c r="O311" s="13"/>
      <c r="P311" s="13"/>
      <c r="Q311" s="13"/>
    </row>
    <row r="312" spans="1:17" x14ac:dyDescent="0.35">
      <c r="A312" t="s">
        <v>9815</v>
      </c>
      <c r="B312" cm="1">
        <f t="array" ref="B312">IF(ROW() &lt; ROW(INDEX(treatments[experiment_ID],ROWS(treatments[experiment_ID]))), COUNTIF(INDEX(treatments[experiment_ID],1):treatments[[#This Row],[experiment_ID]],treatments[[#This Row],[experiment_ID]]), "")</f>
        <v>11</v>
      </c>
      <c r="C312" s="127" t="s">
        <v>10033</v>
      </c>
      <c r="D312" s="13" t="s">
        <v>10051</v>
      </c>
      <c r="E312" s="13" t="s">
        <v>8683</v>
      </c>
      <c r="F312" s="13"/>
      <c r="G312" s="13"/>
      <c r="H312" s="13" t="s">
        <v>10062</v>
      </c>
      <c r="I312" s="13" t="s">
        <v>10075</v>
      </c>
      <c r="J312" s="13" t="s">
        <v>10075</v>
      </c>
      <c r="K312" s="13"/>
      <c r="L312" s="13"/>
      <c r="M312" s="13"/>
      <c r="N312" s="13"/>
      <c r="O312" s="13"/>
      <c r="P312" s="13"/>
      <c r="Q312" s="13"/>
    </row>
    <row r="313" spans="1:17" x14ac:dyDescent="0.35">
      <c r="A313" t="s">
        <v>9815</v>
      </c>
      <c r="B313" cm="1">
        <f t="array" ref="B313">IF(ROW() &lt; ROW(INDEX(treatments[experiment_ID],ROWS(treatments[experiment_ID]))), COUNTIF(INDEX(treatments[experiment_ID],1):treatments[[#This Row],[experiment_ID]],treatments[[#This Row],[experiment_ID]]), "")</f>
        <v>12</v>
      </c>
      <c r="C313" s="127" t="s">
        <v>10034</v>
      </c>
      <c r="D313" s="13" t="s">
        <v>10051</v>
      </c>
      <c r="E313" s="13" t="s">
        <v>8683</v>
      </c>
      <c r="F313" s="13"/>
      <c r="G313" s="13"/>
      <c r="H313" s="13" t="s">
        <v>10063</v>
      </c>
      <c r="I313" s="13" t="s">
        <v>10075</v>
      </c>
      <c r="J313" s="13" t="s">
        <v>10075</v>
      </c>
      <c r="K313" s="13"/>
      <c r="L313" s="13"/>
      <c r="M313" s="13"/>
      <c r="N313" s="13"/>
      <c r="O313" s="13"/>
      <c r="P313" s="13"/>
      <c r="Q313" s="13"/>
    </row>
    <row r="314" spans="1:17" x14ac:dyDescent="0.35">
      <c r="A314" t="s">
        <v>9815</v>
      </c>
      <c r="B314" cm="1">
        <f t="array" ref="B314">IF(ROW() &lt; ROW(INDEX(treatments[experiment_ID],ROWS(treatments[experiment_ID]))), COUNTIF(INDEX(treatments[experiment_ID],1):treatments[[#This Row],[experiment_ID]],treatments[[#This Row],[experiment_ID]]), "")</f>
        <v>13</v>
      </c>
      <c r="C314" s="127" t="s">
        <v>10035</v>
      </c>
      <c r="D314" s="13" t="s">
        <v>10051</v>
      </c>
      <c r="E314" s="13" t="s">
        <v>8683</v>
      </c>
      <c r="F314" s="13"/>
      <c r="G314" s="13"/>
      <c r="H314" s="13" t="s">
        <v>10064</v>
      </c>
      <c r="I314" s="13" t="s">
        <v>10075</v>
      </c>
      <c r="J314" s="13" t="s">
        <v>10075</v>
      </c>
      <c r="K314" s="13"/>
      <c r="L314" s="13"/>
      <c r="M314" s="13"/>
      <c r="N314" s="13"/>
      <c r="O314" s="13"/>
      <c r="P314" s="13"/>
      <c r="Q314" s="13"/>
    </row>
    <row r="315" spans="1:17" x14ac:dyDescent="0.35">
      <c r="A315" t="s">
        <v>9815</v>
      </c>
      <c r="B315" cm="1">
        <f t="array" ref="B315">IF(ROW() &lt; ROW(INDEX(treatments[experiment_ID],ROWS(treatments[experiment_ID]))), COUNTIF(INDEX(treatments[experiment_ID],1):treatments[[#This Row],[experiment_ID]],treatments[[#This Row],[experiment_ID]]), "")</f>
        <v>14</v>
      </c>
      <c r="C315" s="127" t="s">
        <v>10036</v>
      </c>
      <c r="D315" s="13" t="s">
        <v>10051</v>
      </c>
      <c r="E315" s="13" t="s">
        <v>8683</v>
      </c>
      <c r="F315" s="13"/>
      <c r="G315" s="13"/>
      <c r="H315" s="13" t="s">
        <v>10065</v>
      </c>
      <c r="I315" s="13" t="s">
        <v>10076</v>
      </c>
      <c r="J315" s="13" t="s">
        <v>10076</v>
      </c>
      <c r="K315" s="13"/>
      <c r="L315" s="13"/>
      <c r="M315" s="13"/>
      <c r="N315" s="13"/>
      <c r="O315" s="13"/>
      <c r="P315" s="13"/>
      <c r="Q315" s="13"/>
    </row>
    <row r="316" spans="1:17" x14ac:dyDescent="0.35">
      <c r="A316" t="s">
        <v>9815</v>
      </c>
      <c r="B316" cm="1">
        <f t="array" ref="B316">IF(ROW() &lt; ROW(INDEX(treatments[experiment_ID],ROWS(treatments[experiment_ID]))), COUNTIF(INDEX(treatments[experiment_ID],1):treatments[[#This Row],[experiment_ID]],treatments[[#This Row],[experiment_ID]]), "")</f>
        <v>15</v>
      </c>
      <c r="C316" s="127" t="s">
        <v>10037</v>
      </c>
      <c r="D316" s="13" t="s">
        <v>10051</v>
      </c>
      <c r="E316" s="13" t="s">
        <v>8683</v>
      </c>
      <c r="F316" s="13"/>
      <c r="G316" s="13"/>
      <c r="H316" s="13" t="s">
        <v>10066</v>
      </c>
      <c r="I316" s="13" t="s">
        <v>10076</v>
      </c>
      <c r="J316" s="13" t="s">
        <v>10076</v>
      </c>
      <c r="K316" s="13"/>
      <c r="L316" s="13"/>
      <c r="M316" s="13"/>
      <c r="N316" s="13"/>
      <c r="O316" s="13"/>
      <c r="P316" s="13"/>
      <c r="Q316" s="13"/>
    </row>
    <row r="317" spans="1:17" x14ac:dyDescent="0.35">
      <c r="A317" t="s">
        <v>9815</v>
      </c>
      <c r="B317" cm="1">
        <f t="array" ref="B317">IF(ROW() &lt; ROW(INDEX(treatments[experiment_ID],ROWS(treatments[experiment_ID]))), COUNTIF(INDEX(treatments[experiment_ID],1):treatments[[#This Row],[experiment_ID]],treatments[[#This Row],[experiment_ID]]), "")</f>
        <v>16</v>
      </c>
      <c r="C317" s="127" t="s">
        <v>10038</v>
      </c>
      <c r="D317" s="13" t="s">
        <v>10051</v>
      </c>
      <c r="E317" s="13" t="s">
        <v>8683</v>
      </c>
      <c r="F317" s="13"/>
      <c r="G317" s="13"/>
      <c r="H317" s="13" t="s">
        <v>10067</v>
      </c>
      <c r="I317" s="13" t="s">
        <v>10076</v>
      </c>
      <c r="J317" s="13" t="s">
        <v>10076</v>
      </c>
      <c r="K317" s="13"/>
      <c r="L317" s="13"/>
      <c r="M317" s="13"/>
      <c r="N317" s="13"/>
      <c r="O317" s="13"/>
      <c r="P317" s="13"/>
      <c r="Q317" s="13"/>
    </row>
    <row r="318" spans="1:17" x14ac:dyDescent="0.35">
      <c r="A318" t="s">
        <v>9815</v>
      </c>
      <c r="B318" cm="1">
        <f t="array" ref="B318">IF(ROW() &lt; ROW(INDEX(treatments[experiment_ID],ROWS(treatments[experiment_ID]))), COUNTIF(INDEX(treatments[experiment_ID],1):treatments[[#This Row],[experiment_ID]],treatments[[#This Row],[experiment_ID]]), "")</f>
        <v>17</v>
      </c>
      <c r="C318" s="127" t="s">
        <v>10039</v>
      </c>
      <c r="D318" s="13" t="s">
        <v>10051</v>
      </c>
      <c r="E318" s="13" t="s">
        <v>8683</v>
      </c>
      <c r="F318" s="13"/>
      <c r="G318" s="13"/>
      <c r="H318" s="13" t="s">
        <v>10068</v>
      </c>
      <c r="I318" s="13" t="s">
        <v>10076</v>
      </c>
      <c r="J318" s="13" t="s">
        <v>10076</v>
      </c>
      <c r="K318" s="13"/>
      <c r="L318" s="13"/>
      <c r="M318" s="13"/>
      <c r="N318" s="13"/>
      <c r="O318" s="13"/>
      <c r="P318" s="13"/>
      <c r="Q318" s="13"/>
    </row>
    <row r="319" spans="1:17" x14ac:dyDescent="0.35">
      <c r="A319" t="s">
        <v>9815</v>
      </c>
      <c r="B319" cm="1">
        <f t="array" ref="B319">IF(ROW() &lt; ROW(INDEX(treatments[experiment_ID],ROWS(treatments[experiment_ID]))), COUNTIF(INDEX(treatments[experiment_ID],1):treatments[[#This Row],[experiment_ID]],treatments[[#This Row],[experiment_ID]]), "")</f>
        <v>18</v>
      </c>
      <c r="C319" s="127" t="s">
        <v>10040</v>
      </c>
      <c r="D319" s="13" t="s">
        <v>10051</v>
      </c>
      <c r="E319" s="13" t="s">
        <v>8683</v>
      </c>
      <c r="F319" s="13"/>
      <c r="G319" s="13"/>
      <c r="H319" s="13" t="s">
        <v>10069</v>
      </c>
      <c r="I319" s="13" t="s">
        <v>10077</v>
      </c>
      <c r="J319" s="13" t="s">
        <v>10077</v>
      </c>
      <c r="K319" s="13"/>
      <c r="L319" s="13"/>
      <c r="M319" s="13"/>
      <c r="N319" s="13"/>
      <c r="O319" s="13"/>
      <c r="P319" s="13"/>
      <c r="Q319" s="13"/>
    </row>
    <row r="320" spans="1:17" x14ac:dyDescent="0.35">
      <c r="A320" t="s">
        <v>9815</v>
      </c>
      <c r="B320" cm="1">
        <f t="array" ref="B320">IF(ROW() &lt; ROW(INDEX(treatments[experiment_ID],ROWS(treatments[experiment_ID]))), COUNTIF(INDEX(treatments[experiment_ID],1):treatments[[#This Row],[experiment_ID]],treatments[[#This Row],[experiment_ID]]), "")</f>
        <v>19</v>
      </c>
      <c r="C320" s="127" t="s">
        <v>10041</v>
      </c>
      <c r="D320" s="13" t="s">
        <v>10051</v>
      </c>
      <c r="E320" s="13" t="s">
        <v>8683</v>
      </c>
      <c r="F320" s="13"/>
      <c r="G320" s="13"/>
      <c r="H320" s="13" t="s">
        <v>10070</v>
      </c>
      <c r="I320" s="13" t="s">
        <v>10077</v>
      </c>
      <c r="J320" s="13" t="s">
        <v>10077</v>
      </c>
      <c r="K320" s="13"/>
      <c r="L320" s="13"/>
      <c r="M320" s="13"/>
      <c r="N320" s="13"/>
      <c r="O320" s="13"/>
      <c r="P320" s="13"/>
      <c r="Q320" s="13"/>
    </row>
    <row r="321" spans="1:17" x14ac:dyDescent="0.35">
      <c r="A321" t="s">
        <v>9815</v>
      </c>
      <c r="B321" cm="1">
        <f t="array" ref="B321">IF(ROW() &lt; ROW(INDEX(treatments[experiment_ID],ROWS(treatments[experiment_ID]))), COUNTIF(INDEX(treatments[experiment_ID],1):treatments[[#This Row],[experiment_ID]],treatments[[#This Row],[experiment_ID]]), "")</f>
        <v>20</v>
      </c>
      <c r="C321" s="127" t="s">
        <v>10042</v>
      </c>
      <c r="D321" s="13" t="s">
        <v>10051</v>
      </c>
      <c r="E321" s="13" t="s">
        <v>8683</v>
      </c>
      <c r="F321" s="13"/>
      <c r="G321" s="13"/>
      <c r="H321" s="13" t="s">
        <v>10071</v>
      </c>
      <c r="I321" s="13" t="s">
        <v>10077</v>
      </c>
      <c r="J321" s="13" t="s">
        <v>10077</v>
      </c>
      <c r="K321" s="13"/>
      <c r="L321" s="13"/>
      <c r="M321" s="13"/>
      <c r="N321" s="13"/>
      <c r="O321" s="13"/>
      <c r="P321" s="13"/>
      <c r="Q321" s="13"/>
    </row>
    <row r="322" spans="1:17" x14ac:dyDescent="0.35">
      <c r="A322" t="s">
        <v>10078</v>
      </c>
      <c r="B322" cm="1">
        <f t="array" ref="B322">IF(ROW() &lt; ROW(INDEX(treatments[experiment_ID],ROWS(treatments[experiment_ID]))), COUNTIF(INDEX(treatments[experiment_ID],1):treatments[[#This Row],[experiment_ID]],treatments[[#This Row],[experiment_ID]]), "")</f>
        <v>1</v>
      </c>
      <c r="C322" s="127" t="s">
        <v>10118</v>
      </c>
      <c r="D322" s="13" t="s">
        <v>10114</v>
      </c>
      <c r="E322" s="13" t="s">
        <v>2502</v>
      </c>
      <c r="F322" s="13"/>
      <c r="G322" s="13" t="s">
        <v>10117</v>
      </c>
      <c r="H322" s="13" t="s">
        <v>10169</v>
      </c>
      <c r="I322" s="13"/>
      <c r="J322" s="13" t="s">
        <v>10145</v>
      </c>
      <c r="K322" s="13"/>
      <c r="L322" s="13"/>
      <c r="M322" s="13"/>
      <c r="N322" s="13"/>
      <c r="O322" s="13" t="s">
        <v>10175</v>
      </c>
      <c r="P322" s="13"/>
      <c r="Q322" s="13"/>
    </row>
    <row r="323" spans="1:17" x14ac:dyDescent="0.35">
      <c r="A323" t="s">
        <v>10078</v>
      </c>
      <c r="B323" cm="1">
        <f t="array" ref="B323">IF(ROW() &lt; ROW(INDEX(treatments[experiment_ID],ROWS(treatments[experiment_ID]))), COUNTIF(INDEX(treatments[experiment_ID],1):treatments[[#This Row],[experiment_ID]],treatments[[#This Row],[experiment_ID]]), "")</f>
        <v>2</v>
      </c>
      <c r="C323" s="127" t="s">
        <v>10119</v>
      </c>
      <c r="D323" s="13" t="s">
        <v>10115</v>
      </c>
      <c r="E323" s="13" t="s">
        <v>2502</v>
      </c>
      <c r="F323" s="13"/>
      <c r="G323" s="13" t="s">
        <v>10117</v>
      </c>
      <c r="H323" s="13" t="s">
        <v>10169</v>
      </c>
      <c r="I323" s="13"/>
      <c r="J323" s="13" t="s">
        <v>10145</v>
      </c>
      <c r="K323" s="13"/>
      <c r="L323" s="13"/>
      <c r="M323" s="13"/>
      <c r="N323" s="13"/>
      <c r="O323" s="13" t="s">
        <v>10175</v>
      </c>
      <c r="P323" s="13"/>
      <c r="Q323" s="13"/>
    </row>
    <row r="324" spans="1:17" x14ac:dyDescent="0.35">
      <c r="A324" t="s">
        <v>10078</v>
      </c>
      <c r="B324" cm="1">
        <f t="array" ref="B324">IF(ROW() &lt; ROW(INDEX(treatments[experiment_ID],ROWS(treatments[experiment_ID]))), COUNTIF(INDEX(treatments[experiment_ID],1):treatments[[#This Row],[experiment_ID]],treatments[[#This Row],[experiment_ID]]), "")</f>
        <v>3</v>
      </c>
      <c r="C324" s="127" t="s">
        <v>10120</v>
      </c>
      <c r="D324" s="13" t="s">
        <v>10116</v>
      </c>
      <c r="E324" s="13" t="s">
        <v>2502</v>
      </c>
      <c r="F324" s="13"/>
      <c r="G324" s="13" t="s">
        <v>10117</v>
      </c>
      <c r="H324" s="13" t="s">
        <v>10169</v>
      </c>
      <c r="I324" s="13"/>
      <c r="J324" s="13" t="s">
        <v>10145</v>
      </c>
      <c r="K324" s="13"/>
      <c r="L324" s="13"/>
      <c r="M324" s="13"/>
      <c r="N324" s="13"/>
      <c r="O324" s="13" t="s">
        <v>10175</v>
      </c>
      <c r="P324" s="13"/>
      <c r="Q324" s="13"/>
    </row>
    <row r="325" spans="1:17" x14ac:dyDescent="0.35">
      <c r="A325" t="s">
        <v>10078</v>
      </c>
      <c r="B325" cm="1">
        <f t="array" ref="B325">IF(ROW() &lt; ROW(INDEX(treatments[experiment_ID],ROWS(treatments[experiment_ID]))), COUNTIF(INDEX(treatments[experiment_ID],1):treatments[[#This Row],[experiment_ID]],treatments[[#This Row],[experiment_ID]]), "")</f>
        <v>4</v>
      </c>
      <c r="C325" s="127" t="s">
        <v>10121</v>
      </c>
      <c r="D325" s="13" t="s">
        <v>10114</v>
      </c>
      <c r="E325" s="13" t="s">
        <v>2502</v>
      </c>
      <c r="F325" s="13"/>
      <c r="G325" s="13" t="s">
        <v>10117</v>
      </c>
      <c r="H325" s="13" t="s">
        <v>10170</v>
      </c>
      <c r="I325" s="13"/>
      <c r="J325" s="13" t="s">
        <v>10145</v>
      </c>
      <c r="K325" s="13"/>
      <c r="L325" s="13"/>
      <c r="M325" s="13"/>
      <c r="N325" s="13"/>
      <c r="O325" s="13" t="s">
        <v>10176</v>
      </c>
      <c r="P325" s="13"/>
      <c r="Q325" s="13"/>
    </row>
    <row r="326" spans="1:17" x14ac:dyDescent="0.35">
      <c r="A326" t="s">
        <v>10078</v>
      </c>
      <c r="B326" s="195" cm="1">
        <f t="array" ref="B326">IF(ROW() &lt; ROW(INDEX(treatments[experiment_ID],ROWS(treatments[experiment_ID]))), COUNTIF(INDEX(treatments[experiment_ID],1):treatments[[#This Row],[experiment_ID]],treatments[[#This Row],[experiment_ID]]), "")</f>
        <v>5</v>
      </c>
      <c r="C326" s="127" t="s">
        <v>10122</v>
      </c>
      <c r="D326" s="13" t="s">
        <v>10115</v>
      </c>
      <c r="E326" s="13" t="s">
        <v>2502</v>
      </c>
      <c r="F326" s="13"/>
      <c r="G326" s="13" t="s">
        <v>10117</v>
      </c>
      <c r="H326" s="13" t="s">
        <v>10170</v>
      </c>
      <c r="I326" s="13"/>
      <c r="J326" s="13" t="s">
        <v>10145</v>
      </c>
      <c r="K326" s="13"/>
      <c r="L326" s="13"/>
      <c r="M326" s="13"/>
      <c r="N326" s="13"/>
      <c r="O326" s="13" t="s">
        <v>10176</v>
      </c>
      <c r="P326" s="13"/>
      <c r="Q326" s="13"/>
    </row>
    <row r="327" spans="1:17" x14ac:dyDescent="0.35">
      <c r="A327" t="s">
        <v>10078</v>
      </c>
      <c r="B327" s="195" cm="1">
        <f t="array" ref="B327">IF(ROW() &lt; ROW(INDEX(treatments[experiment_ID],ROWS(treatments[experiment_ID]))), COUNTIF(INDEX(treatments[experiment_ID],1):treatments[[#This Row],[experiment_ID]],treatments[[#This Row],[experiment_ID]]), "")</f>
        <v>6</v>
      </c>
      <c r="C327" s="127" t="s">
        <v>10123</v>
      </c>
      <c r="D327" s="13" t="s">
        <v>10116</v>
      </c>
      <c r="E327" s="13" t="s">
        <v>2502</v>
      </c>
      <c r="F327" s="13"/>
      <c r="G327" s="13" t="s">
        <v>10117</v>
      </c>
      <c r="H327" s="13" t="s">
        <v>10170</v>
      </c>
      <c r="I327" s="13"/>
      <c r="J327" s="13" t="s">
        <v>10145</v>
      </c>
      <c r="K327" s="13"/>
      <c r="L327" s="13"/>
      <c r="M327" s="13"/>
      <c r="N327" s="13"/>
      <c r="O327" s="13" t="s">
        <v>10176</v>
      </c>
      <c r="P327" s="13"/>
      <c r="Q327" s="13"/>
    </row>
    <row r="328" spans="1:17" x14ac:dyDescent="0.35">
      <c r="A328" t="s">
        <v>10078</v>
      </c>
      <c r="B328" s="195" cm="1">
        <f t="array" ref="B328">IF(ROW() &lt; ROW(INDEX(treatments[experiment_ID],ROWS(treatments[experiment_ID]))), COUNTIF(INDEX(treatments[experiment_ID],1):treatments[[#This Row],[experiment_ID]],treatments[[#This Row],[experiment_ID]]), "")</f>
        <v>7</v>
      </c>
      <c r="C328" s="127" t="s">
        <v>10124</v>
      </c>
      <c r="D328" s="13" t="s">
        <v>10114</v>
      </c>
      <c r="E328" s="13" t="s">
        <v>2502</v>
      </c>
      <c r="F328" s="13"/>
      <c r="G328" s="13" t="s">
        <v>10117</v>
      </c>
      <c r="H328" s="13" t="s">
        <v>10171</v>
      </c>
      <c r="I328" s="13"/>
      <c r="J328" s="13" t="s">
        <v>10145</v>
      </c>
      <c r="K328" s="13"/>
      <c r="L328" s="13"/>
      <c r="M328" s="13"/>
      <c r="N328" s="13"/>
      <c r="O328" s="13" t="s">
        <v>10177</v>
      </c>
      <c r="P328" s="13"/>
      <c r="Q328" s="13"/>
    </row>
    <row r="329" spans="1:17" x14ac:dyDescent="0.35">
      <c r="A329" t="s">
        <v>10078</v>
      </c>
      <c r="B329" s="195" cm="1">
        <f t="array" ref="B329">IF(ROW() &lt; ROW(INDEX(treatments[experiment_ID],ROWS(treatments[experiment_ID]))), COUNTIF(INDEX(treatments[experiment_ID],1):treatments[[#This Row],[experiment_ID]],treatments[[#This Row],[experiment_ID]]), "")</f>
        <v>8</v>
      </c>
      <c r="C329" s="127" t="s">
        <v>10125</v>
      </c>
      <c r="D329" s="13" t="s">
        <v>10115</v>
      </c>
      <c r="E329" s="13" t="s">
        <v>2502</v>
      </c>
      <c r="F329" s="13"/>
      <c r="G329" s="13" t="s">
        <v>10117</v>
      </c>
      <c r="H329" s="13" t="s">
        <v>10171</v>
      </c>
      <c r="I329" s="13"/>
      <c r="J329" s="13" t="s">
        <v>10145</v>
      </c>
      <c r="K329" s="13"/>
      <c r="L329" s="13"/>
      <c r="M329" s="13"/>
      <c r="N329" s="13"/>
      <c r="O329" s="13" t="s">
        <v>10177</v>
      </c>
      <c r="P329" s="13"/>
      <c r="Q329" s="13"/>
    </row>
    <row r="330" spans="1:17" x14ac:dyDescent="0.35">
      <c r="A330" t="s">
        <v>10078</v>
      </c>
      <c r="B330" s="195" cm="1">
        <f t="array" ref="B330">IF(ROW() &lt; ROW(INDEX(treatments[experiment_ID],ROWS(treatments[experiment_ID]))), COUNTIF(INDEX(treatments[experiment_ID],1):treatments[[#This Row],[experiment_ID]],treatments[[#This Row],[experiment_ID]]), "")</f>
        <v>9</v>
      </c>
      <c r="C330" s="127" t="s">
        <v>10126</v>
      </c>
      <c r="D330" s="13" t="s">
        <v>10116</v>
      </c>
      <c r="E330" s="13" t="s">
        <v>2502</v>
      </c>
      <c r="F330" s="13"/>
      <c r="G330" s="13" t="s">
        <v>10117</v>
      </c>
      <c r="H330" s="13" t="s">
        <v>10171</v>
      </c>
      <c r="I330" s="13"/>
      <c r="J330" s="13" t="s">
        <v>10145</v>
      </c>
      <c r="K330" s="13"/>
      <c r="L330" s="13"/>
      <c r="M330" s="13"/>
      <c r="N330" s="13"/>
      <c r="O330" s="13" t="s">
        <v>10177</v>
      </c>
      <c r="P330" s="13"/>
      <c r="Q330" s="13"/>
    </row>
    <row r="331" spans="1:17" x14ac:dyDescent="0.35">
      <c r="A331" t="s">
        <v>10078</v>
      </c>
      <c r="B331" s="195" cm="1">
        <f t="array" ref="B331">IF(ROW() &lt; ROW(INDEX(treatments[experiment_ID],ROWS(treatments[experiment_ID]))), COUNTIF(INDEX(treatments[experiment_ID],1):treatments[[#This Row],[experiment_ID]],treatments[[#This Row],[experiment_ID]]), "")</f>
        <v>10</v>
      </c>
      <c r="C331" s="127" t="s">
        <v>10127</v>
      </c>
      <c r="D331" s="13" t="s">
        <v>10114</v>
      </c>
      <c r="E331" s="13" t="s">
        <v>8683</v>
      </c>
      <c r="F331" s="13"/>
      <c r="G331" s="13" t="s">
        <v>10117</v>
      </c>
      <c r="H331" s="13" t="s">
        <v>10172</v>
      </c>
      <c r="I331" s="13"/>
      <c r="J331" s="13" t="s">
        <v>10145</v>
      </c>
      <c r="K331" s="13"/>
      <c r="L331" s="13"/>
      <c r="M331" s="13"/>
      <c r="N331" s="13"/>
      <c r="O331" s="13" t="s">
        <v>10178</v>
      </c>
      <c r="P331" s="13"/>
      <c r="Q331" s="13"/>
    </row>
    <row r="332" spans="1:17" x14ac:dyDescent="0.35">
      <c r="A332" t="s">
        <v>10078</v>
      </c>
      <c r="B332" s="195" cm="1">
        <f t="array" ref="B332">IF(ROW() &lt; ROW(INDEX(treatments[experiment_ID],ROWS(treatments[experiment_ID]))), COUNTIF(INDEX(treatments[experiment_ID],1):treatments[[#This Row],[experiment_ID]],treatments[[#This Row],[experiment_ID]]), "")</f>
        <v>11</v>
      </c>
      <c r="C332" s="127" t="s">
        <v>10128</v>
      </c>
      <c r="D332" s="13" t="s">
        <v>10115</v>
      </c>
      <c r="E332" s="13" t="s">
        <v>8683</v>
      </c>
      <c r="F332" s="13"/>
      <c r="G332" s="13" t="s">
        <v>10117</v>
      </c>
      <c r="H332" s="13" t="s">
        <v>10172</v>
      </c>
      <c r="I332" s="13"/>
      <c r="J332" s="13" t="s">
        <v>10145</v>
      </c>
      <c r="K332" s="13"/>
      <c r="L332" s="13"/>
      <c r="M332" s="13"/>
      <c r="N332" s="13"/>
      <c r="O332" s="13" t="s">
        <v>10178</v>
      </c>
      <c r="P332" s="13"/>
      <c r="Q332" s="13"/>
    </row>
    <row r="333" spans="1:17" x14ac:dyDescent="0.35">
      <c r="A333" t="s">
        <v>10078</v>
      </c>
      <c r="B333" s="195" cm="1">
        <f t="array" ref="B333">IF(ROW() &lt; ROW(INDEX(treatments[experiment_ID],ROWS(treatments[experiment_ID]))), COUNTIF(INDEX(treatments[experiment_ID],1):treatments[[#This Row],[experiment_ID]],treatments[[#This Row],[experiment_ID]]), "")</f>
        <v>12</v>
      </c>
      <c r="C333" s="127" t="s">
        <v>10129</v>
      </c>
      <c r="D333" s="13" t="s">
        <v>10116</v>
      </c>
      <c r="E333" s="13" t="s">
        <v>8683</v>
      </c>
      <c r="F333" s="13"/>
      <c r="G333" s="13" t="s">
        <v>10117</v>
      </c>
      <c r="H333" s="13" t="s">
        <v>10172</v>
      </c>
      <c r="I333" s="13"/>
      <c r="J333" s="13" t="s">
        <v>10145</v>
      </c>
      <c r="K333" s="13"/>
      <c r="L333" s="13"/>
      <c r="M333" s="13"/>
      <c r="N333" s="13"/>
      <c r="O333" s="13" t="s">
        <v>10178</v>
      </c>
      <c r="P333" s="13"/>
      <c r="Q333" s="13"/>
    </row>
    <row r="334" spans="1:17" x14ac:dyDescent="0.35">
      <c r="A334" t="s">
        <v>10078</v>
      </c>
      <c r="B334" s="195" cm="1">
        <f t="array" ref="B334">IF(ROW() &lt; ROW(INDEX(treatments[experiment_ID],ROWS(treatments[experiment_ID]))), COUNTIF(INDEX(treatments[experiment_ID],1):treatments[[#This Row],[experiment_ID]],treatments[[#This Row],[experiment_ID]]), "")</f>
        <v>13</v>
      </c>
      <c r="C334" s="127" t="s">
        <v>10130</v>
      </c>
      <c r="D334" s="13" t="s">
        <v>10114</v>
      </c>
      <c r="E334" s="13" t="s">
        <v>8683</v>
      </c>
      <c r="F334" s="13"/>
      <c r="G334" s="13" t="s">
        <v>10117</v>
      </c>
      <c r="H334" s="13" t="s">
        <v>10173</v>
      </c>
      <c r="I334" s="13"/>
      <c r="J334" s="13" t="s">
        <v>10145</v>
      </c>
      <c r="K334" s="13"/>
      <c r="L334" s="13"/>
      <c r="M334" s="13"/>
      <c r="N334" s="13"/>
      <c r="O334" s="13" t="s">
        <v>10179</v>
      </c>
      <c r="P334" s="13"/>
      <c r="Q334" s="13"/>
    </row>
    <row r="335" spans="1:17" x14ac:dyDescent="0.35">
      <c r="A335" t="s">
        <v>10078</v>
      </c>
      <c r="B335" s="195" cm="1">
        <f t="array" ref="B335">IF(ROW() &lt; ROW(INDEX(treatments[experiment_ID],ROWS(treatments[experiment_ID]))), COUNTIF(INDEX(treatments[experiment_ID],1):treatments[[#This Row],[experiment_ID]],treatments[[#This Row],[experiment_ID]]), "")</f>
        <v>14</v>
      </c>
      <c r="C335" s="127" t="s">
        <v>10131</v>
      </c>
      <c r="D335" s="13" t="s">
        <v>10115</v>
      </c>
      <c r="E335" s="13" t="s">
        <v>8683</v>
      </c>
      <c r="F335" s="13"/>
      <c r="G335" s="13" t="s">
        <v>10117</v>
      </c>
      <c r="H335" s="13" t="s">
        <v>10173</v>
      </c>
      <c r="I335" s="13"/>
      <c r="J335" s="13" t="s">
        <v>10145</v>
      </c>
      <c r="K335" s="13"/>
      <c r="L335" s="13"/>
      <c r="M335" s="13"/>
      <c r="N335" s="13"/>
      <c r="O335" s="13" t="s">
        <v>10179</v>
      </c>
      <c r="P335" s="13"/>
      <c r="Q335" s="13"/>
    </row>
    <row r="336" spans="1:17" x14ac:dyDescent="0.35">
      <c r="A336" t="s">
        <v>10078</v>
      </c>
      <c r="B336" s="195" cm="1">
        <f t="array" ref="B336">IF(ROW() &lt; ROW(INDEX(treatments[experiment_ID],ROWS(treatments[experiment_ID]))), COUNTIF(INDEX(treatments[experiment_ID],1):treatments[[#This Row],[experiment_ID]],treatments[[#This Row],[experiment_ID]]), "")</f>
        <v>15</v>
      </c>
      <c r="C336" s="127" t="s">
        <v>10132</v>
      </c>
      <c r="D336" s="13" t="s">
        <v>10116</v>
      </c>
      <c r="E336" s="13" t="s">
        <v>8683</v>
      </c>
      <c r="F336" s="13"/>
      <c r="G336" s="13" t="s">
        <v>10117</v>
      </c>
      <c r="H336" s="13" t="s">
        <v>10173</v>
      </c>
      <c r="I336" s="13"/>
      <c r="J336" s="13" t="s">
        <v>10145</v>
      </c>
      <c r="K336" s="13"/>
      <c r="L336" s="13"/>
      <c r="M336" s="13"/>
      <c r="N336" s="13"/>
      <c r="O336" s="13" t="s">
        <v>10179</v>
      </c>
      <c r="P336" s="13"/>
      <c r="Q336" s="13"/>
    </row>
    <row r="337" spans="1:17" x14ac:dyDescent="0.35">
      <c r="A337" t="s">
        <v>10078</v>
      </c>
      <c r="B337" s="195" cm="1">
        <f t="array" ref="B337">IF(ROW() &lt; ROW(INDEX(treatments[experiment_ID],ROWS(treatments[experiment_ID]))), COUNTIF(INDEX(treatments[experiment_ID],1):treatments[[#This Row],[experiment_ID]],treatments[[#This Row],[experiment_ID]]), "")</f>
        <v>16</v>
      </c>
      <c r="C337" s="127" t="s">
        <v>10133</v>
      </c>
      <c r="D337" s="13" t="s">
        <v>10114</v>
      </c>
      <c r="E337" s="13" t="s">
        <v>8683</v>
      </c>
      <c r="F337" s="13"/>
      <c r="G337" s="13" t="s">
        <v>10117</v>
      </c>
      <c r="H337" s="13" t="s">
        <v>10174</v>
      </c>
      <c r="I337" s="13"/>
      <c r="J337" s="13" t="s">
        <v>10145</v>
      </c>
      <c r="K337" s="13"/>
      <c r="L337" s="13"/>
      <c r="M337" s="13"/>
      <c r="N337" s="13"/>
      <c r="O337" s="13" t="s">
        <v>10180</v>
      </c>
      <c r="P337" s="13"/>
      <c r="Q337" s="13"/>
    </row>
    <row r="338" spans="1:17" x14ac:dyDescent="0.35">
      <c r="A338" t="s">
        <v>10078</v>
      </c>
      <c r="B338" s="195" cm="1">
        <f t="array" ref="B338">IF(ROW() &lt; ROW(INDEX(treatments[experiment_ID],ROWS(treatments[experiment_ID]))), COUNTIF(INDEX(treatments[experiment_ID],1):treatments[[#This Row],[experiment_ID]],treatments[[#This Row],[experiment_ID]]), "")</f>
        <v>17</v>
      </c>
      <c r="C338" s="127" t="s">
        <v>10134</v>
      </c>
      <c r="D338" s="13" t="s">
        <v>10115</v>
      </c>
      <c r="E338" s="13" t="s">
        <v>8683</v>
      </c>
      <c r="F338" s="13"/>
      <c r="G338" s="13" t="s">
        <v>10117</v>
      </c>
      <c r="H338" s="13" t="s">
        <v>10174</v>
      </c>
      <c r="I338" s="13"/>
      <c r="J338" s="13" t="s">
        <v>10145</v>
      </c>
      <c r="K338" s="13"/>
      <c r="L338" s="13"/>
      <c r="M338" s="13"/>
      <c r="N338" s="13"/>
      <c r="O338" s="13" t="s">
        <v>10180</v>
      </c>
      <c r="P338" s="13"/>
      <c r="Q338" s="13"/>
    </row>
    <row r="339" spans="1:17" x14ac:dyDescent="0.35">
      <c r="A339" t="s">
        <v>10078</v>
      </c>
      <c r="B339" s="195" cm="1">
        <f t="array" ref="B339">IF(ROW() &lt; ROW(INDEX(treatments[experiment_ID],ROWS(treatments[experiment_ID]))), COUNTIF(INDEX(treatments[experiment_ID],1):treatments[[#This Row],[experiment_ID]],treatments[[#This Row],[experiment_ID]]), "")</f>
        <v>18</v>
      </c>
      <c r="C339" s="127" t="s">
        <v>10135</v>
      </c>
      <c r="D339" s="13" t="s">
        <v>10116</v>
      </c>
      <c r="E339" s="13" t="s">
        <v>8683</v>
      </c>
      <c r="F339" s="13"/>
      <c r="G339" s="13" t="s">
        <v>10117</v>
      </c>
      <c r="H339" s="13" t="s">
        <v>10174</v>
      </c>
      <c r="I339" s="13"/>
      <c r="J339" s="13" t="s">
        <v>10145</v>
      </c>
      <c r="K339" s="13"/>
      <c r="L339" s="13"/>
      <c r="M339" s="13"/>
      <c r="N339" s="13"/>
      <c r="O339" s="13" t="s">
        <v>10180</v>
      </c>
      <c r="P339" s="13"/>
      <c r="Q339" s="13"/>
    </row>
    <row r="340" spans="1:17" x14ac:dyDescent="0.35">
      <c r="B340" s="195" t="str" cm="1">
        <f t="array" ref="B340">IF(ROW() &lt; ROW(INDEX(treatments[experiment_ID],ROWS(treatments[experiment_ID]))), COUNTIF(INDEX(treatments[experiment_ID],1):treatments[[#This Row],[experiment_ID]],treatments[[#This Row],[experiment_ID]]), "")</f>
        <v/>
      </c>
      <c r="C340" s="195"/>
      <c r="D340" s="13"/>
      <c r="E340" s="13"/>
      <c r="F340" s="13"/>
      <c r="G340" s="13"/>
      <c r="H340" s="13"/>
      <c r="I340" s="13"/>
      <c r="J340" s="13"/>
      <c r="K340" s="13"/>
      <c r="L340" s="13"/>
      <c r="M340" s="13"/>
      <c r="N340" s="13"/>
      <c r="O340" s="13"/>
      <c r="P340" s="13"/>
      <c r="Q340" s="13"/>
    </row>
  </sheetData>
  <mergeCells count="1">
    <mergeCell ref="A1:H1"/>
  </mergeCells>
  <phoneticPr fontId="23" type="noConversion"/>
  <dataValidations count="2">
    <dataValidation allowBlank="1" showDropDown="1" showInputMessage="1" showErrorMessage="1" sqref="C302:C303 C307:C321" xr:uid="{215F6E07-1820-4497-AAED-3F30C22155DB}"/>
    <dataValidation type="list" allowBlank="1" showInputMessage="1" showErrorMessage="1" sqref="A5:A340" xr:uid="{94879780-892E-4409-B93F-4E2D7173956F}">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5">
        <x14:dataValidation type="list" allowBlank="1" showInputMessage="1" showErrorMessage="1" xr:uid="{5063CC4A-D6BB-468C-8F65-414971DA0F7F}">
          <x14:formula1>
            <xm:f>_xlfn.ANCHORARRAY(_xlfn.XLOOKUP($A18,ddlHarvests!$A$2:$A$500,ddlHarvests!$B$2:$B$500))</xm:f>
          </x14:formula1>
          <xm:sqref>O19 O31</xm:sqref>
        </x14:dataValidation>
        <x14:dataValidation type="list" allowBlank="1" showInputMessage="1" showErrorMessage="1" xr:uid="{A7522BC4-61E2-445F-BED1-50716D47B6C8}">
          <x14:formula1>
            <xm:f>_xlfn.ANCHORARRAY(_xlfn.XLOOKUP($A126,ddlMulches!$A$2:$A$500,ddlMulches!$B$2:$B$500))</xm:f>
          </x14:formula1>
          <xm:sqref>P127:P137</xm:sqref>
        </x14:dataValidation>
        <x14:dataValidation type="list" allowBlank="1" showInputMessage="1" showErrorMessage="1" xr:uid="{69F8550D-6601-43C0-A19E-6902027824ED}">
          <x14:formula1>
            <xm:f>_xlfn.ANCHORARRAY(_xlfn.XLOOKUP($A5,ddlHarvests!$A$2:$A$500,ddlHarvests!$B$2:$B$500))</xm:f>
          </x14:formula1>
          <xm:sqref>O127:O222 O5:O18 O229:O339</xm:sqref>
        </x14:dataValidation>
        <x14:dataValidation type="list" allowBlank="1" showInputMessage="1" showErrorMessage="1" xr:uid="{7648EF4A-E676-4338-BBE5-5536B8579657}">
          <x14:formula1>
            <xm:f>_xlfn.ANCHORARRAY(_xlfn.XLOOKUP($A5,ddlFertilizers!$A$2:$A$500,ddlFertilizers!$B$2:$B$500))</xm:f>
          </x14:formula1>
          <xm:sqref>K131 J5:J174 J229:J339</xm:sqref>
        </x14:dataValidation>
        <x14:dataValidation type="list" allowBlank="1" showInputMessage="1" showErrorMessage="1" xr:uid="{BF1A26BE-8017-4B82-BBAB-5608FAF26EFF}">
          <x14:formula1>
            <xm:f>_xlfn.ANCHORARRAY(_xlfn.XLOOKUP($A5,ddlOrganicMaterials!$A$2:$A$500,ddlOrganicMaterials!$B$2:$B$500))</xm:f>
          </x14:formula1>
          <xm:sqref>K5:K137</xm:sqref>
        </x14:dataValidation>
        <x14:dataValidation type="list" allowBlank="1" showInputMessage="1" showErrorMessage="1" xr:uid="{44110920-8058-42C0-B3FA-EF90938FAA0F}">
          <x14:formula1>
            <xm:f>_xlfn.ANCHORARRAY(_xlfn.XLOOKUP($A5,ddlMulches!$A$2:$A$500,ddlMulches!$B$2:$B$500))</xm:f>
          </x14:formula1>
          <xm:sqref>P5:P125</xm:sqref>
        </x14:dataValidation>
        <x14:dataValidation type="list" allowBlank="1" showInputMessage="1" showErrorMessage="1" xr:uid="{F354D0E4-B8A6-438B-AE3C-97D89766E707}">
          <x14:formula1>
            <xm:f>_xlfn.ANCHORARRAY(_xlfn.XLOOKUP($A5,ddlFields!$A$2:$A$500,ddlFields!$B$2:$B$500))</xm:f>
          </x14:formula1>
          <xm:sqref>E5:E340</xm:sqref>
        </x14:dataValidation>
        <x14:dataValidation type="list" allowBlank="1" showInputMessage="1" showErrorMessage="1" xr:uid="{BA663CC3-AF83-4A62-A95B-2AD1F3735D7F}">
          <x14:formula1>
            <xm:f>_xlfn.ANCHORARRAY(_xlfn.XLOOKUP($A5,ddlEnvironModifications!$A$2:$A$500,ddlEnvironModifications!$B$2:$B$500))</xm:f>
          </x14:formula1>
          <xm:sqref>N5:N340</xm:sqref>
        </x14:dataValidation>
        <x14:dataValidation type="list" allowBlank="1" showInputMessage="1" showErrorMessage="1" xr:uid="{7647A2D4-C0F2-41EF-B452-EB57A15D14F9}">
          <x14:formula1>
            <xm:f>_xlfn.ANCHORARRAY(_xlfn.XLOOKUP($A5,ddlPlantings!$A$2:$A$500,ddlPlantings!$B$2:$B$500))</xm:f>
          </x14:formula1>
          <xm:sqref>H5:H340</xm:sqref>
        </x14:dataValidation>
        <x14:dataValidation type="list" allowBlank="1" showInputMessage="1" showErrorMessage="1" xr:uid="{40F28099-86D5-49D7-B6C4-4E5DC07BB172}">
          <x14:formula1>
            <xm:f>_xlfn.ANCHORARRAY(_xlfn.XLOOKUP($A5,ddlIrrigations!$A$2:$A$500,ddlIrrigations!$B$2:$B$500))</xm:f>
          </x14:formula1>
          <xm:sqref>I5:I340</xm:sqref>
        </x14:dataValidation>
        <x14:dataValidation type="list" allowBlank="1" showInputMessage="1" showErrorMessage="1" xr:uid="{824C2985-9C57-41F7-AAD3-FB5C365383E5}">
          <x14:formula1>
            <xm:f>_xlfn.ANCHORARRAY(_xlfn.XLOOKUP($A5,ddlChemicals!$A$2:$A$500,ddlChemicals!$B$2:$B$500))</xm:f>
          </x14:formula1>
          <xm:sqref>L5:L340</xm:sqref>
        </x14:dataValidation>
        <x14:dataValidation type="list" allowBlank="1" showInputMessage="1" showErrorMessage="1" xr:uid="{A88632A0-9C61-4BF4-A8C5-3B9AEB7C67BC}">
          <x14:formula1>
            <xm:f>_xlfn.ANCHORARRAY(_xlfn.XLOOKUP($A5,ddlTillage!$A$2:$A$500,ddlTillage!$B$2:$B$500))</xm:f>
          </x14:formula1>
          <xm:sqref>M5:M340</xm:sqref>
        </x14:dataValidation>
        <x14:dataValidation type="list" allowBlank="1" showInputMessage="1" showErrorMessage="1" xr:uid="{A1BC50ED-932C-4DB3-A598-7B450ED58419}">
          <x14:formula1>
            <xm:f>_xlfn.ANCHORARRAY(_xlfn.XLOOKUP($A5,ddlSoilAnalyses!$A$2:$A$500,ddlSoilAnalyses!$B$2:$B$500))</xm:f>
          </x14:formula1>
          <xm:sqref>F5:F340</xm:sqref>
        </x14:dataValidation>
        <x14:dataValidation type="list" allowBlank="1" showInputMessage="1" showErrorMessage="1" xr:uid="{385D1D5A-9FA6-4E7F-BE5F-BABB7AEFF849}">
          <x14:formula1>
            <xm:f>_xlfn.ANCHORARRAY(_xlfn.XLOOKUP($A5,ddlInitialConditions!$A$2:$A$500,ddlInitialConditions!$B$2:$B$500))</xm:f>
          </x14:formula1>
          <xm:sqref>G5:G340</xm:sqref>
        </x14:dataValidation>
        <x14:dataValidation type="list" allowBlank="1" showInputMessage="1" showErrorMessage="1" xr:uid="{8B5A5986-D918-4FFE-8C41-3333EEA25CBD}">
          <x14:formula1>
            <xm:f>_xlfn.ANCHORARRAY(_xlfn.XLOOKUP($A5,ddlGenotypes!$A$2:$A$500,ddlGenotypes!$B$2:$B$500))</xm:f>
          </x14:formula1>
          <xm:sqref>D5:D340</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zoomScaleNormal="100" workbookViewId="0">
      <pane ySplit="4" topLeftCell="A25" activePane="bottomLeft" state="frozen"/>
      <selection pane="bottomLeft" activeCell="E25" sqref="E2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3" t="s">
        <v>6605</v>
      </c>
      <c r="B1" s="193"/>
      <c r="C1" s="193"/>
      <c r="D1" s="193"/>
      <c r="E1" s="193"/>
      <c r="F1" s="193"/>
      <c r="G1" s="193"/>
      <c r="H1" s="193"/>
      <c r="I1" s="193"/>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9814</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3" t="s">
        <v>6607</v>
      </c>
      <c r="B1" s="193"/>
      <c r="C1" s="193"/>
      <c r="D1" s="193"/>
      <c r="E1" s="193"/>
      <c r="F1" s="193"/>
      <c r="G1" s="193"/>
      <c r="H1" s="193"/>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3" t="s">
        <v>6606</v>
      </c>
      <c r="B1" s="193"/>
      <c r="C1" s="193"/>
      <c r="D1" s="193"/>
      <c r="E1" s="193"/>
      <c r="F1" s="193"/>
      <c r="G1" s="193"/>
      <c r="H1" s="193"/>
      <c r="I1" s="193"/>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3" t="s">
        <v>6800</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3" t="s">
        <v>6799</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3" t="s">
        <v>6801</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3" t="s">
        <v>6802</v>
      </c>
      <c r="B1" s="193"/>
      <c r="C1" s="193"/>
      <c r="D1" s="193"/>
      <c r="E1" s="193"/>
      <c r="F1" s="193"/>
      <c r="G1" s="193"/>
      <c r="H1" s="193"/>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3" t="s">
        <v>6811</v>
      </c>
      <c r="B1" s="193"/>
      <c r="C1" s="193"/>
      <c r="D1" s="193"/>
      <c r="E1" s="193"/>
      <c r="F1" s="193"/>
      <c r="G1" s="193"/>
      <c r="H1" s="193"/>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3" t="s">
        <v>6804</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3" t="s">
        <v>6810</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3" t="s">
        <v>6809</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3" t="s">
        <v>6808</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3" t="s">
        <v>6807</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3" t="s">
        <v>6806</v>
      </c>
      <c r="B1" s="193"/>
      <c r="C1" s="193"/>
      <c r="D1" s="193"/>
      <c r="E1" s="193"/>
      <c r="F1" s="193"/>
      <c r="G1" s="193"/>
      <c r="H1" s="193"/>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3" t="s">
        <v>6805</v>
      </c>
      <c r="B1" s="193"/>
      <c r="C1" s="193"/>
      <c r="D1" s="193"/>
      <c r="E1" s="193"/>
      <c r="F1" s="193"/>
      <c r="G1" s="193"/>
      <c r="H1" s="193"/>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3" t="s">
        <v>2588</v>
      </c>
      <c r="B1" s="193"/>
      <c r="C1" s="193"/>
      <c r="D1" s="193"/>
      <c r="E1" s="193"/>
      <c r="F1" s="193"/>
      <c r="G1" s="193"/>
      <c r="H1" s="193"/>
      <c r="I1" s="193"/>
      <c r="J1" s="193"/>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2EED97F-8752-43DC-B58C-2DDC4890F39F}">
  <ds:schemaRef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00bda168-4573-40a5-9509-8cc92ef08f80"/>
    <ds:schemaRef ds:uri="http://www.w3.org/XML/1998/namespace"/>
    <ds:schemaRef ds:uri="http://schemas.microsoft.com/office/infopath/2007/PartnerControls"/>
    <ds:schemaRef ds:uri="http://purl.org/dc/dcmitype/"/>
    <ds:schemaRef ds:uri="http://purl.org/dc/terms/"/>
  </ds:schemaRefs>
</ds:datastoreItem>
</file>

<file path=customXml/itemProps2.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3.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2025-06-30T11:25:25Z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