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大三寒假\intern\"/>
    </mc:Choice>
  </mc:AlternateContent>
  <xr:revisionPtr revIDLastSave="0" documentId="13_ncr:1_{2162CC5A-4423-4383-8A34-3E406D50FB49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独享UPF" sheetId="1" r:id="rId1"/>
    <sheet name="本地专网" sheetId="3" r:id="rId2"/>
    <sheet name="5G VPDN" sheetId="4" r:id="rId3"/>
    <sheet name="定制流量" sheetId="2" r:id="rId4"/>
    <sheet name="定制号卡" sheetId="6" r:id="rId5"/>
    <sheet name="业务隔离" sheetId="7" r:id="rId6"/>
    <sheet name="固定入网专线" sheetId="8" r:id="rId7"/>
    <sheet name="网元定制" sheetId="5" r:id="rId8"/>
    <sheet name="IPRAN专线参考资费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O16" i="4"/>
  <c r="I16" i="4"/>
  <c r="K16" i="4" s="1"/>
  <c r="L16" i="4" s="1"/>
  <c r="M16" i="4" s="1"/>
  <c r="P16" i="4" s="1"/>
  <c r="I14" i="4"/>
  <c r="K14" i="4" s="1"/>
  <c r="L14" i="4" s="1"/>
  <c r="M14" i="4" s="1"/>
  <c r="I6" i="4"/>
  <c r="K6" i="4" s="1"/>
  <c r="L6" i="4" s="1"/>
  <c r="M6" i="4" s="1"/>
  <c r="I12" i="4"/>
  <c r="K12" i="4" s="1"/>
  <c r="L12" i="4" s="1"/>
  <c r="M12" i="4" s="1"/>
  <c r="O12" i="4"/>
  <c r="N16" i="3"/>
  <c r="O16" i="3" s="1"/>
  <c r="I16" i="3"/>
  <c r="K16" i="3" s="1"/>
  <c r="L16" i="3" s="1"/>
  <c r="M16" i="3" s="1"/>
  <c r="O14" i="4"/>
  <c r="O11" i="4"/>
  <c r="I11" i="4"/>
  <c r="K11" i="4" s="1"/>
  <c r="L11" i="4" s="1"/>
  <c r="M11" i="4" s="1"/>
  <c r="N9" i="4"/>
  <c r="O9" i="4" s="1"/>
  <c r="O8" i="4"/>
  <c r="I8" i="4"/>
  <c r="K8" i="4" s="1"/>
  <c r="L8" i="4" s="1"/>
  <c r="M8" i="4" s="1"/>
  <c r="P8" i="4" s="1"/>
  <c r="O7" i="4"/>
  <c r="I7" i="4"/>
  <c r="K7" i="4" s="1"/>
  <c r="L7" i="4" s="1"/>
  <c r="M7" i="4" s="1"/>
  <c r="P7" i="4" s="1"/>
  <c r="O6" i="4"/>
  <c r="O16" i="1"/>
  <c r="I7" i="1"/>
  <c r="K7" i="1" s="1"/>
  <c r="I13" i="1"/>
  <c r="I12" i="1"/>
  <c r="N10" i="1"/>
  <c r="I9" i="1"/>
  <c r="I8" i="1"/>
  <c r="G52" i="2"/>
  <c r="G49" i="2"/>
  <c r="I48" i="2"/>
  <c r="I49" i="2"/>
  <c r="I47" i="2"/>
  <c r="I46" i="2"/>
  <c r="G48" i="2"/>
  <c r="G47" i="2"/>
  <c r="G46" i="2"/>
  <c r="E60" i="2"/>
  <c r="E59" i="2"/>
  <c r="C60" i="2"/>
  <c r="C59" i="2"/>
  <c r="I6" i="1"/>
  <c r="K6" i="1" s="1"/>
  <c r="I6" i="3"/>
  <c r="N14" i="3"/>
  <c r="I14" i="3"/>
  <c r="A33" i="5"/>
  <c r="A32" i="5"/>
  <c r="A31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P11" i="4" l="1"/>
  <c r="P12" i="4"/>
  <c r="P16" i="3"/>
  <c r="O17" i="4"/>
  <c r="P9" i="4"/>
  <c r="P14" i="4"/>
  <c r="M17" i="4"/>
  <c r="P6" i="4"/>
  <c r="K15" i="1"/>
  <c r="L15" i="1" s="1"/>
  <c r="M15" i="1" s="1"/>
  <c r="O12" i="3"/>
  <c r="I12" i="3"/>
  <c r="K12" i="3" s="1"/>
  <c r="L12" i="3" s="1"/>
  <c r="M12" i="3" s="1"/>
  <c r="N10" i="3"/>
  <c r="O10" i="3" s="1"/>
  <c r="P10" i="3" s="1"/>
  <c r="O9" i="3"/>
  <c r="L9" i="3"/>
  <c r="M9" i="3" s="1"/>
  <c r="I9" i="3"/>
  <c r="O8" i="3"/>
  <c r="I8" i="3"/>
  <c r="K8" i="3" s="1"/>
  <c r="L8" i="3" s="1"/>
  <c r="M8" i="3" s="1"/>
  <c r="O7" i="3"/>
  <c r="O6" i="3"/>
  <c r="K6" i="3"/>
  <c r="L6" i="3" s="1"/>
  <c r="M6" i="3" s="1"/>
  <c r="O13" i="1"/>
  <c r="K13" i="1"/>
  <c r="L13" i="1" s="1"/>
  <c r="M13" i="1" s="1"/>
  <c r="O12" i="1"/>
  <c r="O6" i="1"/>
  <c r="O7" i="1"/>
  <c r="O8" i="1"/>
  <c r="O9" i="1"/>
  <c r="O10" i="1"/>
  <c r="P10" i="1" s="1"/>
  <c r="P8" i="3" l="1"/>
  <c r="P15" i="1"/>
  <c r="M16" i="1"/>
  <c r="P17" i="4"/>
  <c r="P6" i="3"/>
  <c r="P12" i="3"/>
  <c r="P9" i="3"/>
  <c r="P13" i="1"/>
  <c r="K8" i="1" l="1"/>
  <c r="L8" i="1" s="1"/>
  <c r="M8" i="1" s="1"/>
  <c r="I51" i="2"/>
  <c r="I52" i="2"/>
  <c r="I53" i="2"/>
  <c r="I54" i="2"/>
  <c r="I55" i="2"/>
  <c r="I56" i="2"/>
  <c r="I57" i="2"/>
  <c r="I58" i="2"/>
  <c r="I59" i="2"/>
  <c r="I60" i="2"/>
  <c r="I50" i="2"/>
  <c r="J51" i="2"/>
  <c r="J52" i="2"/>
  <c r="J53" i="2"/>
  <c r="J54" i="2"/>
  <c r="J55" i="2"/>
  <c r="J56" i="2"/>
  <c r="J57" i="2"/>
  <c r="J58" i="2"/>
  <c r="J59" i="2"/>
  <c r="J60" i="2"/>
  <c r="J50" i="2"/>
  <c r="H51" i="2"/>
  <c r="H52" i="2"/>
  <c r="H53" i="2"/>
  <c r="H54" i="2"/>
  <c r="H55" i="2"/>
  <c r="H56" i="2"/>
  <c r="H57" i="2"/>
  <c r="H50" i="2"/>
  <c r="G51" i="2"/>
  <c r="G53" i="2"/>
  <c r="G54" i="2"/>
  <c r="G55" i="2"/>
  <c r="G56" i="2"/>
  <c r="G57" i="2"/>
  <c r="G58" i="2"/>
  <c r="G59" i="2"/>
  <c r="G60" i="2"/>
  <c r="G50" i="2"/>
  <c r="F47" i="2"/>
  <c r="F48" i="2"/>
  <c r="F49" i="2"/>
  <c r="F50" i="2"/>
  <c r="F51" i="2"/>
  <c r="F52" i="2"/>
  <c r="F53" i="2"/>
  <c r="F54" i="2"/>
  <c r="F55" i="2"/>
  <c r="F56" i="2"/>
  <c r="F57" i="2"/>
  <c r="F58" i="2"/>
  <c r="F46" i="2"/>
  <c r="E47" i="2"/>
  <c r="E48" i="2"/>
  <c r="E49" i="2"/>
  <c r="E50" i="2"/>
  <c r="E51" i="2"/>
  <c r="E52" i="2"/>
  <c r="E53" i="2"/>
  <c r="E54" i="2"/>
  <c r="E55" i="2"/>
  <c r="E56" i="2"/>
  <c r="E57" i="2"/>
  <c r="E58" i="2"/>
  <c r="E46" i="2"/>
  <c r="D47" i="2"/>
  <c r="D48" i="2"/>
  <c r="D49" i="2"/>
  <c r="D50" i="2"/>
  <c r="D51" i="2"/>
  <c r="D52" i="2"/>
  <c r="D53" i="2"/>
  <c r="D54" i="2"/>
  <c r="D55" i="2"/>
  <c r="D46" i="2"/>
  <c r="C47" i="2"/>
  <c r="C48" i="2"/>
  <c r="C49" i="2"/>
  <c r="C50" i="2"/>
  <c r="C51" i="2"/>
  <c r="C52" i="2"/>
  <c r="C53" i="2"/>
  <c r="C54" i="2"/>
  <c r="C55" i="2"/>
  <c r="C56" i="2"/>
  <c r="C57" i="2"/>
  <c r="C58" i="2"/>
  <c r="C46" i="2"/>
  <c r="O14" i="3"/>
  <c r="O17" i="3" s="1"/>
  <c r="L9" i="1"/>
  <c r="M9" i="1" s="1"/>
  <c r="K12" i="1"/>
  <c r="K14" i="3"/>
  <c r="L14" i="3" s="1"/>
  <c r="M14" i="3" s="1"/>
  <c r="I7" i="3" l="1"/>
  <c r="K7" i="3" s="1"/>
  <c r="L7" i="3" s="1"/>
  <c r="M7" i="3" s="1"/>
  <c r="P7" i="3" s="1"/>
  <c r="L7" i="1"/>
  <c r="M7" i="1" s="1"/>
  <c r="P7" i="1" s="1"/>
  <c r="L12" i="1"/>
  <c r="M12" i="1" s="1"/>
  <c r="P12" i="1" s="1"/>
  <c r="P8" i="1"/>
  <c r="P9" i="1"/>
  <c r="P14" i="3"/>
  <c r="M17" i="3" l="1"/>
  <c r="P17" i="3" s="1"/>
  <c r="L6" i="1" l="1"/>
  <c r="M6" i="1" s="1"/>
  <c r="P6" i="1" l="1"/>
  <c r="P16" i="1" l="1"/>
</calcChain>
</file>

<file path=xl/sharedStrings.xml><?xml version="1.0" encoding="utf-8"?>
<sst xmlns="http://schemas.openxmlformats.org/spreadsheetml/2006/main" count="430" uniqueCount="180">
  <si>
    <t>报价分项</t>
    <phoneticPr fontId="3" type="noConversion"/>
  </si>
  <si>
    <t>序号</t>
  </si>
  <si>
    <t>产品名称</t>
  </si>
  <si>
    <t>备注</t>
  </si>
  <si>
    <t>数量</t>
  </si>
  <si>
    <t>单位</t>
  </si>
  <si>
    <t>税率</t>
  </si>
  <si>
    <t>标准资费报价</t>
  </si>
  <si>
    <t>产品标准资费</t>
  </si>
  <si>
    <t>一次性连接费/调试费</t>
  </si>
  <si>
    <t>对外报价合计</t>
  </si>
  <si>
    <t>折扣率</t>
    <phoneticPr fontId="3" type="noConversion"/>
  </si>
  <si>
    <t>折后月资费小计</t>
  </si>
  <si>
    <t>折后年资费合计</t>
  </si>
  <si>
    <t>一次性服务费/调试费（元）</t>
    <phoneticPr fontId="3" type="noConversion"/>
  </si>
  <si>
    <t>一次性成本合计</t>
    <phoneticPr fontId="3" type="noConversion"/>
  </si>
  <si>
    <t>报价合计</t>
  </si>
  <si>
    <t>张</t>
  </si>
  <si>
    <t>专网加密隧道服务</t>
    <phoneticPr fontId="3" type="noConversion"/>
  </si>
  <si>
    <t>线</t>
  </si>
  <si>
    <t>物联卡</t>
  </si>
  <si>
    <t>物联卡</t>
    <phoneticPr fontId="3" type="noConversion"/>
  </si>
  <si>
    <t>人联卡</t>
    <phoneticPr fontId="3" type="noConversion"/>
  </si>
  <si>
    <t xml:space="preserve"> 月资费</t>
    <phoneticPr fontId="3" type="noConversion"/>
  </si>
  <si>
    <t>通用流量</t>
    <phoneticPr fontId="3" type="noConversion"/>
  </si>
  <si>
    <t>定向流量</t>
    <phoneticPr fontId="3" type="noConversion"/>
  </si>
  <si>
    <t>流量池</t>
    <phoneticPr fontId="3" type="noConversion"/>
  </si>
  <si>
    <t>10GB</t>
    <phoneticPr fontId="3" type="noConversion"/>
  </si>
  <si>
    <t>20GB</t>
    <phoneticPr fontId="3" type="noConversion"/>
  </si>
  <si>
    <t>30GB</t>
    <phoneticPr fontId="3" type="noConversion"/>
  </si>
  <si>
    <t>50GB</t>
    <phoneticPr fontId="3" type="noConversion"/>
  </si>
  <si>
    <t>100GB</t>
    <phoneticPr fontId="3" type="noConversion"/>
  </si>
  <si>
    <t>150GB</t>
    <phoneticPr fontId="3" type="noConversion"/>
  </si>
  <si>
    <t>200GB</t>
    <phoneticPr fontId="3" type="noConversion"/>
  </si>
  <si>
    <t>300GB</t>
    <phoneticPr fontId="3" type="noConversion"/>
  </si>
  <si>
    <t>500GB</t>
    <phoneticPr fontId="3" type="noConversion"/>
  </si>
  <si>
    <t>1TB</t>
    <phoneticPr fontId="3" type="noConversion"/>
  </si>
  <si>
    <t>2TB</t>
    <phoneticPr fontId="3" type="noConversion"/>
  </si>
  <si>
    <t>5TB</t>
    <phoneticPr fontId="3" type="noConversion"/>
  </si>
  <si>
    <t>10TB</t>
    <phoneticPr fontId="3" type="noConversion"/>
  </si>
  <si>
    <t>20TB</t>
    <phoneticPr fontId="3" type="noConversion"/>
  </si>
  <si>
    <t>50TB</t>
    <phoneticPr fontId="3" type="noConversion"/>
  </si>
  <si>
    <t>产品标准资费
（月/年）</t>
    <phoneticPr fontId="3" type="noConversion"/>
  </si>
  <si>
    <t>折后资费
(月/年)</t>
    <phoneticPr fontId="3" type="noConversion"/>
  </si>
  <si>
    <t>类型</t>
    <phoneticPr fontId="3" type="noConversion"/>
  </si>
  <si>
    <t>GB</t>
    <phoneticPr fontId="3" type="noConversion"/>
  </si>
  <si>
    <t>5G畅享套餐</t>
    <phoneticPr fontId="3" type="noConversion"/>
  </si>
  <si>
    <t>月流量/通话</t>
    <phoneticPr fontId="3" type="noConversion"/>
  </si>
  <si>
    <t>月流量30GB，通话500分钟</t>
    <phoneticPr fontId="3" type="noConversion"/>
  </si>
  <si>
    <t>月流量40GB，通话800分钟</t>
    <phoneticPr fontId="3" type="noConversion"/>
  </si>
  <si>
    <t>月流量60GB，通话1000分钟</t>
    <phoneticPr fontId="3" type="noConversion"/>
  </si>
  <si>
    <t>月流量80GB，通话1000分钟</t>
    <phoneticPr fontId="3" type="noConversion"/>
  </si>
  <si>
    <t>月流量100GB，通话1500分钟</t>
    <phoneticPr fontId="3" type="noConversion"/>
  </si>
  <si>
    <t>月流量150GB，通话2000分钟</t>
    <phoneticPr fontId="3" type="noConversion"/>
  </si>
  <si>
    <t>月流量300GB，通话3000分钟</t>
    <phoneticPr fontId="3" type="noConversion"/>
  </si>
  <si>
    <t>600Mbps</t>
  </si>
  <si>
    <t>A</t>
  </si>
  <si>
    <t>项目总计</t>
  </si>
  <si>
    <t>备注</t>
    <phoneticPr fontId="3" type="noConversion"/>
  </si>
  <si>
    <t>备注：</t>
    <phoneticPr fontId="3" type="noConversion"/>
  </si>
  <si>
    <t>园区流量包</t>
  </si>
  <si>
    <t>户</t>
    <phoneticPr fontId="3" type="noConversion"/>
  </si>
  <si>
    <t>通用流量</t>
  </si>
  <si>
    <t>单位</t>
    <phoneticPr fontId="3" type="noConversion"/>
  </si>
  <si>
    <t>数量</t>
    <phoneticPr fontId="3" type="noConversion"/>
  </si>
  <si>
    <t>定制DNN</t>
    <phoneticPr fontId="3" type="noConversion"/>
  </si>
  <si>
    <t>二、业务隔离费</t>
    <phoneticPr fontId="3" type="noConversion"/>
  </si>
  <si>
    <t>三、网元定制</t>
    <phoneticPr fontId="3" type="noConversion"/>
  </si>
  <si>
    <t>、</t>
    <phoneticPr fontId="3" type="noConversion"/>
  </si>
  <si>
    <t>一、定制流量</t>
    <phoneticPr fontId="3" type="noConversion"/>
  </si>
  <si>
    <t>月包(通用流量)</t>
    <phoneticPr fontId="3" type="noConversion"/>
  </si>
  <si>
    <t>月包(定向流量)</t>
    <phoneticPr fontId="3" type="noConversion"/>
  </si>
  <si>
    <t>年包(通用流量)</t>
    <phoneticPr fontId="3" type="noConversion"/>
  </si>
  <si>
    <t>年包(定向流量)</t>
    <phoneticPr fontId="3" type="noConversion"/>
  </si>
  <si>
    <t>年包</t>
  </si>
  <si>
    <t>月包</t>
    <phoneticPr fontId="3" type="noConversion"/>
  </si>
  <si>
    <t>年包</t>
    <phoneticPr fontId="3" type="noConversion"/>
  </si>
  <si>
    <t>国内流量</t>
    <phoneticPr fontId="3" type="noConversion"/>
  </si>
  <si>
    <t>规格</t>
    <phoneticPr fontId="3" type="noConversion"/>
  </si>
  <si>
    <t>定制流量</t>
    <phoneticPr fontId="3" type="noConversion"/>
  </si>
  <si>
    <t>辅助表</t>
    <phoneticPr fontId="3" type="noConversion"/>
  </si>
  <si>
    <t>定制号卡</t>
    <phoneticPr fontId="3" type="noConversion"/>
  </si>
  <si>
    <t>消费插拔卡</t>
  </si>
  <si>
    <t>工业插拔卡</t>
  </si>
  <si>
    <t>工业贴片卡</t>
  </si>
  <si>
    <t>消费贴片卡</t>
    <phoneticPr fontId="3" type="noConversion"/>
  </si>
  <si>
    <t>-</t>
    <phoneticPr fontId="3" type="noConversion"/>
  </si>
  <si>
    <t>一半6%,一半13%</t>
    <phoneticPr fontId="3" type="noConversion"/>
  </si>
  <si>
    <t>业务隔离</t>
  </si>
  <si>
    <t>定制 DNN</t>
  </si>
  <si>
    <t>无线 VPDN 群</t>
  </si>
  <si>
    <t>线</t>
    <phoneticPr fontId="3" type="noConversion"/>
  </si>
  <si>
    <t>张</t>
    <phoneticPr fontId="3" type="noConversion"/>
  </si>
  <si>
    <t>三、固定入网专线</t>
    <phoneticPr fontId="3" type="noConversion"/>
  </si>
  <si>
    <t>四、网元定制</t>
    <phoneticPr fontId="3" type="noConversion"/>
  </si>
  <si>
    <t>定向流量</t>
  </si>
  <si>
    <t>月流量30GB，通话500分钟</t>
  </si>
  <si>
    <t>300GB</t>
  </si>
  <si>
    <t>消费贴片卡</t>
  </si>
  <si>
    <t>无线 VPDN 群</t>
    <phoneticPr fontId="3" type="noConversion"/>
  </si>
  <si>
    <t>独享UPF报价（下沉核心网网元服务网）</t>
    <phoneticPr fontId="3" type="noConversion"/>
  </si>
  <si>
    <t>方案</t>
    <phoneticPr fontId="3" type="noConversion"/>
  </si>
  <si>
    <t>方案说明</t>
    <phoneticPr fontId="3" type="noConversion"/>
  </si>
  <si>
    <t>协议期</t>
    <phoneticPr fontId="3" type="noConversion"/>
  </si>
  <si>
    <t>产品标准月资费</t>
    <phoneticPr fontId="3" type="noConversion"/>
  </si>
  <si>
    <t>产品标准年资费</t>
    <phoneticPr fontId="3" type="noConversion"/>
  </si>
  <si>
    <t>方案一</t>
    <phoneticPr fontId="17" type="noConversion"/>
  </si>
  <si>
    <t>用户面下沉基础方案
（1套UPF，含5G专网运营平台）</t>
    <phoneticPr fontId="3" type="noConversion"/>
  </si>
  <si>
    <t>1年</t>
    <phoneticPr fontId="3" type="noConversion"/>
  </si>
  <si>
    <t>2年</t>
    <phoneticPr fontId="17" type="noConversion"/>
  </si>
  <si>
    <t>3年</t>
    <phoneticPr fontId="3" type="noConversion"/>
  </si>
  <si>
    <t>4年</t>
  </si>
  <si>
    <t>5年</t>
  </si>
  <si>
    <t>方案二</t>
    <phoneticPr fontId="17" type="noConversion"/>
  </si>
  <si>
    <t>用户面下沉高可用方案
（2套UPF，含5G专网运营平台）</t>
    <phoneticPr fontId="3" type="noConversion"/>
  </si>
  <si>
    <t>方案三</t>
    <phoneticPr fontId="17" type="noConversion"/>
  </si>
  <si>
    <t>用户面下沉+应急5GC网元下沉 高可用方案
（1套UPF+1套应急5GC，含5G专网运营平台）
风筝M：10G</t>
    <phoneticPr fontId="3" type="noConversion"/>
  </si>
  <si>
    <t>参考资费</t>
    <phoneticPr fontId="3" type="noConversion"/>
  </si>
  <si>
    <t>一年一付</t>
  </si>
  <si>
    <t>一次性付清</t>
  </si>
  <si>
    <t>套</t>
    <phoneticPr fontId="3" type="noConversion"/>
  </si>
  <si>
    <t>协议期</t>
  </si>
  <si>
    <t>带宽</t>
    <phoneticPr fontId="3" type="noConversion"/>
  </si>
  <si>
    <t>5G云网UPF服务</t>
    <phoneticPr fontId="3" type="noConversion"/>
  </si>
  <si>
    <t>5G定制网STN专线</t>
    <phoneticPr fontId="3" type="noConversion"/>
  </si>
  <si>
    <t>100Mbps</t>
    <phoneticPr fontId="3" type="noConversion"/>
  </si>
  <si>
    <t>200Mbps</t>
    <phoneticPr fontId="3" type="noConversion"/>
  </si>
  <si>
    <t>300Mbps</t>
    <phoneticPr fontId="3" type="noConversion"/>
  </si>
  <si>
    <t>400Mbps</t>
    <phoneticPr fontId="3" type="noConversion"/>
  </si>
  <si>
    <t>500Mbps</t>
    <phoneticPr fontId="3" type="noConversion"/>
  </si>
  <si>
    <t>600Mbps</t>
    <phoneticPr fontId="3" type="noConversion"/>
  </si>
  <si>
    <t>700Mbps</t>
    <phoneticPr fontId="3" type="noConversion"/>
  </si>
  <si>
    <t>800Mbps</t>
    <phoneticPr fontId="3" type="noConversion"/>
  </si>
  <si>
    <t>900Mbps</t>
    <phoneticPr fontId="3" type="noConversion"/>
  </si>
  <si>
    <t>1Gbps</t>
    <phoneticPr fontId="3" type="noConversion"/>
  </si>
  <si>
    <t>2Gbps</t>
    <phoneticPr fontId="3" type="noConversion"/>
  </si>
  <si>
    <t>3Gbps</t>
    <phoneticPr fontId="3" type="noConversion"/>
  </si>
  <si>
    <t>一次性端口费</t>
    <phoneticPr fontId="3" type="noConversion"/>
  </si>
  <si>
    <t>月流量100GB，通话1500分钟</t>
  </si>
  <si>
    <t>固定入网专线</t>
    <phoneticPr fontId="3" type="noConversion"/>
  </si>
  <si>
    <t>月包</t>
  </si>
  <si>
    <t>150GB</t>
  </si>
  <si>
    <t>共享式5G UPF服务</t>
    <phoneticPr fontId="3" type="noConversion"/>
  </si>
  <si>
    <t>5G定制网IPRAN专线</t>
    <phoneticPr fontId="3" type="noConversion"/>
  </si>
  <si>
    <t>功能费</t>
    <phoneticPr fontId="3" type="noConversion"/>
  </si>
  <si>
    <t>网络参考费</t>
    <phoneticPr fontId="3" type="noConversion"/>
  </si>
  <si>
    <t>速率</t>
    <phoneticPr fontId="3" type="noConversion"/>
  </si>
  <si>
    <t>资费（元/月）</t>
    <phoneticPr fontId="3" type="noConversion"/>
  </si>
  <si>
    <t>1M</t>
  </si>
  <si>
    <t>2M</t>
  </si>
  <si>
    <t>4M</t>
  </si>
  <si>
    <t>6M</t>
  </si>
  <si>
    <t>8M</t>
  </si>
  <si>
    <t>10M</t>
  </si>
  <si>
    <t>15M</t>
  </si>
  <si>
    <t>20M</t>
  </si>
  <si>
    <t>25M</t>
  </si>
  <si>
    <t>30M</t>
  </si>
  <si>
    <t>34M</t>
  </si>
  <si>
    <t>40M</t>
  </si>
  <si>
    <t>50M</t>
  </si>
  <si>
    <t>60M</t>
  </si>
  <si>
    <t>70M</t>
  </si>
  <si>
    <t>80M</t>
  </si>
  <si>
    <t>90M</t>
  </si>
  <si>
    <t>100M</t>
  </si>
  <si>
    <t>150M</t>
  </si>
  <si>
    <t>155M</t>
  </si>
  <si>
    <t>5G定制网超级号卡</t>
  </si>
  <si>
    <t>套餐功能费</t>
  </si>
  <si>
    <t>费用（元/月/号）</t>
    <phoneticPr fontId="3" type="noConversion"/>
  </si>
  <si>
    <t>套餐功能费</t>
    <phoneticPr fontId="3" type="noConversion"/>
  </si>
  <si>
    <t>号</t>
    <phoneticPr fontId="3" type="noConversion"/>
  </si>
  <si>
    <t>一次性费用</t>
    <phoneticPr fontId="3" type="noConversion"/>
  </si>
  <si>
    <t>手续费</t>
    <phoneticPr fontId="3" type="noConversion"/>
  </si>
  <si>
    <t>工料费</t>
    <phoneticPr fontId="3" type="noConversion"/>
  </si>
  <si>
    <t>调测费</t>
    <phoneticPr fontId="3" type="noConversion"/>
  </si>
  <si>
    <t>IPRAN专线参考资费</t>
    <phoneticPr fontId="3" type="noConversion"/>
  </si>
  <si>
    <t>2年</t>
  </si>
  <si>
    <t>用户面下沉高可用方案
（2套UPF，含5G专网运营平台）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</si>
</sst>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_ * #,##0_ ;_ * \-#,##0_ ;_ * &quot;-&quot;??_ ;_ @_ "/>
    <numFmt numFmtId="177" formatCode="#,##0_ "/>
    <numFmt numFmtId="178" formatCode="0.00_);[Red]\(0.00\)"/>
    <numFmt numFmtId="179" formatCode="0.00_ "/>
    <numFmt numFmtId="180" formatCode="0_);[Red]\(0\)"/>
    <numFmt numFmtId="181" formatCode="0_ 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4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Times New Roman"/>
      <family val="1"/>
    </font>
    <font>
      <b/>
      <sz val="11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等线"/>
      <family val="2"/>
      <charset val="134"/>
      <scheme val="minor"/>
    </font>
    <font>
      <sz val="10"/>
      <color rgb="FF000000"/>
      <name val="微软雅黑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/>
    <xf numFmtId="0" fontId="13" fillId="0" borderId="0"/>
  </cellStyleXfs>
  <cellXfs count="131">
    <xf numFmtId="0" fontId="0" fillId="0" borderId="0" xfId="0"/>
    <xf numFmtId="176" fontId="4" fillId="4" borderId="7" xfId="1" applyNumberFormat="1" applyFont="1" applyFill="1" applyBorder="1" applyAlignment="1">
      <alignment horizontal="center" vertical="center" wrapText="1"/>
    </xf>
    <xf numFmtId="176" fontId="6" fillId="4" borderId="7" xfId="1" applyNumberFormat="1" applyFont="1" applyFill="1" applyBorder="1" applyAlignment="1">
      <alignment horizontal="center" vertical="center" wrapText="1"/>
    </xf>
    <xf numFmtId="176" fontId="7" fillId="4" borderId="7" xfId="1" applyNumberFormat="1" applyFont="1" applyFill="1" applyBorder="1" applyAlignment="1">
      <alignment horizontal="center" vertical="center" wrapText="1"/>
    </xf>
    <xf numFmtId="176" fontId="6" fillId="5" borderId="7" xfId="1" applyNumberFormat="1" applyFont="1" applyFill="1" applyBorder="1" applyAlignment="1">
      <alignment horizontal="center" vertical="center" wrapText="1"/>
    </xf>
    <xf numFmtId="176" fontId="7" fillId="5" borderId="7" xfId="1" applyNumberFormat="1" applyFont="1" applyFill="1" applyBorder="1" applyAlignment="1">
      <alignment horizontal="center" vertical="center" wrapText="1"/>
    </xf>
    <xf numFmtId="176" fontId="4" fillId="6" borderId="7" xfId="1" applyNumberFormat="1" applyFont="1" applyFill="1" applyBorder="1" applyAlignment="1">
      <alignment horizontal="center" vertical="center" wrapText="1"/>
    </xf>
    <xf numFmtId="43" fontId="4" fillId="6" borderId="7" xfId="1" applyFont="1" applyFill="1" applyBorder="1" applyAlignment="1">
      <alignment horizontal="center" vertical="center" wrapText="1"/>
    </xf>
    <xf numFmtId="43" fontId="4" fillId="0" borderId="7" xfId="1" applyFont="1" applyBorder="1" applyAlignment="1">
      <alignment horizontal="left" vertical="center"/>
    </xf>
    <xf numFmtId="43" fontId="5" fillId="0" borderId="7" xfId="1" applyFont="1" applyBorder="1" applyAlignment="1">
      <alignment horizontal="center" vertical="center"/>
    </xf>
    <xf numFmtId="43" fontId="5" fillId="0" borderId="7" xfId="1" applyFont="1" applyBorder="1" applyAlignment="1">
      <alignment horizontal="center" vertical="center" wrapText="1"/>
    </xf>
    <xf numFmtId="176" fontId="4" fillId="4" borderId="7" xfId="1" applyNumberFormat="1" applyFont="1" applyFill="1" applyBorder="1" applyAlignment="1">
      <alignment horizontal="center" vertical="center"/>
    </xf>
    <xf numFmtId="176" fontId="8" fillId="4" borderId="7" xfId="1" applyNumberFormat="1" applyFont="1" applyFill="1" applyBorder="1" applyAlignment="1">
      <alignment horizontal="center" vertical="center"/>
    </xf>
    <xf numFmtId="176" fontId="4" fillId="5" borderId="7" xfId="1" applyNumberFormat="1" applyFont="1" applyFill="1" applyBorder="1" applyAlignment="1">
      <alignment horizontal="center" vertical="center"/>
    </xf>
    <xf numFmtId="176" fontId="4" fillId="6" borderId="7" xfId="1" applyNumberFormat="1" applyFont="1" applyFill="1" applyBorder="1" applyAlignment="1">
      <alignment horizontal="center" vertical="center"/>
    </xf>
    <xf numFmtId="43" fontId="8" fillId="6" borderId="7" xfId="1" applyFont="1" applyFill="1" applyBorder="1" applyAlignment="1">
      <alignment horizontal="left" vertical="center" wrapText="1"/>
    </xf>
    <xf numFmtId="176" fontId="9" fillId="0" borderId="7" xfId="1" applyNumberFormat="1" applyFont="1" applyBorder="1" applyAlignment="1">
      <alignment horizontal="center" vertical="top"/>
    </xf>
    <xf numFmtId="43" fontId="8" fillId="0" borderId="7" xfId="1" applyFont="1" applyBorder="1" applyAlignment="1">
      <alignment horizontal="left" vertical="center" wrapText="1"/>
    </xf>
    <xf numFmtId="43" fontId="9" fillId="7" borderId="7" xfId="1" applyFont="1" applyFill="1" applyBorder="1" applyAlignment="1">
      <alignment horizontal="center" vertical="center" wrapText="1"/>
    </xf>
    <xf numFmtId="43" fontId="9" fillId="0" borderId="7" xfId="1" applyFont="1" applyBorder="1" applyAlignment="1">
      <alignment horizontal="center" vertical="center"/>
    </xf>
    <xf numFmtId="9" fontId="8" fillId="8" borderId="7" xfId="2" applyFont="1" applyFill="1" applyBorder="1" applyAlignment="1">
      <alignment vertical="center"/>
    </xf>
    <xf numFmtId="43" fontId="10" fillId="6" borderId="7" xfId="1" applyFont="1" applyFill="1" applyBorder="1" applyAlignment="1">
      <alignment horizontal="left" vertical="center" wrapText="1"/>
    </xf>
    <xf numFmtId="176" fontId="4" fillId="0" borderId="7" xfId="1" applyNumberFormat="1" applyFont="1" applyBorder="1" applyAlignment="1">
      <alignment horizontal="left" vertical="center"/>
    </xf>
    <xf numFmtId="43" fontId="9" fillId="0" borderId="7" xfId="1" applyFont="1" applyBorder="1" applyAlignment="1">
      <alignment horizontal="center" vertical="center" wrapText="1"/>
    </xf>
    <xf numFmtId="43" fontId="8" fillId="6" borderId="7" xfId="1" applyFont="1" applyFill="1" applyBorder="1" applyAlignment="1">
      <alignment horizontal="center" vertical="center"/>
    </xf>
    <xf numFmtId="176" fontId="9" fillId="0" borderId="7" xfId="1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76" fontId="9" fillId="0" borderId="7" xfId="1" applyNumberFormat="1" applyFont="1" applyBorder="1" applyAlignment="1">
      <alignment horizontal="right" vertical="center" wrapText="1"/>
    </xf>
    <xf numFmtId="43" fontId="8" fillId="0" borderId="7" xfId="1" applyFont="1" applyFill="1" applyBorder="1" applyAlignment="1">
      <alignment horizontal="center" vertical="center" wrapText="1"/>
    </xf>
    <xf numFmtId="43" fontId="9" fillId="0" borderId="7" xfId="1" applyFont="1" applyFill="1" applyBorder="1" applyAlignment="1">
      <alignment horizontal="center" vertical="center" wrapText="1"/>
    </xf>
    <xf numFmtId="43" fontId="9" fillId="0" borderId="7" xfId="1" applyFont="1" applyFill="1" applyBorder="1" applyAlignment="1">
      <alignment horizontal="center" vertical="center"/>
    </xf>
    <xf numFmtId="9" fontId="9" fillId="0" borderId="7" xfId="1" applyNumberFormat="1" applyFont="1" applyFill="1" applyBorder="1" applyAlignment="1">
      <alignment horizontal="center" vertical="center"/>
    </xf>
    <xf numFmtId="177" fontId="8" fillId="4" borderId="7" xfId="1" applyNumberFormat="1" applyFont="1" applyFill="1" applyBorder="1" applyAlignment="1">
      <alignment vertical="center"/>
    </xf>
    <xf numFmtId="177" fontId="8" fillId="6" borderId="7" xfId="1" applyNumberFormat="1" applyFont="1" applyFill="1" applyBorder="1" applyAlignment="1">
      <alignment vertical="center"/>
    </xf>
    <xf numFmtId="177" fontId="8" fillId="5" borderId="7" xfId="1" applyNumberFormat="1" applyFont="1" applyFill="1" applyBorder="1" applyAlignment="1">
      <alignment vertical="center"/>
    </xf>
    <xf numFmtId="0" fontId="14" fillId="13" borderId="7" xfId="0" applyFont="1" applyFill="1" applyBorder="1" applyAlignment="1">
      <alignment horizontal="center" vertical="center"/>
    </xf>
    <xf numFmtId="0" fontId="14" fillId="13" borderId="7" xfId="0" applyFont="1" applyFill="1" applyBorder="1" applyAlignment="1">
      <alignment horizontal="left" vertical="center"/>
    </xf>
    <xf numFmtId="0" fontId="14" fillId="13" borderId="7" xfId="0" applyFont="1" applyFill="1" applyBorder="1" applyAlignment="1">
      <alignment vertical="center" wrapText="1"/>
    </xf>
    <xf numFmtId="0" fontId="14" fillId="13" borderId="7" xfId="0" applyFont="1" applyFill="1" applyBorder="1" applyAlignment="1">
      <alignment vertical="center"/>
    </xf>
    <xf numFmtId="179" fontId="14" fillId="13" borderId="7" xfId="0" applyNumberFormat="1" applyFont="1" applyFill="1" applyBorder="1" applyAlignment="1">
      <alignment horizontal="right" vertical="center"/>
    </xf>
    <xf numFmtId="178" fontId="14" fillId="13" borderId="7" xfId="0" applyNumberFormat="1" applyFont="1" applyFill="1" applyBorder="1" applyAlignment="1">
      <alignment horizontal="right" vertical="center"/>
    </xf>
    <xf numFmtId="176" fontId="9" fillId="0" borderId="1" xfId="1" applyNumberFormat="1" applyFont="1" applyBorder="1" applyAlignment="1">
      <alignment horizontal="center" vertical="center"/>
    </xf>
    <xf numFmtId="43" fontId="8" fillId="0" borderId="3" xfId="1" applyFont="1" applyBorder="1" applyAlignment="1">
      <alignment horizontal="left" vertical="center" wrapText="1"/>
    </xf>
    <xf numFmtId="180" fontId="8" fillId="4" borderId="7" xfId="1" applyNumberFormat="1" applyFont="1" applyFill="1" applyBorder="1" applyAlignment="1">
      <alignment vertical="center"/>
    </xf>
    <xf numFmtId="180" fontId="8" fillId="5" borderId="7" xfId="1" applyNumberFormat="1" applyFont="1" applyFill="1" applyBorder="1" applyAlignment="1">
      <alignment vertical="center"/>
    </xf>
    <xf numFmtId="180" fontId="8" fillId="6" borderId="7" xfId="1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181" fontId="14" fillId="13" borderId="7" xfId="0" applyNumberFormat="1" applyFont="1" applyFill="1" applyBorder="1" applyAlignment="1">
      <alignment horizontal="right" vertical="center"/>
    </xf>
    <xf numFmtId="180" fontId="14" fillId="13" borderId="7" xfId="0" applyNumberFormat="1" applyFont="1" applyFill="1" applyBorder="1" applyAlignment="1">
      <alignment horizontal="right" vertical="center"/>
    </xf>
    <xf numFmtId="0" fontId="0" fillId="12" borderId="7" xfId="0" applyFill="1" applyBorder="1"/>
    <xf numFmtId="0" fontId="0" fillId="9" borderId="7" xfId="0" applyFill="1" applyBorder="1"/>
    <xf numFmtId="0" fontId="0" fillId="10" borderId="7" xfId="0" applyFill="1" applyBorder="1"/>
    <xf numFmtId="176" fontId="6" fillId="12" borderId="7" xfId="1" applyNumberFormat="1" applyFont="1" applyFill="1" applyBorder="1" applyAlignment="1">
      <alignment horizontal="center" vertical="center" wrapText="1"/>
    </xf>
    <xf numFmtId="176" fontId="6" fillId="15" borderId="7" xfId="1" applyNumberFormat="1" applyFont="1" applyFill="1" applyBorder="1" applyAlignment="1">
      <alignment horizontal="center" vertical="center" wrapText="1"/>
    </xf>
    <xf numFmtId="9" fontId="9" fillId="7" borderId="7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11" borderId="7" xfId="0" applyFill="1" applyBorder="1"/>
    <xf numFmtId="0" fontId="0" fillId="0" borderId="0" xfId="0" applyAlignment="1">
      <alignment horizontal="left"/>
    </xf>
    <xf numFmtId="9" fontId="8" fillId="12" borderId="7" xfId="2" applyFont="1" applyFill="1" applyBorder="1" applyAlignment="1">
      <alignment vertical="center"/>
    </xf>
    <xf numFmtId="177" fontId="8" fillId="16" borderId="7" xfId="1" applyNumberFormat="1" applyFont="1" applyFill="1" applyBorder="1" applyAlignment="1">
      <alignment vertical="center"/>
    </xf>
    <xf numFmtId="180" fontId="8" fillId="16" borderId="7" xfId="1" applyNumberFormat="1" applyFont="1" applyFill="1" applyBorder="1" applyAlignment="1">
      <alignment vertical="center"/>
    </xf>
    <xf numFmtId="0" fontId="9" fillId="7" borderId="7" xfId="1" applyNumberFormat="1" applyFont="1" applyFill="1" applyBorder="1" applyAlignment="1">
      <alignment horizontal="center" vertical="center" wrapText="1"/>
    </xf>
    <xf numFmtId="176" fontId="8" fillId="0" borderId="7" xfId="1" applyNumberFormat="1" applyFont="1" applyFill="1" applyBorder="1" applyAlignment="1">
      <alignment horizontal="center" vertical="center" wrapText="1"/>
    </xf>
    <xf numFmtId="180" fontId="4" fillId="0" borderId="7" xfId="1" applyNumberFormat="1" applyFont="1" applyBorder="1" applyAlignment="1">
      <alignment horizontal="center" vertical="center" wrapText="1"/>
    </xf>
    <xf numFmtId="180" fontId="8" fillId="0" borderId="7" xfId="1" applyNumberFormat="1" applyFont="1" applyFill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 wrapText="1"/>
    </xf>
    <xf numFmtId="180" fontId="8" fillId="4" borderId="7" xfId="1" applyNumberFormat="1" applyFont="1" applyFill="1" applyBorder="1" applyAlignment="1">
      <alignment horizontal="center" vertical="center"/>
    </xf>
    <xf numFmtId="9" fontId="8" fillId="12" borderId="7" xfId="2" applyFont="1" applyFill="1" applyBorder="1" applyAlignment="1">
      <alignment horizontal="center" vertical="center"/>
    </xf>
    <xf numFmtId="43" fontId="16" fillId="17" borderId="7" xfId="1" applyFont="1" applyFill="1" applyBorder="1" applyAlignment="1">
      <alignment horizontal="center" vertical="center" wrapText="1"/>
    </xf>
    <xf numFmtId="43" fontId="9" fillId="18" borderId="7" xfId="1" applyFont="1" applyFill="1" applyBorder="1" applyAlignment="1">
      <alignment horizontal="center" vertical="center" wrapText="1"/>
    </xf>
    <xf numFmtId="177" fontId="9" fillId="18" borderId="7" xfId="1" applyNumberFormat="1" applyFont="1" applyFill="1" applyBorder="1" applyAlignment="1">
      <alignment horizontal="center" vertical="center"/>
    </xf>
    <xf numFmtId="43" fontId="16" fillId="19" borderId="7" xfId="1" applyFont="1" applyFill="1" applyBorder="1" applyAlignment="1">
      <alignment horizontal="center" vertical="center" wrapText="1"/>
    </xf>
    <xf numFmtId="180" fontId="8" fillId="20" borderId="7" xfId="1" applyNumberFormat="1" applyFont="1" applyFill="1" applyBorder="1" applyAlignment="1">
      <alignment horizontal="center" vertical="center" wrapText="1"/>
    </xf>
    <xf numFmtId="180" fontId="9" fillId="20" borderId="7" xfId="1" applyNumberFormat="1" applyFont="1" applyFill="1" applyBorder="1" applyAlignment="1">
      <alignment horizontal="center" vertical="center"/>
    </xf>
    <xf numFmtId="43" fontId="16" fillId="21" borderId="7" xfId="1" applyFont="1" applyFill="1" applyBorder="1" applyAlignment="1">
      <alignment horizontal="center" vertical="center" wrapText="1"/>
    </xf>
    <xf numFmtId="43" fontId="9" fillId="22" borderId="7" xfId="1" applyFont="1" applyFill="1" applyBorder="1" applyAlignment="1">
      <alignment horizontal="center" vertical="center" wrapText="1"/>
    </xf>
    <xf numFmtId="9" fontId="11" fillId="0" borderId="7" xfId="0" applyNumberFormat="1" applyFont="1" applyBorder="1" applyAlignment="1">
      <alignment horizontal="center" vertical="center"/>
    </xf>
    <xf numFmtId="43" fontId="0" fillId="0" borderId="7" xfId="0" applyNumberFormat="1" applyBorder="1"/>
    <xf numFmtId="0" fontId="9" fillId="0" borderId="0" xfId="0" applyFont="1"/>
    <xf numFmtId="0" fontId="0" fillId="0" borderId="0" xfId="0" applyAlignment="1">
      <alignment horizontal="center" vertical="center"/>
    </xf>
    <xf numFmtId="43" fontId="9" fillId="0" borderId="5" xfId="1" applyFont="1" applyFill="1" applyBorder="1" applyAlignment="1">
      <alignment horizontal="center" vertical="center" wrapText="1"/>
    </xf>
    <xf numFmtId="177" fontId="8" fillId="0" borderId="7" xfId="1" applyNumberFormat="1" applyFont="1" applyFill="1" applyBorder="1" applyAlignment="1">
      <alignment horizontal="center" vertical="center" wrapText="1"/>
    </xf>
    <xf numFmtId="0" fontId="0" fillId="9" borderId="6" xfId="0" applyFill="1" applyBorder="1"/>
    <xf numFmtId="43" fontId="5" fillId="0" borderId="8" xfId="1" applyFont="1" applyBorder="1" applyAlignment="1">
      <alignment horizontal="left" vertical="top" wrapText="1"/>
    </xf>
    <xf numFmtId="43" fontId="5" fillId="0" borderId="9" xfId="1" applyFont="1" applyBorder="1" applyAlignment="1">
      <alignment horizontal="left" vertical="top" wrapText="1"/>
    </xf>
    <xf numFmtId="43" fontId="5" fillId="0" borderId="10" xfId="1" applyFont="1" applyBorder="1" applyAlignment="1">
      <alignment horizontal="left" vertical="top" wrapText="1"/>
    </xf>
    <xf numFmtId="43" fontId="5" fillId="0" borderId="11" xfId="1" applyFont="1" applyBorder="1" applyAlignment="1">
      <alignment horizontal="left" vertical="top" wrapText="1"/>
    </xf>
    <xf numFmtId="43" fontId="5" fillId="0" borderId="0" xfId="1" applyFont="1" applyBorder="1" applyAlignment="1">
      <alignment horizontal="left" vertical="top" wrapText="1"/>
    </xf>
    <xf numFmtId="43" fontId="5" fillId="0" borderId="12" xfId="1" applyFont="1" applyBorder="1" applyAlignment="1">
      <alignment horizontal="left" vertical="top" wrapText="1"/>
    </xf>
    <xf numFmtId="43" fontId="5" fillId="0" borderId="13" xfId="1" applyFont="1" applyBorder="1" applyAlignment="1">
      <alignment horizontal="left" vertical="top" wrapText="1"/>
    </xf>
    <xf numFmtId="43" fontId="5" fillId="0" borderId="14" xfId="1" applyFont="1" applyBorder="1" applyAlignment="1">
      <alignment horizontal="left" vertical="top" wrapText="1"/>
    </xf>
    <xf numFmtId="43" fontId="5" fillId="0" borderId="15" xfId="1" applyFont="1" applyBorder="1" applyAlignment="1">
      <alignment horizontal="left" vertical="top" wrapText="1"/>
    </xf>
    <xf numFmtId="43" fontId="4" fillId="2" borderId="4" xfId="1" applyFont="1" applyFill="1" applyBorder="1" applyAlignment="1">
      <alignment horizontal="center" vertical="center" wrapText="1"/>
    </xf>
    <xf numFmtId="43" fontId="4" fillId="2" borderId="5" xfId="1" applyFont="1" applyFill="1" applyBorder="1" applyAlignment="1">
      <alignment horizontal="center" vertical="center" wrapText="1"/>
    </xf>
    <xf numFmtId="43" fontId="4" fillId="2" borderId="6" xfId="1" applyFont="1" applyFill="1" applyBorder="1" applyAlignment="1">
      <alignment horizontal="center" vertical="center" wrapText="1"/>
    </xf>
    <xf numFmtId="176" fontId="4" fillId="0" borderId="1" xfId="1" applyNumberFormat="1" applyFont="1" applyBorder="1" applyAlignment="1">
      <alignment horizontal="left" vertical="center"/>
    </xf>
    <xf numFmtId="176" fontId="4" fillId="0" borderId="3" xfId="1" applyNumberFormat="1" applyFont="1" applyBorder="1" applyAlignment="1">
      <alignment horizontal="left" vertical="center"/>
    </xf>
    <xf numFmtId="43" fontId="2" fillId="0" borderId="1" xfId="1" applyFont="1" applyBorder="1" applyAlignment="1">
      <alignment horizontal="center" vertical="center" wrapText="1"/>
    </xf>
    <xf numFmtId="43" fontId="2" fillId="0" borderId="2" xfId="1" applyFont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 wrapText="1"/>
    </xf>
    <xf numFmtId="176" fontId="4" fillId="2" borderId="4" xfId="1" applyNumberFormat="1" applyFont="1" applyFill="1" applyBorder="1" applyAlignment="1">
      <alignment horizontal="center" vertical="center" wrapText="1"/>
    </xf>
    <xf numFmtId="176" fontId="4" fillId="2" borderId="5" xfId="1" applyNumberFormat="1" applyFont="1" applyFill="1" applyBorder="1" applyAlignment="1">
      <alignment horizontal="center" vertical="center" wrapText="1"/>
    </xf>
    <xf numFmtId="176" fontId="4" fillId="2" borderId="6" xfId="1" applyNumberFormat="1" applyFont="1" applyFill="1" applyBorder="1" applyAlignment="1">
      <alignment horizontal="center" vertical="center" wrapText="1"/>
    </xf>
    <xf numFmtId="43" fontId="5" fillId="3" borderId="1" xfId="1" applyFont="1" applyFill="1" applyBorder="1" applyAlignment="1">
      <alignment horizontal="center" vertical="center"/>
    </xf>
    <xf numFmtId="43" fontId="5" fillId="3" borderId="2" xfId="1" applyFont="1" applyFill="1" applyBorder="1" applyAlignment="1">
      <alignment horizontal="center" vertical="center"/>
    </xf>
    <xf numFmtId="43" fontId="5" fillId="3" borderId="3" xfId="1" applyFont="1" applyFill="1" applyBorder="1" applyAlignment="1">
      <alignment horizontal="center" vertical="center"/>
    </xf>
    <xf numFmtId="176" fontId="5" fillId="4" borderId="1" xfId="1" applyNumberFormat="1" applyFont="1" applyFill="1" applyBorder="1" applyAlignment="1">
      <alignment horizontal="center" vertical="center"/>
    </xf>
    <xf numFmtId="176" fontId="5" fillId="4" borderId="2" xfId="1" applyNumberFormat="1" applyFont="1" applyFill="1" applyBorder="1" applyAlignment="1">
      <alignment horizontal="center" vertical="center"/>
    </xf>
    <xf numFmtId="176" fontId="5" fillId="4" borderId="3" xfId="1" applyNumberFormat="1" applyFont="1" applyFill="1" applyBorder="1" applyAlignment="1">
      <alignment horizontal="center" vertical="center"/>
    </xf>
    <xf numFmtId="176" fontId="5" fillId="5" borderId="1" xfId="1" applyNumberFormat="1" applyFont="1" applyFill="1" applyBorder="1" applyAlignment="1">
      <alignment horizontal="center" vertical="center"/>
    </xf>
    <xf numFmtId="176" fontId="5" fillId="5" borderId="3" xfId="1" applyNumberFormat="1" applyFont="1" applyFill="1" applyBorder="1" applyAlignment="1">
      <alignment horizontal="center" vertical="center"/>
    </xf>
    <xf numFmtId="43" fontId="5" fillId="6" borderId="1" xfId="1" applyFont="1" applyFill="1" applyBorder="1" applyAlignment="1">
      <alignment horizontal="center" vertical="center"/>
    </xf>
    <xf numFmtId="43" fontId="5" fillId="6" borderId="3" xfId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12" fillId="14" borderId="7" xfId="0" applyFont="1" applyFill="1" applyBorder="1" applyAlignment="1">
      <alignment horizontal="center"/>
    </xf>
    <xf numFmtId="0" fontId="0" fillId="18" borderId="7" xfId="0" applyFill="1" applyBorder="1" applyAlignment="1">
      <alignment horizontal="center" vertical="center"/>
    </xf>
    <xf numFmtId="43" fontId="8" fillId="18" borderId="7" xfId="1" applyFont="1" applyFill="1" applyBorder="1" applyAlignment="1">
      <alignment horizontal="center" vertical="center" wrapText="1"/>
    </xf>
    <xf numFmtId="43" fontId="15" fillId="19" borderId="1" xfId="1" applyFont="1" applyFill="1" applyBorder="1" applyAlignment="1">
      <alignment horizontal="center" vertical="center" wrapText="1"/>
    </xf>
    <xf numFmtId="43" fontId="15" fillId="19" borderId="2" xfId="1" applyFont="1" applyFill="1" applyBorder="1" applyAlignment="1">
      <alignment horizontal="center" vertical="center" wrapText="1"/>
    </xf>
    <xf numFmtId="43" fontId="15" fillId="19" borderId="3" xfId="1" applyFont="1" applyFill="1" applyBorder="1" applyAlignment="1">
      <alignment horizontal="center" vertical="center" wrapText="1"/>
    </xf>
    <xf numFmtId="43" fontId="15" fillId="17" borderId="7" xfId="1" applyFont="1" applyFill="1" applyBorder="1" applyAlignment="1">
      <alignment horizontal="center" vertical="center" wrapText="1"/>
    </xf>
    <xf numFmtId="0" fontId="18" fillId="10" borderId="7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</cellXfs>
  <cellStyles count="5">
    <cellStyle name="0,0_x000a__x000a_NA_x000a__x000a_" xfId="4" xr:uid="{DD34A98B-9BA1-423B-9829-92E6AF081AAE}"/>
    <cellStyle name="百分比" xfId="2" builtinId="5"/>
    <cellStyle name="常规" xfId="0" builtinId="0"/>
    <cellStyle name="常规 7" xfId="3" xr:uid="{C15C3FE9-E61E-442F-9571-8060B4685372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topLeftCell="A2" zoomScale="105" workbookViewId="0">
      <selection activeCell="I15" sqref="I15"/>
    </sheetView>
  </sheetViews>
  <sheetFormatPr defaultRowHeight="14" x14ac:dyDescent="0.3"/>
  <cols>
    <col min="2" max="2" width="31.58203125" customWidth="1"/>
    <col min="3" max="3" width="11.33203125" customWidth="1"/>
    <col min="5" max="5" width="12.08203125" customWidth="1"/>
    <col min="7" max="7" width="10.5" customWidth="1"/>
    <col min="8" max="8" width="13.6640625" customWidth="1"/>
    <col min="11" max="11" width="11.08203125" bestFit="1" customWidth="1"/>
    <col min="12" max="12" width="13.6640625" bestFit="1" customWidth="1"/>
    <col min="13" max="13" width="14.75" bestFit="1" customWidth="1"/>
    <col min="14" max="15" width="8.9140625" bestFit="1" customWidth="1"/>
    <col min="16" max="16" width="14.75" bestFit="1" customWidth="1"/>
  </cols>
  <sheetData>
    <row r="1" spans="1:17" ht="20" x14ac:dyDescent="0.3">
      <c r="A1" s="97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9"/>
    </row>
    <row r="2" spans="1:17" ht="14.5" x14ac:dyDescent="0.3">
      <c r="A2" s="92" t="s">
        <v>1</v>
      </c>
      <c r="B2" s="92" t="s">
        <v>2</v>
      </c>
      <c r="C2" s="92" t="s">
        <v>44</v>
      </c>
      <c r="D2" s="92" t="s">
        <v>58</v>
      </c>
      <c r="E2" s="92" t="s">
        <v>78</v>
      </c>
      <c r="F2" s="100" t="s">
        <v>4</v>
      </c>
      <c r="G2" s="92" t="s">
        <v>5</v>
      </c>
      <c r="H2" s="92" t="s">
        <v>6</v>
      </c>
      <c r="I2" s="103" t="s">
        <v>7</v>
      </c>
      <c r="J2" s="104"/>
      <c r="K2" s="104"/>
      <c r="L2" s="104"/>
      <c r="M2" s="104"/>
      <c r="N2" s="104"/>
      <c r="O2" s="104"/>
      <c r="P2" s="104"/>
      <c r="Q2" s="105"/>
    </row>
    <row r="3" spans="1:17" ht="14.5" x14ac:dyDescent="0.3">
      <c r="A3" s="93"/>
      <c r="B3" s="93"/>
      <c r="C3" s="93"/>
      <c r="D3" s="93"/>
      <c r="E3" s="93"/>
      <c r="F3" s="101"/>
      <c r="G3" s="93"/>
      <c r="H3" s="93"/>
      <c r="I3" s="106" t="s">
        <v>8</v>
      </c>
      <c r="J3" s="107"/>
      <c r="K3" s="107"/>
      <c r="L3" s="107"/>
      <c r="M3" s="108"/>
      <c r="N3" s="109" t="s">
        <v>9</v>
      </c>
      <c r="O3" s="110"/>
      <c r="P3" s="111" t="s">
        <v>10</v>
      </c>
      <c r="Q3" s="112"/>
    </row>
    <row r="4" spans="1:17" ht="43.5" x14ac:dyDescent="0.3">
      <c r="A4" s="94"/>
      <c r="B4" s="94"/>
      <c r="C4" s="94"/>
      <c r="D4" s="94"/>
      <c r="E4" s="94"/>
      <c r="F4" s="102"/>
      <c r="G4" s="94"/>
      <c r="H4" s="94"/>
      <c r="I4" s="1" t="s">
        <v>42</v>
      </c>
      <c r="J4" s="2" t="s">
        <v>11</v>
      </c>
      <c r="K4" s="1" t="s">
        <v>43</v>
      </c>
      <c r="L4" s="3" t="s">
        <v>12</v>
      </c>
      <c r="M4" s="3" t="s">
        <v>13</v>
      </c>
      <c r="N4" s="4" t="s">
        <v>14</v>
      </c>
      <c r="O4" s="5" t="s">
        <v>15</v>
      </c>
      <c r="P4" s="6" t="s">
        <v>16</v>
      </c>
      <c r="Q4" s="7" t="s">
        <v>3</v>
      </c>
    </row>
    <row r="5" spans="1:17" ht="14.5" x14ac:dyDescent="0.3">
      <c r="A5" s="8" t="s">
        <v>69</v>
      </c>
      <c r="B5" s="9"/>
      <c r="C5" s="10"/>
      <c r="D5" s="10"/>
      <c r="E5" s="10"/>
      <c r="F5" s="63"/>
      <c r="G5" s="9"/>
      <c r="H5" s="9"/>
      <c r="I5" s="11"/>
      <c r="J5" s="11"/>
      <c r="K5" s="11"/>
      <c r="L5" s="12"/>
      <c r="M5" s="12"/>
      <c r="N5" s="13"/>
      <c r="O5" s="13"/>
      <c r="P5" s="14"/>
      <c r="Q5" s="15"/>
    </row>
    <row r="6" spans="1:17" ht="43.5" x14ac:dyDescent="0.3">
      <c r="A6" s="16">
        <v>1</v>
      </c>
      <c r="B6" s="17" t="s">
        <v>22</v>
      </c>
      <c r="C6" s="18" t="s">
        <v>46</v>
      </c>
      <c r="D6" s="18" t="s">
        <v>86</v>
      </c>
      <c r="E6" s="29" t="s">
        <v>138</v>
      </c>
      <c r="F6" s="64">
        <v>1500</v>
      </c>
      <c r="G6" s="19" t="s">
        <v>17</v>
      </c>
      <c r="H6" s="54">
        <v>0.06</v>
      </c>
      <c r="I6" s="43">
        <f>VLOOKUP(E6,定制流量!A4:B10,2,0)</f>
        <v>299</v>
      </c>
      <c r="J6" s="58">
        <v>1</v>
      </c>
      <c r="K6" s="43">
        <f>I6*J6</f>
        <v>299</v>
      </c>
      <c r="L6" s="43">
        <f>K6*F6</f>
        <v>448500</v>
      </c>
      <c r="M6" s="43">
        <f>L6*12</f>
        <v>5382000</v>
      </c>
      <c r="N6" s="60">
        <v>0</v>
      </c>
      <c r="O6" s="44">
        <f>N6*F6*J6</f>
        <v>0</v>
      </c>
      <c r="P6" s="33">
        <f t="shared" ref="P6:P9" si="0">M6+O6</f>
        <v>5382000</v>
      </c>
      <c r="Q6" s="21"/>
    </row>
    <row r="7" spans="1:17" ht="14.5" x14ac:dyDescent="0.3">
      <c r="A7" s="16">
        <v>2</v>
      </c>
      <c r="B7" s="17" t="s">
        <v>21</v>
      </c>
      <c r="C7" s="18" t="s">
        <v>140</v>
      </c>
      <c r="D7" s="18" t="s">
        <v>62</v>
      </c>
      <c r="E7" s="29" t="s">
        <v>141</v>
      </c>
      <c r="F7" s="64">
        <v>1</v>
      </c>
      <c r="G7" s="19" t="s">
        <v>17</v>
      </c>
      <c r="H7" s="54">
        <v>0.06</v>
      </c>
      <c r="I7" s="43">
        <f>VLOOKUP(E7,IF(独享UPF!C7&amp;"("&amp;D7&amp;")"=定制流量!C45,定制流量!C46:D60,IF(独享UPF!C7&amp;"("&amp;D7&amp;")"=定制流量!E45,定制流量!E46:F60,IF(独享UPF!C7&amp;"("&amp;D7&amp;")"=定制流量!G45,定制流量!G46:H60,IF(独享UPF!C7&amp;"("&amp;D7&amp;")"=定制流量!I45,定制流量!I46:J60,0)))),2,0)</f>
        <v>300</v>
      </c>
      <c r="J7" s="58">
        <v>1</v>
      </c>
      <c r="K7" s="43">
        <f>I7*J7</f>
        <v>300</v>
      </c>
      <c r="L7" s="43">
        <f>K7*F7</f>
        <v>300</v>
      </c>
      <c r="M7" s="43">
        <f>L7*12</f>
        <v>3600</v>
      </c>
      <c r="N7" s="60">
        <v>0</v>
      </c>
      <c r="O7" s="44">
        <f>N7*F7*J7</f>
        <v>0</v>
      </c>
      <c r="P7" s="33">
        <f t="shared" si="0"/>
        <v>3600</v>
      </c>
      <c r="Q7" s="21"/>
    </row>
    <row r="8" spans="1:17" ht="14.5" x14ac:dyDescent="0.3">
      <c r="A8" s="16">
        <v>3</v>
      </c>
      <c r="B8" s="17" t="s">
        <v>26</v>
      </c>
      <c r="C8" s="18" t="s">
        <v>95</v>
      </c>
      <c r="D8" s="18" t="s">
        <v>86</v>
      </c>
      <c r="E8" s="29" t="s">
        <v>86</v>
      </c>
      <c r="F8" s="64">
        <v>1</v>
      </c>
      <c r="G8" s="19" t="s">
        <v>45</v>
      </c>
      <c r="H8" s="54">
        <v>0.06</v>
      </c>
      <c r="I8" s="43">
        <f>VLOOKUP(C8,定制流量!I4:J6,2,0)</f>
        <v>5</v>
      </c>
      <c r="J8" s="58">
        <v>1</v>
      </c>
      <c r="K8" s="43">
        <f>I8*J8</f>
        <v>5</v>
      </c>
      <c r="L8" s="43">
        <f>K8*F8</f>
        <v>5</v>
      </c>
      <c r="M8" s="43">
        <f>L8</f>
        <v>5</v>
      </c>
      <c r="N8" s="60">
        <v>0</v>
      </c>
      <c r="O8" s="44">
        <f>N8*F8*J8</f>
        <v>0</v>
      </c>
      <c r="P8" s="45">
        <f t="shared" si="0"/>
        <v>5</v>
      </c>
      <c r="Q8" s="21"/>
    </row>
    <row r="9" spans="1:17" ht="14.5" x14ac:dyDescent="0.3">
      <c r="A9" s="16">
        <v>4</v>
      </c>
      <c r="B9" s="55" t="s">
        <v>60</v>
      </c>
      <c r="C9" s="61" t="s">
        <v>86</v>
      </c>
      <c r="D9" s="18" t="s">
        <v>86</v>
      </c>
      <c r="E9" s="29" t="s">
        <v>86</v>
      </c>
      <c r="F9" s="64">
        <v>1</v>
      </c>
      <c r="G9" s="19" t="s">
        <v>61</v>
      </c>
      <c r="H9" s="54">
        <v>0.06</v>
      </c>
      <c r="I9" s="43">
        <f>定制流量!K4</f>
        <v>50</v>
      </c>
      <c r="J9" s="58">
        <v>1</v>
      </c>
      <c r="K9" s="43">
        <v>50</v>
      </c>
      <c r="L9" s="43">
        <f>K9*F9</f>
        <v>50</v>
      </c>
      <c r="M9" s="43">
        <f>L9*12</f>
        <v>600</v>
      </c>
      <c r="N9" s="60">
        <v>0</v>
      </c>
      <c r="O9" s="44">
        <f>N9*F9*J9</f>
        <v>0</v>
      </c>
      <c r="P9" s="45">
        <f t="shared" si="0"/>
        <v>600</v>
      </c>
      <c r="Q9" s="21"/>
    </row>
    <row r="10" spans="1:17" ht="12.5" customHeight="1" x14ac:dyDescent="0.3">
      <c r="A10" s="16">
        <v>5</v>
      </c>
      <c r="B10" s="57" t="s">
        <v>81</v>
      </c>
      <c r="C10" s="18" t="s">
        <v>98</v>
      </c>
      <c r="D10" s="18" t="s">
        <v>86</v>
      </c>
      <c r="E10" s="29" t="s">
        <v>86</v>
      </c>
      <c r="F10" s="64">
        <v>100</v>
      </c>
      <c r="G10" s="19" t="s">
        <v>92</v>
      </c>
      <c r="H10" s="54" t="s">
        <v>87</v>
      </c>
      <c r="I10" s="66" t="s">
        <v>86</v>
      </c>
      <c r="J10" s="58">
        <v>1</v>
      </c>
      <c r="K10" s="66" t="s">
        <v>86</v>
      </c>
      <c r="L10" s="66" t="s">
        <v>86</v>
      </c>
      <c r="M10" s="66" t="s">
        <v>86</v>
      </c>
      <c r="N10" s="60">
        <f>VLOOKUP(C10,定制号卡!A2:B5,2,0)</f>
        <v>1</v>
      </c>
      <c r="O10" s="44">
        <f>F10*J10*N10</f>
        <v>100</v>
      </c>
      <c r="P10" s="45">
        <f>O10</f>
        <v>100</v>
      </c>
      <c r="Q10" s="21"/>
    </row>
    <row r="11" spans="1:17" ht="14.5" x14ac:dyDescent="0.3">
      <c r="A11" s="22" t="s">
        <v>66</v>
      </c>
      <c r="B11" s="17"/>
      <c r="C11" s="23"/>
      <c r="D11" s="23"/>
      <c r="E11" s="29"/>
      <c r="F11" s="64"/>
      <c r="G11" s="19"/>
      <c r="H11" s="19"/>
      <c r="I11" s="43"/>
      <c r="J11" s="58"/>
      <c r="K11" s="43"/>
      <c r="L11" s="43"/>
      <c r="M11" s="43"/>
      <c r="N11" s="60"/>
      <c r="O11" s="44"/>
      <c r="P11" s="33"/>
      <c r="Q11" s="24"/>
    </row>
    <row r="12" spans="1:17" ht="29" x14ac:dyDescent="0.3">
      <c r="A12" s="25">
        <v>1</v>
      </c>
      <c r="B12" s="17" t="s">
        <v>65</v>
      </c>
      <c r="C12" s="23" t="s">
        <v>18</v>
      </c>
      <c r="D12" s="29" t="s">
        <v>86</v>
      </c>
      <c r="E12" s="29" t="s">
        <v>86</v>
      </c>
      <c r="F12" s="64">
        <v>1</v>
      </c>
      <c r="G12" s="19" t="s">
        <v>19</v>
      </c>
      <c r="H12" s="54">
        <v>0.06</v>
      </c>
      <c r="I12" s="43">
        <f>业务隔离!B2</f>
        <v>500</v>
      </c>
      <c r="J12" s="58">
        <v>1</v>
      </c>
      <c r="K12" s="43">
        <f>I12*J12</f>
        <v>500</v>
      </c>
      <c r="L12" s="43">
        <f>K12*F12</f>
        <v>500</v>
      </c>
      <c r="M12" s="43">
        <f>L12*12</f>
        <v>6000</v>
      </c>
      <c r="N12" s="60">
        <v>0</v>
      </c>
      <c r="O12" s="44">
        <f>N12*F12*J12</f>
        <v>0</v>
      </c>
      <c r="P12" s="33">
        <f>M12+O12</f>
        <v>6000</v>
      </c>
      <c r="Q12" s="21"/>
    </row>
    <row r="13" spans="1:17" ht="15" x14ac:dyDescent="0.4">
      <c r="A13" s="41">
        <v>2</v>
      </c>
      <c r="B13" s="78" t="s">
        <v>99</v>
      </c>
      <c r="C13" s="23" t="s">
        <v>86</v>
      </c>
      <c r="D13" s="29" t="s">
        <v>86</v>
      </c>
      <c r="E13" s="29" t="s">
        <v>86</v>
      </c>
      <c r="F13" s="64">
        <v>3</v>
      </c>
      <c r="G13" s="19" t="s">
        <v>91</v>
      </c>
      <c r="H13" s="54">
        <v>0.06</v>
      </c>
      <c r="I13" s="43">
        <f>业务隔离!B3</f>
        <v>500</v>
      </c>
      <c r="J13" s="58">
        <v>1</v>
      </c>
      <c r="K13" s="43">
        <f>I13*J13</f>
        <v>500</v>
      </c>
      <c r="L13" s="43">
        <f>K13*F13</f>
        <v>1500</v>
      </c>
      <c r="M13" s="43">
        <f>L13</f>
        <v>1500</v>
      </c>
      <c r="N13" s="60">
        <v>0</v>
      </c>
      <c r="O13" s="44">
        <f>F13*N13*J13</f>
        <v>0</v>
      </c>
      <c r="P13" s="33">
        <f>O13+M13</f>
        <v>1500</v>
      </c>
      <c r="Q13" s="21"/>
    </row>
    <row r="14" spans="1:17" ht="14.5" x14ac:dyDescent="0.3">
      <c r="A14" s="95" t="s">
        <v>67</v>
      </c>
      <c r="B14" s="96"/>
      <c r="C14" s="23"/>
      <c r="D14" s="23"/>
      <c r="E14" s="23"/>
      <c r="F14" s="65"/>
      <c r="G14" s="19"/>
      <c r="H14" s="26"/>
      <c r="I14" s="32"/>
      <c r="J14" s="20"/>
      <c r="K14" s="43"/>
      <c r="L14" s="43"/>
      <c r="M14" s="43"/>
      <c r="N14" s="59"/>
      <c r="O14" s="34"/>
      <c r="P14" s="33"/>
      <c r="Q14" s="24"/>
    </row>
    <row r="15" spans="1:17" ht="29" x14ac:dyDescent="0.3">
      <c r="A15" s="27">
        <v>1</v>
      </c>
      <c r="B15" s="28" t="s">
        <v>179</v>
      </c>
      <c r="C15" s="29" t="s">
        <v>86</v>
      </c>
      <c r="D15" s="29" t="s">
        <v>118</v>
      </c>
      <c r="E15" s="29" t="s">
        <v>178</v>
      </c>
      <c r="F15" s="64">
        <v>1</v>
      </c>
      <c r="G15" s="30" t="s">
        <v>120</v>
      </c>
      <c r="H15" s="31">
        <v>0.06</v>
      </c>
      <c r="I15" s="32">
        <f>VLOOKUP(E15,_xlfn.IFS(AND(B15=网元定制!A31,D15=网元定制!A34),网元定制!C3:D7,AND(B15=网元定制!A31,D15=网元定制!A35),网元定制!F3:G7,AND(B15=网元定制!A32,D15=网元定制!A34),网元定制!C8:D12,AND(B15=网元定制!A32,D15=网元定制!A35),网元定制!F8:G12,AND(B15=网元定制!A33,D15=网元定制!A34),网元定制!C13:D17),2,0)</f>
        <v>56005</v>
      </c>
      <c r="J15" s="20">
        <v>1</v>
      </c>
      <c r="K15" s="43">
        <f>I15*J15</f>
        <v>56005</v>
      </c>
      <c r="L15" s="43">
        <f>K15*F15</f>
        <v>56005</v>
      </c>
      <c r="M15" s="43">
        <f>L15*12</f>
        <v>672060</v>
      </c>
      <c r="N15" s="59">
        <v>0</v>
      </c>
      <c r="O15" s="34">
        <v>0</v>
      </c>
      <c r="P15" s="33">
        <f>O15+M15</f>
        <v>672060</v>
      </c>
      <c r="Q15" s="15"/>
    </row>
    <row r="16" spans="1:17" s="46" customFormat="1" ht="21" customHeight="1" x14ac:dyDescent="0.3">
      <c r="A16" s="35" t="s">
        <v>56</v>
      </c>
      <c r="B16" s="36" t="s">
        <v>57</v>
      </c>
      <c r="C16" s="37"/>
      <c r="D16" s="37"/>
      <c r="E16" s="38"/>
      <c r="F16" s="35"/>
      <c r="G16" s="39"/>
      <c r="H16" s="39"/>
      <c r="I16" s="39"/>
      <c r="J16" s="39"/>
      <c r="K16" s="40"/>
      <c r="L16" s="39"/>
      <c r="M16" s="47">
        <f>SUMIF(M6:M15,"&gt;0",M6:M15)</f>
        <v>6065765</v>
      </c>
      <c r="N16" s="40"/>
      <c r="O16" s="48">
        <f>SUMIF(O6:O15,"&gt;0",O6:O15)</f>
        <v>100</v>
      </c>
      <c r="P16" s="47">
        <f>M16+O16</f>
        <v>6065865</v>
      </c>
      <c r="Q16" s="39"/>
    </row>
    <row r="17" spans="1:17" ht="14" customHeight="1" x14ac:dyDescent="0.3">
      <c r="A17" s="83" t="s">
        <v>59</v>
      </c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5"/>
    </row>
    <row r="18" spans="1:17" ht="14" customHeight="1" x14ac:dyDescent="0.3">
      <c r="A18" s="86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8"/>
    </row>
    <row r="19" spans="1:17" ht="14" customHeight="1" x14ac:dyDescent="0.3">
      <c r="A19" s="89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1"/>
    </row>
  </sheetData>
  <mergeCells count="15">
    <mergeCell ref="A17:Q19"/>
    <mergeCell ref="D2:D4"/>
    <mergeCell ref="A14:B14"/>
    <mergeCell ref="A1:Q1"/>
    <mergeCell ref="A2:A4"/>
    <mergeCell ref="B2:B4"/>
    <mergeCell ref="C2:C4"/>
    <mergeCell ref="F2:F4"/>
    <mergeCell ref="G2:G4"/>
    <mergeCell ref="H2:H4"/>
    <mergeCell ref="I2:Q2"/>
    <mergeCell ref="I3:M3"/>
    <mergeCell ref="N3:O3"/>
    <mergeCell ref="E2:E4"/>
    <mergeCell ref="P3:Q3"/>
  </mergeCells>
  <phoneticPr fontId="3" type="noConversion"/>
  <dataValidations count="2">
    <dataValidation type="list" allowBlank="1" showInputMessage="1" showErrorMessage="1" sqref="C7" xr:uid="{77391FDA-AFF6-4197-AD8B-2FC3A91E1B6C}">
      <formula1>"月包,年包"</formula1>
    </dataValidation>
    <dataValidation type="list" allowBlank="1" showInputMessage="1" showErrorMessage="1" sqref="D7" xr:uid="{72A52D50-B3FA-4087-A97A-8F0D087C3243}">
      <formula1>"通用流量,定向流量"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8943AC9D-92BF-48EE-9363-D0C14486D3AC}">
          <x14:formula1>
            <xm:f>网元定制!$C$3:$C$7</xm:f>
          </x14:formula1>
          <xm:sqref>E15</xm:sqref>
        </x14:dataValidation>
        <x14:dataValidation type="list" allowBlank="1" showInputMessage="1" showErrorMessage="1" xr:uid="{FDCE766B-7FAB-4A9A-AFE5-AF5FAEEE0098}">
          <x14:formula1>
            <xm:f>网元定制!$A$31:$A$33</xm:f>
          </x14:formula1>
          <xm:sqref>B15</xm:sqref>
        </x14:dataValidation>
        <x14:dataValidation type="list" allowBlank="1" showInputMessage="1" showErrorMessage="1" xr:uid="{C5D755F8-CE01-4B18-BFBC-BEAB8F12214D}">
          <x14:formula1>
            <xm:f>网元定制!$A$34:$A$35</xm:f>
          </x14:formula1>
          <xm:sqref>D15</xm:sqref>
        </x14:dataValidation>
        <x14:dataValidation type="list" allowBlank="1" showInputMessage="1" showErrorMessage="1" xr:uid="{0FF64123-782E-4C15-B466-9C4A31A2662D}">
          <x14:formula1>
            <xm:f>定制流量!$A$4:$A$10</xm:f>
          </x14:formula1>
          <xm:sqref>E6</xm:sqref>
        </x14:dataValidation>
        <x14:dataValidation type="list" allowBlank="1" showInputMessage="1" showErrorMessage="1" xr:uid="{2D9D452E-2D0C-4E1B-B8D2-B99C75ECBE39}">
          <x14:formula1>
            <xm:f>定制流量!$I$4:$I$5</xm:f>
          </x14:formula1>
          <xm:sqref>C8</xm:sqref>
        </x14:dataValidation>
        <x14:dataValidation type="list" allowBlank="1" showInputMessage="1" showErrorMessage="1" xr:uid="{6FEFDB83-E2A8-476F-AFCF-D04960CE5886}">
          <x14:formula1>
            <xm:f>定制号卡!$A$2:$A$5</xm:f>
          </x14:formula1>
          <xm:sqref>C10</xm:sqref>
        </x14:dataValidation>
        <x14:dataValidation type="list" allowBlank="1" showInputMessage="1" showErrorMessage="1" xr:uid="{EB19B591-49A1-4BAD-976A-5D7790D70D59}">
          <x14:formula1>
            <xm:f>IF($C$7=定制流量!$C$3,定制流量!$C$5:$C$17,定制流量!$F$5:$F$15)</xm:f>
          </x14:formula1>
          <xm:sqref>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626C1-EFD4-4FD3-A57F-1B9214C4B4DE}">
  <dimension ref="A1:Q20"/>
  <sheetViews>
    <sheetView topLeftCell="A2" workbookViewId="0">
      <selection activeCell="A18" sqref="A18:Q20"/>
    </sheetView>
  </sheetViews>
  <sheetFormatPr defaultRowHeight="14" x14ac:dyDescent="0.3"/>
  <cols>
    <col min="2" max="2" width="16.83203125" customWidth="1"/>
    <col min="3" max="3" width="12.1640625" customWidth="1"/>
    <col min="5" max="5" width="8.6640625" customWidth="1"/>
    <col min="7" max="7" width="10.83203125" customWidth="1"/>
    <col min="8" max="8" width="13.33203125" customWidth="1"/>
    <col min="11" max="11" width="9.1640625" bestFit="1" customWidth="1"/>
    <col min="12" max="12" width="11.25" bestFit="1" customWidth="1"/>
    <col min="13" max="13" width="12.33203125" bestFit="1" customWidth="1"/>
    <col min="14" max="15" width="8.75" bestFit="1" customWidth="1"/>
    <col min="16" max="16" width="12.33203125" bestFit="1" customWidth="1"/>
  </cols>
  <sheetData>
    <row r="1" spans="1:17" ht="20" x14ac:dyDescent="0.3">
      <c r="A1" s="97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9"/>
    </row>
    <row r="2" spans="1:17" ht="14.5" x14ac:dyDescent="0.3">
      <c r="A2" s="92" t="s">
        <v>1</v>
      </c>
      <c r="B2" s="92" t="s">
        <v>2</v>
      </c>
      <c r="C2" s="92" t="s">
        <v>44</v>
      </c>
      <c r="D2" s="92" t="s">
        <v>58</v>
      </c>
      <c r="E2" s="92" t="s">
        <v>78</v>
      </c>
      <c r="F2" s="100" t="s">
        <v>64</v>
      </c>
      <c r="G2" s="92" t="s">
        <v>63</v>
      </c>
      <c r="H2" s="92" t="s">
        <v>6</v>
      </c>
      <c r="I2" s="103" t="s">
        <v>7</v>
      </c>
      <c r="J2" s="104"/>
      <c r="K2" s="104"/>
      <c r="L2" s="104"/>
      <c r="M2" s="104"/>
      <c r="N2" s="104"/>
      <c r="O2" s="104"/>
      <c r="P2" s="104"/>
      <c r="Q2" s="105"/>
    </row>
    <row r="3" spans="1:17" ht="14.5" x14ac:dyDescent="0.3">
      <c r="A3" s="93"/>
      <c r="B3" s="93"/>
      <c r="C3" s="93"/>
      <c r="D3" s="93"/>
      <c r="E3" s="93"/>
      <c r="F3" s="101"/>
      <c r="G3" s="93"/>
      <c r="H3" s="93"/>
      <c r="I3" s="106" t="s">
        <v>8</v>
      </c>
      <c r="J3" s="107"/>
      <c r="K3" s="107"/>
      <c r="L3" s="107"/>
      <c r="M3" s="108"/>
      <c r="N3" s="109" t="s">
        <v>9</v>
      </c>
      <c r="O3" s="110"/>
      <c r="P3" s="111" t="s">
        <v>10</v>
      </c>
      <c r="Q3" s="112"/>
    </row>
    <row r="4" spans="1:17" ht="43.5" x14ac:dyDescent="0.3">
      <c r="A4" s="94"/>
      <c r="B4" s="94"/>
      <c r="C4" s="94"/>
      <c r="D4" s="94"/>
      <c r="E4" s="94"/>
      <c r="F4" s="102"/>
      <c r="G4" s="94"/>
      <c r="H4" s="94"/>
      <c r="I4" s="1" t="s">
        <v>42</v>
      </c>
      <c r="J4" s="52" t="s">
        <v>11</v>
      </c>
      <c r="K4" s="1" t="s">
        <v>43</v>
      </c>
      <c r="L4" s="3" t="s">
        <v>12</v>
      </c>
      <c r="M4" s="3" t="s">
        <v>13</v>
      </c>
      <c r="N4" s="53" t="s">
        <v>14</v>
      </c>
      <c r="O4" s="5" t="s">
        <v>15</v>
      </c>
      <c r="P4" s="6" t="s">
        <v>16</v>
      </c>
      <c r="Q4" s="7" t="s">
        <v>3</v>
      </c>
    </row>
    <row r="5" spans="1:17" ht="14.5" x14ac:dyDescent="0.3">
      <c r="A5" s="8" t="s">
        <v>69</v>
      </c>
      <c r="B5" s="9"/>
      <c r="C5" s="10"/>
      <c r="D5" s="10"/>
      <c r="E5" s="10"/>
      <c r="F5" s="63"/>
      <c r="G5" s="9"/>
      <c r="H5" s="9"/>
      <c r="I5" s="11"/>
      <c r="J5" s="11"/>
      <c r="K5" s="11"/>
      <c r="L5" s="12"/>
      <c r="M5" s="12"/>
      <c r="N5" s="13"/>
      <c r="O5" s="13"/>
      <c r="P5" s="14"/>
      <c r="Q5" s="15"/>
    </row>
    <row r="6" spans="1:17" ht="43.5" x14ac:dyDescent="0.3">
      <c r="A6" s="16">
        <v>1</v>
      </c>
      <c r="B6" s="17" t="s">
        <v>22</v>
      </c>
      <c r="C6" s="18" t="s">
        <v>46</v>
      </c>
      <c r="D6" s="18" t="s">
        <v>86</v>
      </c>
      <c r="E6" s="29" t="s">
        <v>96</v>
      </c>
      <c r="F6" s="64">
        <v>0</v>
      </c>
      <c r="G6" s="19" t="s">
        <v>17</v>
      </c>
      <c r="H6" s="54">
        <v>0.06</v>
      </c>
      <c r="I6" s="43">
        <f>VLOOKUP(E6,定制流量!A4:B10,2,0)</f>
        <v>129</v>
      </c>
      <c r="J6" s="58">
        <v>1</v>
      </c>
      <c r="K6" s="43">
        <f>I6*J6</f>
        <v>129</v>
      </c>
      <c r="L6" s="43">
        <f>K6*F6</f>
        <v>0</v>
      </c>
      <c r="M6" s="43">
        <f>L6*12</f>
        <v>0</v>
      </c>
      <c r="N6" s="60">
        <v>0</v>
      </c>
      <c r="O6" s="44">
        <f>N6*F6*J6</f>
        <v>0</v>
      </c>
      <c r="P6" s="45">
        <f t="shared" ref="P6:P9" si="0">M6+O6</f>
        <v>0</v>
      </c>
      <c r="Q6" s="21"/>
    </row>
    <row r="7" spans="1:17" ht="14.5" x14ac:dyDescent="0.3">
      <c r="A7" s="16">
        <v>2</v>
      </c>
      <c r="B7" s="17" t="s">
        <v>21</v>
      </c>
      <c r="C7" s="18" t="s">
        <v>74</v>
      </c>
      <c r="D7" s="18" t="s">
        <v>95</v>
      </c>
      <c r="E7" s="29" t="s">
        <v>97</v>
      </c>
      <c r="F7" s="64">
        <v>0</v>
      </c>
      <c r="G7" s="19" t="s">
        <v>17</v>
      </c>
      <c r="H7" s="54">
        <v>0.06</v>
      </c>
      <c r="I7" s="43">
        <f>VLOOKUP(E7,IF(独享UPF!C7&amp;"("&amp;D7&amp;")"=定制流量!C45,定制流量!C46:D58,IF(独享UPF!C7&amp;"("&amp;D7&amp;")"=定制流量!E45,定制流量!E46:F58,IF(独享UPF!C7&amp;"("&amp;D7&amp;")"=定制流量!G45,定制流量!G50:H60,IF(独享UPF!C7&amp;"("&amp;D7&amp;")"=定制流量!I45,定制流量!I50:J60,0)))),2,0)</f>
        <v>340</v>
      </c>
      <c r="J7" s="58">
        <v>1</v>
      </c>
      <c r="K7" s="43">
        <f>I7*J7</f>
        <v>340</v>
      </c>
      <c r="L7" s="43">
        <f>K7*F7</f>
        <v>0</v>
      </c>
      <c r="M7" s="43">
        <f>L7*12</f>
        <v>0</v>
      </c>
      <c r="N7" s="60">
        <v>0</v>
      </c>
      <c r="O7" s="44">
        <f>N7*F7*J7</f>
        <v>0</v>
      </c>
      <c r="P7" s="45">
        <f t="shared" si="0"/>
        <v>0</v>
      </c>
      <c r="Q7" s="21"/>
    </row>
    <row r="8" spans="1:17" ht="14.5" x14ac:dyDescent="0.3">
      <c r="A8" s="16">
        <v>3</v>
      </c>
      <c r="B8" s="17" t="s">
        <v>26</v>
      </c>
      <c r="C8" s="18" t="s">
        <v>62</v>
      </c>
      <c r="D8" s="18" t="s">
        <v>86</v>
      </c>
      <c r="E8" s="29" t="s">
        <v>86</v>
      </c>
      <c r="F8" s="64">
        <v>0</v>
      </c>
      <c r="G8" s="19" t="s">
        <v>45</v>
      </c>
      <c r="H8" s="54">
        <v>0.06</v>
      </c>
      <c r="I8" s="43">
        <f>VLOOKUP(C8,定制流量!I4:J6,2,0)</f>
        <v>8</v>
      </c>
      <c r="J8" s="58">
        <v>1</v>
      </c>
      <c r="K8" s="43">
        <f>I8*J8</f>
        <v>8</v>
      </c>
      <c r="L8" s="43">
        <f>K8*F8</f>
        <v>0</v>
      </c>
      <c r="M8" s="43">
        <f>L8</f>
        <v>0</v>
      </c>
      <c r="N8" s="60">
        <v>0</v>
      </c>
      <c r="O8" s="44">
        <f>N8*F8*J8</f>
        <v>0</v>
      </c>
      <c r="P8" s="45">
        <f t="shared" si="0"/>
        <v>0</v>
      </c>
      <c r="Q8" s="21"/>
    </row>
    <row r="9" spans="1:17" ht="14.5" x14ac:dyDescent="0.3">
      <c r="A9" s="16">
        <v>4</v>
      </c>
      <c r="B9" s="55" t="s">
        <v>60</v>
      </c>
      <c r="C9" s="61" t="s">
        <v>86</v>
      </c>
      <c r="D9" s="18" t="s">
        <v>86</v>
      </c>
      <c r="E9" s="29" t="s">
        <v>86</v>
      </c>
      <c r="F9" s="64">
        <v>0</v>
      </c>
      <c r="G9" s="19" t="s">
        <v>61</v>
      </c>
      <c r="H9" s="54">
        <v>0.06</v>
      </c>
      <c r="I9" s="43">
        <f>定制流量!K4</f>
        <v>50</v>
      </c>
      <c r="J9" s="58">
        <v>1</v>
      </c>
      <c r="K9" s="43">
        <v>50</v>
      </c>
      <c r="L9" s="43">
        <f>K9*F9</f>
        <v>0</v>
      </c>
      <c r="M9" s="43">
        <f>L9*12</f>
        <v>0</v>
      </c>
      <c r="N9" s="60">
        <v>0</v>
      </c>
      <c r="O9" s="44">
        <f>N9*F9*J9</f>
        <v>0</v>
      </c>
      <c r="P9" s="45">
        <f t="shared" si="0"/>
        <v>0</v>
      </c>
      <c r="Q9" s="21"/>
    </row>
    <row r="10" spans="1:17" ht="12.5" customHeight="1" x14ac:dyDescent="0.3">
      <c r="A10" s="16">
        <v>5</v>
      </c>
      <c r="B10" s="57" t="s">
        <v>81</v>
      </c>
      <c r="C10" s="18" t="s">
        <v>83</v>
      </c>
      <c r="D10" s="18" t="s">
        <v>86</v>
      </c>
      <c r="E10" s="29" t="s">
        <v>86</v>
      </c>
      <c r="F10" s="64">
        <v>0</v>
      </c>
      <c r="G10" s="19" t="s">
        <v>92</v>
      </c>
      <c r="H10" s="54" t="s">
        <v>87</v>
      </c>
      <c r="I10" s="66" t="s">
        <v>86</v>
      </c>
      <c r="J10" s="67">
        <v>1</v>
      </c>
      <c r="K10" s="66" t="s">
        <v>86</v>
      </c>
      <c r="L10" s="66" t="s">
        <v>86</v>
      </c>
      <c r="M10" s="66" t="s">
        <v>86</v>
      </c>
      <c r="N10" s="60">
        <f>VLOOKUP(C10,定制号卡!A2:B5,2,0)</f>
        <v>4</v>
      </c>
      <c r="O10" s="44">
        <f>F10*J10*N10</f>
        <v>0</v>
      </c>
      <c r="P10" s="45">
        <f>O10</f>
        <v>0</v>
      </c>
      <c r="Q10" s="21"/>
    </row>
    <row r="11" spans="1:17" ht="14.5" x14ac:dyDescent="0.3">
      <c r="A11" s="22" t="s">
        <v>66</v>
      </c>
      <c r="B11" s="17"/>
      <c r="C11" s="23"/>
      <c r="D11" s="23"/>
      <c r="E11" s="29"/>
      <c r="F11" s="64"/>
      <c r="G11" s="19"/>
      <c r="H11" s="19"/>
      <c r="I11" s="43"/>
      <c r="J11" s="58"/>
      <c r="K11" s="43"/>
      <c r="L11" s="43"/>
      <c r="M11" s="43"/>
      <c r="N11" s="60"/>
      <c r="O11" s="44"/>
      <c r="P11" s="45"/>
      <c r="Q11" s="24"/>
    </row>
    <row r="12" spans="1:17" ht="29" x14ac:dyDescent="0.3">
      <c r="A12" s="25">
        <v>1</v>
      </c>
      <c r="B12" s="17" t="s">
        <v>65</v>
      </c>
      <c r="C12" s="23" t="s">
        <v>18</v>
      </c>
      <c r="D12" s="29" t="s">
        <v>86</v>
      </c>
      <c r="E12" s="29" t="s">
        <v>86</v>
      </c>
      <c r="F12" s="64">
        <v>0</v>
      </c>
      <c r="G12" s="19" t="s">
        <v>19</v>
      </c>
      <c r="H12" s="54">
        <v>0.06</v>
      </c>
      <c r="I12" s="43">
        <f>业务隔离!B2</f>
        <v>500</v>
      </c>
      <c r="J12" s="58">
        <v>1</v>
      </c>
      <c r="K12" s="43">
        <f>I12*J12</f>
        <v>500</v>
      </c>
      <c r="L12" s="43">
        <f>K12*F12</f>
        <v>0</v>
      </c>
      <c r="M12" s="43">
        <f>L12*12</f>
        <v>0</v>
      </c>
      <c r="N12" s="60">
        <v>0</v>
      </c>
      <c r="O12" s="44">
        <f>N12*F12*J12</f>
        <v>0</v>
      </c>
      <c r="P12" s="45">
        <f>M12+O12</f>
        <v>0</v>
      </c>
      <c r="Q12" s="21"/>
    </row>
    <row r="13" spans="1:17" ht="14.5" x14ac:dyDescent="0.3">
      <c r="A13" s="22" t="s">
        <v>93</v>
      </c>
      <c r="B13" s="17"/>
      <c r="C13" s="23"/>
      <c r="D13" s="23"/>
      <c r="E13" s="23"/>
      <c r="F13" s="65"/>
      <c r="G13" s="19"/>
      <c r="H13" s="54"/>
      <c r="I13" s="43"/>
      <c r="J13" s="58"/>
      <c r="K13" s="43"/>
      <c r="L13" s="43"/>
      <c r="M13" s="43"/>
      <c r="N13" s="60"/>
      <c r="O13" s="44"/>
      <c r="P13" s="45"/>
      <c r="Q13" s="24"/>
    </row>
    <row r="14" spans="1:17" ht="14.5" x14ac:dyDescent="0.3">
      <c r="A14" s="41">
        <v>1</v>
      </c>
      <c r="B14" s="42" t="s">
        <v>124</v>
      </c>
      <c r="C14" s="23" t="s">
        <v>55</v>
      </c>
      <c r="D14" s="23" t="s">
        <v>86</v>
      </c>
      <c r="E14" s="23" t="s">
        <v>86</v>
      </c>
      <c r="F14" s="64">
        <v>3</v>
      </c>
      <c r="G14" s="19" t="s">
        <v>19</v>
      </c>
      <c r="H14" s="31">
        <v>0.06</v>
      </c>
      <c r="I14" s="43">
        <f>VLOOKUP(C14,固定入网专线!C3:D14,2,0)</f>
        <v>75600</v>
      </c>
      <c r="J14" s="58">
        <v>1</v>
      </c>
      <c r="K14" s="43">
        <f>I14*J14</f>
        <v>75600</v>
      </c>
      <c r="L14" s="43">
        <f>K14*F14</f>
        <v>226800</v>
      </c>
      <c r="M14" s="43">
        <f>L14*12</f>
        <v>2721600</v>
      </c>
      <c r="N14" s="60">
        <f>固定入网专线!E3</f>
        <v>4000</v>
      </c>
      <c r="O14" s="44">
        <f>N14*F14</f>
        <v>12000</v>
      </c>
      <c r="P14" s="45">
        <f>O14+M14</f>
        <v>2733600</v>
      </c>
      <c r="Q14" s="21"/>
    </row>
    <row r="15" spans="1:17" ht="14.5" x14ac:dyDescent="0.3">
      <c r="A15" s="95" t="s">
        <v>94</v>
      </c>
      <c r="B15" s="96"/>
      <c r="C15" s="23"/>
      <c r="D15" s="23"/>
      <c r="E15" s="23"/>
      <c r="F15" s="62"/>
      <c r="G15" s="19"/>
      <c r="H15" s="76"/>
      <c r="I15" s="32"/>
      <c r="J15" s="58"/>
      <c r="K15" s="43"/>
      <c r="L15" s="43"/>
      <c r="M15" s="43"/>
      <c r="N15" s="60"/>
      <c r="O15" s="44"/>
      <c r="P15" s="45"/>
      <c r="Q15" s="24"/>
    </row>
    <row r="16" spans="1:17" ht="14.5" x14ac:dyDescent="0.3">
      <c r="A16" s="25">
        <v>1</v>
      </c>
      <c r="B16" s="17" t="s">
        <v>142</v>
      </c>
      <c r="C16" s="23" t="s">
        <v>55</v>
      </c>
      <c r="D16" s="23" t="s">
        <v>86</v>
      </c>
      <c r="E16" s="23" t="s">
        <v>86</v>
      </c>
      <c r="F16" s="64">
        <v>4</v>
      </c>
      <c r="G16" s="19" t="s">
        <v>19</v>
      </c>
      <c r="H16" s="31">
        <v>0.06</v>
      </c>
      <c r="I16" s="43">
        <f>VLOOKUP(C16,固定入网专线!A7:B18,2,0)</f>
        <v>7000</v>
      </c>
      <c r="J16" s="58">
        <v>1</v>
      </c>
      <c r="K16" s="43">
        <f>I16*J16</f>
        <v>7000</v>
      </c>
      <c r="L16" s="43">
        <f>K16*F16</f>
        <v>28000</v>
      </c>
      <c r="M16" s="43">
        <f>L16*12</f>
        <v>336000</v>
      </c>
      <c r="N16" s="60">
        <f>固定入网专线!E7</f>
        <v>0</v>
      </c>
      <c r="O16" s="44">
        <f>N16*F16</f>
        <v>0</v>
      </c>
      <c r="P16" s="45">
        <f>M16+O16</f>
        <v>336000</v>
      </c>
      <c r="Q16" s="21"/>
    </row>
    <row r="17" spans="1:17" s="46" customFormat="1" ht="21" customHeight="1" x14ac:dyDescent="0.3">
      <c r="A17" s="35" t="s">
        <v>56</v>
      </c>
      <c r="B17" s="36" t="s">
        <v>57</v>
      </c>
      <c r="C17" s="37"/>
      <c r="D17" s="37"/>
      <c r="E17" s="38"/>
      <c r="F17" s="35"/>
      <c r="G17" s="39"/>
      <c r="H17" s="39"/>
      <c r="I17" s="39"/>
      <c r="J17" s="39"/>
      <c r="K17" s="40"/>
      <c r="L17" s="39"/>
      <c r="M17" s="47">
        <f>SUMIF(M6:M15,"&gt;0",M6:M15)</f>
        <v>2721600</v>
      </c>
      <c r="N17" s="40"/>
      <c r="O17" s="48">
        <f>SUMIF(O6:O15,"&gt;0",O6:O15)</f>
        <v>12000</v>
      </c>
      <c r="P17" s="47">
        <f>M17+O17</f>
        <v>2733600</v>
      </c>
      <c r="Q17" s="39"/>
    </row>
    <row r="18" spans="1:17" x14ac:dyDescent="0.3">
      <c r="A18" s="83" t="s">
        <v>68</v>
      </c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5"/>
    </row>
    <row r="19" spans="1:17" x14ac:dyDescent="0.3">
      <c r="A19" s="86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8"/>
    </row>
    <row r="20" spans="1:17" x14ac:dyDescent="0.3">
      <c r="A20" s="89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1"/>
    </row>
  </sheetData>
  <mergeCells count="15">
    <mergeCell ref="A18:Q20"/>
    <mergeCell ref="A1:Q1"/>
    <mergeCell ref="G2:G4"/>
    <mergeCell ref="H2:H4"/>
    <mergeCell ref="I2:Q2"/>
    <mergeCell ref="I3:M3"/>
    <mergeCell ref="P3:Q3"/>
    <mergeCell ref="A15:B15"/>
    <mergeCell ref="A2:A4"/>
    <mergeCell ref="B2:B4"/>
    <mergeCell ref="C2:C4"/>
    <mergeCell ref="E2:E4"/>
    <mergeCell ref="F2:F4"/>
    <mergeCell ref="N3:O3"/>
    <mergeCell ref="D2:D4"/>
  </mergeCells>
  <phoneticPr fontId="3" type="noConversion"/>
  <dataValidations count="2">
    <dataValidation type="list" allowBlank="1" showInputMessage="1" showErrorMessage="1" sqref="D7" xr:uid="{A82339B8-C019-4928-9B7D-E1A99A4D27DC}">
      <formula1>"通用流量,定向流量"</formula1>
    </dataValidation>
    <dataValidation type="list" allowBlank="1" showInputMessage="1" showErrorMessage="1" sqref="C7" xr:uid="{19C4A4CC-435D-4140-BA36-5204CB4F6DD8}">
      <formula1>"月包,年包"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14D8265-E998-490E-898B-CE2D26CC4679}">
          <x14:formula1>
            <xm:f>定制流量!$A$4:$A$10</xm:f>
          </x14:formula1>
          <xm:sqref>E6</xm:sqref>
        </x14:dataValidation>
        <x14:dataValidation type="list" allowBlank="1" showInputMessage="1" showErrorMessage="1" xr:uid="{51A57D49-4C60-476D-B3FF-77354B891C38}">
          <x14:formula1>
            <xm:f>定制号卡!$A$2:$A$5</xm:f>
          </x14:formula1>
          <xm:sqref>C10</xm:sqref>
        </x14:dataValidation>
        <x14:dataValidation type="list" allowBlank="1" showInputMessage="1" showErrorMessage="1" xr:uid="{933375B3-936D-4C9B-96ED-FA77433E81E3}">
          <x14:formula1>
            <xm:f>定制流量!$I$4:$I$5</xm:f>
          </x14:formula1>
          <xm:sqref>C8</xm:sqref>
        </x14:dataValidation>
        <x14:dataValidation type="list" allowBlank="1" showInputMessage="1" showErrorMessage="1" xr:uid="{D5987987-BA94-4E94-A7C0-007EEAFFC8F7}">
          <x14:formula1>
            <xm:f>IF($C$7=定制流量!$C$3,定制流量!$C$5:$C$17,定制流量!$F$5:$F$15)</xm:f>
          </x14:formula1>
          <xm:sqref>E7</xm:sqref>
        </x14:dataValidation>
        <x14:dataValidation type="list" allowBlank="1" showInputMessage="1" showErrorMessage="1" xr:uid="{4AD17F8E-6089-47B5-A112-A9D6F2993A24}">
          <x14:formula1>
            <xm:f>固定入网专线!$A$3:$A$14</xm:f>
          </x14:formula1>
          <xm:sqref>C16</xm:sqref>
        </x14:dataValidation>
        <x14:dataValidation type="list" allowBlank="1" showInputMessage="1" showErrorMessage="1" xr:uid="{319807A1-D943-44C3-9ABE-0F6FCAE3DD24}">
          <x14:formula1>
            <xm:f>固定入网专线!$C$3:$C$14</xm:f>
          </x14:formula1>
          <xm:sqref>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D3E1A-14EE-4988-807D-10DB871FBD8D}">
  <dimension ref="A1:Q20"/>
  <sheetViews>
    <sheetView workbookViewId="0">
      <selection activeCell="C14" sqref="C14"/>
    </sheetView>
  </sheetViews>
  <sheetFormatPr defaultRowHeight="14" x14ac:dyDescent="0.3"/>
  <sheetData>
    <row r="1" spans="1:17" ht="20" x14ac:dyDescent="0.3">
      <c r="A1" s="97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9"/>
    </row>
    <row r="2" spans="1:17" ht="14.5" x14ac:dyDescent="0.3">
      <c r="A2" s="92" t="s">
        <v>1</v>
      </c>
      <c r="B2" s="92" t="s">
        <v>2</v>
      </c>
      <c r="C2" s="92" t="s">
        <v>44</v>
      </c>
      <c r="D2" s="92" t="s">
        <v>58</v>
      </c>
      <c r="E2" s="92" t="s">
        <v>78</v>
      </c>
      <c r="F2" s="100" t="s">
        <v>64</v>
      </c>
      <c r="G2" s="92" t="s">
        <v>63</v>
      </c>
      <c r="H2" s="92" t="s">
        <v>6</v>
      </c>
      <c r="I2" s="103" t="s">
        <v>7</v>
      </c>
      <c r="J2" s="104"/>
      <c r="K2" s="104"/>
      <c r="L2" s="104"/>
      <c r="M2" s="104"/>
      <c r="N2" s="104"/>
      <c r="O2" s="104"/>
      <c r="P2" s="104"/>
      <c r="Q2" s="105"/>
    </row>
    <row r="3" spans="1:17" ht="14.5" x14ac:dyDescent="0.3">
      <c r="A3" s="93"/>
      <c r="B3" s="93"/>
      <c r="C3" s="93"/>
      <c r="D3" s="93"/>
      <c r="E3" s="93"/>
      <c r="F3" s="101"/>
      <c r="G3" s="93"/>
      <c r="H3" s="93"/>
      <c r="I3" s="106" t="s">
        <v>8</v>
      </c>
      <c r="J3" s="107"/>
      <c r="K3" s="107"/>
      <c r="L3" s="107"/>
      <c r="M3" s="108"/>
      <c r="N3" s="109" t="s">
        <v>9</v>
      </c>
      <c r="O3" s="110"/>
      <c r="P3" s="111" t="s">
        <v>10</v>
      </c>
      <c r="Q3" s="112"/>
    </row>
    <row r="4" spans="1:17" ht="43.5" x14ac:dyDescent="0.3">
      <c r="A4" s="94"/>
      <c r="B4" s="94"/>
      <c r="C4" s="94"/>
      <c r="D4" s="94"/>
      <c r="E4" s="94"/>
      <c r="F4" s="102"/>
      <c r="G4" s="94"/>
      <c r="H4" s="94"/>
      <c r="I4" s="1" t="s">
        <v>42</v>
      </c>
      <c r="J4" s="52" t="s">
        <v>11</v>
      </c>
      <c r="K4" s="1" t="s">
        <v>43</v>
      </c>
      <c r="L4" s="3" t="s">
        <v>12</v>
      </c>
      <c r="M4" s="3" t="s">
        <v>13</v>
      </c>
      <c r="N4" s="53" t="s">
        <v>14</v>
      </c>
      <c r="O4" s="5" t="s">
        <v>15</v>
      </c>
      <c r="P4" s="6" t="s">
        <v>16</v>
      </c>
      <c r="Q4" s="7" t="s">
        <v>3</v>
      </c>
    </row>
    <row r="5" spans="1:17" ht="14.5" x14ac:dyDescent="0.3">
      <c r="A5" s="8" t="s">
        <v>69</v>
      </c>
      <c r="B5" s="9"/>
      <c r="C5" s="10"/>
      <c r="D5" s="10"/>
      <c r="E5" s="10"/>
      <c r="F5" s="63"/>
      <c r="G5" s="9"/>
      <c r="H5" s="9"/>
      <c r="I5" s="11"/>
      <c r="J5" s="11"/>
      <c r="K5" s="11"/>
      <c r="L5" s="12"/>
      <c r="M5" s="12"/>
      <c r="N5" s="13"/>
      <c r="O5" s="13"/>
      <c r="P5" s="14"/>
      <c r="Q5" s="15"/>
    </row>
    <row r="6" spans="1:17" ht="43.5" x14ac:dyDescent="0.3">
      <c r="A6" s="16">
        <v>1</v>
      </c>
      <c r="B6" s="17" t="s">
        <v>22</v>
      </c>
      <c r="C6" s="18" t="s">
        <v>46</v>
      </c>
      <c r="D6" s="18" t="s">
        <v>86</v>
      </c>
      <c r="E6" s="29" t="s">
        <v>96</v>
      </c>
      <c r="F6" s="64">
        <v>0</v>
      </c>
      <c r="G6" s="19" t="s">
        <v>17</v>
      </c>
      <c r="H6" s="54">
        <v>0.06</v>
      </c>
      <c r="I6" s="43">
        <f>VLOOKUP(E6,定制流量!A4:B10,2,0)</f>
        <v>129</v>
      </c>
      <c r="J6" s="58">
        <v>1</v>
      </c>
      <c r="K6" s="43">
        <f>I6*J6</f>
        <v>129</v>
      </c>
      <c r="L6" s="43">
        <f>K6*F6</f>
        <v>0</v>
      </c>
      <c r="M6" s="43">
        <f>L6*12</f>
        <v>0</v>
      </c>
      <c r="N6" s="60">
        <v>0</v>
      </c>
      <c r="O6" s="44">
        <f>N6*F6*J6</f>
        <v>0</v>
      </c>
      <c r="P6" s="45">
        <f t="shared" ref="P6:P8" si="0">M6+O6</f>
        <v>0</v>
      </c>
      <c r="Q6" s="21"/>
    </row>
    <row r="7" spans="1:17" ht="14.5" x14ac:dyDescent="0.3">
      <c r="A7" s="16">
        <v>2</v>
      </c>
      <c r="B7" s="17" t="s">
        <v>21</v>
      </c>
      <c r="C7" s="18" t="s">
        <v>74</v>
      </c>
      <c r="D7" s="18" t="s">
        <v>95</v>
      </c>
      <c r="E7" s="29" t="s">
        <v>97</v>
      </c>
      <c r="F7" s="64">
        <v>0</v>
      </c>
      <c r="G7" s="19" t="s">
        <v>17</v>
      </c>
      <c r="H7" s="54">
        <v>0.06</v>
      </c>
      <c r="I7" s="43">
        <f>VLOOKUP(E7,IF(独享UPF!C7&amp;"("&amp;D7&amp;")"=定制流量!C45,定制流量!C46:D58,IF(独享UPF!C7&amp;"("&amp;D7&amp;")"=定制流量!E45,定制流量!E46:F58,IF(独享UPF!C7&amp;"("&amp;D7&amp;")"=定制流量!G45,定制流量!G50:H60,IF(独享UPF!C7&amp;"("&amp;D7&amp;")"=定制流量!I45,定制流量!I50:J60,0)))),2,0)</f>
        <v>340</v>
      </c>
      <c r="J7" s="58">
        <v>1</v>
      </c>
      <c r="K7" s="43">
        <f>I7*J7</f>
        <v>340</v>
      </c>
      <c r="L7" s="43">
        <f>K7*F7</f>
        <v>0</v>
      </c>
      <c r="M7" s="43">
        <f>L7*12</f>
        <v>0</v>
      </c>
      <c r="N7" s="60">
        <v>0</v>
      </c>
      <c r="O7" s="44">
        <f>N7*F7*J7</f>
        <v>0</v>
      </c>
      <c r="P7" s="45">
        <f t="shared" si="0"/>
        <v>0</v>
      </c>
      <c r="Q7" s="21"/>
    </row>
    <row r="8" spans="1:17" ht="14.5" x14ac:dyDescent="0.3">
      <c r="A8" s="16">
        <v>3</v>
      </c>
      <c r="B8" s="17" t="s">
        <v>26</v>
      </c>
      <c r="C8" s="18" t="s">
        <v>62</v>
      </c>
      <c r="D8" s="18" t="s">
        <v>86</v>
      </c>
      <c r="E8" s="29" t="s">
        <v>86</v>
      </c>
      <c r="F8" s="64">
        <v>0</v>
      </c>
      <c r="G8" s="19" t="s">
        <v>45</v>
      </c>
      <c r="H8" s="54">
        <v>0.06</v>
      </c>
      <c r="I8" s="43">
        <f>VLOOKUP(C8,定制流量!I4:J6,2,0)</f>
        <v>8</v>
      </c>
      <c r="J8" s="58">
        <v>1</v>
      </c>
      <c r="K8" s="43">
        <f>I8*J8</f>
        <v>8</v>
      </c>
      <c r="L8" s="43">
        <f>K8*F8</f>
        <v>0</v>
      </c>
      <c r="M8" s="43">
        <f>L8</f>
        <v>0</v>
      </c>
      <c r="N8" s="60">
        <v>0</v>
      </c>
      <c r="O8" s="44">
        <f>N8*F8*J8</f>
        <v>0</v>
      </c>
      <c r="P8" s="45">
        <f t="shared" si="0"/>
        <v>0</v>
      </c>
      <c r="Q8" s="21"/>
    </row>
    <row r="9" spans="1:17" ht="29" x14ac:dyDescent="0.3">
      <c r="A9" s="16">
        <v>4</v>
      </c>
      <c r="B9" s="79" t="s">
        <v>81</v>
      </c>
      <c r="C9" s="18" t="s">
        <v>83</v>
      </c>
      <c r="D9" s="18" t="s">
        <v>86</v>
      </c>
      <c r="E9" s="29" t="s">
        <v>86</v>
      </c>
      <c r="F9" s="64">
        <v>0</v>
      </c>
      <c r="G9" s="19" t="s">
        <v>92</v>
      </c>
      <c r="H9" s="54" t="s">
        <v>87</v>
      </c>
      <c r="I9" s="66" t="s">
        <v>86</v>
      </c>
      <c r="J9" s="67">
        <v>1</v>
      </c>
      <c r="K9" s="66" t="s">
        <v>86</v>
      </c>
      <c r="L9" s="66" t="s">
        <v>86</v>
      </c>
      <c r="M9" s="66" t="s">
        <v>86</v>
      </c>
      <c r="N9" s="60">
        <f>VLOOKUP(C9,定制号卡!A2:B5,2,0)</f>
        <v>4</v>
      </c>
      <c r="O9" s="44">
        <f>F9*J9*N9</f>
        <v>0</v>
      </c>
      <c r="P9" s="45">
        <f>O9</f>
        <v>0</v>
      </c>
      <c r="Q9" s="21"/>
    </row>
    <row r="10" spans="1:17" ht="14.5" x14ac:dyDescent="0.3">
      <c r="A10" s="22" t="s">
        <v>66</v>
      </c>
      <c r="B10" s="17"/>
      <c r="C10" s="23"/>
      <c r="D10" s="23"/>
      <c r="E10" s="29"/>
      <c r="F10" s="64"/>
      <c r="G10" s="19"/>
      <c r="H10" s="19"/>
      <c r="I10" s="43"/>
      <c r="J10" s="58"/>
      <c r="K10" s="43"/>
      <c r="L10" s="43"/>
      <c r="M10" s="43"/>
      <c r="N10" s="60"/>
      <c r="O10" s="44"/>
      <c r="P10" s="45"/>
      <c r="Q10" s="24"/>
    </row>
    <row r="11" spans="1:17" ht="29" x14ac:dyDescent="0.3">
      <c r="A11" s="25">
        <v>1</v>
      </c>
      <c r="B11" s="17" t="s">
        <v>65</v>
      </c>
      <c r="C11" s="23" t="s">
        <v>18</v>
      </c>
      <c r="D11" s="29" t="s">
        <v>86</v>
      </c>
      <c r="E11" s="29" t="s">
        <v>86</v>
      </c>
      <c r="F11" s="64">
        <v>0</v>
      </c>
      <c r="G11" s="19" t="s">
        <v>19</v>
      </c>
      <c r="H11" s="54">
        <v>0.06</v>
      </c>
      <c r="I11" s="43">
        <f>业务隔离!B2</f>
        <v>500</v>
      </c>
      <c r="J11" s="58">
        <v>1</v>
      </c>
      <c r="K11" s="43">
        <f>I11*J11</f>
        <v>500</v>
      </c>
      <c r="L11" s="43">
        <f>K11*F11</f>
        <v>0</v>
      </c>
      <c r="M11" s="43">
        <f>L11*12</f>
        <v>0</v>
      </c>
      <c r="N11" s="60">
        <v>0</v>
      </c>
      <c r="O11" s="44">
        <f>N11*F11*J11</f>
        <v>0</v>
      </c>
      <c r="P11" s="45">
        <f>M11+O11</f>
        <v>0</v>
      </c>
      <c r="Q11" s="21"/>
    </row>
    <row r="12" spans="1:17" ht="15" x14ac:dyDescent="0.4">
      <c r="A12" s="41">
        <v>2</v>
      </c>
      <c r="B12" s="78" t="s">
        <v>99</v>
      </c>
      <c r="C12" s="23" t="s">
        <v>86</v>
      </c>
      <c r="D12" s="29" t="s">
        <v>86</v>
      </c>
      <c r="E12" s="29" t="s">
        <v>86</v>
      </c>
      <c r="F12" s="64">
        <v>0</v>
      </c>
      <c r="G12" s="19" t="s">
        <v>91</v>
      </c>
      <c r="H12" s="54">
        <v>0.06</v>
      </c>
      <c r="I12" s="43">
        <f>业务隔离!B3</f>
        <v>500</v>
      </c>
      <c r="J12" s="58">
        <v>1</v>
      </c>
      <c r="K12" s="43">
        <f>I12*J12</f>
        <v>500</v>
      </c>
      <c r="L12" s="43">
        <f>K12*F12</f>
        <v>0</v>
      </c>
      <c r="M12" s="43">
        <f>L12</f>
        <v>0</v>
      </c>
      <c r="N12" s="60">
        <v>0</v>
      </c>
      <c r="O12" s="44">
        <f>F12*N12*J12</f>
        <v>0</v>
      </c>
      <c r="P12" s="45">
        <f>O12+M12</f>
        <v>0</v>
      </c>
      <c r="Q12" s="21"/>
    </row>
    <row r="13" spans="1:17" ht="14.5" x14ac:dyDescent="0.3">
      <c r="A13" s="22" t="s">
        <v>93</v>
      </c>
      <c r="B13" s="17"/>
      <c r="C13" s="23"/>
      <c r="D13" s="23"/>
      <c r="E13" s="23"/>
      <c r="F13" s="65"/>
      <c r="G13" s="19"/>
      <c r="H13" s="54"/>
      <c r="I13" s="43"/>
      <c r="J13" s="58"/>
      <c r="K13" s="43"/>
      <c r="L13" s="43"/>
      <c r="M13" s="43"/>
      <c r="N13" s="60"/>
      <c r="O13" s="44"/>
      <c r="P13" s="45"/>
      <c r="Q13" s="24"/>
    </row>
    <row r="14" spans="1:17" ht="43.5" x14ac:dyDescent="0.3">
      <c r="A14" s="41">
        <v>1</v>
      </c>
      <c r="B14" s="42" t="s">
        <v>143</v>
      </c>
      <c r="C14" s="23" t="s">
        <v>150</v>
      </c>
      <c r="D14" s="23" t="s">
        <v>86</v>
      </c>
      <c r="E14" s="23" t="s">
        <v>86</v>
      </c>
      <c r="F14" s="64">
        <v>3</v>
      </c>
      <c r="G14" s="19" t="s">
        <v>19</v>
      </c>
      <c r="H14" s="31">
        <v>0.06</v>
      </c>
      <c r="I14" s="43">
        <f>VLOOKUP(C14,IPRAN专线参考资费!A4:B23,2,0)</f>
        <v>3333</v>
      </c>
      <c r="J14" s="58">
        <v>1</v>
      </c>
      <c r="K14" s="43">
        <f>I14*J14</f>
        <v>3333</v>
      </c>
      <c r="L14" s="43">
        <f>K14*F14</f>
        <v>9999</v>
      </c>
      <c r="M14" s="43">
        <f>L14*12</f>
        <v>119988</v>
      </c>
      <c r="N14" s="60">
        <v>0</v>
      </c>
      <c r="O14" s="44">
        <f>N14*F14</f>
        <v>0</v>
      </c>
      <c r="P14" s="45">
        <f>O14+M14</f>
        <v>119988</v>
      </c>
      <c r="Q14" s="21"/>
    </row>
    <row r="15" spans="1:17" ht="14.5" x14ac:dyDescent="0.3">
      <c r="A15" s="95" t="s">
        <v>94</v>
      </c>
      <c r="B15" s="96"/>
      <c r="C15" s="23"/>
      <c r="D15" s="23"/>
      <c r="E15" s="23"/>
      <c r="F15" s="62"/>
      <c r="G15" s="19"/>
      <c r="H15" s="76"/>
      <c r="I15" s="32"/>
      <c r="J15" s="58"/>
      <c r="K15" s="43"/>
      <c r="L15" s="43"/>
      <c r="M15" s="43"/>
      <c r="N15" s="60"/>
      <c r="O15" s="44"/>
      <c r="P15" s="45"/>
      <c r="Q15" s="24"/>
    </row>
    <row r="16" spans="1:17" ht="29" x14ac:dyDescent="0.3">
      <c r="A16" s="27">
        <v>1</v>
      </c>
      <c r="B16" s="23" t="s">
        <v>144</v>
      </c>
      <c r="C16" s="80" t="s">
        <v>86</v>
      </c>
      <c r="D16" s="23" t="s">
        <v>169</v>
      </c>
      <c r="E16" s="23" t="s">
        <v>86</v>
      </c>
      <c r="F16" s="81">
        <v>0</v>
      </c>
      <c r="G16" s="19" t="s">
        <v>172</v>
      </c>
      <c r="H16" s="31">
        <v>0.06</v>
      </c>
      <c r="I16" s="32">
        <f>IPRAN专线参考资费!F4</f>
        <v>1</v>
      </c>
      <c r="J16" s="58">
        <v>1</v>
      </c>
      <c r="K16" s="43">
        <f>J16*I16</f>
        <v>1</v>
      </c>
      <c r="L16" s="43">
        <f>K16*F16</f>
        <v>0</v>
      </c>
      <c r="M16" s="43">
        <f>L16*12</f>
        <v>0</v>
      </c>
      <c r="N16" s="60">
        <v>0</v>
      </c>
      <c r="O16" s="44">
        <f>N16*J16*F16</f>
        <v>0</v>
      </c>
      <c r="P16" s="45">
        <f>O16+M16</f>
        <v>0</v>
      </c>
      <c r="Q16" s="24"/>
    </row>
    <row r="17" spans="1:17" x14ac:dyDescent="0.3">
      <c r="A17" s="35" t="s">
        <v>56</v>
      </c>
      <c r="B17" s="36" t="s">
        <v>57</v>
      </c>
      <c r="C17" s="37"/>
      <c r="D17" s="37"/>
      <c r="E17" s="38"/>
      <c r="F17" s="35"/>
      <c r="G17" s="39"/>
      <c r="H17" s="39"/>
      <c r="I17" s="39"/>
      <c r="J17" s="39"/>
      <c r="K17" s="40"/>
      <c r="L17" s="39"/>
      <c r="M17" s="47">
        <f>SUMIF(M6:M15,"&gt;0",M6:M15)</f>
        <v>119988</v>
      </c>
      <c r="N17" s="40"/>
      <c r="O17" s="48">
        <f>SUMIF(O6:O15,"&gt;0",O6:O15)</f>
        <v>0</v>
      </c>
      <c r="P17" s="47">
        <f>M17+O17</f>
        <v>119988</v>
      </c>
      <c r="Q17" s="39"/>
    </row>
    <row r="18" spans="1:17" x14ac:dyDescent="0.3">
      <c r="A18" s="83" t="s">
        <v>68</v>
      </c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5"/>
    </row>
    <row r="19" spans="1:17" x14ac:dyDescent="0.3">
      <c r="A19" s="86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8"/>
    </row>
    <row r="20" spans="1:17" x14ac:dyDescent="0.3">
      <c r="A20" s="89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1"/>
    </row>
  </sheetData>
  <mergeCells count="15">
    <mergeCell ref="A15:B15"/>
    <mergeCell ref="A18:Q20"/>
    <mergeCell ref="A1:Q1"/>
    <mergeCell ref="A2:A4"/>
    <mergeCell ref="B2:B4"/>
    <mergeCell ref="C2:C4"/>
    <mergeCell ref="D2:D4"/>
    <mergeCell ref="E2:E4"/>
    <mergeCell ref="F2:F4"/>
    <mergeCell ref="G2:G4"/>
    <mergeCell ref="H2:H4"/>
    <mergeCell ref="I2:Q2"/>
    <mergeCell ref="I3:M3"/>
    <mergeCell ref="N3:O3"/>
    <mergeCell ref="P3:Q3"/>
  </mergeCells>
  <phoneticPr fontId="3" type="noConversion"/>
  <dataValidations count="2">
    <dataValidation type="list" allowBlank="1" showInputMessage="1" showErrorMessage="1" sqref="C7" xr:uid="{71BDDC90-AB89-4D8E-87A0-37EB21273210}">
      <formula1>"月包,年包"</formula1>
    </dataValidation>
    <dataValidation type="list" allowBlank="1" showInputMessage="1" showErrorMessage="1" sqref="D7" xr:uid="{3371EA96-914A-4AF7-BA0D-3E229BD2B09A}">
      <formula1>"通用流量,定向流量"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A19563B-4A1B-44CC-BA71-1054DF004FFD}">
          <x14:formula1>
            <xm:f>IPRAN专线参考资费!$A$4:$A$23</xm:f>
          </x14:formula1>
          <xm:sqref>C14</xm:sqref>
        </x14:dataValidation>
        <x14:dataValidation type="list" allowBlank="1" showInputMessage="1" showErrorMessage="1" xr:uid="{271D982C-C19D-4D1C-807A-056DE71CEE4C}">
          <x14:formula1>
            <xm:f>IF($C$7=定制流量!$C$3,定制流量!$C$5:$C$17,定制流量!$F$5:$F$15)</xm:f>
          </x14:formula1>
          <xm:sqref>E7</xm:sqref>
        </x14:dataValidation>
        <x14:dataValidation type="list" allowBlank="1" showInputMessage="1" showErrorMessage="1" xr:uid="{C33416A3-439A-490F-8389-10B0F8806450}">
          <x14:formula1>
            <xm:f>定制流量!$I$4:$I$5</xm:f>
          </x14:formula1>
          <xm:sqref>C8</xm:sqref>
        </x14:dataValidation>
        <x14:dataValidation type="list" allowBlank="1" showInputMessage="1" showErrorMessage="1" xr:uid="{477BDA4E-9EB0-4AC7-ACC8-DA400FD98034}">
          <x14:formula1>
            <xm:f>定制号卡!$A$2:$A$5</xm:f>
          </x14:formula1>
          <xm:sqref>C9</xm:sqref>
        </x14:dataValidation>
        <x14:dataValidation type="list" allowBlank="1" showInputMessage="1" showErrorMessage="1" xr:uid="{77EE42E6-CA54-43E0-9C79-F1697C4599F6}">
          <x14:formula1>
            <xm:f>定制流量!$A$4:$A$10</xm:f>
          </x14:formula1>
          <xm:sqref>E6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6F0BD-76A4-4911-AB7F-D020321C1787}">
  <dimension ref="A1:K60"/>
  <sheetViews>
    <sheetView workbookViewId="0">
      <selection activeCell="A4" sqref="A4"/>
    </sheetView>
  </sheetViews>
  <sheetFormatPr defaultRowHeight="14" x14ac:dyDescent="0.3"/>
  <cols>
    <col min="1" max="1" width="11.9140625" customWidth="1"/>
    <col min="11" max="11" width="9.9140625" customWidth="1"/>
    <col min="13" max="13" width="11.08203125" customWidth="1"/>
    <col min="16" max="16" width="11.75" customWidth="1"/>
  </cols>
  <sheetData>
    <row r="1" spans="1:11" x14ac:dyDescent="0.3">
      <c r="A1" s="117" t="s">
        <v>79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 spans="1:11" x14ac:dyDescent="0.3">
      <c r="A2" s="118" t="s">
        <v>22</v>
      </c>
      <c r="B2" s="118"/>
      <c r="C2" s="114" t="s">
        <v>20</v>
      </c>
      <c r="D2" s="115"/>
      <c r="E2" s="115"/>
      <c r="F2" s="115"/>
      <c r="G2" s="115"/>
      <c r="H2" s="115"/>
      <c r="I2" s="115"/>
      <c r="J2" s="115"/>
      <c r="K2" s="116"/>
    </row>
    <row r="3" spans="1:11" x14ac:dyDescent="0.3">
      <c r="A3" s="49" t="s">
        <v>47</v>
      </c>
      <c r="B3" s="49" t="s">
        <v>23</v>
      </c>
      <c r="C3" s="114" t="s">
        <v>75</v>
      </c>
      <c r="D3" s="115"/>
      <c r="E3" s="116"/>
      <c r="F3" s="114" t="s">
        <v>76</v>
      </c>
      <c r="G3" s="115"/>
      <c r="H3" s="116"/>
      <c r="I3" s="118" t="s">
        <v>26</v>
      </c>
      <c r="J3" s="118"/>
      <c r="K3" s="56" t="s">
        <v>60</v>
      </c>
    </row>
    <row r="4" spans="1:11" x14ac:dyDescent="0.3">
      <c r="A4" s="49" t="s">
        <v>48</v>
      </c>
      <c r="B4" s="49">
        <v>129</v>
      </c>
      <c r="C4" s="50" t="s">
        <v>77</v>
      </c>
      <c r="D4" s="50" t="s">
        <v>24</v>
      </c>
      <c r="E4" s="50" t="s">
        <v>25</v>
      </c>
      <c r="F4" s="51" t="s">
        <v>77</v>
      </c>
      <c r="G4" s="51" t="s">
        <v>24</v>
      </c>
      <c r="H4" s="51" t="s">
        <v>25</v>
      </c>
      <c r="I4" s="50" t="s">
        <v>25</v>
      </c>
      <c r="J4" s="50">
        <v>5</v>
      </c>
      <c r="K4" s="51">
        <v>50</v>
      </c>
    </row>
    <row r="5" spans="1:11" x14ac:dyDescent="0.3">
      <c r="A5" s="49" t="s">
        <v>49</v>
      </c>
      <c r="B5" s="49">
        <v>169</v>
      </c>
      <c r="C5" s="50" t="s">
        <v>27</v>
      </c>
      <c r="D5" s="50">
        <v>50</v>
      </c>
      <c r="E5" s="50">
        <v>30</v>
      </c>
      <c r="F5" s="51" t="s">
        <v>31</v>
      </c>
      <c r="G5" s="51">
        <v>760</v>
      </c>
      <c r="H5" s="51">
        <v>460</v>
      </c>
      <c r="I5" s="50" t="s">
        <v>24</v>
      </c>
      <c r="J5" s="50">
        <v>8</v>
      </c>
      <c r="K5" s="51"/>
    </row>
    <row r="6" spans="1:11" x14ac:dyDescent="0.3">
      <c r="A6" s="49" t="s">
        <v>50</v>
      </c>
      <c r="B6" s="49">
        <v>199</v>
      </c>
      <c r="C6" s="50" t="s">
        <v>28</v>
      </c>
      <c r="D6" s="50">
        <v>90</v>
      </c>
      <c r="E6" s="50">
        <v>50</v>
      </c>
      <c r="F6" s="51" t="s">
        <v>32</v>
      </c>
      <c r="G6" s="51">
        <v>940</v>
      </c>
      <c r="H6" s="51">
        <v>560</v>
      </c>
      <c r="I6" s="50"/>
      <c r="J6" s="50"/>
      <c r="K6" s="51"/>
    </row>
    <row r="7" spans="1:11" x14ac:dyDescent="0.3">
      <c r="A7" s="49" t="s">
        <v>51</v>
      </c>
      <c r="B7" s="49">
        <v>239</v>
      </c>
      <c r="C7" s="50" t="s">
        <v>29</v>
      </c>
      <c r="D7" s="50">
        <v>120</v>
      </c>
      <c r="E7" s="50">
        <v>70</v>
      </c>
      <c r="F7" s="51" t="s">
        <v>33</v>
      </c>
      <c r="G7" s="51">
        <v>1100</v>
      </c>
      <c r="H7" s="51">
        <v>650</v>
      </c>
      <c r="I7" s="50"/>
      <c r="J7" s="50"/>
      <c r="K7" s="51"/>
    </row>
    <row r="8" spans="1:11" x14ac:dyDescent="0.3">
      <c r="A8" s="49" t="s">
        <v>52</v>
      </c>
      <c r="B8" s="49">
        <v>299</v>
      </c>
      <c r="C8" s="50" t="s">
        <v>30</v>
      </c>
      <c r="D8" s="50">
        <v>150</v>
      </c>
      <c r="E8" s="50">
        <v>90</v>
      </c>
      <c r="F8" s="51" t="s">
        <v>34</v>
      </c>
      <c r="G8" s="51">
        <v>1400</v>
      </c>
      <c r="H8" s="51">
        <v>820</v>
      </c>
      <c r="I8" s="50"/>
      <c r="J8" s="50"/>
      <c r="K8" s="51"/>
    </row>
    <row r="9" spans="1:11" x14ac:dyDescent="0.3">
      <c r="A9" s="49" t="s">
        <v>53</v>
      </c>
      <c r="B9" s="49">
        <v>399</v>
      </c>
      <c r="C9" s="50" t="s">
        <v>31</v>
      </c>
      <c r="D9" s="50">
        <v>200</v>
      </c>
      <c r="E9" s="50">
        <v>120</v>
      </c>
      <c r="F9" s="51" t="s">
        <v>35</v>
      </c>
      <c r="G9" s="51">
        <v>1820</v>
      </c>
      <c r="H9" s="51">
        <v>1080</v>
      </c>
      <c r="I9" s="50"/>
      <c r="J9" s="50"/>
      <c r="K9" s="51"/>
    </row>
    <row r="10" spans="1:11" x14ac:dyDescent="0.3">
      <c r="A10" s="49" t="s">
        <v>54</v>
      </c>
      <c r="B10" s="49">
        <v>599</v>
      </c>
      <c r="C10" s="50" t="s">
        <v>32</v>
      </c>
      <c r="D10" s="50">
        <v>300</v>
      </c>
      <c r="E10" s="50">
        <v>180</v>
      </c>
      <c r="F10" s="51" t="s">
        <v>36</v>
      </c>
      <c r="G10" s="51">
        <v>2450</v>
      </c>
      <c r="H10" s="51">
        <v>1470</v>
      </c>
      <c r="I10" s="50"/>
      <c r="J10" s="50"/>
      <c r="K10" s="51"/>
    </row>
    <row r="11" spans="1:11" x14ac:dyDescent="0.3">
      <c r="C11" s="50" t="s">
        <v>33</v>
      </c>
      <c r="D11" s="50">
        <v>380</v>
      </c>
      <c r="E11" s="50">
        <v>230</v>
      </c>
      <c r="F11" s="51" t="s">
        <v>37</v>
      </c>
      <c r="G11" s="51">
        <v>4390</v>
      </c>
      <c r="H11" s="51">
        <v>2650</v>
      </c>
      <c r="I11" s="50"/>
      <c r="J11" s="50"/>
      <c r="K11" s="51"/>
    </row>
    <row r="12" spans="1:11" x14ac:dyDescent="0.3">
      <c r="C12" s="50" t="s">
        <v>34</v>
      </c>
      <c r="D12" s="50">
        <v>570</v>
      </c>
      <c r="E12" s="50">
        <v>340</v>
      </c>
      <c r="F12" s="51" t="s">
        <v>38</v>
      </c>
      <c r="G12" s="51">
        <v>10280</v>
      </c>
      <c r="H12" s="51">
        <v>6160</v>
      </c>
      <c r="I12" s="50"/>
      <c r="J12" s="50"/>
      <c r="K12" s="51"/>
    </row>
    <row r="13" spans="1:11" x14ac:dyDescent="0.3">
      <c r="C13" s="50" t="s">
        <v>35</v>
      </c>
      <c r="D13" s="50">
        <v>900</v>
      </c>
      <c r="E13" s="50">
        <v>540</v>
      </c>
      <c r="F13" s="51" t="s">
        <v>39</v>
      </c>
      <c r="G13" s="51"/>
      <c r="H13" s="51">
        <v>11580</v>
      </c>
      <c r="I13" s="50"/>
      <c r="J13" s="50"/>
      <c r="K13" s="51"/>
    </row>
    <row r="14" spans="1:11" x14ac:dyDescent="0.3">
      <c r="C14" s="50" t="s">
        <v>36</v>
      </c>
      <c r="D14" s="50">
        <v>1740</v>
      </c>
      <c r="E14" s="50">
        <v>1040</v>
      </c>
      <c r="F14" s="51" t="s">
        <v>40</v>
      </c>
      <c r="G14" s="51"/>
      <c r="H14" s="51">
        <v>21910</v>
      </c>
      <c r="I14" s="50"/>
      <c r="J14" s="50"/>
      <c r="K14" s="51"/>
    </row>
    <row r="15" spans="1:11" x14ac:dyDescent="0.3">
      <c r="C15" s="50" t="s">
        <v>37</v>
      </c>
      <c r="D15" s="50"/>
      <c r="E15" s="50">
        <v>1970</v>
      </c>
      <c r="F15" s="51" t="s">
        <v>41</v>
      </c>
      <c r="G15" s="51"/>
      <c r="H15" s="51">
        <v>51170</v>
      </c>
      <c r="I15" s="50"/>
      <c r="J15" s="50"/>
      <c r="K15" s="51"/>
    </row>
    <row r="16" spans="1:11" x14ac:dyDescent="0.3">
      <c r="C16" s="50" t="s">
        <v>38</v>
      </c>
      <c r="D16" s="50"/>
      <c r="E16" s="50">
        <v>4610</v>
      </c>
      <c r="F16" s="51"/>
      <c r="G16" s="51"/>
      <c r="H16" s="51"/>
      <c r="I16" s="50"/>
      <c r="J16" s="50"/>
      <c r="K16" s="51"/>
    </row>
    <row r="17" spans="3:11" x14ac:dyDescent="0.3">
      <c r="C17" s="50" t="s">
        <v>39</v>
      </c>
      <c r="D17" s="50"/>
      <c r="E17" s="50">
        <v>7990</v>
      </c>
      <c r="F17" s="51"/>
      <c r="G17" s="51"/>
      <c r="H17" s="51"/>
      <c r="I17" s="50"/>
      <c r="J17" s="50"/>
      <c r="K17" s="51"/>
    </row>
    <row r="44" spans="3:10" x14ac:dyDescent="0.3">
      <c r="C44" s="113" t="s">
        <v>80</v>
      </c>
      <c r="D44" s="113"/>
      <c r="E44" s="113"/>
      <c r="F44" s="113"/>
      <c r="G44" s="113"/>
      <c r="H44" s="113"/>
      <c r="I44" s="113"/>
      <c r="J44" s="113"/>
    </row>
    <row r="45" spans="3:10" x14ac:dyDescent="0.3">
      <c r="C45" s="113" t="s">
        <v>70</v>
      </c>
      <c r="D45" s="113"/>
      <c r="E45" s="113" t="s">
        <v>71</v>
      </c>
      <c r="F45" s="113"/>
      <c r="G45" s="113" t="s">
        <v>72</v>
      </c>
      <c r="H45" s="113"/>
      <c r="I45" s="113" t="s">
        <v>73</v>
      </c>
      <c r="J45" s="113"/>
    </row>
    <row r="46" spans="3:10" x14ac:dyDescent="0.3">
      <c r="C46" s="55" t="str">
        <f t="shared" ref="C46:D55" si="0">C5</f>
        <v>10GB</v>
      </c>
      <c r="D46" s="55">
        <f t="shared" si="0"/>
        <v>50</v>
      </c>
      <c r="E46" s="55" t="str">
        <f t="shared" ref="E46:E58" si="1">C5</f>
        <v>10GB</v>
      </c>
      <c r="F46" s="55">
        <f t="shared" ref="F46:F53" si="2">E5</f>
        <v>30</v>
      </c>
      <c r="G46" s="55" t="str">
        <f>C46</f>
        <v>10GB</v>
      </c>
      <c r="H46" s="55" t="s">
        <v>86</v>
      </c>
      <c r="I46" s="55" t="str">
        <f>C46</f>
        <v>10GB</v>
      </c>
      <c r="J46" s="55" t="s">
        <v>86</v>
      </c>
    </row>
    <row r="47" spans="3:10" x14ac:dyDescent="0.3">
      <c r="C47" s="55" t="str">
        <f t="shared" si="0"/>
        <v>20GB</v>
      </c>
      <c r="D47" s="55">
        <f t="shared" si="0"/>
        <v>90</v>
      </c>
      <c r="E47" s="55" t="str">
        <f t="shared" si="1"/>
        <v>20GB</v>
      </c>
      <c r="F47" s="55">
        <f t="shared" si="2"/>
        <v>50</v>
      </c>
      <c r="G47" s="55" t="str">
        <f>C47</f>
        <v>20GB</v>
      </c>
      <c r="H47" s="55" t="s">
        <v>86</v>
      </c>
      <c r="I47" s="55" t="str">
        <f>C47</f>
        <v>20GB</v>
      </c>
      <c r="J47" s="55" t="s">
        <v>86</v>
      </c>
    </row>
    <row r="48" spans="3:10" x14ac:dyDescent="0.3">
      <c r="C48" s="55" t="str">
        <f t="shared" si="0"/>
        <v>30GB</v>
      </c>
      <c r="D48" s="55">
        <f t="shared" si="0"/>
        <v>120</v>
      </c>
      <c r="E48" s="55" t="str">
        <f t="shared" si="1"/>
        <v>30GB</v>
      </c>
      <c r="F48" s="55">
        <f t="shared" si="2"/>
        <v>70</v>
      </c>
      <c r="G48" s="55" t="str">
        <f>C48</f>
        <v>30GB</v>
      </c>
      <c r="H48" s="55" t="s">
        <v>86</v>
      </c>
      <c r="I48" s="55" t="str">
        <f>C48</f>
        <v>30GB</v>
      </c>
      <c r="J48" s="55" t="s">
        <v>86</v>
      </c>
    </row>
    <row r="49" spans="3:10" x14ac:dyDescent="0.3">
      <c r="C49" s="55" t="str">
        <f t="shared" si="0"/>
        <v>50GB</v>
      </c>
      <c r="D49" s="55">
        <f t="shared" si="0"/>
        <v>150</v>
      </c>
      <c r="E49" s="55" t="str">
        <f t="shared" si="1"/>
        <v>50GB</v>
      </c>
      <c r="F49" s="55">
        <f t="shared" si="2"/>
        <v>90</v>
      </c>
      <c r="G49" s="55" t="str">
        <f>C49</f>
        <v>50GB</v>
      </c>
      <c r="H49" s="55" t="s">
        <v>86</v>
      </c>
      <c r="I49" s="55" t="str">
        <f>C49</f>
        <v>50GB</v>
      </c>
      <c r="J49" s="55" t="s">
        <v>86</v>
      </c>
    </row>
    <row r="50" spans="3:10" x14ac:dyDescent="0.3">
      <c r="C50" s="55" t="str">
        <f t="shared" si="0"/>
        <v>100GB</v>
      </c>
      <c r="D50" s="55">
        <f t="shared" si="0"/>
        <v>200</v>
      </c>
      <c r="E50" s="55" t="str">
        <f t="shared" si="1"/>
        <v>100GB</v>
      </c>
      <c r="F50" s="55">
        <f t="shared" si="2"/>
        <v>120</v>
      </c>
      <c r="G50" s="55" t="str">
        <f t="shared" ref="G50:H57" si="3">F5</f>
        <v>100GB</v>
      </c>
      <c r="H50" s="55">
        <f t="shared" si="3"/>
        <v>760</v>
      </c>
      <c r="I50" s="55" t="str">
        <f t="shared" ref="I50:I60" si="4">F5</f>
        <v>100GB</v>
      </c>
      <c r="J50" s="55">
        <f t="shared" ref="J50:J60" si="5">H5</f>
        <v>460</v>
      </c>
    </row>
    <row r="51" spans="3:10" x14ac:dyDescent="0.3">
      <c r="C51" s="55" t="str">
        <f t="shared" si="0"/>
        <v>150GB</v>
      </c>
      <c r="D51" s="55">
        <f t="shared" si="0"/>
        <v>300</v>
      </c>
      <c r="E51" s="55" t="str">
        <f t="shared" si="1"/>
        <v>150GB</v>
      </c>
      <c r="F51" s="55">
        <f t="shared" si="2"/>
        <v>180</v>
      </c>
      <c r="G51" s="55" t="str">
        <f t="shared" si="3"/>
        <v>150GB</v>
      </c>
      <c r="H51" s="55">
        <f t="shared" si="3"/>
        <v>940</v>
      </c>
      <c r="I51" s="55" t="str">
        <f t="shared" si="4"/>
        <v>150GB</v>
      </c>
      <c r="J51" s="55">
        <f t="shared" si="5"/>
        <v>560</v>
      </c>
    </row>
    <row r="52" spans="3:10" x14ac:dyDescent="0.3">
      <c r="C52" s="55" t="str">
        <f t="shared" si="0"/>
        <v>200GB</v>
      </c>
      <c r="D52" s="55">
        <f t="shared" si="0"/>
        <v>380</v>
      </c>
      <c r="E52" s="55" t="str">
        <f t="shared" si="1"/>
        <v>200GB</v>
      </c>
      <c r="F52" s="55">
        <f t="shared" si="2"/>
        <v>230</v>
      </c>
      <c r="G52" s="55" t="str">
        <f t="shared" si="3"/>
        <v>200GB</v>
      </c>
      <c r="H52" s="55">
        <f t="shared" si="3"/>
        <v>1100</v>
      </c>
      <c r="I52" s="55" t="str">
        <f t="shared" si="4"/>
        <v>200GB</v>
      </c>
      <c r="J52" s="55">
        <f t="shared" si="5"/>
        <v>650</v>
      </c>
    </row>
    <row r="53" spans="3:10" x14ac:dyDescent="0.3">
      <c r="C53" s="55" t="str">
        <f t="shared" si="0"/>
        <v>300GB</v>
      </c>
      <c r="D53" s="55">
        <f t="shared" si="0"/>
        <v>570</v>
      </c>
      <c r="E53" s="55" t="str">
        <f t="shared" si="1"/>
        <v>300GB</v>
      </c>
      <c r="F53" s="55">
        <f t="shared" si="2"/>
        <v>340</v>
      </c>
      <c r="G53" s="55" t="str">
        <f t="shared" si="3"/>
        <v>300GB</v>
      </c>
      <c r="H53" s="55">
        <f t="shared" si="3"/>
        <v>1400</v>
      </c>
      <c r="I53" s="55" t="str">
        <f t="shared" si="4"/>
        <v>300GB</v>
      </c>
      <c r="J53" s="55">
        <f t="shared" si="5"/>
        <v>820</v>
      </c>
    </row>
    <row r="54" spans="3:10" x14ac:dyDescent="0.3">
      <c r="C54" s="55" t="str">
        <f t="shared" si="0"/>
        <v>500GB</v>
      </c>
      <c r="D54" s="55">
        <f t="shared" si="0"/>
        <v>900</v>
      </c>
      <c r="E54" s="55" t="str">
        <f t="shared" si="1"/>
        <v>500GB</v>
      </c>
      <c r="F54" s="55">
        <f t="shared" ref="F54:F56" si="6">E13</f>
        <v>540</v>
      </c>
      <c r="G54" s="55" t="str">
        <f t="shared" si="3"/>
        <v>500GB</v>
      </c>
      <c r="H54" s="55">
        <f t="shared" si="3"/>
        <v>1820</v>
      </c>
      <c r="I54" s="55" t="str">
        <f t="shared" si="4"/>
        <v>500GB</v>
      </c>
      <c r="J54" s="55">
        <f t="shared" si="5"/>
        <v>1080</v>
      </c>
    </row>
    <row r="55" spans="3:10" x14ac:dyDescent="0.3">
      <c r="C55" s="55" t="str">
        <f t="shared" si="0"/>
        <v>1TB</v>
      </c>
      <c r="D55" s="55">
        <f t="shared" si="0"/>
        <v>1740</v>
      </c>
      <c r="E55" s="55" t="str">
        <f t="shared" si="1"/>
        <v>1TB</v>
      </c>
      <c r="F55" s="55">
        <f t="shared" si="6"/>
        <v>1040</v>
      </c>
      <c r="G55" s="55" t="str">
        <f t="shared" si="3"/>
        <v>1TB</v>
      </c>
      <c r="H55" s="55">
        <f t="shared" si="3"/>
        <v>2450</v>
      </c>
      <c r="I55" s="55" t="str">
        <f t="shared" si="4"/>
        <v>1TB</v>
      </c>
      <c r="J55" s="55">
        <f t="shared" si="5"/>
        <v>1470</v>
      </c>
    </row>
    <row r="56" spans="3:10" x14ac:dyDescent="0.3">
      <c r="C56" s="55" t="str">
        <f>C15</f>
        <v>2TB</v>
      </c>
      <c r="D56" s="55" t="s">
        <v>86</v>
      </c>
      <c r="E56" s="55" t="str">
        <f t="shared" si="1"/>
        <v>2TB</v>
      </c>
      <c r="F56" s="55">
        <f t="shared" si="6"/>
        <v>1970</v>
      </c>
      <c r="G56" s="55" t="str">
        <f t="shared" si="3"/>
        <v>2TB</v>
      </c>
      <c r="H56" s="55">
        <f t="shared" si="3"/>
        <v>4390</v>
      </c>
      <c r="I56" s="55" t="str">
        <f t="shared" si="4"/>
        <v>2TB</v>
      </c>
      <c r="J56" s="55">
        <f t="shared" si="5"/>
        <v>2650</v>
      </c>
    </row>
    <row r="57" spans="3:10" x14ac:dyDescent="0.3">
      <c r="C57" s="55" t="str">
        <f>C16</f>
        <v>5TB</v>
      </c>
      <c r="D57" s="55" t="s">
        <v>86</v>
      </c>
      <c r="E57" s="55" t="str">
        <f t="shared" si="1"/>
        <v>5TB</v>
      </c>
      <c r="F57" s="55">
        <f>E16</f>
        <v>4610</v>
      </c>
      <c r="G57" s="55" t="str">
        <f t="shared" si="3"/>
        <v>5TB</v>
      </c>
      <c r="H57" s="55">
        <f t="shared" si="3"/>
        <v>10280</v>
      </c>
      <c r="I57" s="55" t="str">
        <f t="shared" si="4"/>
        <v>5TB</v>
      </c>
      <c r="J57" s="55">
        <f t="shared" si="5"/>
        <v>6160</v>
      </c>
    </row>
    <row r="58" spans="3:10" x14ac:dyDescent="0.3">
      <c r="C58" s="55" t="str">
        <f>C17</f>
        <v>10TB</v>
      </c>
      <c r="D58" s="55" t="s">
        <v>86</v>
      </c>
      <c r="E58" s="55" t="str">
        <f t="shared" si="1"/>
        <v>10TB</v>
      </c>
      <c r="F58" s="55">
        <f>E17</f>
        <v>7990</v>
      </c>
      <c r="G58" s="55" t="str">
        <f>F13</f>
        <v>10TB</v>
      </c>
      <c r="H58" s="55"/>
      <c r="I58" s="55" t="str">
        <f t="shared" si="4"/>
        <v>10TB</v>
      </c>
      <c r="J58" s="55">
        <f t="shared" si="5"/>
        <v>11580</v>
      </c>
    </row>
    <row r="59" spans="3:10" x14ac:dyDescent="0.3">
      <c r="C59" s="55" t="str">
        <f>F14</f>
        <v>20TB</v>
      </c>
      <c r="D59" s="55" t="s">
        <v>86</v>
      </c>
      <c r="E59" s="55" t="str">
        <f>F14</f>
        <v>20TB</v>
      </c>
      <c r="F59" s="55" t="s">
        <v>86</v>
      </c>
      <c r="G59" s="55" t="str">
        <f>F14</f>
        <v>20TB</v>
      </c>
      <c r="H59" s="55"/>
      <c r="I59" s="55" t="str">
        <f t="shared" si="4"/>
        <v>20TB</v>
      </c>
      <c r="J59" s="55">
        <f t="shared" si="5"/>
        <v>21910</v>
      </c>
    </row>
    <row r="60" spans="3:10" x14ac:dyDescent="0.3">
      <c r="C60" s="55" t="str">
        <f>F15</f>
        <v>50TB</v>
      </c>
      <c r="D60" s="55" t="s">
        <v>86</v>
      </c>
      <c r="E60" s="55" t="str">
        <f>F15</f>
        <v>50TB</v>
      </c>
      <c r="F60" s="55" t="s">
        <v>86</v>
      </c>
      <c r="G60" s="55" t="str">
        <f>F15</f>
        <v>50TB</v>
      </c>
      <c r="H60" s="55"/>
      <c r="I60" s="55" t="str">
        <f t="shared" si="4"/>
        <v>50TB</v>
      </c>
      <c r="J60" s="55">
        <f t="shared" si="5"/>
        <v>51170</v>
      </c>
    </row>
  </sheetData>
  <mergeCells count="11">
    <mergeCell ref="I45:J45"/>
    <mergeCell ref="C2:K2"/>
    <mergeCell ref="C44:J44"/>
    <mergeCell ref="A1:K1"/>
    <mergeCell ref="C45:D45"/>
    <mergeCell ref="E45:F45"/>
    <mergeCell ref="G45:H45"/>
    <mergeCell ref="I3:J3"/>
    <mergeCell ref="A2:B2"/>
    <mergeCell ref="C3:E3"/>
    <mergeCell ref="F3:H3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B081-695F-49D2-BB3F-8EAAA123CEDC}">
  <dimension ref="A1:B5"/>
  <sheetViews>
    <sheetView workbookViewId="0">
      <selection sqref="A1:B5"/>
    </sheetView>
  </sheetViews>
  <sheetFormatPr defaultRowHeight="14" x14ac:dyDescent="0.3"/>
  <cols>
    <col min="1" max="1" width="10.83203125" customWidth="1"/>
  </cols>
  <sheetData>
    <row r="1" spans="1:2" x14ac:dyDescent="0.3">
      <c r="A1" s="117" t="s">
        <v>81</v>
      </c>
      <c r="B1" s="117"/>
    </row>
    <row r="2" spans="1:2" x14ac:dyDescent="0.3">
      <c r="A2" s="50" t="s">
        <v>82</v>
      </c>
      <c r="B2" s="50">
        <v>1</v>
      </c>
    </row>
    <row r="3" spans="1:2" x14ac:dyDescent="0.3">
      <c r="A3" s="50" t="s">
        <v>85</v>
      </c>
      <c r="B3" s="50">
        <v>1</v>
      </c>
    </row>
    <row r="4" spans="1:2" x14ac:dyDescent="0.3">
      <c r="A4" s="50" t="s">
        <v>83</v>
      </c>
      <c r="B4" s="50">
        <v>4</v>
      </c>
    </row>
    <row r="5" spans="1:2" x14ac:dyDescent="0.3">
      <c r="A5" s="50" t="s">
        <v>84</v>
      </c>
      <c r="B5" s="50">
        <v>2</v>
      </c>
    </row>
  </sheetData>
  <mergeCells count="1">
    <mergeCell ref="A1:B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05725-E991-4B43-8FC9-8EE9EA8E149A}">
  <dimension ref="A1:B3"/>
  <sheetViews>
    <sheetView workbookViewId="0">
      <selection activeCell="B3" sqref="B3"/>
    </sheetView>
  </sheetViews>
  <sheetFormatPr defaultRowHeight="14" x14ac:dyDescent="0.3"/>
  <sheetData>
    <row r="1" spans="1:2" x14ac:dyDescent="0.3">
      <c r="A1" s="117" t="s">
        <v>88</v>
      </c>
      <c r="B1" s="117"/>
    </row>
    <row r="2" spans="1:2" x14ac:dyDescent="0.3">
      <c r="A2" s="50" t="s">
        <v>89</v>
      </c>
      <c r="B2" s="50">
        <v>500</v>
      </c>
    </row>
    <row r="3" spans="1:2" x14ac:dyDescent="0.3">
      <c r="A3" s="50" t="s">
        <v>90</v>
      </c>
      <c r="B3" s="50">
        <v>500</v>
      </c>
    </row>
  </sheetData>
  <mergeCells count="1">
    <mergeCell ref="A1:B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B8BA2-40BB-4A4A-82CB-AF77770B8F17}">
  <dimension ref="A1:E14"/>
  <sheetViews>
    <sheetView workbookViewId="0">
      <selection activeCell="E2" sqref="E2:E3"/>
    </sheetView>
  </sheetViews>
  <sheetFormatPr defaultRowHeight="14" x14ac:dyDescent="0.3"/>
  <cols>
    <col min="2" max="2" width="13.08203125" customWidth="1"/>
    <col min="4" max="4" width="11.9140625" customWidth="1"/>
    <col min="5" max="5" width="12.1640625" customWidth="1"/>
  </cols>
  <sheetData>
    <row r="1" spans="1:5" x14ac:dyDescent="0.3">
      <c r="A1" s="119" t="s">
        <v>139</v>
      </c>
      <c r="B1" s="119"/>
      <c r="C1" s="119"/>
      <c r="D1" s="119"/>
      <c r="E1" s="119"/>
    </row>
    <row r="2" spans="1:5" x14ac:dyDescent="0.3">
      <c r="A2" s="56" t="s">
        <v>122</v>
      </c>
      <c r="B2" s="56" t="s">
        <v>123</v>
      </c>
      <c r="C2" s="56" t="s">
        <v>122</v>
      </c>
      <c r="D2" s="56" t="s">
        <v>124</v>
      </c>
      <c r="E2" s="56" t="s">
        <v>137</v>
      </c>
    </row>
    <row r="3" spans="1:5" x14ac:dyDescent="0.3">
      <c r="A3" s="50" t="s">
        <v>125</v>
      </c>
      <c r="B3" s="51">
        <v>2000</v>
      </c>
      <c r="C3" s="50" t="s">
        <v>125</v>
      </c>
      <c r="D3" s="51">
        <v>19800</v>
      </c>
      <c r="E3" s="50">
        <v>4000</v>
      </c>
    </row>
    <row r="4" spans="1:5" x14ac:dyDescent="0.3">
      <c r="A4" s="50" t="s">
        <v>126</v>
      </c>
      <c r="B4" s="51">
        <v>3000</v>
      </c>
      <c r="C4" s="50" t="s">
        <v>126</v>
      </c>
      <c r="D4" s="51">
        <v>32700</v>
      </c>
      <c r="E4" s="55"/>
    </row>
    <row r="5" spans="1:5" x14ac:dyDescent="0.3">
      <c r="A5" s="50" t="s">
        <v>127</v>
      </c>
      <c r="B5" s="51">
        <v>4000</v>
      </c>
      <c r="C5" s="50" t="s">
        <v>127</v>
      </c>
      <c r="D5" s="51">
        <v>43400</v>
      </c>
      <c r="E5" s="55"/>
    </row>
    <row r="6" spans="1:5" x14ac:dyDescent="0.3">
      <c r="A6" s="50" t="s">
        <v>128</v>
      </c>
      <c r="B6" s="51">
        <v>5000</v>
      </c>
      <c r="C6" s="50" t="s">
        <v>128</v>
      </c>
      <c r="D6" s="51">
        <v>54100</v>
      </c>
      <c r="E6" s="55"/>
    </row>
    <row r="7" spans="1:5" x14ac:dyDescent="0.3">
      <c r="A7" s="50" t="s">
        <v>129</v>
      </c>
      <c r="B7" s="51">
        <v>6000</v>
      </c>
      <c r="C7" s="50" t="s">
        <v>129</v>
      </c>
      <c r="D7" s="51">
        <v>64900</v>
      </c>
      <c r="E7" s="55"/>
    </row>
    <row r="8" spans="1:5" x14ac:dyDescent="0.3">
      <c r="A8" s="50" t="s">
        <v>130</v>
      </c>
      <c r="B8" s="51">
        <v>7000</v>
      </c>
      <c r="C8" s="50" t="s">
        <v>130</v>
      </c>
      <c r="D8" s="51">
        <v>75600</v>
      </c>
      <c r="E8" s="55"/>
    </row>
    <row r="9" spans="1:5" x14ac:dyDescent="0.3">
      <c r="A9" s="50" t="s">
        <v>131</v>
      </c>
      <c r="B9" s="51">
        <v>8000</v>
      </c>
      <c r="C9" s="50" t="s">
        <v>131</v>
      </c>
      <c r="D9" s="51">
        <v>83700</v>
      </c>
      <c r="E9" s="55"/>
    </row>
    <row r="10" spans="1:5" x14ac:dyDescent="0.3">
      <c r="A10" s="50" t="s">
        <v>132</v>
      </c>
      <c r="B10" s="51">
        <v>8500</v>
      </c>
      <c r="C10" s="50" t="s">
        <v>132</v>
      </c>
      <c r="D10" s="51">
        <v>91200</v>
      </c>
      <c r="E10" s="55"/>
    </row>
    <row r="11" spans="1:5" x14ac:dyDescent="0.3">
      <c r="A11" s="50" t="s">
        <v>133</v>
      </c>
      <c r="B11" s="51">
        <v>9000</v>
      </c>
      <c r="C11" s="50" t="s">
        <v>133</v>
      </c>
      <c r="D11" s="51">
        <v>98600</v>
      </c>
      <c r="E11" s="55"/>
    </row>
    <row r="12" spans="1:5" x14ac:dyDescent="0.3">
      <c r="A12" s="50" t="s">
        <v>134</v>
      </c>
      <c r="B12" s="51">
        <v>10000</v>
      </c>
      <c r="C12" s="50" t="s">
        <v>134</v>
      </c>
      <c r="D12" s="51">
        <v>106100</v>
      </c>
      <c r="E12" s="55"/>
    </row>
    <row r="13" spans="1:5" x14ac:dyDescent="0.3">
      <c r="A13" s="50" t="s">
        <v>135</v>
      </c>
      <c r="B13" s="51">
        <v>20000</v>
      </c>
      <c r="C13" s="50" t="s">
        <v>135</v>
      </c>
      <c r="D13" s="51">
        <v>180600</v>
      </c>
      <c r="E13" s="55"/>
    </row>
    <row r="14" spans="1:5" x14ac:dyDescent="0.3">
      <c r="A14" s="50" t="s">
        <v>136</v>
      </c>
      <c r="B14" s="51">
        <v>30000</v>
      </c>
      <c r="C14" s="50" t="s">
        <v>136</v>
      </c>
      <c r="D14" s="51">
        <v>237900</v>
      </c>
      <c r="E14" s="55"/>
    </row>
  </sheetData>
  <mergeCells count="1">
    <mergeCell ref="A1:E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3052-386D-40C9-B2AB-BD7089246693}">
  <dimension ref="A1:H35"/>
  <sheetViews>
    <sheetView zoomScale="131" workbookViewId="0">
      <selection activeCell="I3" sqref="I3"/>
    </sheetView>
  </sheetViews>
  <sheetFormatPr defaultRowHeight="14" x14ac:dyDescent="0.3"/>
  <cols>
    <col min="1" max="1" width="16.1640625" customWidth="1"/>
    <col min="2" max="2" width="17.4140625" customWidth="1"/>
    <col min="4" max="4" width="8.75" bestFit="1" customWidth="1"/>
    <col min="5" max="5" width="9.5" bestFit="1" customWidth="1"/>
    <col min="6" max="6" width="9.5" customWidth="1"/>
  </cols>
  <sheetData>
    <row r="1" spans="1:8" ht="16.5" x14ac:dyDescent="0.3">
      <c r="A1" s="125" t="s">
        <v>100</v>
      </c>
      <c r="B1" s="125"/>
      <c r="C1" s="125"/>
      <c r="D1" s="125"/>
      <c r="E1" s="125"/>
      <c r="F1" s="122" t="s">
        <v>117</v>
      </c>
      <c r="G1" s="123"/>
      <c r="H1" s="124"/>
    </row>
    <row r="2" spans="1:8" ht="29" x14ac:dyDescent="0.3">
      <c r="A2" s="68" t="s">
        <v>101</v>
      </c>
      <c r="B2" s="68" t="s">
        <v>102</v>
      </c>
      <c r="C2" s="68" t="s">
        <v>103</v>
      </c>
      <c r="D2" s="68" t="s">
        <v>104</v>
      </c>
      <c r="E2" s="68" t="s">
        <v>105</v>
      </c>
      <c r="F2" s="74" t="s">
        <v>121</v>
      </c>
      <c r="G2" s="71" t="s">
        <v>104</v>
      </c>
      <c r="H2" s="71" t="s">
        <v>105</v>
      </c>
    </row>
    <row r="3" spans="1:8" ht="14.5" x14ac:dyDescent="0.3">
      <c r="A3" s="120" t="s">
        <v>106</v>
      </c>
      <c r="B3" s="121" t="s">
        <v>107</v>
      </c>
      <c r="C3" s="69" t="s">
        <v>108</v>
      </c>
      <c r="D3" s="70">
        <v>48675</v>
      </c>
      <c r="E3" s="70">
        <f t="shared" ref="E3:E17" si="0">D3*12</f>
        <v>584100</v>
      </c>
      <c r="F3" s="75" t="s">
        <v>108</v>
      </c>
      <c r="G3" s="72">
        <v>50000</v>
      </c>
      <c r="H3" s="73">
        <v>600000</v>
      </c>
    </row>
    <row r="4" spans="1:8" ht="14.5" x14ac:dyDescent="0.3">
      <c r="A4" s="120"/>
      <c r="B4" s="121"/>
      <c r="C4" s="69" t="s">
        <v>109</v>
      </c>
      <c r="D4" s="70">
        <v>28090</v>
      </c>
      <c r="E4" s="70">
        <f t="shared" si="0"/>
        <v>337080</v>
      </c>
      <c r="F4" s="75" t="s">
        <v>109</v>
      </c>
      <c r="G4" s="72" t="s">
        <v>86</v>
      </c>
      <c r="H4" s="73" t="s">
        <v>86</v>
      </c>
    </row>
    <row r="5" spans="1:8" ht="14.5" x14ac:dyDescent="0.3">
      <c r="A5" s="120"/>
      <c r="B5" s="121"/>
      <c r="C5" s="69" t="s">
        <v>110</v>
      </c>
      <c r="D5" s="70">
        <v>21290</v>
      </c>
      <c r="E5" s="70">
        <f t="shared" si="0"/>
        <v>255480</v>
      </c>
      <c r="F5" s="75" t="s">
        <v>110</v>
      </c>
      <c r="G5" s="72">
        <v>21000</v>
      </c>
      <c r="H5" s="73">
        <v>252000</v>
      </c>
    </row>
    <row r="6" spans="1:8" ht="14.5" x14ac:dyDescent="0.3">
      <c r="A6" s="120"/>
      <c r="B6" s="121"/>
      <c r="C6" s="69" t="s">
        <v>111</v>
      </c>
      <c r="D6" s="70">
        <v>17935</v>
      </c>
      <c r="E6" s="70">
        <f t="shared" si="0"/>
        <v>215220</v>
      </c>
      <c r="F6" s="75" t="s">
        <v>111</v>
      </c>
      <c r="G6" s="72" t="s">
        <v>86</v>
      </c>
      <c r="H6" s="73" t="s">
        <v>86</v>
      </c>
    </row>
    <row r="7" spans="1:8" ht="14.5" x14ac:dyDescent="0.3">
      <c r="A7" s="120"/>
      <c r="B7" s="121"/>
      <c r="C7" s="69" t="s">
        <v>112</v>
      </c>
      <c r="D7" s="70">
        <v>15900</v>
      </c>
      <c r="E7" s="70">
        <f t="shared" si="0"/>
        <v>190800</v>
      </c>
      <c r="F7" s="75" t="s">
        <v>112</v>
      </c>
      <c r="G7" s="72" t="s">
        <v>86</v>
      </c>
      <c r="H7" s="73" t="s">
        <v>86</v>
      </c>
    </row>
    <row r="8" spans="1:8" ht="14.5" x14ac:dyDescent="0.3">
      <c r="A8" s="120" t="s">
        <v>113</v>
      </c>
      <c r="B8" s="121" t="s">
        <v>114</v>
      </c>
      <c r="C8" s="69" t="s">
        <v>108</v>
      </c>
      <c r="D8" s="70">
        <v>97080</v>
      </c>
      <c r="E8" s="70">
        <f t="shared" si="0"/>
        <v>1164960</v>
      </c>
      <c r="F8" s="75" t="s">
        <v>108</v>
      </c>
      <c r="G8" s="72">
        <v>99820</v>
      </c>
      <c r="H8" s="73">
        <v>1197840</v>
      </c>
    </row>
    <row r="9" spans="1:8" ht="14.5" x14ac:dyDescent="0.3">
      <c r="A9" s="120"/>
      <c r="B9" s="121"/>
      <c r="C9" s="69" t="s">
        <v>109</v>
      </c>
      <c r="D9" s="70">
        <v>56005</v>
      </c>
      <c r="E9" s="70">
        <f t="shared" si="0"/>
        <v>672060</v>
      </c>
      <c r="F9" s="75" t="s">
        <v>109</v>
      </c>
      <c r="G9" s="72" t="s">
        <v>86</v>
      </c>
      <c r="H9" s="73" t="s">
        <v>86</v>
      </c>
    </row>
    <row r="10" spans="1:8" ht="14.5" x14ac:dyDescent="0.3">
      <c r="A10" s="120"/>
      <c r="B10" s="121"/>
      <c r="C10" s="69" t="s">
        <v>110</v>
      </c>
      <c r="D10" s="70">
        <v>42400</v>
      </c>
      <c r="E10" s="70">
        <f t="shared" si="0"/>
        <v>508800</v>
      </c>
      <c r="F10" s="75" t="s">
        <v>110</v>
      </c>
      <c r="G10" s="72">
        <v>42060</v>
      </c>
      <c r="H10" s="73">
        <v>504720</v>
      </c>
    </row>
    <row r="11" spans="1:8" ht="14.5" x14ac:dyDescent="0.3">
      <c r="A11" s="120"/>
      <c r="B11" s="121"/>
      <c r="C11" s="69" t="s">
        <v>111</v>
      </c>
      <c r="D11" s="70">
        <v>35600</v>
      </c>
      <c r="E11" s="70">
        <f t="shared" si="0"/>
        <v>427200</v>
      </c>
      <c r="F11" s="75" t="s">
        <v>111</v>
      </c>
      <c r="G11" s="72" t="s">
        <v>86</v>
      </c>
      <c r="H11" s="73" t="s">
        <v>86</v>
      </c>
    </row>
    <row r="12" spans="1:8" ht="14.5" x14ac:dyDescent="0.3">
      <c r="A12" s="120"/>
      <c r="B12" s="121"/>
      <c r="C12" s="69" t="s">
        <v>112</v>
      </c>
      <c r="D12" s="70">
        <v>31535</v>
      </c>
      <c r="E12" s="70">
        <f t="shared" si="0"/>
        <v>378420</v>
      </c>
      <c r="F12" s="75" t="s">
        <v>112</v>
      </c>
      <c r="G12" s="72" t="s">
        <v>86</v>
      </c>
      <c r="H12" s="73" t="s">
        <v>86</v>
      </c>
    </row>
    <row r="13" spans="1:8" ht="14.5" x14ac:dyDescent="0.3">
      <c r="A13" s="120" t="s">
        <v>115</v>
      </c>
      <c r="B13" s="121" t="s">
        <v>116</v>
      </c>
      <c r="C13" s="69" t="s">
        <v>108</v>
      </c>
      <c r="D13" s="70">
        <v>106180</v>
      </c>
      <c r="E13" s="70">
        <f t="shared" si="0"/>
        <v>1274160</v>
      </c>
      <c r="F13" s="75" t="s">
        <v>108</v>
      </c>
      <c r="G13" s="72" t="s">
        <v>86</v>
      </c>
      <c r="H13" s="73" t="s">
        <v>86</v>
      </c>
    </row>
    <row r="14" spans="1:8" ht="14.5" x14ac:dyDescent="0.3">
      <c r="A14" s="120"/>
      <c r="B14" s="121"/>
      <c r="C14" s="69" t="s">
        <v>109</v>
      </c>
      <c r="D14" s="70">
        <v>61215</v>
      </c>
      <c r="E14" s="70">
        <f>D14*12</f>
        <v>734580</v>
      </c>
      <c r="F14" s="75" t="s">
        <v>109</v>
      </c>
      <c r="G14" s="72" t="s">
        <v>86</v>
      </c>
      <c r="H14" s="73" t="s">
        <v>86</v>
      </c>
    </row>
    <row r="15" spans="1:8" ht="14.5" x14ac:dyDescent="0.3">
      <c r="A15" s="120"/>
      <c r="B15" s="121"/>
      <c r="C15" s="69" t="s">
        <v>110</v>
      </c>
      <c r="D15" s="70">
        <v>46290</v>
      </c>
      <c r="E15" s="70">
        <f>D15*12</f>
        <v>555480</v>
      </c>
      <c r="F15" s="75" t="s">
        <v>110</v>
      </c>
      <c r="G15" s="72" t="s">
        <v>86</v>
      </c>
      <c r="H15" s="73" t="s">
        <v>86</v>
      </c>
    </row>
    <row r="16" spans="1:8" ht="14.5" x14ac:dyDescent="0.3">
      <c r="A16" s="120"/>
      <c r="B16" s="121"/>
      <c r="C16" s="69" t="s">
        <v>111</v>
      </c>
      <c r="D16" s="70">
        <v>38870</v>
      </c>
      <c r="E16" s="70">
        <f t="shared" si="0"/>
        <v>466440</v>
      </c>
      <c r="F16" s="75" t="s">
        <v>111</v>
      </c>
      <c r="G16" s="72" t="s">
        <v>86</v>
      </c>
      <c r="H16" s="73" t="s">
        <v>86</v>
      </c>
    </row>
    <row r="17" spans="1:8" ht="14.5" x14ac:dyDescent="0.3">
      <c r="A17" s="120"/>
      <c r="B17" s="121"/>
      <c r="C17" s="69" t="s">
        <v>112</v>
      </c>
      <c r="D17" s="70">
        <v>34450</v>
      </c>
      <c r="E17" s="70">
        <f t="shared" si="0"/>
        <v>413400</v>
      </c>
      <c r="F17" s="75" t="s">
        <v>112</v>
      </c>
      <c r="G17" s="72" t="s">
        <v>86</v>
      </c>
      <c r="H17" s="73" t="s">
        <v>86</v>
      </c>
    </row>
    <row r="30" spans="1:8" x14ac:dyDescent="0.3">
      <c r="A30" s="55" t="s">
        <v>80</v>
      </c>
    </row>
    <row r="31" spans="1:8" x14ac:dyDescent="0.3">
      <c r="A31" s="77" t="str">
        <f>B3</f>
        <v>用户面下沉基础方案
（1套UPF，含5G专网运营平台）</v>
      </c>
    </row>
    <row r="32" spans="1:8" x14ac:dyDescent="0.3">
      <c r="A32" s="77" t="str">
        <f>B8</f>
        <v>用户面下沉高可用方案
（2套UPF，含5G专网运营平台）</v>
      </c>
    </row>
    <row r="33" spans="1:1" x14ac:dyDescent="0.3">
      <c r="A33" s="77" t="str">
        <f>B13</f>
        <v>用户面下沉+应急5GC网元下沉 高可用方案
（1套UPF+1套应急5GC，含5G专网运营平台）
风筝M：10G</v>
      </c>
    </row>
    <row r="34" spans="1:1" x14ac:dyDescent="0.3">
      <c r="A34" s="55" t="s">
        <v>118</v>
      </c>
    </row>
    <row r="35" spans="1:1" x14ac:dyDescent="0.3">
      <c r="A35" s="55" t="s">
        <v>119</v>
      </c>
    </row>
  </sheetData>
  <mergeCells count="8">
    <mergeCell ref="A13:A17"/>
    <mergeCell ref="B13:B17"/>
    <mergeCell ref="F1:H1"/>
    <mergeCell ref="A1:E1"/>
    <mergeCell ref="A3:A7"/>
    <mergeCell ref="B3:B7"/>
    <mergeCell ref="A8:A12"/>
    <mergeCell ref="B8:B12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EFE7E-AB0B-4C00-814D-D4252CDE0514}">
  <dimension ref="A1:F23"/>
  <sheetViews>
    <sheetView workbookViewId="0">
      <selection activeCell="E3" sqref="E3:F4"/>
    </sheetView>
  </sheetViews>
  <sheetFormatPr defaultRowHeight="14" x14ac:dyDescent="0.3"/>
  <cols>
    <col min="2" max="2" width="13.83203125" customWidth="1"/>
    <col min="3" max="3" width="16.08203125" customWidth="1"/>
    <col min="4" max="4" width="14.9140625" customWidth="1"/>
    <col min="5" max="5" width="12.1640625" customWidth="1"/>
    <col min="6" max="6" width="14.58203125" customWidth="1"/>
  </cols>
  <sheetData>
    <row r="1" spans="1:6" x14ac:dyDescent="0.3">
      <c r="A1" s="128" t="s">
        <v>177</v>
      </c>
      <c r="B1" s="129"/>
      <c r="C1" s="129"/>
      <c r="D1" s="129"/>
      <c r="E1" s="129"/>
      <c r="F1" s="130"/>
    </row>
    <row r="2" spans="1:6" ht="14" customHeight="1" x14ac:dyDescent="0.4">
      <c r="A2" s="127" t="s">
        <v>145</v>
      </c>
      <c r="B2" s="127"/>
      <c r="C2" s="126" t="s">
        <v>173</v>
      </c>
      <c r="D2" s="126"/>
      <c r="E2" s="127" t="s">
        <v>144</v>
      </c>
      <c r="F2" s="127"/>
    </row>
    <row r="3" spans="1:6" x14ac:dyDescent="0.3">
      <c r="A3" s="50" t="s">
        <v>146</v>
      </c>
      <c r="B3" s="50" t="s">
        <v>147</v>
      </c>
      <c r="C3" s="50" t="s">
        <v>174</v>
      </c>
      <c r="D3" s="50">
        <v>100</v>
      </c>
      <c r="E3" s="50" t="s">
        <v>168</v>
      </c>
      <c r="F3" s="50" t="s">
        <v>170</v>
      </c>
    </row>
    <row r="4" spans="1:6" x14ac:dyDescent="0.3">
      <c r="A4" s="50" t="s">
        <v>148</v>
      </c>
      <c r="B4" s="50">
        <v>1333</v>
      </c>
      <c r="C4" s="50" t="s">
        <v>175</v>
      </c>
      <c r="D4" s="50">
        <v>200</v>
      </c>
      <c r="E4" s="50" t="s">
        <v>171</v>
      </c>
      <c r="F4" s="50">
        <v>1</v>
      </c>
    </row>
    <row r="5" spans="1:6" x14ac:dyDescent="0.3">
      <c r="A5" s="50" t="s">
        <v>149</v>
      </c>
      <c r="B5" s="50">
        <v>2000</v>
      </c>
      <c r="C5" s="50" t="s">
        <v>176</v>
      </c>
      <c r="D5" s="50">
        <v>1000</v>
      </c>
    </row>
    <row r="6" spans="1:6" x14ac:dyDescent="0.3">
      <c r="A6" s="82" t="s">
        <v>150</v>
      </c>
      <c r="B6" s="82">
        <v>3333</v>
      </c>
    </row>
    <row r="7" spans="1:6" x14ac:dyDescent="0.3">
      <c r="A7" s="50" t="s">
        <v>151</v>
      </c>
      <c r="B7" s="50">
        <v>4667</v>
      </c>
    </row>
    <row r="8" spans="1:6" x14ac:dyDescent="0.3">
      <c r="A8" s="50" t="s">
        <v>152</v>
      </c>
      <c r="B8" s="50">
        <v>6000</v>
      </c>
    </row>
    <row r="9" spans="1:6" x14ac:dyDescent="0.3">
      <c r="A9" s="50" t="s">
        <v>153</v>
      </c>
      <c r="B9" s="50">
        <v>6769</v>
      </c>
    </row>
    <row r="10" spans="1:6" x14ac:dyDescent="0.3">
      <c r="A10" s="50" t="s">
        <v>154</v>
      </c>
      <c r="B10" s="50">
        <v>8692</v>
      </c>
    </row>
    <row r="11" spans="1:6" x14ac:dyDescent="0.3">
      <c r="A11" s="50" t="s">
        <v>155</v>
      </c>
      <c r="B11" s="50">
        <v>10615</v>
      </c>
    </row>
    <row r="12" spans="1:6" x14ac:dyDescent="0.3">
      <c r="A12" s="50" t="s">
        <v>156</v>
      </c>
      <c r="B12" s="50">
        <v>12538</v>
      </c>
    </row>
    <row r="13" spans="1:6" x14ac:dyDescent="0.3">
      <c r="A13" s="50" t="s">
        <v>157</v>
      </c>
      <c r="B13" s="50">
        <v>14462</v>
      </c>
    </row>
    <row r="14" spans="1:6" x14ac:dyDescent="0.3">
      <c r="A14" s="50" t="s">
        <v>158</v>
      </c>
      <c r="B14" s="50">
        <v>16000</v>
      </c>
    </row>
    <row r="15" spans="1:6" x14ac:dyDescent="0.3">
      <c r="A15" s="50" t="s">
        <v>159</v>
      </c>
      <c r="B15" s="50">
        <v>17388</v>
      </c>
    </row>
    <row r="16" spans="1:6" x14ac:dyDescent="0.3">
      <c r="A16" s="50" t="s">
        <v>160</v>
      </c>
      <c r="B16" s="50">
        <v>19702</v>
      </c>
    </row>
    <row r="17" spans="1:2" x14ac:dyDescent="0.3">
      <c r="A17" s="50" t="s">
        <v>161</v>
      </c>
      <c r="B17" s="50">
        <v>22017</v>
      </c>
    </row>
    <row r="18" spans="1:2" x14ac:dyDescent="0.3">
      <c r="A18" s="50" t="s">
        <v>162</v>
      </c>
      <c r="B18" s="50">
        <v>24331</v>
      </c>
    </row>
    <row r="19" spans="1:2" x14ac:dyDescent="0.3">
      <c r="A19" s="50" t="s">
        <v>163</v>
      </c>
      <c r="B19" s="50">
        <v>26645</v>
      </c>
    </row>
    <row r="20" spans="1:2" x14ac:dyDescent="0.3">
      <c r="A20" s="50" t="s">
        <v>164</v>
      </c>
      <c r="B20" s="50">
        <v>28959</v>
      </c>
    </row>
    <row r="21" spans="1:2" x14ac:dyDescent="0.3">
      <c r="A21" s="50" t="s">
        <v>165</v>
      </c>
      <c r="B21" s="50">
        <v>31273</v>
      </c>
    </row>
    <row r="22" spans="1:2" x14ac:dyDescent="0.3">
      <c r="A22" s="50" t="s">
        <v>166</v>
      </c>
      <c r="B22" s="50">
        <v>42843</v>
      </c>
    </row>
    <row r="23" spans="1:2" x14ac:dyDescent="0.3">
      <c r="A23" s="50" t="s">
        <v>167</v>
      </c>
      <c r="B23" s="50">
        <v>44000</v>
      </c>
    </row>
  </sheetData>
  <mergeCells count="4">
    <mergeCell ref="C2:D2"/>
    <mergeCell ref="A2:B2"/>
    <mergeCell ref="E2:F2"/>
    <mergeCell ref="A1:F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独享UPF</vt:lpstr>
      <vt:lpstr>本地专网</vt:lpstr>
      <vt:lpstr>5G VPDN</vt:lpstr>
      <vt:lpstr>定制流量</vt:lpstr>
      <vt:lpstr>定制号卡</vt:lpstr>
      <vt:lpstr>业务隔离</vt:lpstr>
      <vt:lpstr>固定入网专线</vt:lpstr>
      <vt:lpstr>网元定制</vt:lpstr>
      <vt:lpstr>IPRAN专线参考资费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xiongdaiying</dc:creator>
  <cp:lastModifiedBy>xiongdaiying</cp:lastModifiedBy>
  <dcterms:created xsi:type="dcterms:W3CDTF">2015-06-05T18:19:34Z</dcterms:created>
  <dcterms:modified xsi:type="dcterms:W3CDTF">2023-01-31T06:57:15Z</dcterms:modified>
</cp:coreProperties>
</file>