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5456" windowHeight="9312" firstSheet="1" activeTab="1"/>
  </bookViews>
  <sheets>
    <sheet name="Vbat 0.25vdd 5-lev" sheetId="17" r:id="rId1"/>
    <sheet name="Vbat" sheetId="20" r:id="rId2"/>
    <sheet name="Vtemp " sheetId="21" r:id="rId3"/>
    <sheet name="port" sheetId="12" r:id="rId4"/>
  </sheets>
  <calcPr calcId="125725"/>
</workbook>
</file>

<file path=xl/calcChain.xml><?xml version="1.0" encoding="utf-8"?>
<calcChain xmlns="http://schemas.openxmlformats.org/spreadsheetml/2006/main">
  <c r="I11" i="21"/>
  <c r="I10"/>
  <c r="H11"/>
  <c r="J11"/>
  <c r="H10"/>
  <c r="J10"/>
  <c r="G11"/>
  <c r="G10"/>
  <c r="E10"/>
  <c r="F10"/>
  <c r="D10"/>
  <c r="B3"/>
  <c r="B14" s="1"/>
  <c r="B15" s="1"/>
  <c r="K10" i="20"/>
  <c r="K11" s="1"/>
  <c r="K12" s="1"/>
  <c r="J11"/>
  <c r="J12" s="1"/>
  <c r="J10"/>
  <c r="F11"/>
  <c r="G11"/>
  <c r="H11"/>
  <c r="I11"/>
  <c r="E10"/>
  <c r="E11" s="1"/>
  <c r="F10"/>
  <c r="G10"/>
  <c r="H10"/>
  <c r="I10"/>
  <c r="D10"/>
  <c r="D11" s="1"/>
  <c r="I12"/>
  <c r="G12"/>
  <c r="H12"/>
  <c r="B3"/>
  <c r="G12" i="17"/>
  <c r="G13" s="1"/>
  <c r="G14" s="1"/>
  <c r="H12"/>
  <c r="H13" s="1"/>
  <c r="H14" s="1"/>
  <c r="L12"/>
  <c r="L13" s="1"/>
  <c r="L14" s="1"/>
  <c r="B17"/>
  <c r="K12"/>
  <c r="J12"/>
  <c r="I12"/>
  <c r="F12"/>
  <c r="E12"/>
  <c r="D12"/>
  <c r="B3"/>
  <c r="E11" i="21" l="1"/>
  <c r="D11"/>
  <c r="F11"/>
  <c r="E12" i="20"/>
  <c r="B15"/>
  <c r="B16" s="1"/>
  <c r="B17" s="1"/>
  <c r="D12"/>
  <c r="F12"/>
  <c r="B18" i="17"/>
  <c r="B19" s="1"/>
  <c r="K13"/>
  <c r="K14" s="1"/>
  <c r="E13"/>
  <c r="E14" s="1"/>
  <c r="I13"/>
  <c r="I14" s="1"/>
  <c r="D13"/>
  <c r="D14" s="1"/>
  <c r="F13"/>
  <c r="F14" s="1"/>
  <c r="J13"/>
  <c r="J14" s="1"/>
</calcChain>
</file>

<file path=xl/sharedStrings.xml><?xml version="1.0" encoding="utf-8"?>
<sst xmlns="http://schemas.openxmlformats.org/spreadsheetml/2006/main" count="130" uniqueCount="90">
  <si>
    <t>mv</t>
    <phoneticPr fontId="1" type="noConversion"/>
  </si>
  <si>
    <t>Vbit</t>
    <phoneticPr fontId="1" type="noConversion"/>
  </si>
  <si>
    <t>Vref</t>
    <phoneticPr fontId="1" type="noConversion"/>
  </si>
  <si>
    <t>Vbat</t>
    <phoneticPr fontId="1" type="noConversion"/>
  </si>
  <si>
    <t>AN1</t>
    <phoneticPr fontId="1" type="noConversion"/>
  </si>
  <si>
    <t>k</t>
    <phoneticPr fontId="1" type="noConversion"/>
  </si>
  <si>
    <t>r14</t>
    <phoneticPr fontId="1" type="noConversion"/>
  </si>
  <si>
    <t>v_bat</t>
    <phoneticPr fontId="1" type="noConversion"/>
  </si>
  <si>
    <t>返算</t>
    <phoneticPr fontId="1" type="noConversion"/>
  </si>
  <si>
    <t>input AN_value</t>
    <phoneticPr fontId="1" type="noConversion"/>
  </si>
  <si>
    <t>result</t>
    <phoneticPr fontId="1" type="noConversion"/>
  </si>
  <si>
    <t>r27</t>
    <phoneticPr fontId="1" type="noConversion"/>
  </si>
  <si>
    <t>V_r27</t>
    <phoneticPr fontId="1" type="noConversion"/>
  </si>
  <si>
    <t>v_r27</t>
    <phoneticPr fontId="1" type="noConversion"/>
  </si>
  <si>
    <t>port define</t>
    <phoneticPr fontId="1" type="noConversion"/>
  </si>
  <si>
    <t>port</t>
    <phoneticPr fontId="1" type="noConversion"/>
  </si>
  <si>
    <t>out</t>
    <phoneticPr fontId="1" type="noConversion"/>
  </si>
  <si>
    <t>function</t>
    <phoneticPr fontId="1" type="noConversion"/>
  </si>
  <si>
    <t>i/o</t>
    <phoneticPr fontId="1" type="noConversion"/>
  </si>
  <si>
    <t>lev3</t>
    <phoneticPr fontId="1" type="noConversion"/>
  </si>
  <si>
    <t>lev2</t>
    <phoneticPr fontId="1" type="noConversion"/>
  </si>
  <si>
    <t>lev1</t>
    <phoneticPr fontId="1" type="noConversion"/>
  </si>
  <si>
    <t>discharge</t>
    <phoneticPr fontId="1" type="noConversion"/>
  </si>
  <si>
    <t>charge</t>
    <phoneticPr fontId="1" type="noConversion"/>
  </si>
  <si>
    <t>r19</t>
    <phoneticPr fontId="1" type="noConversion"/>
  </si>
  <si>
    <t>lag</t>
    <phoneticPr fontId="1" type="noConversion"/>
  </si>
  <si>
    <t>low</t>
    <phoneticPr fontId="1" type="noConversion"/>
  </si>
  <si>
    <t>lowr</t>
    <phoneticPr fontId="1" type="noConversion"/>
  </si>
  <si>
    <t>schemitic</t>
    <phoneticPr fontId="1" type="noConversion"/>
  </si>
  <si>
    <t>in-io</t>
    <phoneticPr fontId="1" type="noConversion"/>
  </si>
  <si>
    <t>n.c.</t>
    <phoneticPr fontId="1" type="noConversion"/>
  </si>
  <si>
    <t>led1</t>
    <phoneticPr fontId="1" type="noConversion"/>
  </si>
  <si>
    <t>out</t>
    <phoneticPr fontId="1" type="noConversion"/>
  </si>
  <si>
    <t>AISR=  0000 0001</t>
    <phoneticPr fontId="1" type="noConversion"/>
  </si>
  <si>
    <t>Vb-AN dec</t>
    <phoneticPr fontId="1" type="noConversion"/>
  </si>
  <si>
    <t>vb_an hex</t>
    <phoneticPr fontId="1" type="noConversion"/>
  </si>
  <si>
    <t>quiescent</t>
    <phoneticPr fontId="1" type="noConversion"/>
  </si>
  <si>
    <t>reset</t>
    <phoneticPr fontId="1" type="noConversion"/>
  </si>
  <si>
    <t>lev4</t>
    <phoneticPr fontId="1" type="noConversion"/>
  </si>
  <si>
    <t>lev5</t>
    <phoneticPr fontId="1" type="noConversion"/>
  </si>
  <si>
    <t>73s4.Sch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</si>
  <si>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</si>
  <si>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</si>
  <si>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</si>
  <si>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</si>
  <si>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</si>
  <si>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</si>
  <si>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</si>
  <si>
    <t>pa7</t>
  </si>
  <si>
    <t>in-an0</t>
    <phoneticPr fontId="1" type="noConversion"/>
  </si>
  <si>
    <t>in-an1</t>
    <phoneticPr fontId="1" type="noConversion"/>
  </si>
  <si>
    <t>temp.2</t>
    <phoneticPr fontId="1" type="noConversion"/>
  </si>
  <si>
    <t>temp.1</t>
    <phoneticPr fontId="1" type="noConversion"/>
  </si>
  <si>
    <t>in-an2</t>
    <phoneticPr fontId="1" type="noConversion"/>
  </si>
  <si>
    <t>volt. Bat.1</t>
    <phoneticPr fontId="1" type="noConversion"/>
  </si>
  <si>
    <t>in-an3</t>
  </si>
  <si>
    <t>volt. Bat.2</t>
  </si>
  <si>
    <t>led2</t>
    <phoneticPr fontId="1" type="noConversion"/>
  </si>
  <si>
    <t>n.c.</t>
    <phoneticPr fontId="1" type="noConversion"/>
  </si>
  <si>
    <t>n.c.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</si>
  <si>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</si>
  <si>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</si>
  <si>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</si>
  <si>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</si>
  <si>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</si>
  <si>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</si>
  <si>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curr.1</t>
    <phoneticPr fontId="1" type="noConversion"/>
  </si>
  <si>
    <t>curr.2</t>
    <phoneticPr fontId="1" type="noConversion"/>
  </si>
  <si>
    <t>n.c.</t>
    <phoneticPr fontId="1" type="noConversion"/>
  </si>
  <si>
    <t>pac=0x0f</t>
    <phoneticPr fontId="1" type="noConversion"/>
  </si>
  <si>
    <t>pbc=0x00</t>
    <phoneticPr fontId="1" type="noConversion"/>
  </si>
  <si>
    <t>r20</t>
    <phoneticPr fontId="1" type="noConversion"/>
  </si>
  <si>
    <t>V_r20</t>
    <phoneticPr fontId="1" type="noConversion"/>
  </si>
  <si>
    <t>pull out</t>
    <phoneticPr fontId="1" type="noConversion"/>
  </si>
  <si>
    <t>v_r20</t>
    <phoneticPr fontId="1" type="noConversion"/>
  </si>
  <si>
    <t>full</t>
    <phoneticPr fontId="1" type="noConversion"/>
  </si>
  <si>
    <t>natural</t>
    <phoneticPr fontId="1" type="noConversion"/>
  </si>
  <si>
    <t>valid</t>
    <phoneticPr fontId="1" type="noConversion"/>
  </si>
  <si>
    <t>invalid</t>
    <phoneticPr fontId="1" type="noConversion"/>
  </si>
  <si>
    <t>delta v</t>
    <phoneticPr fontId="1" type="noConversion"/>
  </si>
  <si>
    <t>v_cell</t>
    <phoneticPr fontId="1" type="noConversion"/>
  </si>
  <si>
    <t>cell</t>
    <phoneticPr fontId="1" type="noConversion"/>
  </si>
  <si>
    <t>dv volt</t>
    <phoneticPr fontId="1" type="noConversion"/>
  </si>
  <si>
    <t>full f0</t>
    <phoneticPr fontId="1" type="noConversion"/>
  </si>
  <si>
    <t>r39</t>
    <phoneticPr fontId="1" type="noConversion"/>
  </si>
  <si>
    <t>temp.</t>
    <phoneticPr fontId="1" type="noConversion"/>
  </si>
  <si>
    <t>rt1</t>
    <phoneticPr fontId="1" type="noConversion"/>
  </si>
  <si>
    <t>V_rt1</t>
    <phoneticPr fontId="1" type="noConversion"/>
  </si>
  <si>
    <t>rt</t>
    <phoneticPr fontId="1" type="noConversion"/>
  </si>
  <si>
    <t>input an value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</si>
</sst>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3" borderId="0" xfId="0" applyFill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11" fontId="0" fillId="2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9"/>
  <sheetViews>
    <sheetView topLeftCell="A4" workbookViewId="0">
      <selection activeCell="C20" sqref="C20"/>
    </sheetView>
  </sheetViews>
  <sheetFormatPr defaultRowHeight="14.4"/>
  <cols>
    <col min="1" max="1" width="11.88671875" style="17" customWidth="1"/>
    <col min="2" max="2" width="9.5546875" style="17" bestFit="1" customWidth="1"/>
    <col min="3" max="3" width="16.33203125" style="17" customWidth="1"/>
    <col min="4" max="16384" width="8.88671875" style="17"/>
  </cols>
  <sheetData>
    <row r="2" spans="1:12">
      <c r="A2" s="17" t="s">
        <v>2</v>
      </c>
      <c r="B2" s="17">
        <v>2000</v>
      </c>
      <c r="C2" s="17" t="s">
        <v>0</v>
      </c>
    </row>
    <row r="3" spans="1:12">
      <c r="A3" s="17" t="s">
        <v>1</v>
      </c>
      <c r="B3" s="17">
        <f>B2/4096</f>
        <v>0.48828125</v>
      </c>
      <c r="C3" s="17" t="s">
        <v>0</v>
      </c>
    </row>
    <row r="4" spans="1:12">
      <c r="C4" s="3"/>
    </row>
    <row r="5" spans="1:12">
      <c r="A5" s="17" t="s">
        <v>6</v>
      </c>
      <c r="B5" s="17">
        <v>3</v>
      </c>
      <c r="C5" s="3" t="s">
        <v>5</v>
      </c>
    </row>
    <row r="6" spans="1:12">
      <c r="A6" s="17" t="s">
        <v>11</v>
      </c>
      <c r="B6" s="17">
        <v>1</v>
      </c>
      <c r="C6" s="3" t="s">
        <v>5</v>
      </c>
    </row>
    <row r="7" spans="1:12">
      <c r="C7" s="3" t="s">
        <v>23</v>
      </c>
      <c r="E7" s="16">
        <v>4160</v>
      </c>
      <c r="F7" s="17">
        <v>3900</v>
      </c>
      <c r="G7" s="17">
        <v>3800</v>
      </c>
      <c r="H7" s="17">
        <v>3720</v>
      </c>
    </row>
    <row r="8" spans="1:12">
      <c r="C8" s="3" t="s">
        <v>22</v>
      </c>
      <c r="D8" s="16">
        <v>3800</v>
      </c>
      <c r="E8" s="17">
        <v>3520</v>
      </c>
      <c r="F8" s="17">
        <v>3400</v>
      </c>
      <c r="G8" s="17">
        <v>3320</v>
      </c>
      <c r="H8" s="17">
        <v>3100</v>
      </c>
    </row>
    <row r="9" spans="1:12" s="22" customFormat="1">
      <c r="C9" s="3" t="s">
        <v>36</v>
      </c>
      <c r="D9" s="16">
        <v>3940</v>
      </c>
      <c r="E9" s="22">
        <v>3680</v>
      </c>
      <c r="F9" s="22">
        <v>3520</v>
      </c>
      <c r="G9" s="25">
        <v>3400</v>
      </c>
      <c r="H9" s="25">
        <v>3320</v>
      </c>
    </row>
    <row r="10" spans="1:12">
      <c r="D10" s="27" t="s">
        <v>39</v>
      </c>
      <c r="E10" s="28" t="s">
        <v>38</v>
      </c>
      <c r="F10" s="27" t="s">
        <v>19</v>
      </c>
      <c r="G10" s="28" t="s">
        <v>20</v>
      </c>
      <c r="H10" s="27" t="s">
        <v>21</v>
      </c>
      <c r="I10" s="17" t="s">
        <v>25</v>
      </c>
      <c r="J10" s="3" t="s">
        <v>26</v>
      </c>
      <c r="K10" s="3" t="s">
        <v>27</v>
      </c>
      <c r="L10" s="3"/>
    </row>
    <row r="11" spans="1:12">
      <c r="A11" s="17" t="s">
        <v>3</v>
      </c>
      <c r="B11" s="17" t="s">
        <v>0</v>
      </c>
      <c r="D11" s="25"/>
      <c r="E11" s="16">
        <v>4160</v>
      </c>
      <c r="F11" s="25">
        <v>3900</v>
      </c>
      <c r="G11" s="25">
        <v>3800</v>
      </c>
      <c r="H11" s="25">
        <v>3720</v>
      </c>
      <c r="I11" s="17">
        <v>30</v>
      </c>
      <c r="J11" s="17">
        <v>2800</v>
      </c>
      <c r="K11" s="17">
        <v>3200</v>
      </c>
      <c r="L11" s="23">
        <v>3750</v>
      </c>
    </row>
    <row r="12" spans="1:12">
      <c r="A12" s="17" t="s">
        <v>12</v>
      </c>
      <c r="B12" s="17" t="s">
        <v>0</v>
      </c>
      <c r="D12" s="17">
        <f t="shared" ref="D12:H12" si="0">ROUND(D11*$B$6/($B$5+$B$6),0)</f>
        <v>0</v>
      </c>
      <c r="E12" s="17">
        <f t="shared" si="0"/>
        <v>1040</v>
      </c>
      <c r="F12" s="17">
        <f t="shared" si="0"/>
        <v>975</v>
      </c>
      <c r="G12" s="25">
        <f t="shared" si="0"/>
        <v>950</v>
      </c>
      <c r="H12" s="25">
        <f t="shared" si="0"/>
        <v>930</v>
      </c>
      <c r="I12" s="17">
        <f>ROUND(I11*$B$6/($B$5+$B$6),0)</f>
        <v>8</v>
      </c>
      <c r="J12" s="17">
        <f>ROUND(J11*$B$6/($B$5+$B$6),0)</f>
        <v>700</v>
      </c>
      <c r="K12" s="17">
        <f>ROUND(K11*$B$6/($B$5+$B$6),0)</f>
        <v>800</v>
      </c>
      <c r="L12" s="23">
        <f>ROUND(L11*$B$6/($B$5+$B$6),0)</f>
        <v>938</v>
      </c>
    </row>
    <row r="13" spans="1:12">
      <c r="A13" s="17" t="s">
        <v>4</v>
      </c>
      <c r="D13" s="17">
        <f t="shared" ref="D13:H13" si="1">ROUND(D12/$B$3,0)</f>
        <v>0</v>
      </c>
      <c r="E13" s="17">
        <f t="shared" si="1"/>
        <v>2130</v>
      </c>
      <c r="F13" s="17">
        <f t="shared" si="1"/>
        <v>1997</v>
      </c>
      <c r="G13" s="25">
        <f t="shared" si="1"/>
        <v>1946</v>
      </c>
      <c r="H13" s="25">
        <f t="shared" si="1"/>
        <v>1905</v>
      </c>
      <c r="I13" s="17">
        <f>ROUND(I12/$B$3,0)</f>
        <v>16</v>
      </c>
      <c r="J13" s="17">
        <f>ROUND(J12/$B$3,0)</f>
        <v>1434</v>
      </c>
      <c r="K13" s="17">
        <f>ROUND(K12/$B$3,0)</f>
        <v>1638</v>
      </c>
      <c r="L13" s="23">
        <f>ROUND(L12/$B$3,0)</f>
        <v>1921</v>
      </c>
    </row>
    <row r="14" spans="1:12">
      <c r="D14" s="17" t="str">
        <f>DEC2HEX(D13)</f>
        <v>0</v>
      </c>
      <c r="E14" s="22" t="str">
        <f t="shared" ref="E14:H14" si="2">DEC2HEX(E13)</f>
        <v>852</v>
      </c>
      <c r="F14" s="22" t="str">
        <f t="shared" si="2"/>
        <v>7CD</v>
      </c>
      <c r="G14" s="25" t="str">
        <f t="shared" si="2"/>
        <v>79A</v>
      </c>
      <c r="H14" s="25" t="str">
        <f t="shared" si="2"/>
        <v>771</v>
      </c>
      <c r="I14" s="22" t="str">
        <f>DEC2HEX(I13)</f>
        <v>10</v>
      </c>
      <c r="J14" s="22" t="str">
        <f>DEC2HEX(J13)</f>
        <v>59A</v>
      </c>
      <c r="K14" s="22" t="str">
        <f>DEC2HEX(K13)</f>
        <v>666</v>
      </c>
      <c r="L14" s="23" t="str">
        <f>DEC2HEX(L13)</f>
        <v>781</v>
      </c>
    </row>
    <row r="15" spans="1:12">
      <c r="A15" s="1" t="s">
        <v>8</v>
      </c>
      <c r="B15" s="1"/>
    </row>
    <row r="16" spans="1:12" s="22" customFormat="1">
      <c r="A16" s="3" t="s">
        <v>35</v>
      </c>
      <c r="B16" s="24">
        <v>682</v>
      </c>
      <c r="C16" s="17" t="s">
        <v>9</v>
      </c>
    </row>
    <row r="17" spans="1:3">
      <c r="A17" s="22" t="s">
        <v>34</v>
      </c>
      <c r="B17" s="3">
        <f>HEX2DEC(B16)</f>
        <v>1666</v>
      </c>
    </row>
    <row r="18" spans="1:3">
      <c r="A18" s="17" t="s">
        <v>13</v>
      </c>
      <c r="B18" s="17">
        <f>ROUND(B17*$B$3,0)</f>
        <v>813</v>
      </c>
      <c r="C18" s="17" t="s">
        <v>10</v>
      </c>
    </row>
    <row r="19" spans="1:3">
      <c r="A19" s="17" t="s">
        <v>7</v>
      </c>
      <c r="B19" s="17">
        <f>ROUND(B18*(B5+B6)/B6,0)</f>
        <v>3252</v>
      </c>
      <c r="C19" s="17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7"/>
  <sheetViews>
    <sheetView tabSelected="1" topLeftCell="A7" workbookViewId="0">
      <selection activeCell="C21" sqref="C21"/>
    </sheetView>
  </sheetViews>
  <sheetFormatPr defaultRowHeight="14.4"/>
  <cols>
    <col min="1" max="1" width="11.88671875" style="26" customWidth="1"/>
    <col min="2" max="2" width="9.5546875" style="26" bestFit="1" customWidth="1"/>
    <col min="3" max="3" width="16.33203125" style="26" customWidth="1"/>
    <col min="4" max="6" width="8.88671875" style="26"/>
    <col min="7" max="9" width="8.88671875" style="30"/>
    <col min="10" max="10" width="8.88671875" style="26"/>
    <col min="11" max="11" width="8.88671875" style="30"/>
    <col min="12" max="16384" width="8.88671875" style="26"/>
  </cols>
  <sheetData>
    <row r="2" spans="1:12">
      <c r="A2" s="26" t="s">
        <v>2</v>
      </c>
      <c r="B2" s="26">
        <v>2800</v>
      </c>
      <c r="C2" s="26" t="s">
        <v>0</v>
      </c>
    </row>
    <row r="3" spans="1:12">
      <c r="A3" s="26" t="s">
        <v>1</v>
      </c>
      <c r="B3" s="26">
        <f>B2/4096</f>
        <v>0.68359375</v>
      </c>
      <c r="C3" s="26" t="s">
        <v>0</v>
      </c>
    </row>
    <row r="4" spans="1:12">
      <c r="C4" s="3"/>
    </row>
    <row r="5" spans="1:12">
      <c r="A5" s="30" t="s">
        <v>24</v>
      </c>
      <c r="B5" s="26">
        <v>47</v>
      </c>
      <c r="C5" s="3" t="s">
        <v>5</v>
      </c>
    </row>
    <row r="6" spans="1:12">
      <c r="A6" s="30" t="s">
        <v>71</v>
      </c>
      <c r="B6" s="26">
        <v>47</v>
      </c>
      <c r="C6" s="3" t="s">
        <v>5</v>
      </c>
    </row>
    <row r="7" spans="1:12" s="29" customFormat="1">
      <c r="A7" s="30" t="s">
        <v>81</v>
      </c>
      <c r="B7" s="29">
        <v>2</v>
      </c>
      <c r="C7" s="3"/>
      <c r="G7" s="30"/>
      <c r="H7" s="30"/>
      <c r="I7" s="30"/>
      <c r="K7" s="30"/>
    </row>
    <row r="8" spans="1:12">
      <c r="D8" s="27" t="s">
        <v>73</v>
      </c>
      <c r="E8" s="28" t="s">
        <v>75</v>
      </c>
      <c r="F8" s="27" t="s">
        <v>76</v>
      </c>
      <c r="G8" s="27" t="s">
        <v>77</v>
      </c>
      <c r="H8" s="27" t="s">
        <v>78</v>
      </c>
      <c r="I8" s="27" t="s">
        <v>79</v>
      </c>
      <c r="J8" s="30" t="s">
        <v>82</v>
      </c>
      <c r="K8" s="30" t="s">
        <v>83</v>
      </c>
      <c r="L8" s="3"/>
    </row>
    <row r="9" spans="1:12" s="30" customFormat="1">
      <c r="A9" s="30" t="s">
        <v>80</v>
      </c>
      <c r="D9" s="3">
        <v>1550</v>
      </c>
      <c r="E9" s="3">
        <v>1500</v>
      </c>
      <c r="F9" s="3">
        <v>1200</v>
      </c>
      <c r="G9" s="3">
        <v>600</v>
      </c>
      <c r="H9" s="3">
        <v>200</v>
      </c>
      <c r="I9" s="3">
        <v>4</v>
      </c>
      <c r="J9" s="30">
        <v>1400</v>
      </c>
      <c r="K9" s="30">
        <v>1400</v>
      </c>
      <c r="L9" s="3"/>
    </row>
    <row r="10" spans="1:12">
      <c r="A10" s="26" t="s">
        <v>3</v>
      </c>
      <c r="B10" s="26" t="s">
        <v>0</v>
      </c>
      <c r="D10" s="26">
        <f>D9*$B$7</f>
        <v>3100</v>
      </c>
      <c r="E10" s="30">
        <f t="shared" ref="E10:K10" si="0">E9*$B$7</f>
        <v>3000</v>
      </c>
      <c r="F10" s="30">
        <f t="shared" si="0"/>
        <v>2400</v>
      </c>
      <c r="G10" s="30">
        <f t="shared" si="0"/>
        <v>1200</v>
      </c>
      <c r="H10" s="30">
        <f t="shared" si="0"/>
        <v>400</v>
      </c>
      <c r="I10" s="30">
        <f t="shared" si="0"/>
        <v>8</v>
      </c>
      <c r="J10" s="30">
        <f t="shared" si="0"/>
        <v>2800</v>
      </c>
      <c r="K10" s="30">
        <f t="shared" si="0"/>
        <v>2800</v>
      </c>
    </row>
    <row r="11" spans="1:12">
      <c r="A11" s="30" t="s">
        <v>72</v>
      </c>
      <c r="B11" s="26" t="s">
        <v>0</v>
      </c>
      <c r="D11" s="26">
        <f>ROUND(D10*$B$6/($B$5+$B$6),0)</f>
        <v>1550</v>
      </c>
      <c r="E11" s="30">
        <f t="shared" ref="E11:K11" si="1">ROUND(E10*$B$6/($B$5+$B$6),0)</f>
        <v>1500</v>
      </c>
      <c r="F11" s="30">
        <f t="shared" si="1"/>
        <v>1200</v>
      </c>
      <c r="G11" s="30">
        <f t="shared" si="1"/>
        <v>600</v>
      </c>
      <c r="H11" s="30">
        <f t="shared" si="1"/>
        <v>200</v>
      </c>
      <c r="I11" s="30">
        <f t="shared" si="1"/>
        <v>4</v>
      </c>
      <c r="J11" s="30">
        <f t="shared" si="1"/>
        <v>1400</v>
      </c>
      <c r="K11" s="30">
        <f t="shared" si="1"/>
        <v>1400</v>
      </c>
    </row>
    <row r="12" spans="1:12">
      <c r="A12" s="26" t="s">
        <v>4</v>
      </c>
      <c r="D12" s="26">
        <f t="shared" ref="D12:K12" si="2">ROUND(D11/$B$3,0)</f>
        <v>2267</v>
      </c>
      <c r="E12" s="26">
        <f t="shared" si="2"/>
        <v>2194</v>
      </c>
      <c r="F12" s="26">
        <f t="shared" si="2"/>
        <v>1755</v>
      </c>
      <c r="G12" s="30">
        <f t="shared" si="2"/>
        <v>878</v>
      </c>
      <c r="H12" s="30">
        <f t="shared" si="2"/>
        <v>293</v>
      </c>
      <c r="I12" s="30">
        <f t="shared" si="2"/>
        <v>6</v>
      </c>
      <c r="J12" s="30">
        <f t="shared" si="2"/>
        <v>2048</v>
      </c>
      <c r="K12" s="30">
        <f t="shared" si="2"/>
        <v>2048</v>
      </c>
    </row>
    <row r="13" spans="1:12">
      <c r="A13" s="1" t="s">
        <v>8</v>
      </c>
      <c r="B13" s="1"/>
    </row>
    <row r="14" spans="1:12">
      <c r="A14" s="26" t="s">
        <v>34</v>
      </c>
      <c r="B14" s="3">
        <v>2179</v>
      </c>
    </row>
    <row r="15" spans="1:12">
      <c r="A15" s="30" t="s">
        <v>74</v>
      </c>
      <c r="B15" s="26">
        <f>ROUND(B14*$B$3,0)</f>
        <v>1490</v>
      </c>
      <c r="C15" s="26" t="s">
        <v>10</v>
      </c>
    </row>
    <row r="16" spans="1:12">
      <c r="A16" s="30" t="s">
        <v>7</v>
      </c>
      <c r="B16" s="26">
        <f>ROUND(B15*(B5+B6)/B6,0)</f>
        <v>2980</v>
      </c>
      <c r="C16" s="26" t="s">
        <v>10</v>
      </c>
    </row>
    <row r="17" spans="1:2">
      <c r="A17" s="30" t="s">
        <v>80</v>
      </c>
      <c r="B17" s="26">
        <f>B16/B7</f>
        <v>1490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5"/>
  <sheetViews>
    <sheetView topLeftCell="A4" workbookViewId="0">
      <selection activeCell="H14" sqref="H14"/>
    </sheetView>
  </sheetViews>
  <sheetFormatPr defaultRowHeight="14.4"/>
  <cols>
    <col min="1" max="1" width="11.88671875" style="30" customWidth="1"/>
    <col min="2" max="2" width="9.5546875" style="30" bestFit="1" customWidth="1"/>
    <col min="3" max="3" width="16.33203125" style="30" customWidth="1"/>
    <col min="4" max="16384" width="8.88671875" style="30"/>
  </cols>
  <sheetData>
    <row r="2" spans="1:10">
      <c r="A2" s="30" t="s">
        <v>2</v>
      </c>
      <c r="B2" s="30">
        <v>2800</v>
      </c>
      <c r="C2" s="30" t="s">
        <v>0</v>
      </c>
    </row>
    <row r="3" spans="1:10">
      <c r="A3" s="30" t="s">
        <v>1</v>
      </c>
      <c r="B3" s="30">
        <f>B2/4096</f>
        <v>0.68359375</v>
      </c>
      <c r="C3" s="30" t="s">
        <v>0</v>
      </c>
    </row>
    <row r="4" spans="1:10">
      <c r="C4" s="3"/>
    </row>
    <row r="5" spans="1:10">
      <c r="A5" s="30" t="s">
        <v>84</v>
      </c>
      <c r="B5" s="30">
        <v>20</v>
      </c>
      <c r="C5" s="3" t="s">
        <v>5</v>
      </c>
    </row>
    <row r="6" spans="1:10">
      <c r="A6" s="30" t="s">
        <v>86</v>
      </c>
      <c r="B6" s="30">
        <v>50</v>
      </c>
      <c r="C6" s="3" t="s">
        <v>5</v>
      </c>
    </row>
    <row r="7" spans="1:10">
      <c r="C7" s="3"/>
    </row>
    <row r="8" spans="1:10">
      <c r="C8" s="30" t="s">
        <v>85</v>
      </c>
      <c r="D8" s="27">
        <v>25</v>
      </c>
      <c r="E8" s="3">
        <v>45</v>
      </c>
      <c r="F8" s="3">
        <v>50</v>
      </c>
      <c r="G8" s="27">
        <v>55</v>
      </c>
      <c r="H8" s="27">
        <v>60</v>
      </c>
      <c r="I8" s="27">
        <v>62</v>
      </c>
      <c r="J8" s="30">
        <v>65</v>
      </c>
    </row>
    <row r="9" spans="1:10">
      <c r="C9" s="30" t="s">
        <v>86</v>
      </c>
      <c r="D9" s="3">
        <v>50</v>
      </c>
      <c r="E9" s="3">
        <v>21.78</v>
      </c>
      <c r="F9" s="3">
        <v>17.940000000000001</v>
      </c>
      <c r="G9" s="3">
        <v>14.87</v>
      </c>
      <c r="H9" s="30">
        <v>12.38</v>
      </c>
      <c r="I9" s="30">
        <v>11.52</v>
      </c>
      <c r="J9" s="30">
        <v>10.36</v>
      </c>
    </row>
    <row r="10" spans="1:10">
      <c r="A10" s="30" t="s">
        <v>87</v>
      </c>
      <c r="B10" s="30" t="s">
        <v>0</v>
      </c>
      <c r="D10" s="30">
        <f>ROUND($B$2*D9/(D9+$B$5),0)</f>
        <v>2000</v>
      </c>
      <c r="E10" s="30">
        <f t="shared" ref="E10:J10" si="0">ROUND($B$2*E9/(E9+$B$5),0)</f>
        <v>1460</v>
      </c>
      <c r="F10" s="30">
        <f t="shared" si="0"/>
        <v>1324</v>
      </c>
      <c r="G10" s="30">
        <f t="shared" si="0"/>
        <v>1194</v>
      </c>
      <c r="H10" s="30">
        <f t="shared" si="0"/>
        <v>1071</v>
      </c>
      <c r="I10" s="30">
        <f t="shared" si="0"/>
        <v>1023</v>
      </c>
      <c r="J10" s="30">
        <f t="shared" si="0"/>
        <v>955</v>
      </c>
    </row>
    <row r="11" spans="1:10">
      <c r="A11" s="30" t="s">
        <v>4</v>
      </c>
      <c r="D11" s="30">
        <f t="shared" ref="D11:J11" si="1">ROUND(D10/$B$3,0)</f>
        <v>2926</v>
      </c>
      <c r="E11" s="30">
        <f t="shared" si="1"/>
        <v>2136</v>
      </c>
      <c r="F11" s="30">
        <f t="shared" si="1"/>
        <v>1937</v>
      </c>
      <c r="G11" s="30">
        <f t="shared" si="1"/>
        <v>1747</v>
      </c>
      <c r="H11" s="30">
        <f t="shared" si="1"/>
        <v>1567</v>
      </c>
      <c r="I11" s="30">
        <f t="shared" si="1"/>
        <v>1497</v>
      </c>
      <c r="J11" s="30">
        <f t="shared" si="1"/>
        <v>1397</v>
      </c>
    </row>
    <row r="12" spans="1:10">
      <c r="A12" s="1" t="s">
        <v>8</v>
      </c>
      <c r="B12" s="1"/>
    </row>
    <row r="13" spans="1:10">
      <c r="A13" s="30" t="s">
        <v>34</v>
      </c>
      <c r="B13" s="32">
        <v>1747</v>
      </c>
      <c r="C13" s="30" t="s">
        <v>89</v>
      </c>
    </row>
    <row r="14" spans="1:10">
      <c r="A14" s="30" t="s">
        <v>74</v>
      </c>
      <c r="B14" s="30">
        <f>ROUND(B13*$B$3,0)</f>
        <v>1194</v>
      </c>
      <c r="C14" s="30" t="s">
        <v>10</v>
      </c>
    </row>
    <row r="15" spans="1:10">
      <c r="A15" s="30" t="s">
        <v>88</v>
      </c>
      <c r="B15" s="30">
        <f>ROUND(B5/((B2/B14)-1),2)</f>
        <v>14.87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A14" sqref="A14"/>
    </sheetView>
  </sheetViews>
  <sheetFormatPr defaultRowHeight="14.4"/>
  <cols>
    <col min="1" max="1" width="11.44140625" customWidth="1"/>
    <col min="3" max="3" width="8" customWidth="1"/>
    <col min="4" max="4" width="20.33203125" customWidth="1"/>
    <col min="5" max="5" width="19.88671875" customWidth="1"/>
    <col min="6" max="6" width="18.33203125" customWidth="1"/>
    <col min="7" max="7" width="22.33203125" customWidth="1"/>
    <col min="8" max="8" width="14" customWidth="1"/>
  </cols>
  <sheetData>
    <row r="1" spans="1:8">
      <c r="A1" t="s">
        <v>28</v>
      </c>
      <c r="B1" t="s">
        <v>40</v>
      </c>
    </row>
    <row r="2" spans="1:8">
      <c r="A2" t="s">
        <v>14</v>
      </c>
    </row>
    <row r="3" spans="1:8">
      <c r="B3" s="4" t="s">
        <v>15</v>
      </c>
      <c r="C3" s="6" t="s">
        <v>18</v>
      </c>
      <c r="D3" s="5" t="s">
        <v>17</v>
      </c>
    </row>
    <row r="4" spans="1:8">
      <c r="B4" s="7" t="s">
        <v>41</v>
      </c>
      <c r="C4" s="8" t="s">
        <v>49</v>
      </c>
      <c r="D4" s="8" t="s">
        <v>51</v>
      </c>
      <c r="E4" s="21" t="s">
        <v>69</v>
      </c>
      <c r="F4" t="s">
        <v>33</v>
      </c>
      <c r="G4" s="20"/>
      <c r="H4" s="2"/>
    </row>
    <row r="5" spans="1:8">
      <c r="B5" s="9" t="s">
        <v>42</v>
      </c>
      <c r="C5" s="10" t="s">
        <v>50</v>
      </c>
      <c r="D5" s="10" t="s">
        <v>52</v>
      </c>
      <c r="E5" s="11"/>
    </row>
    <row r="6" spans="1:8">
      <c r="B6" s="9" t="s">
        <v>43</v>
      </c>
      <c r="C6" s="10" t="s">
        <v>53</v>
      </c>
      <c r="D6" s="19" t="s">
        <v>54</v>
      </c>
      <c r="E6" s="11"/>
      <c r="F6" s="15"/>
    </row>
    <row r="7" spans="1:8">
      <c r="B7" s="9" t="s">
        <v>44</v>
      </c>
      <c r="C7" s="10" t="s">
        <v>55</v>
      </c>
      <c r="D7" s="19" t="s">
        <v>56</v>
      </c>
      <c r="E7" s="11"/>
      <c r="F7" s="15"/>
    </row>
    <row r="8" spans="1:8">
      <c r="B8" s="9" t="s">
        <v>45</v>
      </c>
      <c r="C8" s="10" t="s">
        <v>16</v>
      </c>
      <c r="D8" s="19" t="s">
        <v>57</v>
      </c>
      <c r="E8" s="11"/>
      <c r="F8" s="15"/>
    </row>
    <row r="9" spans="1:8">
      <c r="B9" s="9" t="s">
        <v>46</v>
      </c>
      <c r="C9" s="10" t="s">
        <v>16</v>
      </c>
      <c r="D9" s="10" t="s">
        <v>31</v>
      </c>
      <c r="E9" s="11"/>
    </row>
    <row r="10" spans="1:8">
      <c r="B10" s="9" t="s">
        <v>47</v>
      </c>
      <c r="C10" s="15" t="s">
        <v>58</v>
      </c>
      <c r="D10" s="10"/>
      <c r="E10" s="11"/>
    </row>
    <row r="11" spans="1:8">
      <c r="B11" s="12" t="s">
        <v>48</v>
      </c>
      <c r="C11" s="13" t="s">
        <v>59</v>
      </c>
      <c r="D11" s="13"/>
      <c r="E11" s="14"/>
    </row>
    <row r="12" spans="1:8">
      <c r="B12" s="7" t="s">
        <v>60</v>
      </c>
      <c r="C12" s="8" t="s">
        <v>16</v>
      </c>
      <c r="D12" s="18" t="s">
        <v>66</v>
      </c>
      <c r="E12" s="21" t="s">
        <v>70</v>
      </c>
      <c r="F12" s="15"/>
    </row>
    <row r="13" spans="1:8">
      <c r="B13" s="9" t="s">
        <v>61</v>
      </c>
      <c r="C13" s="10" t="s">
        <v>16</v>
      </c>
      <c r="D13" s="19" t="s">
        <v>67</v>
      </c>
      <c r="E13" s="11"/>
    </row>
    <row r="14" spans="1:8">
      <c r="B14" s="9" t="s">
        <v>62</v>
      </c>
      <c r="C14" s="10" t="s">
        <v>16</v>
      </c>
      <c r="D14" s="19" t="s">
        <v>68</v>
      </c>
      <c r="E14" s="11"/>
    </row>
    <row r="15" spans="1:8">
      <c r="B15" s="9" t="s">
        <v>63</v>
      </c>
      <c r="C15" s="10" t="s">
        <v>29</v>
      </c>
      <c r="D15" s="19" t="s">
        <v>68</v>
      </c>
      <c r="E15" s="11"/>
    </row>
    <row r="16" spans="1:8">
      <c r="B16" s="9" t="s">
        <v>64</v>
      </c>
      <c r="C16" s="10" t="s">
        <v>32</v>
      </c>
      <c r="D16" s="19" t="s">
        <v>68</v>
      </c>
      <c r="E16" s="31"/>
    </row>
    <row r="17" spans="2:6">
      <c r="B17" s="12" t="s">
        <v>65</v>
      </c>
      <c r="C17" s="13" t="s">
        <v>37</v>
      </c>
      <c r="D17" s="13" t="s">
        <v>30</v>
      </c>
      <c r="E17" s="14"/>
      <c r="F17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Vbat 0.25vdd 5-lev</vt:lpstr>
      <vt:lpstr>Vbat</vt:lpstr>
      <vt:lpstr>Vtemp </vt:lpstr>
      <vt:lpstr>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2013-08-27T09:19:22Z</dcterms:modified>
</cp:coreProperties>
</file>