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88" windowHeight="6972" firstSheet="6" activeTab="11"/>
  </bookViews>
  <sheets>
    <sheet name="mp3422" sheetId="1" r:id="rId1"/>
    <sheet name="port-ume_q1228" sheetId="2" r:id="rId2"/>
    <sheet name="port-ume_r0123" sheetId="3" r:id="rId3"/>
    <sheet name="port-ume_test" sheetId="4" r:id="rId4"/>
    <sheet name="port-ume_test_lcd" sheetId="5" r:id="rId5"/>
    <sheet name="uart data" sheetId="6" r:id="rId6"/>
    <sheet name="cw2015" sheetId="7" r:id="rId7"/>
    <sheet name="sp3220" sheetId="8" r:id="rId8"/>
    <sheet name="cn3791" sheetId="9" r:id="rId9"/>
    <sheet name="protocol data" sheetId="10" r:id="rId10"/>
    <sheet name="lcd" sheetId="11" r:id="rId11"/>
    <sheet name="checksum" sheetId="12" r:id="rId12"/>
  </sheets>
  <calcPr calcId="144525"/>
</workbook>
</file>

<file path=xl/sharedStrings.xml><?xml version="1.0" encoding="utf-8"?>
<sst xmlns="http://schemas.openxmlformats.org/spreadsheetml/2006/main" count="243">
  <si>
    <t>取值</t>
  </si>
  <si>
    <t>临时取值</t>
  </si>
  <si>
    <t>Vfb(mv)</t>
  </si>
  <si>
    <t>constent</t>
  </si>
  <si>
    <t>Rup(k)</t>
  </si>
  <si>
    <t>set</t>
  </si>
  <si>
    <t>Rdown(k)</t>
  </si>
  <si>
    <t>150||820</t>
  </si>
  <si>
    <t>Vout(mv)</t>
  </si>
  <si>
    <t>Vout=Vfb*(1+Rup/Rdown)</t>
  </si>
  <si>
    <t>calculate</t>
  </si>
  <si>
    <t>sch</t>
  </si>
  <si>
    <t>ume_q1228</t>
  </si>
  <si>
    <t>mcu</t>
  </si>
  <si>
    <t>stm8s003f3</t>
  </si>
  <si>
    <t>port</t>
  </si>
  <si>
    <t>pin</t>
  </si>
  <si>
    <t>i/o</t>
  </si>
  <si>
    <t>function</t>
  </si>
  <si>
    <t>symble</t>
  </si>
  <si>
    <t xml:space="preserve">px_ddr 
0=in
1=out                             </t>
  </si>
  <si>
    <t>px_cr1</t>
  </si>
  <si>
    <t>px_cr2</t>
  </si>
  <si>
    <t xml:space="preserve">
</t>
  </si>
  <si>
    <t>porta</t>
  </si>
  <si>
    <t>pa1</t>
  </si>
  <si>
    <t>out-od</t>
  </si>
  <si>
    <t>n.c.</t>
  </si>
  <si>
    <t>/</t>
  </si>
  <si>
    <t>0b1111 1011
=0xfb</t>
  </si>
  <si>
    <t>0b0000 1100
=0x0c</t>
  </si>
  <si>
    <t>0b0000 0000
=0x00</t>
  </si>
  <si>
    <t>pa2</t>
  </si>
  <si>
    <t>in-pu
wake up</t>
  </si>
  <si>
    <t>solar panel connection check</t>
  </si>
  <si>
    <t>cc</t>
  </si>
  <si>
    <t>pa3</t>
  </si>
  <si>
    <t>out-pp</t>
  </si>
  <si>
    <t>led charge indicator</t>
  </si>
  <si>
    <t>led2</t>
  </si>
  <si>
    <t>others</t>
  </si>
  <si>
    <t>portb</t>
  </si>
  <si>
    <t>pb4</t>
  </si>
  <si>
    <t>in-float</t>
  </si>
  <si>
    <t>i2c_scl</t>
  </si>
  <si>
    <t>scl</t>
  </si>
  <si>
    <t>0b1100 1111
=0xcf</t>
  </si>
  <si>
    <t>0b0000 0000
=0</t>
  </si>
  <si>
    <t>pb5</t>
  </si>
  <si>
    <t>i2c_sda</t>
  </si>
  <si>
    <t>sda</t>
  </si>
  <si>
    <t>portc</t>
  </si>
  <si>
    <t>pc0</t>
  </si>
  <si>
    <t>0b1111 1111
=0xff</t>
  </si>
  <si>
    <t>0b1100 0000
=0xc0</t>
  </si>
  <si>
    <t>pc1</t>
  </si>
  <si>
    <t>pc2</t>
  </si>
  <si>
    <t>pc3</t>
  </si>
  <si>
    <t>pc4</t>
  </si>
  <si>
    <t>pc5</t>
  </si>
  <si>
    <t>pc6</t>
  </si>
  <si>
    <t>output switch</t>
  </si>
  <si>
    <t>dce</t>
  </si>
  <si>
    <t>pc7</t>
  </si>
  <si>
    <t>led operationg indicator</t>
  </si>
  <si>
    <t>led1</t>
  </si>
  <si>
    <t>portd</t>
  </si>
  <si>
    <t>pd0</t>
  </si>
  <si>
    <t>0b1011 0001
=0xb1</t>
  </si>
  <si>
    <t>0b0011 1100
=0x3c</t>
  </si>
  <si>
    <t>0b0010 0100
=0x24</t>
  </si>
  <si>
    <t>pd1</t>
  </si>
  <si>
    <t>swim</t>
  </si>
  <si>
    <t>pd2</t>
  </si>
  <si>
    <t>charge status</t>
  </si>
  <si>
    <t>chrg</t>
  </si>
  <si>
    <t>pd3</t>
  </si>
  <si>
    <t>in-pu</t>
  </si>
  <si>
    <t>down</t>
  </si>
  <si>
    <t>pd4</t>
  </si>
  <si>
    <t>sp3220 shut down</t>
  </si>
  <si>
    <t>shdn</t>
  </si>
  <si>
    <t>pd5</t>
  </si>
  <si>
    <t>uart1_tx</t>
  </si>
  <si>
    <t>uart_tx</t>
  </si>
  <si>
    <t>pd6</t>
  </si>
  <si>
    <t>uart1_rx</t>
  </si>
  <si>
    <t>uart_rx</t>
  </si>
  <si>
    <t xml:space="preserve">执行halt之前，设置为io中断.
wakeup之后，取消io中断
</t>
  </si>
  <si>
    <t>用uart_rx唤醒，会丢失一个byte数据</t>
  </si>
  <si>
    <t>pd7</t>
  </si>
  <si>
    <t>ume_r0123</t>
  </si>
  <si>
    <t>px_cr1
.for out:
 0=od
 1=pp 
.for in:
 0=float
 1=pu</t>
  </si>
  <si>
    <t>px_cr2
.for in:
 0=dis. int.
 1=en. int.</t>
  </si>
  <si>
    <r>
      <rPr>
        <sz val="10"/>
        <rFont val="宋体"/>
        <charset val="134"/>
      </rPr>
      <t xml:space="preserve">in-pu
</t>
    </r>
    <r>
      <rPr>
        <sz val="10"/>
        <color indexed="10"/>
        <rFont val="宋体"/>
        <charset val="134"/>
      </rPr>
      <t>wake up</t>
    </r>
  </si>
  <si>
    <t>n.c</t>
  </si>
  <si>
    <t>key</t>
  </si>
  <si>
    <t>ume_test</t>
  </si>
  <si>
    <t>EXTI_CR</t>
  </si>
  <si>
    <t>0b0000 1000
=0x08</t>
  </si>
  <si>
    <r>
      <rPr>
        <sz val="10"/>
        <color indexed="22"/>
        <rFont val="宋体"/>
        <charset val="134"/>
      </rPr>
      <t xml:space="preserve">EXTI_CR1 |= 0x02
</t>
    </r>
    <r>
      <rPr>
        <sz val="9"/>
        <color indexed="22"/>
        <rFont val="宋体"/>
        <charset val="134"/>
      </rPr>
      <t>.extern int. trigger by key
.portA extern interrupt trigger by trailing edge</t>
    </r>
    <r>
      <rPr>
        <sz val="10"/>
        <color indexed="22"/>
        <rFont val="宋体"/>
        <charset val="134"/>
      </rPr>
      <t xml:space="preserve">
 </t>
    </r>
  </si>
  <si>
    <t>0b1111 1000
=0xf8</t>
  </si>
  <si>
    <t>leda switch</t>
  </si>
  <si>
    <t>sw_leda</t>
  </si>
  <si>
    <t>scl_lcd</t>
  </si>
  <si>
    <t>sda_lcd</t>
  </si>
  <si>
    <t>lcd command type</t>
  </si>
  <si>
    <t>rs</t>
  </si>
  <si>
    <t>0b1010 1101
=0xad</t>
  </si>
  <si>
    <t>0b0010 0000
=0x20</t>
  </si>
  <si>
    <t>lcd reset</t>
  </si>
  <si>
    <t>rstb</t>
  </si>
  <si>
    <t>lcd chip select</t>
  </si>
  <si>
    <t>csb</t>
  </si>
  <si>
    <r>
      <rPr>
        <sz val="10"/>
        <rFont val="宋体"/>
        <charset val="134"/>
      </rPr>
      <t>EXTI_CR1 |= 0xc0</t>
    </r>
    <r>
      <rPr>
        <sz val="9"/>
        <rFont val="宋体"/>
        <charset val="134"/>
      </rPr>
      <t xml:space="preserve">
.trigger by trailing and rising edge
.用uart_rx唤醒，会丢失一个byte数据</t>
    </r>
  </si>
  <si>
    <t>head</t>
  </si>
  <si>
    <t>length
=com +data</t>
  </si>
  <si>
    <t>com</t>
  </si>
  <si>
    <t>data1</t>
  </si>
  <si>
    <t>data2</t>
  </si>
  <si>
    <t>data3</t>
  </si>
  <si>
    <t>checksum
=len +com +data</t>
  </si>
  <si>
    <t>slave transmit
7byte
(slave acknowlege)</t>
  </si>
  <si>
    <t>data</t>
  </si>
  <si>
    <t>0xaa</t>
  </si>
  <si>
    <t>0x04</t>
  </si>
  <si>
    <t>0x02</t>
  </si>
  <si>
    <t>protocol v1.3</t>
  </si>
  <si>
    <t>host inquire
4 bytes</t>
  </si>
  <si>
    <t>0x01</t>
  </si>
  <si>
    <t>protocol v1.4</t>
  </si>
  <si>
    <t>6 bytes</t>
  </si>
  <si>
    <t>0x03</t>
  </si>
  <si>
    <t>checksum</t>
  </si>
  <si>
    <t>换算</t>
  </si>
  <si>
    <t>从cw2015读出的vb</t>
  </si>
  <si>
    <t xml:space="preserve">vb_an </t>
  </si>
  <si>
    <t>hex</t>
  </si>
  <si>
    <t>2a3c</t>
  </si>
  <si>
    <t>dec</t>
  </si>
  <si>
    <t>v_cell</t>
  </si>
  <si>
    <t>mv</t>
  </si>
  <si>
    <t>传送给主机的vb</t>
  </si>
  <si>
    <t>ce0</t>
  </si>
  <si>
    <t>通讯：
.主机向电池发送查询请求，随时发送。
.电池向主机发送数据，收到主机请求后发送。
.主机向电池发送应答，接收到数据后发送。</t>
  </si>
  <si>
    <t xml:space="preserve">数据传输速度 </t>
  </si>
  <si>
    <t>bit/s</t>
  </si>
  <si>
    <t>byte/s</t>
  </si>
  <si>
    <t>传输一个字节的时间</t>
  </si>
  <si>
    <t>ms</t>
  </si>
  <si>
    <t>传输字节数</t>
  </si>
  <si>
    <t>byte</t>
  </si>
  <si>
    <t>所需时间</t>
  </si>
  <si>
    <t>uart中断方式数据接收</t>
  </si>
  <si>
    <t>进入中断</t>
  </si>
  <si>
    <t>清计时开始标记
清超时标记
清超时计时寄存器
清数据copy标记</t>
  </si>
  <si>
    <t>st_tag=0
ot_tag=0
t_ot=0
copy_tag=0</t>
  </si>
  <si>
    <t>接收数据</t>
  </si>
  <si>
    <t>置计时开始标记</t>
  </si>
  <si>
    <t>st_tag=1</t>
  </si>
  <si>
    <t>数据处理</t>
  </si>
  <si>
    <t>判断超时</t>
  </si>
  <si>
    <t>if(ot_tag)</t>
  </si>
  <si>
    <t>判断数据copy标记</t>
  </si>
  <si>
    <t>if(copy_tag)</t>
  </si>
  <si>
    <t>清数据处理标记</t>
  </si>
  <si>
    <t>dh_tag=0</t>
  </si>
  <si>
    <t>copy rx_buf to rx_data</t>
  </si>
  <si>
    <t>置数据copy标记</t>
  </si>
  <si>
    <t>判断数据处理标记</t>
  </si>
  <si>
    <t>if(dh_tag)</t>
  </si>
  <si>
    <t>处理rx_data</t>
  </si>
  <si>
    <t>置处理完毕标记</t>
  </si>
  <si>
    <t>dh_tag</t>
  </si>
  <si>
    <t>vb_dec</t>
  </si>
  <si>
    <t>vb_dec=vb*305/1000</t>
  </si>
  <si>
    <t>vb_read_dec</t>
  </si>
  <si>
    <t>vb_read_hex</t>
  </si>
  <si>
    <t>result</t>
  </si>
  <si>
    <t>vb_hex</t>
  </si>
  <si>
    <t>c8d</t>
  </si>
  <si>
    <t>caiculate</t>
  </si>
  <si>
    <t>vb(mv)</t>
  </si>
  <si>
    <t>vpack(4s) mv</t>
  </si>
  <si>
    <t>cw2015数据读取及除错</t>
  </si>
  <si>
    <t>cap_read_command
读取数据命令</t>
  </si>
  <si>
    <t>cw_init_tag
cw2015初次上电需初始化，初始化成功cw_init_tag置1</t>
  </si>
  <si>
    <t>data_valid_tag
cw2015初始化后，首次读到正确数据标记（首次读数为0，第2次以上才能读到正确值）</t>
  </si>
  <si>
    <t>ird_count
初始连续正确读取数据次数</t>
  </si>
  <si>
    <t>cw_read_suc
每次读取数据时，成功标记。
读取成功cw_read_suc置1</t>
  </si>
  <si>
    <t>rcf_tag
cw2015故障标记</t>
  </si>
  <si>
    <t>rcf_count
数据读取失败计数。
失败次数大于RCF_COUNT，判cw2015故障</t>
  </si>
  <si>
    <t>故障排除方法：
一旦故障发生，则重新初始化cw2015</t>
  </si>
  <si>
    <t>/EN
0=enable
1=desable</t>
  </si>
  <si>
    <t>EN has no effect on TxOUT.</t>
  </si>
  <si>
    <t>Should an input be left unconnected, a  5kΩ pulldown resistor to ground will commit the output of the receiver to a HIGH state.</t>
  </si>
  <si>
    <t>internal 5k?</t>
  </si>
  <si>
    <t>/SHDN
0=shut down
1=active</t>
  </si>
  <si>
    <t>SHDN has no effect on RxOUT</t>
  </si>
  <si>
    <t>不影响接收</t>
  </si>
  <si>
    <t>When the SP3220 device is shut down, the device's driver output is disabled (high-Z) and the charge pump is turned off with V+ pulled down to VCC and V- pulled to GND.</t>
  </si>
  <si>
    <t>Its receivers remain active in shutdown mode, allowing external devices to be
monitored using only 1μA supply current.</t>
  </si>
  <si>
    <t>chrg 
0=charging
z=others</t>
  </si>
  <si>
    <t>down
0=full
z=others</t>
  </si>
  <si>
    <t>charging</t>
  </si>
  <si>
    <t>full</t>
  </si>
  <si>
    <t>no input</t>
  </si>
  <si>
    <t>Rup(k)
=(Vmppt/k-1)/Rd</t>
  </si>
  <si>
    <t>cal.</t>
  </si>
  <si>
    <t>k
=Vmppt_pin(v)
=Vmppt*Rd/(Ru+Rd)</t>
  </si>
  <si>
    <t>const</t>
  </si>
  <si>
    <t>Vdiod(v)
=Vd</t>
  </si>
  <si>
    <t>Vmppt(v)
=Vin-Vd</t>
  </si>
  <si>
    <t>interim cal.</t>
  </si>
  <si>
    <t>Vin(v)
=Vmppt+Vd</t>
  </si>
  <si>
    <t>transmit data</t>
  </si>
  <si>
    <t xml:space="preserve">solar panel connection </t>
  </si>
  <si>
    <t>x</t>
  </si>
  <si>
    <t>13bit bat. volt.(mb)</t>
  </si>
  <si>
    <t>rsoc</t>
  </si>
  <si>
    <t>使能</t>
  </si>
  <si>
    <t>0=使能</t>
  </si>
  <si>
    <t>复位</t>
  </si>
  <si>
    <t>0=复位
1=正常工作</t>
  </si>
  <si>
    <t>数据/命令寄存器选择</t>
  </si>
  <si>
    <t>0=命令
1=数据</t>
  </si>
  <si>
    <t>sclk</t>
  </si>
  <si>
    <t>时钟</t>
  </si>
  <si>
    <t>数据</t>
  </si>
  <si>
    <t>vdd</t>
  </si>
  <si>
    <t>3v3电源</t>
  </si>
  <si>
    <t>vss</t>
  </si>
  <si>
    <t>gnd</t>
  </si>
  <si>
    <t>leda</t>
  </si>
  <si>
    <t>背光</t>
  </si>
  <si>
    <t>lcd工作电流</t>
  </si>
  <si>
    <t>1ma</t>
  </si>
  <si>
    <t>lcd待机电流</t>
  </si>
  <si>
    <t>10ua</t>
  </si>
  <si>
    <t>背光电流</t>
  </si>
  <si>
    <t>60ma</t>
  </si>
  <si>
    <t>校验和
checksum</t>
  </si>
  <si>
    <t>.以十六进制为数制表示的形式
.将需校验的一组数据单字节逐个相加.
.累加过程中，如果和的数值超过0xFF,则求其补码。舍弃高位，保留低位作为和.
.最终的累加结果即为校验和.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</si>
</sst>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indexed="22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53"/>
      <name val="宋体"/>
      <charset val="134"/>
    </font>
    <font>
      <sz val="9"/>
      <name val="宋体"/>
      <charset val="134"/>
    </font>
    <font>
      <sz val="11"/>
      <color indexed="22"/>
      <name val="宋体"/>
      <charset val="134"/>
    </font>
    <font>
      <sz val="9"/>
      <color indexed="22"/>
      <name val="宋体"/>
      <charset val="134"/>
    </font>
    <font>
      <b/>
      <sz val="18"/>
      <color indexed="62"/>
      <name val="宋体"/>
      <charset val="134"/>
    </font>
    <font>
      <sz val="11"/>
      <color indexed="9"/>
      <name val="宋体"/>
      <charset val="0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u/>
      <sz val="11"/>
      <color indexed="12"/>
      <name val="宋体"/>
      <charset val="0"/>
    </font>
    <font>
      <sz val="11"/>
      <color indexed="62"/>
      <name val="宋体"/>
      <charset val="0"/>
    </font>
    <font>
      <sz val="11"/>
      <color indexed="8"/>
      <name val="宋体"/>
      <charset val="0"/>
    </font>
    <font>
      <i/>
      <sz val="11"/>
      <color indexed="23"/>
      <name val="宋体"/>
      <charset val="0"/>
    </font>
    <font>
      <u/>
      <sz val="11"/>
      <color indexed="20"/>
      <name val="宋体"/>
      <charset val="0"/>
    </font>
    <font>
      <sz val="11"/>
      <color indexed="60"/>
      <name val="宋体"/>
      <charset val="0"/>
    </font>
    <font>
      <b/>
      <sz val="15"/>
      <color indexed="62"/>
      <name val="宋体"/>
      <charset val="134"/>
    </font>
    <font>
      <sz val="11"/>
      <color indexed="10"/>
      <name val="宋体"/>
      <charset val="0"/>
    </font>
    <font>
      <b/>
      <sz val="11"/>
      <color indexed="8"/>
      <name val="宋体"/>
      <charset val="0"/>
    </font>
    <font>
      <b/>
      <sz val="11"/>
      <color indexed="9"/>
      <name val="宋体"/>
      <charset val="0"/>
    </font>
    <font>
      <sz val="11"/>
      <color indexed="17"/>
      <name val="宋体"/>
      <charset val="0"/>
    </font>
    <font>
      <sz val="11"/>
      <color indexed="52"/>
      <name val="宋体"/>
      <charset val="0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</fonts>
  <fills count="2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2" borderId="2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2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5" fillId="19" borderId="27" applyNumberFormat="0" applyAlignment="0" applyProtection="0">
      <alignment vertical="center"/>
    </xf>
    <xf numFmtId="0" fontId="26" fillId="19" borderId="21" applyNumberFormat="0" applyAlignment="0" applyProtection="0">
      <alignment vertical="center"/>
    </xf>
    <xf numFmtId="0" fontId="22" fillId="13" borderId="25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NumberFormat="1" applyFont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0" xfId="0" applyNumberFormat="1" applyFont="1" applyAlignment="1">
      <alignment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vertical="center" wrapText="1"/>
    </xf>
    <xf numFmtId="0" fontId="1" fillId="2" borderId="12" xfId="0" applyNumberFormat="1" applyFont="1" applyFill="1" applyBorder="1" applyAlignment="1">
      <alignment vertical="center" wrapText="1"/>
    </xf>
    <xf numFmtId="0" fontId="1" fillId="0" borderId="13" xfId="0" applyNumberFormat="1" applyFont="1" applyBorder="1" applyAlignment="1">
      <alignment vertical="center" wrapText="1"/>
    </xf>
    <xf numFmtId="0" fontId="1" fillId="0" borderId="14" xfId="0" applyNumberFormat="1" applyFont="1" applyBorder="1" applyAlignment="1">
      <alignment vertical="center" wrapText="1"/>
    </xf>
    <xf numFmtId="0" fontId="1" fillId="0" borderId="14" xfId="0" applyNumberFormat="1" applyFont="1" applyBorder="1" applyAlignment="1">
      <alignment horizontal="center" vertical="center" wrapText="1"/>
    </xf>
    <xf numFmtId="0" fontId="1" fillId="3" borderId="10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vertical="center" wrapText="1"/>
    </xf>
    <xf numFmtId="0" fontId="1" fillId="4" borderId="12" xfId="0" applyNumberFormat="1" applyFont="1" applyFill="1" applyBorder="1" applyAlignment="1">
      <alignment vertical="center" wrapText="1"/>
    </xf>
    <xf numFmtId="0" fontId="1" fillId="5" borderId="10" xfId="0" applyNumberFormat="1" applyFont="1" applyFill="1" applyBorder="1" applyAlignment="1">
      <alignment horizontal="center" vertical="center" wrapText="1"/>
    </xf>
    <xf numFmtId="0" fontId="1" fillId="4" borderId="15" xfId="0" applyNumberFormat="1" applyFont="1" applyFill="1" applyBorder="1" applyAlignment="1">
      <alignment vertical="center" wrapText="1"/>
    </xf>
    <xf numFmtId="0" fontId="1" fillId="5" borderId="12" xfId="0" applyNumberFormat="1" applyFont="1" applyFill="1" applyBorder="1" applyAlignment="1">
      <alignment vertical="center" wrapText="1"/>
    </xf>
    <xf numFmtId="0" fontId="1" fillId="5" borderId="16" xfId="0" applyNumberFormat="1" applyFont="1" applyFill="1" applyBorder="1" applyAlignment="1">
      <alignment horizontal="center" vertical="center" wrapText="1"/>
    </xf>
    <xf numFmtId="0" fontId="1" fillId="5" borderId="17" xfId="0" applyNumberFormat="1" applyFont="1" applyFill="1" applyBorder="1" applyAlignment="1">
      <alignment vertical="center" wrapText="1"/>
    </xf>
    <xf numFmtId="0" fontId="1" fillId="0" borderId="18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0" borderId="0" xfId="0" applyNumberFormat="1" applyFon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3" fillId="0" borderId="0" xfId="0" applyNumberFormat="1" applyFont="1" applyBorder="1" applyAlignment="1">
      <alignment horizontal="center" vertical="top" wrapText="1"/>
    </xf>
    <xf numFmtId="0" fontId="3" fillId="3" borderId="19" xfId="0" applyNumberFormat="1" applyFont="1" applyFill="1" applyBorder="1" applyAlignment="1">
      <alignment horizontal="left" vertical="top" wrapText="1"/>
    </xf>
    <xf numFmtId="0" fontId="3" fillId="6" borderId="19" xfId="0" applyNumberFormat="1" applyFont="1" applyFill="1" applyBorder="1" applyAlignment="1">
      <alignment horizontal="left" vertical="top" wrapText="1"/>
    </xf>
    <xf numFmtId="0" fontId="3" fillId="7" borderId="19" xfId="0" applyNumberFormat="1" applyFont="1" applyFill="1" applyBorder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2" fillId="0" borderId="0" xfId="0" applyNumberFormat="1" applyFont="1" applyAlignment="1">
      <alignment horizontal="left" vertical="top" wrapText="1"/>
    </xf>
    <xf numFmtId="0" fontId="6" fillId="0" borderId="0" xfId="0" applyNumberFormat="1" applyFont="1" applyAlignment="1">
      <alignment horizontal="left" vertical="top" wrapText="1"/>
    </xf>
    <xf numFmtId="0" fontId="2" fillId="0" borderId="0" xfId="0" applyNumberFormat="1" applyFont="1" applyAlignment="1">
      <alignment horizontal="left" vertical="center" wrapText="1"/>
    </xf>
    <xf numFmtId="0" fontId="7" fillId="0" borderId="0" xfId="0" applyFont="1">
      <alignment vertical="center"/>
    </xf>
    <xf numFmtId="0" fontId="7" fillId="0" borderId="0" xfId="0" applyNumberFormat="1" applyFont="1" applyAlignment="1">
      <alignment vertical="center" wrapText="1"/>
    </xf>
    <xf numFmtId="0" fontId="2" fillId="3" borderId="19" xfId="0" applyNumberFormat="1" applyFont="1" applyFill="1" applyBorder="1" applyAlignment="1">
      <alignment horizontal="left" vertical="center" wrapText="1"/>
    </xf>
    <xf numFmtId="0" fontId="2" fillId="6" borderId="19" xfId="0" applyNumberFormat="1" applyFont="1" applyFill="1" applyBorder="1" applyAlignment="1">
      <alignment horizontal="left" vertical="center" wrapText="1"/>
    </xf>
    <xf numFmtId="0" fontId="2" fillId="7" borderId="19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Alignment="1">
      <alignment horizontal="left" vertical="center" wrapText="1"/>
    </xf>
    <xf numFmtId="0" fontId="8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输入" xfId="8"/>
    <cellStyle name="20% - 强调文字颜色 3" xfId="9"/>
    <cellStyle name="40% - 强调文字颜色 3" xfId="10"/>
    <cellStyle name="差" xfId="11"/>
    <cellStyle name="60% - 强调文字颜色 3" xfId="12"/>
    <cellStyle name="超链接" xfId="13" builtinId="8"/>
    <cellStyle name="已访问的超链接" xfId="14" builtinId="9"/>
    <cellStyle name="注释" xfId="15"/>
    <cellStyle name="60% - 强调文字颜色 2" xfId="16"/>
    <cellStyle name="标题 4" xfId="17"/>
    <cellStyle name="警告文本" xfId="18"/>
    <cellStyle name="解释性文本" xfId="19"/>
    <cellStyle name="标题 1" xfId="20"/>
    <cellStyle name="标题 2" xfId="21"/>
    <cellStyle name="60% - 强调文字颜色 1" xfId="22"/>
    <cellStyle name="标题 3" xfId="23"/>
    <cellStyle name="60% - 强调文字颜色 4" xfId="24"/>
    <cellStyle name="输出" xfId="25"/>
    <cellStyle name="计算" xfId="26"/>
    <cellStyle name="检查单元格" xfId="27"/>
    <cellStyle name="20% - 强调文字颜色 6" xfId="28"/>
    <cellStyle name="强调文字颜色 2" xfId="29"/>
    <cellStyle name="链接单元格" xfId="30"/>
    <cellStyle name="汇总" xfId="31"/>
    <cellStyle name="好" xfId="32"/>
    <cellStyle name="适中" xfId="33"/>
    <cellStyle name="20% - 强调文字颜色 5" xfId="34"/>
    <cellStyle name="强调文字颜色 1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5:I9"/>
  <sheetViews>
    <sheetView workbookViewId="0">
      <selection activeCell="C17" sqref="C17"/>
    </sheetView>
  </sheetViews>
  <sheetFormatPr defaultColWidth="9" defaultRowHeight="12"/>
  <cols>
    <col min="1" max="1" width="15.6666666666667" style="63" customWidth="1"/>
    <col min="2" max="2" width="13.3333333333333" style="63" customWidth="1"/>
    <col min="3" max="3" width="25.5555555555556" style="63" customWidth="1"/>
    <col min="4" max="6" width="9" style="63"/>
    <col min="7" max="7" width="15.4444444444444" style="63" customWidth="1"/>
    <col min="8" max="8" width="9" style="63"/>
    <col min="9" max="9" width="15.8888888888889" style="63" customWidth="1"/>
    <col min="10" max="16384" width="9" style="63"/>
  </cols>
  <sheetData>
    <row r="5" spans="8:9">
      <c r="H5" s="63" t="s">
        <v>0</v>
      </c>
      <c r="I5" s="63" t="s">
        <v>1</v>
      </c>
    </row>
    <row r="6" spans="2:7">
      <c r="B6" s="63" t="s">
        <v>2</v>
      </c>
      <c r="D6" s="63">
        <v>795</v>
      </c>
      <c r="E6" s="63">
        <v>807</v>
      </c>
      <c r="F6" s="63">
        <v>823</v>
      </c>
      <c r="G6" s="63" t="s">
        <v>3</v>
      </c>
    </row>
    <row r="7" spans="2:9">
      <c r="B7" s="63" t="s">
        <v>4</v>
      </c>
      <c r="D7" s="63">
        <f>E7</f>
        <v>680</v>
      </c>
      <c r="E7" s="63">
        <v>680</v>
      </c>
      <c r="F7" s="63">
        <f>E7</f>
        <v>680</v>
      </c>
      <c r="G7" s="63" t="s">
        <v>5</v>
      </c>
      <c r="H7" s="63">
        <v>680</v>
      </c>
      <c r="I7" s="63">
        <v>680</v>
      </c>
    </row>
    <row r="8" spans="2:9">
      <c r="B8" s="63" t="s">
        <v>6</v>
      </c>
      <c r="D8" s="63">
        <f>E8</f>
        <v>127</v>
      </c>
      <c r="E8" s="63">
        <v>127</v>
      </c>
      <c r="F8" s="63">
        <f>E8</f>
        <v>127</v>
      </c>
      <c r="G8" s="63" t="s">
        <v>5</v>
      </c>
      <c r="H8" s="63">
        <v>127</v>
      </c>
      <c r="I8" s="63" t="s">
        <v>7</v>
      </c>
    </row>
    <row r="9" spans="2:7">
      <c r="B9" s="63" t="s">
        <v>8</v>
      </c>
      <c r="C9" s="63" t="s">
        <v>9</v>
      </c>
      <c r="D9" s="63">
        <f t="shared" ref="D9:F9" si="0">ROUND(D6*(1+D7/D8),1)</f>
        <v>5051.7</v>
      </c>
      <c r="E9" s="63">
        <f>ROUND(E6*(1+E7/E8),1)</f>
        <v>5127.9</v>
      </c>
      <c r="F9" s="63">
        <f>ROUND(F6*(1+F7/F8),1)</f>
        <v>5229.6</v>
      </c>
      <c r="G9" s="63" t="s">
        <v>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Z5"/>
  <sheetViews>
    <sheetView workbookViewId="0">
      <selection activeCell="M15" sqref="M15"/>
    </sheetView>
  </sheetViews>
  <sheetFormatPr defaultColWidth="3.66666666666667" defaultRowHeight="12" outlineLevelRow="4"/>
  <cols>
    <col min="1" max="1" width="3.66666666666667" style="13" customWidth="1"/>
    <col min="2" max="2" width="14.7777777777778" style="13" customWidth="1"/>
    <col min="3" max="3" width="12.6666666666667" style="13" customWidth="1"/>
    <col min="4" max="4" width="11.8888888888889" style="13" customWidth="1"/>
    <col min="5" max="16384" width="3.66666666666667" style="13" customWidth="1"/>
  </cols>
  <sheetData>
    <row r="2" ht="12.75"/>
    <row r="3" spans="2:26">
      <c r="B3" s="13" t="s">
        <v>215</v>
      </c>
      <c r="C3" s="14" t="s">
        <v>118</v>
      </c>
      <c r="D3" s="15"/>
      <c r="E3" s="15"/>
      <c r="F3" s="15"/>
      <c r="G3" s="15"/>
      <c r="H3" s="15"/>
      <c r="I3" s="15"/>
      <c r="J3" s="15"/>
      <c r="K3" s="21" t="s">
        <v>119</v>
      </c>
      <c r="L3" s="21"/>
      <c r="M3" s="21"/>
      <c r="N3" s="21"/>
      <c r="O3" s="21"/>
      <c r="P3" s="21"/>
      <c r="Q3" s="21"/>
      <c r="R3" s="21"/>
      <c r="S3" s="24" t="s">
        <v>120</v>
      </c>
      <c r="T3" s="24"/>
      <c r="U3" s="24"/>
      <c r="V3" s="24"/>
      <c r="W3" s="24"/>
      <c r="X3" s="24"/>
      <c r="Y3" s="24"/>
      <c r="Z3" s="27"/>
    </row>
    <row r="4" spans="3:26">
      <c r="C4" s="16">
        <v>7</v>
      </c>
      <c r="D4" s="17">
        <v>6</v>
      </c>
      <c r="E4" s="17">
        <v>5</v>
      </c>
      <c r="F4" s="17">
        <v>4</v>
      </c>
      <c r="G4" s="17">
        <v>3</v>
      </c>
      <c r="H4" s="17">
        <v>2</v>
      </c>
      <c r="I4" s="17">
        <v>1</v>
      </c>
      <c r="J4" s="22">
        <v>0</v>
      </c>
      <c r="K4" s="23">
        <v>7</v>
      </c>
      <c r="L4" s="23">
        <v>6</v>
      </c>
      <c r="M4" s="23">
        <v>5</v>
      </c>
      <c r="N4" s="23">
        <v>4</v>
      </c>
      <c r="O4" s="23">
        <v>3</v>
      </c>
      <c r="P4" s="23">
        <v>2</v>
      </c>
      <c r="Q4" s="23">
        <v>1</v>
      </c>
      <c r="R4" s="25">
        <v>0</v>
      </c>
      <c r="S4" s="26">
        <v>7</v>
      </c>
      <c r="T4" s="26">
        <v>6</v>
      </c>
      <c r="U4" s="26">
        <v>5</v>
      </c>
      <c r="V4" s="26">
        <v>4</v>
      </c>
      <c r="W4" s="26">
        <v>3</v>
      </c>
      <c r="X4" s="26">
        <v>2</v>
      </c>
      <c r="Y4" s="26">
        <v>1</v>
      </c>
      <c r="Z4" s="28">
        <v>0</v>
      </c>
    </row>
    <row r="5" ht="24.75" spans="3:26">
      <c r="C5" s="18" t="s">
        <v>74</v>
      </c>
      <c r="D5" s="19" t="s">
        <v>216</v>
      </c>
      <c r="E5" s="19" t="s">
        <v>217</v>
      </c>
      <c r="F5" s="20" t="s">
        <v>218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19" t="s">
        <v>217</v>
      </c>
      <c r="T5" s="20" t="s">
        <v>219</v>
      </c>
      <c r="U5" s="20"/>
      <c r="V5" s="20"/>
      <c r="W5" s="20"/>
      <c r="X5" s="20"/>
      <c r="Y5" s="20"/>
      <c r="Z5" s="29"/>
    </row>
  </sheetData>
  <mergeCells count="5">
    <mergeCell ref="C3:J3"/>
    <mergeCell ref="K3:R3"/>
    <mergeCell ref="S3:Z3"/>
    <mergeCell ref="F5:R5"/>
    <mergeCell ref="T5:Z5"/>
  </mergeCells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14"/>
  <sheetViews>
    <sheetView workbookViewId="0">
      <selection activeCell="D17" sqref="D17"/>
    </sheetView>
  </sheetViews>
  <sheetFormatPr defaultColWidth="8.88888888888889" defaultRowHeight="12" outlineLevelCol="4"/>
  <cols>
    <col min="1" max="3" width="8.88888888888889" style="3"/>
    <col min="4" max="4" width="21.2222222222222" style="3" customWidth="1"/>
    <col min="5" max="5" width="18" style="3" customWidth="1"/>
    <col min="6" max="16384" width="8.88888888888889" style="3"/>
  </cols>
  <sheetData>
    <row r="2" ht="12.75"/>
    <row r="3" spans="2:5">
      <c r="B3" s="4">
        <v>1</v>
      </c>
      <c r="C3" s="5" t="s">
        <v>113</v>
      </c>
      <c r="D3" s="5" t="s">
        <v>220</v>
      </c>
      <c r="E3" s="6" t="s">
        <v>221</v>
      </c>
    </row>
    <row r="4" ht="24" spans="2:5">
      <c r="B4" s="7">
        <v>2</v>
      </c>
      <c r="C4" s="3" t="s">
        <v>111</v>
      </c>
      <c r="D4" s="3" t="s">
        <v>222</v>
      </c>
      <c r="E4" s="8" t="s">
        <v>223</v>
      </c>
    </row>
    <row r="5" ht="24" spans="2:5">
      <c r="B5" s="7">
        <v>3</v>
      </c>
      <c r="C5" s="3" t="s">
        <v>107</v>
      </c>
      <c r="D5" s="3" t="s">
        <v>224</v>
      </c>
      <c r="E5" s="8" t="s">
        <v>225</v>
      </c>
    </row>
    <row r="6" spans="2:5">
      <c r="B6" s="7">
        <v>4</v>
      </c>
      <c r="C6" s="3" t="s">
        <v>226</v>
      </c>
      <c r="D6" s="3" t="s">
        <v>227</v>
      </c>
      <c r="E6" s="9"/>
    </row>
    <row r="7" spans="2:5">
      <c r="B7" s="7">
        <v>5</v>
      </c>
      <c r="C7" s="3" t="s">
        <v>50</v>
      </c>
      <c r="D7" s="3" t="s">
        <v>228</v>
      </c>
      <c r="E7" s="9"/>
    </row>
    <row r="8" spans="2:5">
      <c r="B8" s="7">
        <v>6</v>
      </c>
      <c r="C8" s="3" t="s">
        <v>229</v>
      </c>
      <c r="D8" s="3" t="s">
        <v>230</v>
      </c>
      <c r="E8" s="9"/>
    </row>
    <row r="9" spans="2:5">
      <c r="B9" s="7">
        <v>7</v>
      </c>
      <c r="C9" s="3" t="s">
        <v>231</v>
      </c>
      <c r="D9" s="3" t="s">
        <v>232</v>
      </c>
      <c r="E9" s="9"/>
    </row>
    <row r="10" ht="12.75" spans="2:5">
      <c r="B10" s="10">
        <v>8</v>
      </c>
      <c r="C10" s="11" t="s">
        <v>233</v>
      </c>
      <c r="D10" s="11" t="s">
        <v>234</v>
      </c>
      <c r="E10" s="12"/>
    </row>
    <row r="12" spans="4:5">
      <c r="D12" s="3" t="s">
        <v>235</v>
      </c>
      <c r="E12" s="3" t="s">
        <v>236</v>
      </c>
    </row>
    <row r="13" spans="4:5">
      <c r="D13" s="3" t="s">
        <v>237</v>
      </c>
      <c r="E13" s="3" t="s">
        <v>238</v>
      </c>
    </row>
    <row r="14" spans="4:5">
      <c r="D14" s="3" t="s">
        <v>239</v>
      </c>
      <c r="E14" s="3" t="s">
        <v>240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2"/>
  <sheetViews>
    <sheetView tabSelected="1" workbookViewId="0">
      <selection activeCell="C10" sqref="C10"/>
    </sheetView>
  </sheetViews>
  <sheetFormatPr defaultColWidth="8.88888888888889" defaultRowHeight="12" outlineLevelRow="1" outlineLevelCol="2"/>
  <cols>
    <col min="1" max="1" width="8.88888888888889" style="1"/>
    <col min="2" max="2" width="17.2222222222222" style="1" customWidth="1"/>
    <col min="3" max="3" width="40.1111111111111" style="1" customWidth="1"/>
    <col min="4" max="16384" width="8.88888888888889" style="1"/>
  </cols>
  <sheetData>
    <row r="2" ht="60" spans="2:3">
      <c r="B2" s="2" t="s">
        <v>241</v>
      </c>
      <c r="C2" s="1" t="s">
        <v>242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topLeftCell="B11" workbookViewId="0">
      <selection activeCell="F26" sqref="F26"/>
    </sheetView>
  </sheetViews>
  <sheetFormatPr defaultColWidth="9" defaultRowHeight="12"/>
  <cols>
    <col min="1" max="1" width="7" style="55" customWidth="1"/>
    <col min="2" max="2" width="15.5555555555556" style="55" customWidth="1"/>
    <col min="3" max="3" width="9" style="55"/>
    <col min="4" max="4" width="18.7777777777778" style="55" customWidth="1"/>
    <col min="5" max="5" width="8.88888888888889" style="55" customWidth="1"/>
    <col min="6" max="6" width="8" style="55" customWidth="1"/>
    <col min="7" max="7" width="12.6666666666667" style="55" customWidth="1"/>
    <col min="8" max="8" width="12.5555555555556" style="55" customWidth="1"/>
    <col min="9" max="9" width="15.3333333333333" style="55" customWidth="1"/>
    <col min="10" max="10" width="18.8888888888889" style="55" customWidth="1"/>
    <col min="11" max="16384" width="9" style="55"/>
  </cols>
  <sheetData>
    <row r="1" spans="1:2">
      <c r="A1" s="55" t="s">
        <v>11</v>
      </c>
      <c r="B1" s="55" t="s">
        <v>12</v>
      </c>
    </row>
    <row r="2" spans="1:2">
      <c r="A2" s="55" t="s">
        <v>13</v>
      </c>
      <c r="B2" s="55" t="s">
        <v>14</v>
      </c>
    </row>
    <row r="3" ht="36" spans="1:10">
      <c r="A3" s="58" t="s">
        <v>15</v>
      </c>
      <c r="B3" s="58" t="s">
        <v>16</v>
      </c>
      <c r="C3" s="59" t="s">
        <v>17</v>
      </c>
      <c r="D3" s="60" t="s">
        <v>18</v>
      </c>
      <c r="E3" s="60" t="s">
        <v>19</v>
      </c>
      <c r="G3" s="55" t="s">
        <v>20</v>
      </c>
      <c r="H3" s="55" t="s">
        <v>21</v>
      </c>
      <c r="I3" s="55" t="s">
        <v>22</v>
      </c>
      <c r="J3" s="55" t="s">
        <v>23</v>
      </c>
    </row>
    <row r="4" s="55" customFormat="1" ht="24" spans="1:9">
      <c r="A4" s="55" t="s">
        <v>24</v>
      </c>
      <c r="B4" s="55" t="s">
        <v>25</v>
      </c>
      <c r="C4" s="55" t="s">
        <v>26</v>
      </c>
      <c r="D4" s="55" t="s">
        <v>27</v>
      </c>
      <c r="E4" s="55" t="s">
        <v>28</v>
      </c>
      <c r="G4" s="55" t="s">
        <v>29</v>
      </c>
      <c r="H4" s="55" t="s">
        <v>30</v>
      </c>
      <c r="I4" s="55" t="s">
        <v>31</v>
      </c>
    </row>
    <row r="5" s="55" customFormat="1" ht="24" spans="2:5">
      <c r="B5" s="55" t="s">
        <v>32</v>
      </c>
      <c r="C5" s="55" t="s">
        <v>33</v>
      </c>
      <c r="D5" s="55" t="s">
        <v>34</v>
      </c>
      <c r="E5" s="55" t="s">
        <v>35</v>
      </c>
    </row>
    <row r="6" s="55" customFormat="1" ht="24" spans="2:5">
      <c r="B6" s="55" t="s">
        <v>36</v>
      </c>
      <c r="C6" s="55" t="s">
        <v>37</v>
      </c>
      <c r="D6" s="55" t="s">
        <v>38</v>
      </c>
      <c r="E6" s="55" t="s">
        <v>39</v>
      </c>
    </row>
    <row r="7" spans="2:5">
      <c r="B7" s="55" t="s">
        <v>40</v>
      </c>
      <c r="C7" s="55" t="s">
        <v>26</v>
      </c>
      <c r="D7" s="55" t="s">
        <v>28</v>
      </c>
      <c r="E7" s="55" t="s">
        <v>28</v>
      </c>
    </row>
    <row r="8" s="56" customFormat="1" ht="14.4" spans="1:9">
      <c r="A8" s="55"/>
      <c r="B8" s="55"/>
      <c r="C8" s="55"/>
      <c r="D8" s="55"/>
      <c r="E8" s="55"/>
      <c r="G8" s="55"/>
      <c r="H8" s="55"/>
      <c r="I8" s="55"/>
    </row>
    <row r="9" s="55" customFormat="1" ht="24" spans="1:9">
      <c r="A9" s="55" t="s">
        <v>41</v>
      </c>
      <c r="B9" s="55" t="s">
        <v>42</v>
      </c>
      <c r="C9" s="55" t="s">
        <v>43</v>
      </c>
      <c r="D9" s="55" t="s">
        <v>44</v>
      </c>
      <c r="E9" s="55" t="s">
        <v>45</v>
      </c>
      <c r="G9" s="55" t="s">
        <v>46</v>
      </c>
      <c r="H9" s="55" t="s">
        <v>31</v>
      </c>
      <c r="I9" s="55" t="s">
        <v>47</v>
      </c>
    </row>
    <row r="10" s="55" customFormat="1" spans="2:5">
      <c r="B10" s="55" t="s">
        <v>48</v>
      </c>
      <c r="C10" s="55" t="s">
        <v>43</v>
      </c>
      <c r="D10" s="55" t="s">
        <v>49</v>
      </c>
      <c r="E10" s="55" t="s">
        <v>50</v>
      </c>
    </row>
    <row r="11" s="55" customFormat="1" spans="2:5">
      <c r="B11" s="55" t="s">
        <v>40</v>
      </c>
      <c r="C11" s="55" t="s">
        <v>26</v>
      </c>
      <c r="D11" s="55" t="s">
        <v>28</v>
      </c>
      <c r="E11" s="55" t="s">
        <v>28</v>
      </c>
    </row>
    <row r="13" s="57" customFormat="1" ht="24" spans="1:9">
      <c r="A13" s="55" t="s">
        <v>51</v>
      </c>
      <c r="B13" s="55" t="s">
        <v>52</v>
      </c>
      <c r="C13" s="55" t="s">
        <v>26</v>
      </c>
      <c r="D13" s="55" t="s">
        <v>28</v>
      </c>
      <c r="E13" s="55" t="s">
        <v>28</v>
      </c>
      <c r="G13" s="55" t="s">
        <v>53</v>
      </c>
      <c r="H13" s="55" t="s">
        <v>54</v>
      </c>
      <c r="I13" s="55" t="s">
        <v>31</v>
      </c>
    </row>
    <row r="14" s="57" customFormat="1" ht="14.4" spans="1:9">
      <c r="A14" s="55"/>
      <c r="B14" s="55" t="s">
        <v>55</v>
      </c>
      <c r="C14" s="55" t="s">
        <v>26</v>
      </c>
      <c r="D14" s="55" t="s">
        <v>28</v>
      </c>
      <c r="E14" s="55" t="s">
        <v>28</v>
      </c>
      <c r="G14" s="55"/>
      <c r="H14" s="55"/>
      <c r="I14" s="55"/>
    </row>
    <row r="15" s="57" customFormat="1" ht="14.4" spans="1:9">
      <c r="A15" s="55"/>
      <c r="B15" s="55" t="s">
        <v>56</v>
      </c>
      <c r="C15" s="55" t="s">
        <v>26</v>
      </c>
      <c r="D15" s="55" t="s">
        <v>28</v>
      </c>
      <c r="E15" s="55" t="s">
        <v>28</v>
      </c>
      <c r="G15" s="55"/>
      <c r="H15" s="55"/>
      <c r="I15" s="55"/>
    </row>
    <row r="16" s="55" customFormat="1" spans="2:5">
      <c r="B16" s="55" t="s">
        <v>57</v>
      </c>
      <c r="C16" s="55" t="s">
        <v>26</v>
      </c>
      <c r="D16" s="55" t="s">
        <v>27</v>
      </c>
      <c r="E16" s="55" t="s">
        <v>28</v>
      </c>
    </row>
    <row r="17" s="55" customFormat="1" spans="2:5">
      <c r="B17" s="55" t="s">
        <v>58</v>
      </c>
      <c r="C17" s="55" t="s">
        <v>26</v>
      </c>
      <c r="D17" s="55" t="s">
        <v>27</v>
      </c>
      <c r="E17" s="55" t="s">
        <v>28</v>
      </c>
    </row>
    <row r="18" s="55" customFormat="1" spans="2:5">
      <c r="B18" s="55" t="s">
        <v>59</v>
      </c>
      <c r="C18" s="55" t="s">
        <v>26</v>
      </c>
      <c r="D18" s="55" t="s">
        <v>27</v>
      </c>
      <c r="E18" s="55" t="s">
        <v>28</v>
      </c>
    </row>
    <row r="19" s="55" customFormat="1" spans="2:5">
      <c r="B19" s="55" t="s">
        <v>60</v>
      </c>
      <c r="C19" s="55" t="s">
        <v>37</v>
      </c>
      <c r="D19" s="55" t="s">
        <v>61</v>
      </c>
      <c r="E19" s="55" t="s">
        <v>62</v>
      </c>
    </row>
    <row r="20" ht="24" spans="2:5">
      <c r="B20" s="55" t="s">
        <v>63</v>
      </c>
      <c r="C20" s="55" t="s">
        <v>37</v>
      </c>
      <c r="D20" s="55" t="s">
        <v>64</v>
      </c>
      <c r="E20" s="55" t="s">
        <v>65</v>
      </c>
    </row>
    <row r="22" s="55" customFormat="1" ht="24" spans="1:9">
      <c r="A22" s="55" t="s">
        <v>66</v>
      </c>
      <c r="B22" s="55" t="s">
        <v>67</v>
      </c>
      <c r="C22" s="55" t="s">
        <v>26</v>
      </c>
      <c r="D22" s="55" t="s">
        <v>28</v>
      </c>
      <c r="E22" s="55" t="s">
        <v>28</v>
      </c>
      <c r="G22" s="55" t="s">
        <v>68</v>
      </c>
      <c r="H22" s="55" t="s">
        <v>69</v>
      </c>
      <c r="I22" s="55" t="s">
        <v>70</v>
      </c>
    </row>
    <row r="23" s="55" customFormat="1" spans="2:5">
      <c r="B23" s="55" t="s">
        <v>71</v>
      </c>
      <c r="C23" s="55" t="s">
        <v>43</v>
      </c>
      <c r="D23" s="55" t="s">
        <v>72</v>
      </c>
      <c r="E23" s="55" t="s">
        <v>72</v>
      </c>
    </row>
    <row r="24" s="55" customFormat="1" ht="24" spans="2:5">
      <c r="B24" s="55" t="s">
        <v>73</v>
      </c>
      <c r="C24" s="55" t="s">
        <v>33</v>
      </c>
      <c r="D24" s="55" t="s">
        <v>74</v>
      </c>
      <c r="E24" s="55" t="s">
        <v>75</v>
      </c>
    </row>
    <row r="25" s="55" customFormat="1" ht="15" customHeight="1" spans="2:5">
      <c r="B25" s="55" t="s">
        <v>76</v>
      </c>
      <c r="C25" s="55" t="s">
        <v>77</v>
      </c>
      <c r="D25" s="55" t="s">
        <v>74</v>
      </c>
      <c r="E25" s="55" t="s">
        <v>78</v>
      </c>
    </row>
    <row r="26" s="55" customFormat="1" spans="2:5">
      <c r="B26" s="55" t="s">
        <v>79</v>
      </c>
      <c r="C26" s="55" t="s">
        <v>37</v>
      </c>
      <c r="D26" s="55" t="s">
        <v>80</v>
      </c>
      <c r="E26" s="55" t="s">
        <v>81</v>
      </c>
    </row>
    <row r="27" s="55" customFormat="1" spans="2:5">
      <c r="B27" s="55" t="s">
        <v>82</v>
      </c>
      <c r="C27" s="55" t="s">
        <v>37</v>
      </c>
      <c r="D27" s="55" t="s">
        <v>83</v>
      </c>
      <c r="E27" s="55" t="s">
        <v>84</v>
      </c>
    </row>
    <row r="28" ht="54" spans="2:10">
      <c r="B28" s="55" t="s">
        <v>85</v>
      </c>
      <c r="C28" s="55" t="s">
        <v>43</v>
      </c>
      <c r="D28" s="55" t="s">
        <v>86</v>
      </c>
      <c r="E28" s="55" t="s">
        <v>87</v>
      </c>
      <c r="I28" s="61" t="s">
        <v>88</v>
      </c>
      <c r="J28" s="62" t="s">
        <v>89</v>
      </c>
    </row>
    <row r="29" spans="2:4">
      <c r="B29" s="55" t="s">
        <v>90</v>
      </c>
      <c r="C29" s="55" t="s">
        <v>26</v>
      </c>
      <c r="D29" s="55" t="s">
        <v>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topLeftCell="B1" workbookViewId="0">
      <selection activeCell="J6" sqref="J6"/>
    </sheetView>
  </sheetViews>
  <sheetFormatPr defaultColWidth="9" defaultRowHeight="12"/>
  <cols>
    <col min="1" max="1" width="7" style="46" customWidth="1"/>
    <col min="2" max="2" width="15.5555555555556" style="46" customWidth="1"/>
    <col min="3" max="3" width="9" style="46"/>
    <col min="4" max="4" width="18.7777777777778" style="46" customWidth="1"/>
    <col min="5" max="5" width="8.88888888888889" style="46" customWidth="1"/>
    <col min="6" max="6" width="8" style="46" customWidth="1"/>
    <col min="7" max="7" width="12.6666666666667" style="46" customWidth="1"/>
    <col min="8" max="8" width="12.5555555555556" style="46" customWidth="1"/>
    <col min="9" max="9" width="15.3333333333333" style="46" customWidth="1"/>
    <col min="10" max="10" width="18.8888888888889" style="46" customWidth="1"/>
    <col min="11" max="16384" width="9" style="46"/>
  </cols>
  <sheetData>
    <row r="1" spans="1:2">
      <c r="A1" s="46" t="s">
        <v>11</v>
      </c>
      <c r="B1" s="46" t="s">
        <v>91</v>
      </c>
    </row>
    <row r="2" spans="1:2">
      <c r="A2" s="46" t="s">
        <v>13</v>
      </c>
      <c r="B2" s="46" t="s">
        <v>14</v>
      </c>
    </row>
    <row r="3" ht="84" spans="1:10">
      <c r="A3" s="49" t="s">
        <v>15</v>
      </c>
      <c r="B3" s="49" t="s">
        <v>16</v>
      </c>
      <c r="C3" s="50" t="s">
        <v>17</v>
      </c>
      <c r="D3" s="51" t="s">
        <v>18</v>
      </c>
      <c r="E3" s="51" t="s">
        <v>19</v>
      </c>
      <c r="G3" s="46" t="s">
        <v>20</v>
      </c>
      <c r="H3" s="46" t="s">
        <v>92</v>
      </c>
      <c r="I3" s="46" t="s">
        <v>93</v>
      </c>
      <c r="J3" s="46" t="s">
        <v>23</v>
      </c>
    </row>
    <row r="4" s="46" customFormat="1" ht="24" spans="1:9">
      <c r="A4" s="46" t="s">
        <v>24</v>
      </c>
      <c r="B4" s="46" t="s">
        <v>25</v>
      </c>
      <c r="C4" s="46" t="s">
        <v>26</v>
      </c>
      <c r="D4" s="46" t="s">
        <v>27</v>
      </c>
      <c r="E4" s="46" t="s">
        <v>28</v>
      </c>
      <c r="G4" s="46" t="s">
        <v>29</v>
      </c>
      <c r="H4" s="46" t="s">
        <v>30</v>
      </c>
      <c r="I4" s="46" t="s">
        <v>31</v>
      </c>
    </row>
    <row r="5" s="46" customFormat="1" ht="24" spans="2:5">
      <c r="B5" s="46" t="s">
        <v>32</v>
      </c>
      <c r="C5" s="46" t="s">
        <v>94</v>
      </c>
      <c r="D5" s="46" t="s">
        <v>34</v>
      </c>
      <c r="E5" s="46" t="s">
        <v>35</v>
      </c>
    </row>
    <row r="6" s="46" customFormat="1" spans="2:4">
      <c r="B6" s="46" t="s">
        <v>36</v>
      </c>
      <c r="C6" s="46" t="s">
        <v>26</v>
      </c>
      <c r="D6" s="46" t="s">
        <v>95</v>
      </c>
    </row>
    <row r="7" spans="2:5">
      <c r="B7" s="46" t="s">
        <v>40</v>
      </c>
      <c r="C7" s="46" t="s">
        <v>26</v>
      </c>
      <c r="D7" s="46" t="s">
        <v>28</v>
      </c>
      <c r="E7" s="46" t="s">
        <v>28</v>
      </c>
    </row>
    <row r="8" s="30" customFormat="1" ht="14.4" spans="1:9">
      <c r="A8" s="46"/>
      <c r="B8" s="46"/>
      <c r="C8" s="46"/>
      <c r="D8" s="46"/>
      <c r="E8" s="46"/>
      <c r="G8" s="46"/>
      <c r="H8" s="46"/>
      <c r="I8" s="46"/>
    </row>
    <row r="9" s="46" customFormat="1" ht="24" spans="1:9">
      <c r="A9" s="46" t="s">
        <v>41</v>
      </c>
      <c r="B9" s="46" t="s">
        <v>42</v>
      </c>
      <c r="C9" s="46" t="s">
        <v>43</v>
      </c>
      <c r="D9" s="46" t="s">
        <v>44</v>
      </c>
      <c r="E9" s="46" t="s">
        <v>45</v>
      </c>
      <c r="G9" s="46" t="s">
        <v>46</v>
      </c>
      <c r="H9" s="46" t="s">
        <v>31</v>
      </c>
      <c r="I9" s="46" t="s">
        <v>47</v>
      </c>
    </row>
    <row r="10" s="46" customFormat="1" spans="2:5">
      <c r="B10" s="46" t="s">
        <v>48</v>
      </c>
      <c r="C10" s="46" t="s">
        <v>43</v>
      </c>
      <c r="D10" s="46" t="s">
        <v>49</v>
      </c>
      <c r="E10" s="46" t="s">
        <v>50</v>
      </c>
    </row>
    <row r="11" s="46" customFormat="1" spans="2:5">
      <c r="B11" s="46" t="s">
        <v>40</v>
      </c>
      <c r="C11" s="46" t="s">
        <v>26</v>
      </c>
      <c r="D11" s="46" t="s">
        <v>28</v>
      </c>
      <c r="E11" s="46" t="s">
        <v>28</v>
      </c>
    </row>
    <row r="12" spans="3:3">
      <c r="C12" s="52"/>
    </row>
    <row r="13" s="47" customFormat="1" ht="24" spans="1:9">
      <c r="A13" s="46" t="s">
        <v>51</v>
      </c>
      <c r="B13" s="53" t="s">
        <v>52</v>
      </c>
      <c r="C13" s="46" t="s">
        <v>26</v>
      </c>
      <c r="D13" s="46" t="s">
        <v>28</v>
      </c>
      <c r="E13" s="46" t="s">
        <v>28</v>
      </c>
      <c r="G13" s="46" t="s">
        <v>53</v>
      </c>
      <c r="H13" s="46" t="s">
        <v>54</v>
      </c>
      <c r="I13" s="46" t="s">
        <v>31</v>
      </c>
    </row>
    <row r="14" s="47" customFormat="1" ht="14.4" spans="1:9">
      <c r="A14" s="46"/>
      <c r="B14" s="53" t="s">
        <v>55</v>
      </c>
      <c r="C14" s="46" t="s">
        <v>26</v>
      </c>
      <c r="D14" s="46" t="s">
        <v>28</v>
      </c>
      <c r="E14" s="46" t="s">
        <v>28</v>
      </c>
      <c r="G14" s="46"/>
      <c r="H14" s="46"/>
      <c r="I14" s="46"/>
    </row>
    <row r="15" s="47" customFormat="1" ht="14.4" spans="1:9">
      <c r="A15" s="46"/>
      <c r="B15" s="53" t="s">
        <v>56</v>
      </c>
      <c r="C15" s="46" t="s">
        <v>26</v>
      </c>
      <c r="D15" s="46" t="s">
        <v>28</v>
      </c>
      <c r="E15" s="46" t="s">
        <v>28</v>
      </c>
      <c r="G15" s="46"/>
      <c r="H15" s="46"/>
      <c r="I15" s="46"/>
    </row>
    <row r="16" s="46" customFormat="1" ht="24" spans="2:5">
      <c r="B16" s="46" t="s">
        <v>57</v>
      </c>
      <c r="C16" s="46" t="s">
        <v>37</v>
      </c>
      <c r="D16" s="46" t="s">
        <v>64</v>
      </c>
      <c r="E16" s="46" t="s">
        <v>65</v>
      </c>
    </row>
    <row r="17" s="46" customFormat="1" spans="2:5">
      <c r="B17" s="46" t="s">
        <v>58</v>
      </c>
      <c r="C17" s="46" t="s">
        <v>26</v>
      </c>
      <c r="D17" s="46" t="s">
        <v>27</v>
      </c>
      <c r="E17" s="46" t="s">
        <v>28</v>
      </c>
    </row>
    <row r="18" s="46" customFormat="1" spans="2:5">
      <c r="B18" s="46" t="s">
        <v>59</v>
      </c>
      <c r="C18" s="46" t="s">
        <v>37</v>
      </c>
      <c r="D18" s="46" t="s">
        <v>80</v>
      </c>
      <c r="E18" s="46" t="s">
        <v>81</v>
      </c>
    </row>
    <row r="19" s="46" customFormat="1" spans="2:5">
      <c r="B19" s="46" t="s">
        <v>60</v>
      </c>
      <c r="C19" s="46" t="s">
        <v>37</v>
      </c>
      <c r="D19" s="46" t="s">
        <v>61</v>
      </c>
      <c r="E19" s="46" t="s">
        <v>62</v>
      </c>
    </row>
    <row r="20" spans="2:5">
      <c r="B20" s="46" t="s">
        <v>63</v>
      </c>
      <c r="C20" s="46" t="s">
        <v>26</v>
      </c>
      <c r="D20" s="46" t="s">
        <v>27</v>
      </c>
      <c r="E20" s="46" t="s">
        <v>28</v>
      </c>
    </row>
    <row r="21" s="46" customFormat="1" spans="2:3">
      <c r="B21" s="53"/>
      <c r="C21" s="52"/>
    </row>
    <row r="22" s="46" customFormat="1" ht="24" spans="1:9">
      <c r="A22" s="46" t="s">
        <v>66</v>
      </c>
      <c r="B22" s="53" t="s">
        <v>67</v>
      </c>
      <c r="C22" s="46" t="s">
        <v>26</v>
      </c>
      <c r="D22" s="46" t="s">
        <v>28</v>
      </c>
      <c r="E22" s="46" t="s">
        <v>28</v>
      </c>
      <c r="G22" s="46" t="s">
        <v>68</v>
      </c>
      <c r="H22" s="46" t="s">
        <v>69</v>
      </c>
      <c r="I22" s="46" t="s">
        <v>70</v>
      </c>
    </row>
    <row r="23" s="46" customFormat="1" spans="2:5">
      <c r="B23" s="46" t="s">
        <v>71</v>
      </c>
      <c r="C23" s="46" t="s">
        <v>43</v>
      </c>
      <c r="D23" s="46" t="s">
        <v>72</v>
      </c>
      <c r="E23" s="53" t="s">
        <v>72</v>
      </c>
    </row>
    <row r="24" s="46" customFormat="1" ht="24" spans="2:5">
      <c r="B24" s="46" t="s">
        <v>73</v>
      </c>
      <c r="C24" s="46" t="s">
        <v>94</v>
      </c>
      <c r="D24" s="46" t="s">
        <v>74</v>
      </c>
      <c r="E24" s="46" t="s">
        <v>75</v>
      </c>
    </row>
    <row r="25" s="46" customFormat="1" ht="15" customHeight="1" spans="2:5">
      <c r="B25" s="46" t="s">
        <v>76</v>
      </c>
      <c r="C25" s="46" t="s">
        <v>77</v>
      </c>
      <c r="D25" s="46" t="s">
        <v>74</v>
      </c>
      <c r="E25" s="46" t="s">
        <v>78</v>
      </c>
    </row>
    <row r="26" s="46" customFormat="1" ht="24" spans="2:5">
      <c r="B26" s="46" t="s">
        <v>79</v>
      </c>
      <c r="C26" s="46" t="s">
        <v>37</v>
      </c>
      <c r="D26" s="46" t="s">
        <v>38</v>
      </c>
      <c r="E26" s="46" t="s">
        <v>39</v>
      </c>
    </row>
    <row r="27" s="46" customFormat="1" spans="2:5">
      <c r="B27" s="46" t="s">
        <v>82</v>
      </c>
      <c r="C27" s="46" t="s">
        <v>37</v>
      </c>
      <c r="D27" s="46" t="s">
        <v>83</v>
      </c>
      <c r="E27" s="53" t="s">
        <v>84</v>
      </c>
    </row>
    <row r="28" ht="54" spans="2:10">
      <c r="B28" s="46" t="s">
        <v>85</v>
      </c>
      <c r="C28" s="46" t="s">
        <v>43</v>
      </c>
      <c r="D28" s="46" t="s">
        <v>86</v>
      </c>
      <c r="E28" s="53" t="s">
        <v>87</v>
      </c>
      <c r="I28" s="54" t="s">
        <v>88</v>
      </c>
      <c r="J28" s="54" t="s">
        <v>89</v>
      </c>
    </row>
    <row r="29" spans="2:4">
      <c r="B29" s="53" t="s">
        <v>90</v>
      </c>
      <c r="C29" s="46" t="s">
        <v>26</v>
      </c>
      <c r="D29" s="46" t="s">
        <v>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topLeftCell="B3" workbookViewId="0">
      <selection activeCell="E14" sqref="E14"/>
    </sheetView>
  </sheetViews>
  <sheetFormatPr defaultColWidth="9" defaultRowHeight="12"/>
  <cols>
    <col min="1" max="1" width="7" style="46" customWidth="1"/>
    <col min="2" max="2" width="15.5555555555556" style="46" customWidth="1"/>
    <col min="3" max="3" width="9" style="46"/>
    <col min="4" max="4" width="18.7777777777778" style="46" customWidth="1"/>
    <col min="5" max="5" width="8.88888888888889" style="46" customWidth="1"/>
    <col min="6" max="6" width="8" style="46" customWidth="1"/>
    <col min="7" max="7" width="12.6666666666667" style="46" customWidth="1"/>
    <col min="8" max="8" width="12.5555555555556" style="46" customWidth="1"/>
    <col min="9" max="9" width="15.3333333333333" style="46" customWidth="1"/>
    <col min="10" max="10" width="18.8888888888889" style="46" customWidth="1"/>
    <col min="11" max="16384" width="9" style="46"/>
  </cols>
  <sheetData>
    <row r="1" spans="1:2">
      <c r="A1" s="46" t="s">
        <v>11</v>
      </c>
      <c r="B1" s="46" t="s">
        <v>91</v>
      </c>
    </row>
    <row r="2" spans="1:2">
      <c r="A2" s="46" t="s">
        <v>13</v>
      </c>
      <c r="B2" s="46" t="s">
        <v>14</v>
      </c>
    </row>
    <row r="3" ht="84" spans="1:10">
      <c r="A3" s="49" t="s">
        <v>15</v>
      </c>
      <c r="B3" s="49" t="s">
        <v>16</v>
      </c>
      <c r="C3" s="50" t="s">
        <v>17</v>
      </c>
      <c r="D3" s="51" t="s">
        <v>18</v>
      </c>
      <c r="E3" s="51" t="s">
        <v>19</v>
      </c>
      <c r="G3" s="46" t="s">
        <v>20</v>
      </c>
      <c r="H3" s="46" t="s">
        <v>92</v>
      </c>
      <c r="I3" s="46" t="s">
        <v>93</v>
      </c>
      <c r="J3" s="46" t="s">
        <v>23</v>
      </c>
    </row>
    <row r="4" s="46" customFormat="1" ht="24" spans="1:9">
      <c r="A4" s="46" t="s">
        <v>24</v>
      </c>
      <c r="B4" s="46" t="s">
        <v>25</v>
      </c>
      <c r="C4" s="46" t="s">
        <v>26</v>
      </c>
      <c r="D4" s="46" t="s">
        <v>27</v>
      </c>
      <c r="E4" s="46" t="s">
        <v>28</v>
      </c>
      <c r="G4" s="46" t="s">
        <v>29</v>
      </c>
      <c r="H4" s="46" t="s">
        <v>30</v>
      </c>
      <c r="I4" s="46" t="s">
        <v>31</v>
      </c>
    </row>
    <row r="5" s="46" customFormat="1" ht="24" spans="2:5">
      <c r="B5" s="46" t="s">
        <v>32</v>
      </c>
      <c r="C5" s="46" t="s">
        <v>94</v>
      </c>
      <c r="D5" s="46" t="s">
        <v>96</v>
      </c>
      <c r="E5" s="46" t="s">
        <v>96</v>
      </c>
    </row>
    <row r="6" s="46" customFormat="1" spans="2:4">
      <c r="B6" s="46" t="s">
        <v>36</v>
      </c>
      <c r="C6" s="46" t="s">
        <v>26</v>
      </c>
      <c r="D6" s="46" t="s">
        <v>95</v>
      </c>
    </row>
    <row r="7" spans="2:5">
      <c r="B7" s="46" t="s">
        <v>40</v>
      </c>
      <c r="C7" s="46" t="s">
        <v>26</v>
      </c>
      <c r="D7" s="46" t="s">
        <v>28</v>
      </c>
      <c r="E7" s="46" t="s">
        <v>28</v>
      </c>
    </row>
    <row r="8" s="30" customFormat="1" ht="14.4" spans="1:9">
      <c r="A8" s="46"/>
      <c r="B8" s="46"/>
      <c r="C8" s="46"/>
      <c r="D8" s="46"/>
      <c r="E8" s="46"/>
      <c r="G8" s="46"/>
      <c r="H8" s="46"/>
      <c r="I8" s="46"/>
    </row>
    <row r="9" s="46" customFormat="1" ht="24" spans="1:9">
      <c r="A9" s="46" t="s">
        <v>41</v>
      </c>
      <c r="B9" s="46" t="s">
        <v>42</v>
      </c>
      <c r="C9" s="46" t="s">
        <v>43</v>
      </c>
      <c r="D9" s="46" t="s">
        <v>44</v>
      </c>
      <c r="E9" s="46" t="s">
        <v>45</v>
      </c>
      <c r="G9" s="46" t="s">
        <v>46</v>
      </c>
      <c r="H9" s="46" t="s">
        <v>31</v>
      </c>
      <c r="I9" s="46" t="s">
        <v>47</v>
      </c>
    </row>
    <row r="10" s="46" customFormat="1" spans="2:5">
      <c r="B10" s="46" t="s">
        <v>48</v>
      </c>
      <c r="C10" s="46" t="s">
        <v>43</v>
      </c>
      <c r="D10" s="46" t="s">
        <v>49</v>
      </c>
      <c r="E10" s="46" t="s">
        <v>50</v>
      </c>
    </row>
    <row r="11" s="46" customFormat="1" spans="2:5">
      <c r="B11" s="46" t="s">
        <v>40</v>
      </c>
      <c r="C11" s="46" t="s">
        <v>26</v>
      </c>
      <c r="D11" s="46" t="s">
        <v>28</v>
      </c>
      <c r="E11" s="46" t="s">
        <v>28</v>
      </c>
    </row>
    <row r="12" spans="3:3">
      <c r="C12" s="52"/>
    </row>
    <row r="13" s="47" customFormat="1" ht="24" spans="1:9">
      <c r="A13" s="46" t="s">
        <v>51</v>
      </c>
      <c r="B13" s="53" t="s">
        <v>52</v>
      </c>
      <c r="C13" s="46" t="s">
        <v>26</v>
      </c>
      <c r="D13" s="46" t="s">
        <v>28</v>
      </c>
      <c r="E13" s="46" t="s">
        <v>28</v>
      </c>
      <c r="G13" s="46" t="s">
        <v>53</v>
      </c>
      <c r="H13" s="46" t="s">
        <v>54</v>
      </c>
      <c r="I13" s="46" t="s">
        <v>31</v>
      </c>
    </row>
    <row r="14" s="47" customFormat="1" ht="14.4" spans="1:9">
      <c r="A14" s="46"/>
      <c r="B14" s="53" t="s">
        <v>55</v>
      </c>
      <c r="C14" s="46" t="s">
        <v>26</v>
      </c>
      <c r="D14" s="46" t="s">
        <v>28</v>
      </c>
      <c r="E14" s="46" t="s">
        <v>28</v>
      </c>
      <c r="G14" s="46"/>
      <c r="H14" s="46"/>
      <c r="I14" s="46"/>
    </row>
    <row r="15" s="47" customFormat="1" ht="14.4" spans="1:9">
      <c r="A15" s="46"/>
      <c r="B15" s="53" t="s">
        <v>56</v>
      </c>
      <c r="C15" s="46" t="s">
        <v>26</v>
      </c>
      <c r="D15" s="46" t="s">
        <v>28</v>
      </c>
      <c r="E15" s="46" t="s">
        <v>28</v>
      </c>
      <c r="G15" s="46"/>
      <c r="H15" s="46"/>
      <c r="I15" s="46"/>
    </row>
    <row r="16" s="46" customFormat="1" ht="24" spans="2:5">
      <c r="B16" s="46" t="s">
        <v>57</v>
      </c>
      <c r="C16" s="46" t="s">
        <v>37</v>
      </c>
      <c r="D16" s="46" t="s">
        <v>64</v>
      </c>
      <c r="E16" s="46" t="s">
        <v>65</v>
      </c>
    </row>
    <row r="17" s="46" customFormat="1" spans="2:5">
      <c r="B17" s="46" t="s">
        <v>58</v>
      </c>
      <c r="C17" s="46" t="s">
        <v>26</v>
      </c>
      <c r="D17" s="46" t="s">
        <v>27</v>
      </c>
      <c r="E17" s="46" t="s">
        <v>28</v>
      </c>
    </row>
    <row r="18" s="46" customFormat="1" spans="2:5">
      <c r="B18" s="46" t="s">
        <v>59</v>
      </c>
      <c r="C18" s="46" t="s">
        <v>37</v>
      </c>
      <c r="D18" s="46" t="s">
        <v>80</v>
      </c>
      <c r="E18" s="46" t="s">
        <v>81</v>
      </c>
    </row>
    <row r="19" s="46" customFormat="1" spans="2:5">
      <c r="B19" s="46" t="s">
        <v>60</v>
      </c>
      <c r="C19" s="46" t="s">
        <v>37</v>
      </c>
      <c r="D19" s="46" t="s">
        <v>61</v>
      </c>
      <c r="E19" s="46" t="s">
        <v>62</v>
      </c>
    </row>
    <row r="20" spans="2:5">
      <c r="B20" s="46" t="s">
        <v>63</v>
      </c>
      <c r="C20" s="46" t="s">
        <v>26</v>
      </c>
      <c r="D20" s="46" t="s">
        <v>27</v>
      </c>
      <c r="E20" s="46" t="s">
        <v>28</v>
      </c>
    </row>
    <row r="21" s="46" customFormat="1" spans="2:3">
      <c r="B21" s="53"/>
      <c r="C21" s="52"/>
    </row>
    <row r="22" s="46" customFormat="1" ht="24" spans="1:9">
      <c r="A22" s="46" t="s">
        <v>66</v>
      </c>
      <c r="B22" s="53" t="s">
        <v>67</v>
      </c>
      <c r="C22" s="46" t="s">
        <v>26</v>
      </c>
      <c r="D22" s="46" t="s">
        <v>28</v>
      </c>
      <c r="E22" s="46" t="s">
        <v>28</v>
      </c>
      <c r="G22" s="46" t="s">
        <v>68</v>
      </c>
      <c r="H22" s="46" t="s">
        <v>69</v>
      </c>
      <c r="I22" s="46" t="s">
        <v>70</v>
      </c>
    </row>
    <row r="23" s="46" customFormat="1" spans="2:5">
      <c r="B23" s="46" t="s">
        <v>71</v>
      </c>
      <c r="C23" s="46" t="s">
        <v>43</v>
      </c>
      <c r="D23" s="46" t="s">
        <v>72</v>
      </c>
      <c r="E23" s="53" t="s">
        <v>72</v>
      </c>
    </row>
    <row r="24" s="46" customFormat="1" ht="24" spans="2:5">
      <c r="B24" s="46" t="s">
        <v>73</v>
      </c>
      <c r="C24" s="46" t="s">
        <v>94</v>
      </c>
      <c r="D24" s="46" t="s">
        <v>74</v>
      </c>
      <c r="E24" s="46" t="s">
        <v>75</v>
      </c>
    </row>
    <row r="25" s="46" customFormat="1" ht="15" customHeight="1" spans="2:5">
      <c r="B25" s="46" t="s">
        <v>76</v>
      </c>
      <c r="C25" s="46" t="s">
        <v>77</v>
      </c>
      <c r="D25" s="46" t="s">
        <v>74</v>
      </c>
      <c r="E25" s="46" t="s">
        <v>78</v>
      </c>
    </row>
    <row r="26" s="46" customFormat="1" ht="24" spans="2:5">
      <c r="B26" s="46" t="s">
        <v>79</v>
      </c>
      <c r="C26" s="46" t="s">
        <v>37</v>
      </c>
      <c r="D26" s="46" t="s">
        <v>38</v>
      </c>
      <c r="E26" s="46" t="s">
        <v>39</v>
      </c>
    </row>
    <row r="27" s="46" customFormat="1" spans="2:5">
      <c r="B27" s="46" t="s">
        <v>82</v>
      </c>
      <c r="C27" s="46" t="s">
        <v>37</v>
      </c>
      <c r="D27" s="46" t="s">
        <v>83</v>
      </c>
      <c r="E27" s="53" t="s">
        <v>84</v>
      </c>
    </row>
    <row r="28" ht="54" spans="2:10">
      <c r="B28" s="46" t="s">
        <v>85</v>
      </c>
      <c r="C28" s="46" t="s">
        <v>43</v>
      </c>
      <c r="D28" s="46" t="s">
        <v>86</v>
      </c>
      <c r="E28" s="53" t="s">
        <v>87</v>
      </c>
      <c r="I28" s="54" t="s">
        <v>88</v>
      </c>
      <c r="J28" s="54" t="s">
        <v>89</v>
      </c>
    </row>
    <row r="29" spans="2:4">
      <c r="B29" s="53" t="s">
        <v>90</v>
      </c>
      <c r="C29" s="46" t="s">
        <v>26</v>
      </c>
      <c r="D29" s="46" t="s">
        <v>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topLeftCell="A7" workbookViewId="0">
      <selection activeCell="D13" sqref="D13"/>
    </sheetView>
  </sheetViews>
  <sheetFormatPr defaultColWidth="9" defaultRowHeight="12"/>
  <cols>
    <col min="1" max="1" width="7" style="46" customWidth="1"/>
    <col min="2" max="2" width="10.7777777777778" style="46" customWidth="1"/>
    <col min="3" max="3" width="9" style="46"/>
    <col min="4" max="4" width="18.7777777777778" style="46" customWidth="1"/>
    <col min="5" max="5" width="8.88888888888889" style="46" customWidth="1"/>
    <col min="6" max="6" width="8" style="46" customWidth="1"/>
    <col min="7" max="7" width="12.6666666666667" style="46" customWidth="1"/>
    <col min="8" max="8" width="12.5555555555556" style="46" customWidth="1"/>
    <col min="9" max="9" width="12.8888888888889" style="46" customWidth="1"/>
    <col min="10" max="10" width="25.6666666666667" style="46" customWidth="1"/>
    <col min="11" max="16384" width="9" style="46"/>
  </cols>
  <sheetData>
    <row r="1" spans="1:3">
      <c r="A1" s="46" t="s">
        <v>11</v>
      </c>
      <c r="B1" s="48" t="s">
        <v>97</v>
      </c>
      <c r="C1" s="48"/>
    </row>
    <row r="2" spans="1:3">
      <c r="A2" s="46" t="s">
        <v>13</v>
      </c>
      <c r="B2" s="48" t="s">
        <v>14</v>
      </c>
      <c r="C2" s="48"/>
    </row>
    <row r="3" ht="84" spans="1:10">
      <c r="A3" s="49" t="s">
        <v>15</v>
      </c>
      <c r="B3" s="49" t="s">
        <v>16</v>
      </c>
      <c r="C3" s="50" t="s">
        <v>17</v>
      </c>
      <c r="D3" s="51" t="s">
        <v>18</v>
      </c>
      <c r="E3" s="51" t="s">
        <v>19</v>
      </c>
      <c r="G3" s="46" t="s">
        <v>20</v>
      </c>
      <c r="H3" s="46" t="s">
        <v>92</v>
      </c>
      <c r="I3" s="46" t="s">
        <v>93</v>
      </c>
      <c r="J3" s="46" t="s">
        <v>98</v>
      </c>
    </row>
    <row r="4" s="46" customFormat="1" ht="24" spans="1:9">
      <c r="A4" s="46" t="s">
        <v>24</v>
      </c>
      <c r="B4" s="46" t="s">
        <v>25</v>
      </c>
      <c r="C4" s="46" t="s">
        <v>26</v>
      </c>
      <c r="D4" s="46" t="s">
        <v>27</v>
      </c>
      <c r="E4" s="46" t="s">
        <v>28</v>
      </c>
      <c r="G4" s="46" t="s">
        <v>53</v>
      </c>
      <c r="H4" s="46" t="s">
        <v>99</v>
      </c>
      <c r="I4" s="46" t="s">
        <v>31</v>
      </c>
    </row>
    <row r="5" s="46" customFormat="1" ht="57.6" spans="2:10">
      <c r="B5" s="46" t="s">
        <v>32</v>
      </c>
      <c r="C5" s="46" t="s">
        <v>26</v>
      </c>
      <c r="D5" s="46" t="s">
        <v>27</v>
      </c>
      <c r="E5" s="46" t="s">
        <v>28</v>
      </c>
      <c r="J5" s="53" t="s">
        <v>100</v>
      </c>
    </row>
    <row r="6" s="46" customFormat="1" ht="24" spans="2:5">
      <c r="B6" s="46" t="s">
        <v>36</v>
      </c>
      <c r="C6" s="46" t="s">
        <v>37</v>
      </c>
      <c r="D6" s="46" t="s">
        <v>38</v>
      </c>
      <c r="E6" s="46" t="s">
        <v>39</v>
      </c>
    </row>
    <row r="7" spans="2:5">
      <c r="B7" s="46" t="s">
        <v>40</v>
      </c>
      <c r="C7" s="46" t="s">
        <v>26</v>
      </c>
      <c r="D7" s="46" t="s">
        <v>28</v>
      </c>
      <c r="E7" s="46" t="s">
        <v>28</v>
      </c>
    </row>
    <row r="8" s="30" customFormat="1" ht="14.4" spans="1:9">
      <c r="A8" s="46"/>
      <c r="B8" s="46"/>
      <c r="C8" s="46"/>
      <c r="D8" s="46"/>
      <c r="E8" s="46"/>
      <c r="G8" s="46"/>
      <c r="H8" s="46"/>
      <c r="I8" s="46"/>
    </row>
    <row r="9" s="46" customFormat="1" ht="24" spans="1:9">
      <c r="A9" s="46" t="s">
        <v>41</v>
      </c>
      <c r="B9" s="46" t="s">
        <v>42</v>
      </c>
      <c r="C9" s="46" t="s">
        <v>26</v>
      </c>
      <c r="D9" s="46" t="s">
        <v>27</v>
      </c>
      <c r="G9" s="46" t="s">
        <v>53</v>
      </c>
      <c r="H9" s="46" t="s">
        <v>31</v>
      </c>
      <c r="I9" s="46" t="s">
        <v>47</v>
      </c>
    </row>
    <row r="10" s="46" customFormat="1" spans="2:4">
      <c r="B10" s="46" t="s">
        <v>48</v>
      </c>
      <c r="C10" s="46" t="s">
        <v>26</v>
      </c>
      <c r="D10" s="46" t="s">
        <v>27</v>
      </c>
    </row>
    <row r="11" s="46" customFormat="1" spans="2:5">
      <c r="B11" s="46" t="s">
        <v>40</v>
      </c>
      <c r="C11" s="46" t="s">
        <v>26</v>
      </c>
      <c r="D11" s="46" t="s">
        <v>28</v>
      </c>
      <c r="E11" s="46" t="s">
        <v>28</v>
      </c>
    </row>
    <row r="12" spans="3:3">
      <c r="C12" s="52"/>
    </row>
    <row r="13" s="47" customFormat="1" ht="24" spans="1:9">
      <c r="A13" s="46" t="s">
        <v>51</v>
      </c>
      <c r="B13" s="53" t="s">
        <v>52</v>
      </c>
      <c r="C13" s="53" t="s">
        <v>26</v>
      </c>
      <c r="D13" s="53" t="s">
        <v>28</v>
      </c>
      <c r="E13" s="53" t="s">
        <v>28</v>
      </c>
      <c r="G13" s="46" t="s">
        <v>53</v>
      </c>
      <c r="H13" s="46" t="s">
        <v>101</v>
      </c>
      <c r="I13" s="46" t="s">
        <v>31</v>
      </c>
    </row>
    <row r="14" s="47" customFormat="1" ht="14.4" spans="1:9">
      <c r="A14" s="46"/>
      <c r="B14" s="53" t="s">
        <v>55</v>
      </c>
      <c r="C14" s="53" t="s">
        <v>26</v>
      </c>
      <c r="D14" s="53" t="s">
        <v>28</v>
      </c>
      <c r="E14" s="53" t="s">
        <v>28</v>
      </c>
      <c r="G14" s="46"/>
      <c r="H14" s="46"/>
      <c r="I14" s="46"/>
    </row>
    <row r="15" s="47" customFormat="1" ht="14.4" spans="1:9">
      <c r="A15" s="46"/>
      <c r="B15" s="53" t="s">
        <v>56</v>
      </c>
      <c r="C15" s="53" t="s">
        <v>26</v>
      </c>
      <c r="D15" s="53" t="s">
        <v>28</v>
      </c>
      <c r="E15" s="53" t="s">
        <v>28</v>
      </c>
      <c r="G15" s="46"/>
      <c r="H15" s="46"/>
      <c r="I15" s="46"/>
    </row>
    <row r="16" s="46" customFormat="1" ht="24" spans="2:5">
      <c r="B16" s="46" t="s">
        <v>57</v>
      </c>
      <c r="C16" s="46" t="s">
        <v>37</v>
      </c>
      <c r="D16" s="46" t="s">
        <v>64</v>
      </c>
      <c r="E16" s="46" t="s">
        <v>65</v>
      </c>
    </row>
    <row r="17" s="46" customFormat="1" spans="2:5">
      <c r="B17" s="46" t="s">
        <v>58</v>
      </c>
      <c r="C17" s="46" t="s">
        <v>37</v>
      </c>
      <c r="D17" s="46" t="s">
        <v>102</v>
      </c>
      <c r="E17" s="46" t="s">
        <v>103</v>
      </c>
    </row>
    <row r="18" s="46" customFormat="1" spans="2:5">
      <c r="B18" s="46" t="s">
        <v>59</v>
      </c>
      <c r="C18" s="46" t="s">
        <v>37</v>
      </c>
      <c r="D18" s="46" t="s">
        <v>45</v>
      </c>
      <c r="E18" s="46" t="s">
        <v>104</v>
      </c>
    </row>
    <row r="19" s="46" customFormat="1" spans="2:5">
      <c r="B19" s="46" t="s">
        <v>60</v>
      </c>
      <c r="C19" s="46" t="s">
        <v>37</v>
      </c>
      <c r="D19" s="46" t="s">
        <v>50</v>
      </c>
      <c r="E19" s="46" t="s">
        <v>105</v>
      </c>
    </row>
    <row r="20" spans="2:5">
      <c r="B20" s="46" t="s">
        <v>63</v>
      </c>
      <c r="C20" s="46" t="s">
        <v>37</v>
      </c>
      <c r="D20" s="46" t="s">
        <v>106</v>
      </c>
      <c r="E20" s="46" t="s">
        <v>107</v>
      </c>
    </row>
    <row r="21" s="46" customFormat="1" spans="2:3">
      <c r="B21" s="53"/>
      <c r="C21" s="52"/>
    </row>
    <row r="22" s="46" customFormat="1" ht="24" spans="1:9">
      <c r="A22" s="46" t="s">
        <v>66</v>
      </c>
      <c r="B22" s="53" t="s">
        <v>67</v>
      </c>
      <c r="C22" s="46" t="s">
        <v>26</v>
      </c>
      <c r="D22" s="46" t="s">
        <v>28</v>
      </c>
      <c r="E22" s="46" t="s">
        <v>28</v>
      </c>
      <c r="G22" s="46" t="s">
        <v>108</v>
      </c>
      <c r="H22" s="46" t="s">
        <v>69</v>
      </c>
      <c r="I22" s="46" t="s">
        <v>109</v>
      </c>
    </row>
    <row r="23" s="46" customFormat="1" spans="2:5">
      <c r="B23" s="46" t="s">
        <v>71</v>
      </c>
      <c r="C23" s="46" t="s">
        <v>43</v>
      </c>
      <c r="D23" s="46" t="s">
        <v>72</v>
      </c>
      <c r="E23" s="46" t="s">
        <v>72</v>
      </c>
    </row>
    <row r="24" s="46" customFormat="1" spans="2:5">
      <c r="B24" s="46" t="s">
        <v>73</v>
      </c>
      <c r="C24" s="46" t="s">
        <v>37</v>
      </c>
      <c r="D24" s="46" t="s">
        <v>110</v>
      </c>
      <c r="E24" s="46" t="s">
        <v>111</v>
      </c>
    </row>
    <row r="25" s="46" customFormat="1" ht="15" customHeight="1" spans="2:5">
      <c r="B25" s="46" t="s">
        <v>76</v>
      </c>
      <c r="C25" s="46" t="s">
        <v>37</v>
      </c>
      <c r="D25" s="46" t="s">
        <v>112</v>
      </c>
      <c r="E25" s="46" t="s">
        <v>113</v>
      </c>
    </row>
    <row r="26" s="46" customFormat="1" spans="2:5">
      <c r="B26" s="46" t="s">
        <v>79</v>
      </c>
      <c r="C26" s="46" t="s">
        <v>77</v>
      </c>
      <c r="D26" s="46" t="s">
        <v>96</v>
      </c>
      <c r="E26" s="46" t="s">
        <v>96</v>
      </c>
    </row>
    <row r="27" s="46" customFormat="1" spans="2:5">
      <c r="B27" s="46" t="s">
        <v>82</v>
      </c>
      <c r="C27" s="46" t="s">
        <v>37</v>
      </c>
      <c r="D27" s="46" t="s">
        <v>83</v>
      </c>
      <c r="E27" s="46" t="s">
        <v>84</v>
      </c>
    </row>
    <row r="28" ht="55.2" spans="2:10">
      <c r="B28" s="46" t="s">
        <v>85</v>
      </c>
      <c r="C28" s="46" t="s">
        <v>43</v>
      </c>
      <c r="D28" s="46" t="s">
        <v>86</v>
      </c>
      <c r="E28" s="46" t="s">
        <v>87</v>
      </c>
      <c r="I28" s="54" t="s">
        <v>88</v>
      </c>
      <c r="J28" s="46" t="s">
        <v>114</v>
      </c>
    </row>
    <row r="29" spans="2:4">
      <c r="B29" s="53" t="s">
        <v>90</v>
      </c>
      <c r="C29" s="46" t="s">
        <v>26</v>
      </c>
      <c r="D29" s="46" t="s">
        <v>28</v>
      </c>
    </row>
  </sheetData>
  <mergeCells count="2">
    <mergeCell ref="B1:C1"/>
    <mergeCell ref="B2:C2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J45"/>
  <sheetViews>
    <sheetView workbookViewId="0">
      <selection activeCell="G12" sqref="G12"/>
    </sheetView>
  </sheetViews>
  <sheetFormatPr defaultColWidth="9" defaultRowHeight="12"/>
  <cols>
    <col min="1" max="1" width="19.5555555555556" style="3" customWidth="1"/>
    <col min="2" max="2" width="19" style="3" customWidth="1"/>
    <col min="3" max="3" width="16" style="3" customWidth="1"/>
    <col min="4" max="4" width="9.55555555555556" style="3" customWidth="1"/>
    <col min="5" max="5" width="11.3333333333333" style="3" customWidth="1"/>
    <col min="6" max="9" width="9" style="3"/>
    <col min="10" max="10" width="17" style="3" customWidth="1"/>
    <col min="11" max="16384" width="9" style="3"/>
  </cols>
  <sheetData>
    <row r="2" ht="24" spans="4:10">
      <c r="D2" s="43" t="s">
        <v>115</v>
      </c>
      <c r="E2" s="40" t="s">
        <v>116</v>
      </c>
      <c r="F2" s="3" t="s">
        <v>117</v>
      </c>
      <c r="G2" s="3" t="s">
        <v>118</v>
      </c>
      <c r="H2" s="3" t="s">
        <v>119</v>
      </c>
      <c r="I2" s="3" t="s">
        <v>120</v>
      </c>
      <c r="J2" s="40" t="s">
        <v>121</v>
      </c>
    </row>
    <row r="3" ht="36" spans="2:6">
      <c r="B3" s="40" t="s">
        <v>122</v>
      </c>
      <c r="C3" s="3" t="s">
        <v>123</v>
      </c>
      <c r="D3" s="3" t="s">
        <v>124</v>
      </c>
      <c r="E3" s="3" t="s">
        <v>125</v>
      </c>
      <c r="F3" s="44" t="s">
        <v>126</v>
      </c>
    </row>
    <row r="5" s="42" customFormat="1" ht="24" spans="1:10">
      <c r="A5" s="42" t="s">
        <v>127</v>
      </c>
      <c r="B5" s="45" t="s">
        <v>128</v>
      </c>
      <c r="C5" s="42" t="s">
        <v>123</v>
      </c>
      <c r="D5" s="42" t="s">
        <v>124</v>
      </c>
      <c r="E5" s="42" t="s">
        <v>129</v>
      </c>
      <c r="F5" s="42" t="s">
        <v>129</v>
      </c>
      <c r="G5" s="42" t="s">
        <v>28</v>
      </c>
      <c r="H5" s="42" t="s">
        <v>28</v>
      </c>
      <c r="I5" s="42" t="s">
        <v>28</v>
      </c>
      <c r="J5" s="42" t="s">
        <v>126</v>
      </c>
    </row>
    <row r="6" spans="1:10">
      <c r="A6" s="3" t="s">
        <v>130</v>
      </c>
      <c r="B6" s="3" t="s">
        <v>131</v>
      </c>
      <c r="D6" s="3" t="s">
        <v>124</v>
      </c>
      <c r="E6" s="3" t="s">
        <v>132</v>
      </c>
      <c r="F6" s="3" t="s">
        <v>129</v>
      </c>
      <c r="G6" s="3" t="s">
        <v>118</v>
      </c>
      <c r="H6" s="3" t="s">
        <v>119</v>
      </c>
      <c r="I6" s="3" t="s">
        <v>28</v>
      </c>
      <c r="J6" s="3" t="s">
        <v>133</v>
      </c>
    </row>
    <row r="9" spans="1:1">
      <c r="A9" s="3" t="s">
        <v>134</v>
      </c>
    </row>
    <row r="10" spans="1:4">
      <c r="A10" s="3" t="s">
        <v>135</v>
      </c>
      <c r="B10" s="3" t="s">
        <v>136</v>
      </c>
      <c r="C10" s="3" t="s">
        <v>137</v>
      </c>
      <c r="D10" s="3" t="s">
        <v>138</v>
      </c>
    </row>
    <row r="11" spans="3:4">
      <c r="C11" s="3" t="s">
        <v>139</v>
      </c>
      <c r="D11" s="3">
        <f>HEX2DEC(D10)</f>
        <v>10812</v>
      </c>
    </row>
    <row r="12" spans="2:4">
      <c r="B12" s="3" t="s">
        <v>140</v>
      </c>
      <c r="C12" s="3" t="s">
        <v>141</v>
      </c>
      <c r="D12" s="3">
        <f>ROUND(D11*305/1000,0)</f>
        <v>3298</v>
      </c>
    </row>
    <row r="14" spans="1:4">
      <c r="A14" s="3" t="s">
        <v>142</v>
      </c>
      <c r="C14" s="3" t="s">
        <v>137</v>
      </c>
      <c r="D14" s="3" t="s">
        <v>143</v>
      </c>
    </row>
    <row r="15" spans="3:4">
      <c r="C15" s="3" t="s">
        <v>139</v>
      </c>
      <c r="D15" s="3">
        <f>HEX2DEC(D14)</f>
        <v>3296</v>
      </c>
    </row>
    <row r="18" spans="1:1">
      <c r="A18" s="40" t="s">
        <v>144</v>
      </c>
    </row>
    <row r="22" ht="12.75"/>
    <row r="23" spans="2:4">
      <c r="B23" s="4" t="s">
        <v>145</v>
      </c>
      <c r="C23" s="5" t="s">
        <v>146</v>
      </c>
      <c r="D23" s="6">
        <v>9600</v>
      </c>
    </row>
    <row r="24" spans="2:4">
      <c r="B24" s="7"/>
      <c r="C24" s="3" t="s">
        <v>147</v>
      </c>
      <c r="D24" s="9">
        <f>D23/8</f>
        <v>1200</v>
      </c>
    </row>
    <row r="25" spans="2:4">
      <c r="B25" s="7" t="s">
        <v>148</v>
      </c>
      <c r="C25" s="3" t="s">
        <v>149</v>
      </c>
      <c r="D25" s="9">
        <f>ROUND(1000/D24,3)</f>
        <v>0.833</v>
      </c>
    </row>
    <row r="26" spans="2:4">
      <c r="B26" s="7" t="s">
        <v>150</v>
      </c>
      <c r="C26" s="3" t="s">
        <v>151</v>
      </c>
      <c r="D26" s="9">
        <v>40</v>
      </c>
    </row>
    <row r="27" ht="12.75" spans="2:4">
      <c r="B27" s="10" t="s">
        <v>152</v>
      </c>
      <c r="C27" s="11" t="s">
        <v>149</v>
      </c>
      <c r="D27" s="12">
        <f>D26*D25</f>
        <v>33.32</v>
      </c>
    </row>
    <row r="29" spans="1:2">
      <c r="A29" s="3" t="s">
        <v>153</v>
      </c>
      <c r="B29" s="3" t="s">
        <v>154</v>
      </c>
    </row>
    <row r="30" ht="48" spans="2:3">
      <c r="B30" s="40" t="s">
        <v>155</v>
      </c>
      <c r="C30" s="40" t="s">
        <v>156</v>
      </c>
    </row>
    <row r="31" spans="2:3">
      <c r="B31" s="40"/>
      <c r="C31" s="40"/>
    </row>
    <row r="32" spans="2:2">
      <c r="B32" s="3" t="s">
        <v>157</v>
      </c>
    </row>
    <row r="34" spans="2:3">
      <c r="B34" s="40" t="s">
        <v>158</v>
      </c>
      <c r="C34" s="40" t="s">
        <v>159</v>
      </c>
    </row>
    <row r="35" spans="2:3">
      <c r="B35" s="40"/>
      <c r="C35" s="40"/>
    </row>
    <row r="36" spans="1:3">
      <c r="A36" s="3" t="s">
        <v>160</v>
      </c>
      <c r="B36" s="3" t="s">
        <v>161</v>
      </c>
      <c r="C36" s="3" t="s">
        <v>162</v>
      </c>
    </row>
    <row r="38" spans="2:3">
      <c r="B38" s="3" t="s">
        <v>163</v>
      </c>
      <c r="C38" s="3" t="s">
        <v>164</v>
      </c>
    </row>
    <row r="39" spans="2:3">
      <c r="B39" s="3" t="s">
        <v>165</v>
      </c>
      <c r="C39" s="3" t="s">
        <v>166</v>
      </c>
    </row>
    <row r="40" ht="24" spans="2:2">
      <c r="B40" s="40" t="s">
        <v>167</v>
      </c>
    </row>
    <row r="41" spans="2:2">
      <c r="B41" s="3" t="s">
        <v>168</v>
      </c>
    </row>
    <row r="43" spans="2:3">
      <c r="B43" s="3" t="s">
        <v>169</v>
      </c>
      <c r="C43" s="3" t="s">
        <v>170</v>
      </c>
    </row>
    <row r="44" spans="2:2">
      <c r="B44" s="3" t="s">
        <v>171</v>
      </c>
    </row>
    <row r="45" spans="2:3">
      <c r="B45" s="3" t="s">
        <v>172</v>
      </c>
      <c r="C45" s="3" t="s">
        <v>173</v>
      </c>
    </row>
  </sheetData>
  <mergeCells count="1">
    <mergeCell ref="A18:F21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19"/>
  <sheetViews>
    <sheetView workbookViewId="0">
      <selection activeCell="C15" sqref="C15"/>
    </sheetView>
  </sheetViews>
  <sheetFormatPr defaultColWidth="8.88888888888889" defaultRowHeight="12" outlineLevelCol="5"/>
  <cols>
    <col min="1" max="1" width="8.88888888888889" style="40"/>
    <col min="2" max="2" width="13.3333333333333" style="40" customWidth="1"/>
    <col min="3" max="3" width="15.4444444444444" style="40" customWidth="1"/>
    <col min="4" max="4" width="14.3333333333333" style="40" customWidth="1"/>
    <col min="5" max="5" width="32" style="40" customWidth="1"/>
    <col min="6" max="6" width="37.3333333333333" style="40" customWidth="1"/>
    <col min="7" max="16384" width="8.88888888888889" style="40"/>
  </cols>
  <sheetData>
    <row r="2" spans="2:6">
      <c r="B2" s="40" t="s">
        <v>174</v>
      </c>
      <c r="C2" s="40">
        <v>3150</v>
      </c>
      <c r="D2" s="40" t="s">
        <v>5</v>
      </c>
      <c r="E2" s="40" t="s">
        <v>175</v>
      </c>
      <c r="F2" s="40" t="s">
        <v>141</v>
      </c>
    </row>
    <row r="3" spans="2:6">
      <c r="B3" s="40" t="s">
        <v>176</v>
      </c>
      <c r="C3" s="40">
        <f>ROUND(C2*1000/305,0)</f>
        <v>10328</v>
      </c>
      <c r="D3" s="40" t="s">
        <v>10</v>
      </c>
      <c r="F3" s="40" t="s">
        <v>141</v>
      </c>
    </row>
    <row r="4" spans="2:4">
      <c r="B4" s="40" t="s">
        <v>177</v>
      </c>
      <c r="C4" s="40" t="str">
        <f>DEC2HEX(C3)</f>
        <v>2858</v>
      </c>
      <c r="D4" s="40" t="s">
        <v>178</v>
      </c>
    </row>
    <row r="8" spans="2:4">
      <c r="B8" s="40" t="s">
        <v>179</v>
      </c>
      <c r="C8" s="41" t="s">
        <v>180</v>
      </c>
      <c r="D8" s="40" t="s">
        <v>5</v>
      </c>
    </row>
    <row r="9" spans="2:4">
      <c r="B9" s="40" t="s">
        <v>174</v>
      </c>
      <c r="C9" s="40">
        <f>HEX2DEC(C8)</f>
        <v>3213</v>
      </c>
      <c r="D9" s="40" t="s">
        <v>181</v>
      </c>
    </row>
    <row r="10" spans="2:4">
      <c r="B10" s="40" t="s">
        <v>182</v>
      </c>
      <c r="C10" s="40">
        <f>ROUND(C9*305/1000,0)</f>
        <v>980</v>
      </c>
      <c r="D10" s="40" t="s">
        <v>178</v>
      </c>
    </row>
    <row r="11" spans="2:3">
      <c r="B11" s="40" t="s">
        <v>183</v>
      </c>
      <c r="C11" s="40">
        <f>C10*4</f>
        <v>3920</v>
      </c>
    </row>
    <row r="14" ht="24" spans="4:5">
      <c r="D14" s="40" t="s">
        <v>184</v>
      </c>
      <c r="E14" s="40" t="s">
        <v>185</v>
      </c>
    </row>
    <row r="15" ht="36" spans="5:5">
      <c r="E15" s="40" t="s">
        <v>186</v>
      </c>
    </row>
    <row r="16" ht="48" spans="5:6">
      <c r="E16" s="40" t="s">
        <v>187</v>
      </c>
      <c r="F16" s="40" t="s">
        <v>188</v>
      </c>
    </row>
    <row r="17" ht="36" spans="5:5">
      <c r="E17" s="40" t="s">
        <v>189</v>
      </c>
    </row>
    <row r="18" ht="36" spans="5:6">
      <c r="E18" s="40" t="s">
        <v>190</v>
      </c>
      <c r="F18" s="40" t="s">
        <v>191</v>
      </c>
    </row>
    <row r="19" ht="24" spans="5:5">
      <c r="E19" s="40" t="s">
        <v>192</v>
      </c>
    </row>
  </sheetData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6"/>
  <sheetViews>
    <sheetView workbookViewId="0">
      <selection activeCell="B14" sqref="B14"/>
    </sheetView>
  </sheetViews>
  <sheetFormatPr defaultColWidth="8.88888888888889" defaultRowHeight="12" outlineLevelRow="5" outlineLevelCol="3"/>
  <cols>
    <col min="1" max="1" width="8.88888888888889" style="38"/>
    <col min="2" max="2" width="21.5555555555556" style="38" customWidth="1"/>
    <col min="3" max="3" width="44.5555555555556" style="38" customWidth="1"/>
    <col min="4" max="4" width="13.5555555555556" style="38" customWidth="1"/>
    <col min="5" max="16384" width="8.88888888888889" style="38"/>
  </cols>
  <sheetData>
    <row r="2" ht="36" spans="2:3">
      <c r="B2" s="39" t="s">
        <v>193</v>
      </c>
      <c r="C2" s="38" t="s">
        <v>194</v>
      </c>
    </row>
    <row r="3" ht="36" spans="3:4">
      <c r="C3" s="39" t="s">
        <v>195</v>
      </c>
      <c r="D3" s="38" t="s">
        <v>196</v>
      </c>
    </row>
    <row r="4" ht="36" spans="2:4">
      <c r="B4" s="39" t="s">
        <v>197</v>
      </c>
      <c r="C4" s="39" t="s">
        <v>198</v>
      </c>
      <c r="D4" s="38" t="s">
        <v>199</v>
      </c>
    </row>
    <row r="5" ht="48" spans="3:3">
      <c r="C5" s="39" t="s">
        <v>200</v>
      </c>
    </row>
    <row r="6" ht="36" spans="3:3">
      <c r="C6" s="39" t="s">
        <v>201</v>
      </c>
    </row>
  </sheetData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2"/>
  <sheetViews>
    <sheetView workbookViewId="0">
      <selection activeCell="E7" sqref="E7"/>
    </sheetView>
  </sheetViews>
  <sheetFormatPr defaultColWidth="8.88888888888889" defaultRowHeight="14.4" outlineLevelCol="3"/>
  <cols>
    <col min="1" max="1" width="8.88888888888889" style="30"/>
    <col min="2" max="2" width="28.3333333333333" style="3" customWidth="1"/>
    <col min="3" max="3" width="12.6666666666667" style="3" customWidth="1"/>
    <col min="4" max="4" width="13.3333333333333" style="3" customWidth="1"/>
    <col min="5" max="5" width="21.7777777777778" style="3" customWidth="1"/>
    <col min="6" max="16384" width="8.88888888888889" style="3"/>
  </cols>
  <sheetData>
    <row r="1" ht="15.15"/>
    <row r="2" ht="36" spans="2:4">
      <c r="B2" s="4"/>
      <c r="C2" s="31" t="s">
        <v>202</v>
      </c>
      <c r="D2" s="32" t="s">
        <v>203</v>
      </c>
    </row>
    <row r="3" spans="2:4">
      <c r="B3" s="7" t="s">
        <v>204</v>
      </c>
      <c r="C3" s="3">
        <v>0</v>
      </c>
      <c r="D3" s="9">
        <v>1</v>
      </c>
    </row>
    <row r="4" spans="2:4">
      <c r="B4" s="7" t="s">
        <v>205</v>
      </c>
      <c r="C4" s="3">
        <v>1</v>
      </c>
      <c r="D4" s="9">
        <v>0</v>
      </c>
    </row>
    <row r="5" ht="15.15" spans="2:4">
      <c r="B5" s="10" t="s">
        <v>206</v>
      </c>
      <c r="C5" s="11">
        <v>1</v>
      </c>
      <c r="D5" s="12">
        <v>1</v>
      </c>
    </row>
    <row r="6" ht="15.15"/>
    <row r="7" ht="24" spans="2:4">
      <c r="B7" s="33" t="s">
        <v>207</v>
      </c>
      <c r="C7" s="34">
        <f>ROUND((C11/C9-1)*C8,1)</f>
        <v>62.1</v>
      </c>
      <c r="D7" s="6" t="s">
        <v>208</v>
      </c>
    </row>
    <row r="8" spans="2:4">
      <c r="B8" s="7" t="s">
        <v>6</v>
      </c>
      <c r="C8" s="3">
        <v>30</v>
      </c>
      <c r="D8" s="9" t="s">
        <v>5</v>
      </c>
    </row>
    <row r="9" ht="36" spans="2:4">
      <c r="B9" s="35" t="s">
        <v>209</v>
      </c>
      <c r="C9" s="3">
        <v>1.205</v>
      </c>
      <c r="D9" s="9" t="s">
        <v>210</v>
      </c>
    </row>
    <row r="10" ht="24" spans="2:4">
      <c r="B10" s="35" t="s">
        <v>211</v>
      </c>
      <c r="C10" s="3">
        <v>0.3</v>
      </c>
      <c r="D10" s="9" t="s">
        <v>210</v>
      </c>
    </row>
    <row r="11" ht="24" spans="2:4">
      <c r="B11" s="35" t="s">
        <v>212</v>
      </c>
      <c r="C11" s="3">
        <f>C12-C10</f>
        <v>3.7</v>
      </c>
      <c r="D11" s="9" t="s">
        <v>213</v>
      </c>
    </row>
    <row r="12" ht="24.75" spans="2:4">
      <c r="B12" s="36" t="s">
        <v>214</v>
      </c>
      <c r="C12" s="37">
        <v>4</v>
      </c>
      <c r="D12" s="12" t="s">
        <v>5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mp3422</vt:lpstr>
      <vt:lpstr>port-ume_q1228</vt:lpstr>
      <vt:lpstr>port-ume_r0123</vt:lpstr>
      <vt:lpstr>port-ume_test</vt:lpstr>
      <vt:lpstr>port-ume_test_lcd</vt:lpstr>
      <vt:lpstr>uart data</vt:lpstr>
      <vt:lpstr>cw2015</vt:lpstr>
      <vt:lpstr>sp3220</vt:lpstr>
      <vt:lpstr>cn3791</vt:lpstr>
      <vt:lpstr>protocol data</vt:lpstr>
      <vt:lpstr>lcd</vt:lpstr>
      <vt:lpstr>checksum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xsyuan</dc:creator>
  <cp:lastModifiedBy>xsyuan</cp:lastModifiedBy>
  <dcterms:created xsi:type="dcterms:W3CDTF">2017-08-05T03:53:00Z</dcterms:created>
  <dcterms:modified xsi:type="dcterms:W3CDTF">2018-05-29T07:41:53Z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