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40"/>
  </bookViews>
  <sheets>
    <sheet name="员工奖惩统计表" sheetId="1" r:id="rId1"/>
  </sheets>
  <externalReferences>
    <externalReference r:id="rId2"/>
    <externalReference r:id="rId3"/>
    <externalReference r:id="rId4"/>
    <externalReference r:id="rId5"/>
  </externalReferences>
  <definedNames>
    <definedName name="sz_km">OFFSET(员工奖惩统计表!#REF!,1,0,COUNTA(员工奖惩统计表!#REF!),1)</definedName>
    <definedName name="稻壳">OFFSET([1]应收应付账款统计表!#REF!,1,,COUNTA([1]应收应付账款统计表!#REF!)-3)</definedName>
    <definedName name="琪一">OFFSET([1]应收应付账款统计表!$Q$19,1,,COUNTA([1]应收应付账款统计表!$Q:$Q)-3)</definedName>
  </definedNames>
  <calcPr calcId="144525"/>
</workbook>
</file>

<file path=xl/sharedStrings.xml><?xml version="1.0" encoding="utf-8"?>
<sst xmlns="http://schemas.openxmlformats.org/spreadsheetml/2006/main" count="307" uniqueCount="193">
  <si>
    <t>员工奖惩统计表</t>
  </si>
  <si>
    <t>员工奖惩明细</t>
  </si>
  <si>
    <t>Punishment details</t>
  </si>
  <si>
    <t>日期</t>
  </si>
  <si>
    <t>员工姓名</t>
  </si>
  <si>
    <t>所属部门</t>
  </si>
  <si>
    <t>岗位</t>
  </si>
  <si>
    <t>奖/惩</t>
  </si>
  <si>
    <t>奖惩日期</t>
  </si>
  <si>
    <t>奖惩事项描述</t>
  </si>
  <si>
    <t>奖惩方式</t>
  </si>
  <si>
    <t>奖惩金额</t>
  </si>
  <si>
    <t>负责人</t>
  </si>
  <si>
    <t>备注</t>
  </si>
  <si>
    <t>奖</t>
  </si>
  <si>
    <t>数量</t>
  </si>
  <si>
    <t>惩</t>
  </si>
  <si>
    <t>奖励占比</t>
  </si>
  <si>
    <t>稻小壳</t>
  </si>
  <si>
    <t>技术部</t>
  </si>
  <si>
    <t>岗位01</t>
  </si>
  <si>
    <t>事项01</t>
  </si>
  <si>
    <t>表扬</t>
  </si>
  <si>
    <t>金小山</t>
  </si>
  <si>
    <t>警告</t>
  </si>
  <si>
    <t>惩罚占比</t>
  </si>
  <si>
    <t>姓名01</t>
  </si>
  <si>
    <t>财务部</t>
  </si>
  <si>
    <t>岗位02</t>
  </si>
  <si>
    <t>事项02</t>
  </si>
  <si>
    <t>记过</t>
  </si>
  <si>
    <t>员工01</t>
  </si>
  <si>
    <t>奖金</t>
  </si>
  <si>
    <t>罚款</t>
  </si>
  <si>
    <t>姓名02</t>
  </si>
  <si>
    <t>生产部</t>
  </si>
  <si>
    <t>岗位03</t>
  </si>
  <si>
    <t>事项03</t>
  </si>
  <si>
    <t>员工02</t>
  </si>
  <si>
    <t>记功</t>
  </si>
  <si>
    <t>姓名03</t>
  </si>
  <si>
    <t>综合部</t>
  </si>
  <si>
    <t>岗位04</t>
  </si>
  <si>
    <t>事项04</t>
  </si>
  <si>
    <t>开除</t>
  </si>
  <si>
    <t>员工03</t>
  </si>
  <si>
    <t>其他</t>
  </si>
  <si>
    <t>姓名04</t>
  </si>
  <si>
    <t>品质部</t>
  </si>
  <si>
    <t>岗位05</t>
  </si>
  <si>
    <t>事项05</t>
  </si>
  <si>
    <t>员工04</t>
  </si>
  <si>
    <t>姓名05</t>
  </si>
  <si>
    <t>岗位06</t>
  </si>
  <si>
    <t>事项06</t>
  </si>
  <si>
    <t>员工05</t>
  </si>
  <si>
    <t>姓名06</t>
  </si>
  <si>
    <t>岗位07</t>
  </si>
  <si>
    <t>事项07</t>
  </si>
  <si>
    <t>员工06</t>
  </si>
  <si>
    <t>姓名07</t>
  </si>
  <si>
    <t>岗位08</t>
  </si>
  <si>
    <t>事项08</t>
  </si>
  <si>
    <t>员工07</t>
  </si>
  <si>
    <t>输入年份&gt;&gt;&gt;</t>
  </si>
  <si>
    <t>姓名08</t>
  </si>
  <si>
    <t>岗位09</t>
  </si>
  <si>
    <t>事项09</t>
  </si>
  <si>
    <t>员工08</t>
  </si>
  <si>
    <t>姓名09</t>
  </si>
  <si>
    <t>岗位10</t>
  </si>
  <si>
    <t>事项10</t>
  </si>
  <si>
    <t>员工09</t>
  </si>
  <si>
    <t>月份</t>
  </si>
  <si>
    <t>部门</t>
  </si>
  <si>
    <t>姓名10</t>
  </si>
  <si>
    <t>岗位11</t>
  </si>
  <si>
    <t>事项11</t>
  </si>
  <si>
    <t>员工10</t>
  </si>
  <si>
    <t>1月</t>
  </si>
  <si>
    <t>姓名11</t>
  </si>
  <si>
    <t>岗位12</t>
  </si>
  <si>
    <t>事项12</t>
  </si>
  <si>
    <t>员工11</t>
  </si>
  <si>
    <t>2月</t>
  </si>
  <si>
    <t>姓名12</t>
  </si>
  <si>
    <t>岗位13</t>
  </si>
  <si>
    <t>事项13</t>
  </si>
  <si>
    <t>员工12</t>
  </si>
  <si>
    <t>3月</t>
  </si>
  <si>
    <t>销售部</t>
  </si>
  <si>
    <t>姓名13</t>
  </si>
  <si>
    <t>岗位14</t>
  </si>
  <si>
    <t>事项14</t>
  </si>
  <si>
    <t>员工13</t>
  </si>
  <si>
    <t>4月</t>
  </si>
  <si>
    <t>姓名14</t>
  </si>
  <si>
    <t>岗位15</t>
  </si>
  <si>
    <t>事项15</t>
  </si>
  <si>
    <t>员工14</t>
  </si>
  <si>
    <t>5月</t>
  </si>
  <si>
    <t>姓名15</t>
  </si>
  <si>
    <t>岗位16</t>
  </si>
  <si>
    <t>事项16</t>
  </si>
  <si>
    <t>员工15</t>
  </si>
  <si>
    <t>6月</t>
  </si>
  <si>
    <t>姓名16</t>
  </si>
  <si>
    <t>岗位17</t>
  </si>
  <si>
    <t>事项17</t>
  </si>
  <si>
    <t>员工16</t>
  </si>
  <si>
    <t>7月</t>
  </si>
  <si>
    <t>合计</t>
  </si>
  <si>
    <t>姓名17</t>
  </si>
  <si>
    <t>岗位18</t>
  </si>
  <si>
    <t>事项18</t>
  </si>
  <si>
    <t>员工17</t>
  </si>
  <si>
    <t>8月</t>
  </si>
  <si>
    <t>姓名18</t>
  </si>
  <si>
    <t>岗位19</t>
  </si>
  <si>
    <t>事项19</t>
  </si>
  <si>
    <t>员工18</t>
  </si>
  <si>
    <t>9月</t>
  </si>
  <si>
    <t>姓名19</t>
  </si>
  <si>
    <t>岗位20</t>
  </si>
  <si>
    <t>事项20</t>
  </si>
  <si>
    <t>员工19</t>
  </si>
  <si>
    <t>10月</t>
  </si>
  <si>
    <t>姓名20</t>
  </si>
  <si>
    <t>岗位21</t>
  </si>
  <si>
    <t>事项21</t>
  </si>
  <si>
    <t>员工20</t>
  </si>
  <si>
    <t>11月</t>
  </si>
  <si>
    <t>姓名21</t>
  </si>
  <si>
    <t>岗位22</t>
  </si>
  <si>
    <t>事项22</t>
  </si>
  <si>
    <t>员工21</t>
  </si>
  <si>
    <t>12月</t>
  </si>
  <si>
    <t>姓名22</t>
  </si>
  <si>
    <t>岗位23</t>
  </si>
  <si>
    <t>事项23</t>
  </si>
  <si>
    <t>员工22</t>
  </si>
  <si>
    <t>姓名23</t>
  </si>
  <si>
    <t>岗位24</t>
  </si>
  <si>
    <t>事项24</t>
  </si>
  <si>
    <t>员工23</t>
  </si>
  <si>
    <t>姓名24</t>
  </si>
  <si>
    <t>岗位25</t>
  </si>
  <si>
    <t>事项25</t>
  </si>
  <si>
    <t>员工24</t>
  </si>
  <si>
    <t>姓名25</t>
  </si>
  <si>
    <t>岗位26</t>
  </si>
  <si>
    <t>事项26</t>
  </si>
  <si>
    <t>员工25</t>
  </si>
  <si>
    <t>姓名26</t>
  </si>
  <si>
    <t>岗位27</t>
  </si>
  <si>
    <t>事项27</t>
  </si>
  <si>
    <t>员工26</t>
  </si>
  <si>
    <t>姓名27</t>
  </si>
  <si>
    <t>岗位28</t>
  </si>
  <si>
    <t>事项28</t>
  </si>
  <si>
    <t>员工27</t>
  </si>
  <si>
    <t>姓名28</t>
  </si>
  <si>
    <t>岗位29</t>
  </si>
  <si>
    <t>事项29</t>
  </si>
  <si>
    <t>员工28</t>
  </si>
  <si>
    <t>姓名29</t>
  </si>
  <si>
    <t>岗位30</t>
  </si>
  <si>
    <t>事项30</t>
  </si>
  <si>
    <t>员工29</t>
  </si>
  <si>
    <t>姓名30</t>
  </si>
  <si>
    <t>岗位31</t>
  </si>
  <si>
    <t>事项31</t>
  </si>
  <si>
    <t>员工30</t>
  </si>
  <si>
    <t>姓名31</t>
  </si>
  <si>
    <t>岗位32</t>
  </si>
  <si>
    <t>事项32</t>
  </si>
  <si>
    <t>员工31</t>
  </si>
  <si>
    <t>姓名32</t>
  </si>
  <si>
    <t>岗位33</t>
  </si>
  <si>
    <t>事项33</t>
  </si>
  <si>
    <t>员工32</t>
  </si>
  <si>
    <t>姓名33</t>
  </si>
  <si>
    <t>岗位34</t>
  </si>
  <si>
    <t>事项34</t>
  </si>
  <si>
    <t>员工33</t>
  </si>
  <si>
    <t>姓名34</t>
  </si>
  <si>
    <t>岗位35</t>
  </si>
  <si>
    <t>事项35</t>
  </si>
  <si>
    <t>员工34</t>
  </si>
  <si>
    <t>姓名35</t>
  </si>
  <si>
    <t>岗位36</t>
  </si>
  <si>
    <t>事项36</t>
  </si>
  <si>
    <t>员工35</t>
  </si>
</sst>
</file>

<file path=xl/styles.xml><?xml version="1.0" encoding="utf-8"?>
<styleSheet xmlns="http://schemas.openxmlformats.org/spreadsheetml/2006/main">
  <numFmts count="11">
    <numFmt numFmtId="176" formatCode="&quot;￥&quot;#,##0.0;&quot;￥&quot;\-#,##0.0"/>
    <numFmt numFmtId="177" formatCode="0_ "/>
    <numFmt numFmtId="178" formatCode="yyyy/m/d;@"/>
    <numFmt numFmtId="44" formatCode="_ &quot;￥&quot;* #,##0.00_ ;_ &quot;￥&quot;* \-#,##0.00_ ;_ &quot;￥&quot;* &quot;-&quot;??_ ;_ @_ "/>
    <numFmt numFmtId="179" formatCode="yyyy/mm/dd"/>
    <numFmt numFmtId="180" formatCode="0.0%"/>
    <numFmt numFmtId="181" formatCode="0&quot;年&quot;"/>
    <numFmt numFmtId="42" formatCode="_ &quot;￥&quot;* #,##0_ ;_ &quot;￥&quot;* \-#,##0_ ;_ &quot;￥&quot;* &quot;-&quot;_ ;_ @_ "/>
    <numFmt numFmtId="43" formatCode="_ * #,##0.00_ ;_ * \-#,##0.00_ ;_ * &quot;-&quot;??_ ;_ @_ "/>
    <numFmt numFmtId="5" formatCode="&quot;￥&quot;#,##0;&quot;￥&quot;\-#,##0"/>
    <numFmt numFmtId="41" formatCode="_ * #,##0_ ;_ * \-#,##0_ ;_ * &quot;-&quot;_ ;_ @_ "/>
  </numFmts>
  <fonts count="42">
    <font>
      <sz val="11"/>
      <color theme="1"/>
      <name val="宋体"/>
      <charset val="134"/>
      <scheme val="minor"/>
    </font>
    <font>
      <sz val="12"/>
      <color theme="1"/>
      <name val="思源黑体 Regular"/>
      <charset val="134"/>
    </font>
    <font>
      <sz val="12"/>
      <color theme="1" tint="0.349986266670736"/>
      <name val="思源黑体 Regular"/>
      <charset val="134"/>
    </font>
    <font>
      <sz val="12"/>
      <color theme="1" tint="0.15"/>
      <name val="思源黑体 Regular"/>
      <charset val="134"/>
    </font>
    <font>
      <sz val="16"/>
      <color theme="1" tint="0.15"/>
      <name val="思源黑体 Regular"/>
      <charset val="134"/>
    </font>
    <font>
      <sz val="14"/>
      <color theme="1"/>
      <name val="思源黑体 Regular"/>
      <charset val="134"/>
    </font>
    <font>
      <b/>
      <sz val="36"/>
      <color rgb="FFCF2B36"/>
      <name val="思源黑体 Regular"/>
      <charset val="134"/>
    </font>
    <font>
      <b/>
      <sz val="48"/>
      <color theme="0"/>
      <name val="思源黑体 Regular"/>
      <charset val="134"/>
    </font>
    <font>
      <b/>
      <sz val="18"/>
      <color rgb="FF26AEE5"/>
      <name val="思源黑体 Regular"/>
      <charset val="134"/>
    </font>
    <font>
      <sz val="16"/>
      <color theme="1"/>
      <name val="思源黑体 Regular"/>
      <charset val="134"/>
    </font>
    <font>
      <sz val="14"/>
      <color theme="0" tint="-0.25"/>
      <name val="思源黑体 Regular"/>
      <charset val="134"/>
    </font>
    <font>
      <b/>
      <sz val="20"/>
      <color theme="1" tint="0.15"/>
      <name val="思源黑体 Regular"/>
      <charset val="134"/>
    </font>
    <font>
      <sz val="18"/>
      <color theme="0"/>
      <name val="思源黑体 Regular"/>
      <charset val="134"/>
    </font>
    <font>
      <sz val="18"/>
      <color theme="1"/>
      <name val="思源黑体 Regular"/>
      <charset val="134"/>
    </font>
    <font>
      <b/>
      <sz val="28"/>
      <color rgb="FF2D451C"/>
      <name val="思源黑体 Regular"/>
      <charset val="134"/>
    </font>
    <font>
      <b/>
      <sz val="12"/>
      <color rgb="FFFFC000"/>
      <name val="思源黑体 Regular"/>
      <charset val="134"/>
    </font>
    <font>
      <b/>
      <sz val="12"/>
      <color rgb="FF00B050"/>
      <name val="思源黑体 Regular"/>
      <charset val="134"/>
    </font>
    <font>
      <sz val="12"/>
      <color theme="0" tint="-0.25"/>
      <name val="思源黑体 Regular"/>
      <charset val="134"/>
    </font>
    <font>
      <sz val="18"/>
      <color rgb="FFD0E3DC"/>
      <name val="思源黑体 Regular"/>
      <charset val="134"/>
    </font>
    <font>
      <sz val="12"/>
      <color theme="0"/>
      <name val="思源黑体 Regular"/>
      <charset val="134"/>
    </font>
    <font>
      <sz val="20"/>
      <color theme="1"/>
      <name val="思源黑体 Regular"/>
      <charset val="134"/>
    </font>
    <font>
      <sz val="16"/>
      <color theme="0"/>
      <name val="思源黑体 Regular"/>
      <charset val="134"/>
    </font>
    <font>
      <sz val="11"/>
      <color theme="1"/>
      <name val="思源黑体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68A490"/>
        <bgColor indexed="64"/>
      </patternFill>
    </fill>
    <fill>
      <patternFill patternType="solid">
        <fgColor rgb="FFFAFAFA"/>
        <bgColor indexed="64"/>
      </patternFill>
    </fill>
    <fill>
      <gradientFill degree="270">
        <stop position="0">
          <color theme="0"/>
        </stop>
        <stop position="1">
          <color theme="0" tint="-0.05"/>
        </stop>
      </gradientFill>
    </fill>
    <fill>
      <gradientFill degree="180">
        <stop position="0">
          <color theme="0"/>
        </stop>
        <stop position="1">
          <color theme="0" tint="-0.05"/>
        </stop>
      </gradient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theme="0" tint="-0.05"/>
      </left>
      <right/>
      <top style="thin">
        <color theme="0" tint="-0.05"/>
      </top>
      <bottom/>
      <diagonal/>
    </border>
    <border>
      <left/>
      <right/>
      <top style="thin">
        <color theme="0" tint="-0.05"/>
      </top>
      <bottom/>
      <diagonal/>
    </border>
    <border>
      <left style="thin">
        <color theme="0" tint="-0.05"/>
      </left>
      <right/>
      <top/>
      <bottom/>
      <diagonal/>
    </border>
    <border>
      <left style="thin">
        <color theme="0" tint="-0.05"/>
      </left>
      <right/>
      <top/>
      <bottom style="thin">
        <color theme="0" tint="-0.05"/>
      </bottom>
      <diagonal/>
    </border>
    <border>
      <left/>
      <right/>
      <top/>
      <bottom style="thin">
        <color theme="0" tint="-0.05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/>
      <right style="thin">
        <color theme="0" tint="-0.05"/>
      </right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5"/>
      </left>
      <right/>
      <top style="thin">
        <color theme="0" tint="-0.05"/>
      </top>
      <bottom style="thin">
        <color theme="0" tint="-0.05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7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1" fillId="34" borderId="16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2" fillId="8" borderId="1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7" borderId="17" applyNumberFormat="0" applyAlignment="0" applyProtection="0">
      <alignment vertical="center"/>
    </xf>
    <xf numFmtId="0" fontId="26" fillId="8" borderId="12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</cellStyleXfs>
  <cellXfs count="93">
    <xf numFmtId="0" fontId="0" fillId="0" borderId="0" xfId="0"/>
    <xf numFmtId="0" fontId="1" fillId="0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1" fontId="8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79" fontId="13" fillId="0" borderId="7" xfId="0" applyNumberFormat="1" applyFont="1" applyFill="1" applyBorder="1" applyAlignment="1">
      <alignment horizontal="center" vertical="center"/>
    </xf>
    <xf numFmtId="20" fontId="13" fillId="0" borderId="6" xfId="0" applyNumberFormat="1" applyFont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178" fontId="6" fillId="2" borderId="0" xfId="0" applyNumberFormat="1" applyFont="1" applyFill="1" applyAlignment="1">
      <alignment vertical="center"/>
    </xf>
    <xf numFmtId="178" fontId="7" fillId="2" borderId="0" xfId="0" applyNumberFormat="1" applyFont="1" applyFill="1" applyAlignment="1">
      <alignment horizontal="left" vertical="center"/>
    </xf>
    <xf numFmtId="178" fontId="6" fillId="3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178" fontId="8" fillId="0" borderId="0" xfId="0" applyNumberFormat="1" applyFont="1" applyFill="1" applyAlignment="1">
      <alignment horizontal="center" vertical="center"/>
    </xf>
    <xf numFmtId="178" fontId="10" fillId="3" borderId="0" xfId="0" applyNumberFormat="1" applyFont="1" applyFill="1" applyAlignment="1">
      <alignment horizontal="left" vertical="top"/>
    </xf>
    <xf numFmtId="178" fontId="10" fillId="0" borderId="0" xfId="0" applyNumberFormat="1" applyFont="1" applyFill="1" applyAlignment="1">
      <alignment horizontal="left" vertical="top"/>
    </xf>
    <xf numFmtId="178" fontId="3" fillId="0" borderId="0" xfId="0" applyNumberFormat="1" applyFont="1" applyFill="1" applyAlignment="1">
      <alignment horizontal="center" vertical="center"/>
    </xf>
    <xf numFmtId="178" fontId="12" fillId="2" borderId="6" xfId="0" applyNumberFormat="1" applyFont="1" applyFill="1" applyBorder="1" applyAlignment="1">
      <alignment horizontal="center" vertical="center"/>
    </xf>
    <xf numFmtId="178" fontId="13" fillId="0" borderId="6" xfId="0" applyNumberFormat="1" applyFont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0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/>
    </xf>
    <xf numFmtId="178" fontId="1" fillId="4" borderId="0" xfId="0" applyNumberFormat="1" applyFont="1" applyFill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8" fontId="14" fillId="2" borderId="0" xfId="0" applyNumberFormat="1" applyFont="1" applyFill="1" applyAlignment="1">
      <alignment vertical="center"/>
    </xf>
    <xf numFmtId="176" fontId="14" fillId="2" borderId="0" xfId="0" applyNumberFormat="1" applyFont="1" applyFill="1" applyAlignment="1">
      <alignment horizontal="left"/>
    </xf>
    <xf numFmtId="178" fontId="14" fillId="3" borderId="0" xfId="0" applyNumberFormat="1" applyFont="1" applyFill="1" applyAlignment="1">
      <alignment vertical="center"/>
    </xf>
    <xf numFmtId="176" fontId="14" fillId="3" borderId="0" xfId="0" applyNumberFormat="1" applyFont="1" applyFill="1" applyAlignment="1">
      <alignment horizontal="left"/>
    </xf>
    <xf numFmtId="178" fontId="14" fillId="0" borderId="0" xfId="0" applyNumberFormat="1" applyFont="1" applyFill="1" applyAlignment="1">
      <alignment vertical="center"/>
    </xf>
    <xf numFmtId="176" fontId="14" fillId="0" borderId="0" xfId="0" applyNumberFormat="1" applyFont="1" applyFill="1" applyAlignment="1">
      <alignment horizontal="left"/>
    </xf>
    <xf numFmtId="176" fontId="15" fillId="0" borderId="0" xfId="0" applyNumberFormat="1" applyFont="1" applyFill="1" applyAlignment="1">
      <alignment horizontal="center" vertical="center"/>
    </xf>
    <xf numFmtId="176" fontId="16" fillId="0" borderId="0" xfId="0" applyNumberFormat="1" applyFont="1" applyFill="1" applyAlignment="1">
      <alignment horizontal="center" vertical="center"/>
    </xf>
    <xf numFmtId="178" fontId="17" fillId="3" borderId="0" xfId="0" applyNumberFormat="1" applyFont="1" applyFill="1" applyAlignment="1">
      <alignment horizontal="center" vertical="center"/>
    </xf>
    <xf numFmtId="176" fontId="17" fillId="3" borderId="0" xfId="0" applyNumberFormat="1" applyFont="1" applyFill="1" applyAlignment="1">
      <alignment horizontal="center" vertical="center"/>
    </xf>
    <xf numFmtId="178" fontId="17" fillId="0" borderId="0" xfId="0" applyNumberFormat="1" applyFont="1" applyFill="1" applyAlignment="1">
      <alignment horizontal="center" vertical="center"/>
    </xf>
    <xf numFmtId="176" fontId="17" fillId="0" borderId="0" xfId="0" applyNumberFormat="1" applyFont="1" applyFill="1" applyAlignment="1">
      <alignment horizontal="center" vertical="center"/>
    </xf>
    <xf numFmtId="178" fontId="18" fillId="0" borderId="0" xfId="0" applyNumberFormat="1" applyFont="1" applyFill="1" applyAlignment="1">
      <alignment horizontal="right" vertical="center"/>
    </xf>
    <xf numFmtId="178" fontId="17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center" vertical="center"/>
    </xf>
    <xf numFmtId="176" fontId="12" fillId="2" borderId="6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5" fontId="13" fillId="0" borderId="6" xfId="0" applyNumberFormat="1" applyFont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16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9" fillId="0" borderId="0" xfId="0" applyNumberFormat="1" applyFont="1" applyFill="1" applyAlignment="1">
      <alignment horizontal="center" vertical="center"/>
    </xf>
    <xf numFmtId="177" fontId="19" fillId="0" borderId="0" xfId="0" applyNumberFormat="1" applyFont="1" applyFill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12" fillId="2" borderId="9" xfId="0" applyFont="1" applyFill="1" applyBorder="1" applyAlignment="1">
      <alignment horizontal="center" vertical="center"/>
    </xf>
    <xf numFmtId="177" fontId="9" fillId="0" borderId="9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180" fontId="9" fillId="0" borderId="7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FF5959"/>
      </font>
    </dxf>
    <dxf>
      <fill>
        <patternFill patternType="solid">
          <bgColor rgb="FFFCFCFC"/>
        </patternFill>
      </fill>
    </dxf>
  </dxfs>
  <tableStyles count="0" defaultTableStyle="TableStyleMedium2" defaultPivotStyle="PivotStyleLight16"/>
  <colors>
    <mruColors>
      <color rgb="00F47F79"/>
      <color rgb="00FC9F4B"/>
      <color rgb="00F58477"/>
      <color rgb="00F58378"/>
      <color rgb="00FC9E51"/>
      <color rgb="0068A490"/>
      <color rgb="0089B8A8"/>
      <color rgb="009BC3B5"/>
      <color rgb="00F58478"/>
      <color rgb="00FC9E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8286755771567"/>
          <c:y val="0.101869158878505"/>
          <c:w val="0.866342648845686"/>
          <c:h val="0.692523364485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员工奖惩统计表!$AC$31</c:f>
              <c:strCache>
                <c:ptCount val="1"/>
                <c:pt idx="0">
                  <c:v>奖</c:v>
                </c:pt>
              </c:strCache>
            </c:strRef>
          </c:tx>
          <c:spPr>
            <a:gradFill>
              <a:gsLst>
                <a:gs pos="0">
                  <a:srgbClr val="F58378"/>
                </a:gs>
                <a:gs pos="100000">
                  <a:srgbClr val="FC9E51"/>
                </a:gs>
              </a:gsLst>
              <a:lin ang="27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员工奖惩统计表!$AB$32:$AB$43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员工奖惩统计表!$AC$32:$AC$43</c:f>
              <c:numCache>
                <c:formatCode>0_ 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9"/>
        <c:overlap val="-27"/>
        <c:axId val="385823745"/>
        <c:axId val="634786441"/>
      </c:barChart>
      <c:catAx>
        <c:axId val="38582374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786441"/>
        <c:crosses val="autoZero"/>
        <c:auto val="1"/>
        <c:lblAlgn val="ctr"/>
        <c:lblOffset val="100"/>
        <c:noMultiLvlLbl val="0"/>
      </c:catAx>
      <c:valAx>
        <c:axId val="634786441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8237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8286755771567"/>
          <c:y val="0.101869158878505"/>
          <c:w val="0.866342648845686"/>
          <c:h val="0.692523364485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员工奖惩统计表!$AC$31</c:f>
              <c:strCache>
                <c:ptCount val="1"/>
                <c:pt idx="0">
                  <c:v>奖</c:v>
                </c:pt>
              </c:strCache>
            </c:strRef>
          </c:tx>
          <c:spPr>
            <a:gradFill>
              <a:gsLst>
                <a:gs pos="0">
                  <a:srgbClr val="9BC3B5"/>
                </a:gs>
                <a:gs pos="100000">
                  <a:srgbClr val="68A490"/>
                </a:gs>
              </a:gsLst>
              <a:lin ang="27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员工奖惩统计表!$AB$32:$AB$43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员工奖惩统计表!$AC$32:$AC$43</c:f>
              <c:numCache>
                <c:formatCode>0_ 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9"/>
        <c:overlap val="-27"/>
        <c:axId val="385823745"/>
        <c:axId val="634786441"/>
      </c:barChart>
      <c:catAx>
        <c:axId val="38582374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786441"/>
        <c:crosses val="autoZero"/>
        <c:auto val="1"/>
        <c:lblAlgn val="ctr"/>
        <c:lblOffset val="100"/>
        <c:noMultiLvlLbl val="0"/>
      </c:catAx>
      <c:valAx>
        <c:axId val="634786441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8237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rgbClr val="68A490"/>
                  </a:gs>
                  <a:gs pos="100000">
                    <a:srgbClr val="9BC3B5"/>
                  </a:gs>
                </a:gsLst>
                <a:lin ang="27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F58478"/>
                  </a:gs>
                  <a:gs pos="100000">
                    <a:srgbClr val="FC9E53"/>
                  </a:gs>
                </a:gsLst>
                <a:lin ang="27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80909447275578"/>
                  <c:y val="0.22753430721558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82417066467808"/>
                  <c:y val="-0.22266489597166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Regular" panose="020B0500000000000000" charset="-122"/>
                    <a:ea typeface="思源黑体 Regular" panose="020B0500000000000000" charset="-122"/>
                    <a:cs typeface="思源黑体 Regular" panose="020B0500000000000000" charset="-122"/>
                    <a:sym typeface="思源黑体 Regular" panose="020B0500000000000000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员工奖惩统计表!$AF$21:$AF$22</c:f>
              <c:strCache>
                <c:ptCount val="2"/>
                <c:pt idx="0">
                  <c:v>奖励占比</c:v>
                </c:pt>
                <c:pt idx="1">
                  <c:v>惩罚占比</c:v>
                </c:pt>
              </c:strCache>
            </c:strRef>
          </c:cat>
          <c:val>
            <c:numRef>
              <c:f>员工奖惩统计表!$AG$21:$AG$22</c:f>
              <c:numCache>
                <c:formatCode>0.0%</c:formatCode>
                <c:ptCount val="2"/>
                <c:pt idx="0">
                  <c:v>0.51219512195122</c:v>
                </c:pt>
                <c:pt idx="1">
                  <c:v>0.48780487804878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Regular" panose="020B0500000000000000" charset="-122"/>
              <a:ea typeface="思源黑体 Regular" panose="020B0500000000000000" charset="-122"/>
              <a:cs typeface="思源黑体 Regular" panose="020B0500000000000000" charset="-122"/>
              <a:sym typeface="思源黑体 Regular" panose="020B05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800">
          <a:latin typeface="思源黑体 Regular" panose="020B0500000000000000" charset="-122"/>
          <a:ea typeface="思源黑体 Regular" panose="020B0500000000000000" charset="-122"/>
          <a:cs typeface="思源黑体 Regular" panose="020B0500000000000000" charset="-122"/>
          <a:sym typeface="思源黑体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907607652441"/>
          <c:y val="0.227263818110545"/>
          <c:w val="0.962172883741762"/>
          <c:h val="0.581007448059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员工奖惩统计表!$AC$31</c:f>
              <c:strCache>
                <c:ptCount val="1"/>
                <c:pt idx="0">
                  <c:v>奖</c:v>
                </c:pt>
              </c:strCache>
            </c:strRef>
          </c:tx>
          <c:spPr>
            <a:gradFill>
              <a:gsLst>
                <a:gs pos="0">
                  <a:srgbClr val="F58478"/>
                </a:gs>
                <a:gs pos="100000">
                  <a:srgbClr val="FC9E53"/>
                </a:gs>
              </a:gsLst>
              <a:lin ang="2700000" scaled="0"/>
            </a:gradFill>
            <a:ln>
              <a:noFill/>
            </a:ln>
            <a:effectLst>
              <a:outerShdw blurRad="50800" dist="38100" dir="189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[2]合同付款登记台账!$Q$19:$Q$30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员工奖惩统计表!$AC$32:$AC$43</c:f>
              <c:numCache>
                <c:formatCode>0_ 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ser>
          <c:idx val="2"/>
          <c:order val="1"/>
          <c:tx>
            <c:strRef>
              <c:f>员工奖惩统计表!$AD$31</c:f>
              <c:strCache>
                <c:ptCount val="1"/>
                <c:pt idx="0">
                  <c:v>惩</c:v>
                </c:pt>
              </c:strCache>
            </c:strRef>
          </c:tx>
          <c:spPr>
            <a:gradFill>
              <a:gsLst>
                <a:gs pos="0">
                  <a:srgbClr val="68A490"/>
                </a:gs>
                <a:gs pos="100000">
                  <a:srgbClr val="9BC3B5"/>
                </a:gs>
              </a:gsLst>
              <a:lin ang="27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[2]合同付款登记台账!$Q$19:$Q$30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员工奖惩统计表!$AD$32:$AD$43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4"/>
        <c:overlap val="-31"/>
        <c:axId val="532028889"/>
        <c:axId val="260613016"/>
      </c:barChart>
      <c:catAx>
        <c:axId val="5320288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260613016"/>
        <c:crosses val="autoZero"/>
        <c:auto val="1"/>
        <c:lblAlgn val="ctr"/>
        <c:lblOffset val="100"/>
        <c:noMultiLvlLbl val="0"/>
      </c:catAx>
      <c:valAx>
        <c:axId val="2606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53202888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</c:legendEntry>
      <c:layout>
        <c:manualLayout>
          <c:xMode val="edge"/>
          <c:yMode val="edge"/>
          <c:x val="0.85001833516685"/>
          <c:y val="0.0344557556773688"/>
          <c:w val="0.143821048771544"/>
          <c:h val="0.0865309318715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思源黑体 Regular" panose="020B0500000000000000" charset="-122"/>
              <a:ea typeface="思源黑体 Regular" panose="020B0500000000000000" charset="-122"/>
              <a:cs typeface="思源黑体 Regular" panose="020B0500000000000000" charset="-122"/>
              <a:sym typeface="思源黑体 Regular" panose="020B05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800">
          <a:solidFill>
            <a:schemeClr val="tx1">
              <a:lumMod val="95000"/>
              <a:lumOff val="5000"/>
            </a:schemeClr>
          </a:solidFill>
          <a:latin typeface="思源黑体 Regular" panose="020B0500000000000000" charset="-122"/>
          <a:ea typeface="思源黑体 Regular" panose="020B0500000000000000" charset="-122"/>
          <a:cs typeface="思源黑体 Regular" panose="020B0500000000000000" charset="-122"/>
          <a:sym typeface="思源黑体 Regular" panose="020B05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svg"/><Relationship Id="rId7" Type="http://schemas.openxmlformats.org/officeDocument/2006/relationships/image" Target="../media/image2.png"/><Relationship Id="rId6" Type="http://schemas.openxmlformats.org/officeDocument/2006/relationships/image" Target="../media/image1.sv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5" Type="http://schemas.openxmlformats.org/officeDocument/2006/relationships/image" Target="../media/image7.png"/><Relationship Id="rId14" Type="http://schemas.openxmlformats.org/officeDocument/2006/relationships/image" Target="../media/image6.png"/><Relationship Id="rId13" Type="http://schemas.openxmlformats.org/officeDocument/2006/relationships/image" Target="../media/image5.png"/><Relationship Id="rId12" Type="http://schemas.openxmlformats.org/officeDocument/2006/relationships/image" Target="../media/image4.svg"/><Relationship Id="rId11" Type="http://schemas.openxmlformats.org/officeDocument/2006/relationships/image" Target="../media/image4.png"/><Relationship Id="rId10" Type="http://schemas.openxmlformats.org/officeDocument/2006/relationships/image" Target="../media/image3.sv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556260</xdr:colOff>
      <xdr:row>5</xdr:row>
      <xdr:rowOff>76835</xdr:rowOff>
    </xdr:from>
    <xdr:to>
      <xdr:col>19</xdr:col>
      <xdr:colOff>90170</xdr:colOff>
      <xdr:row>6</xdr:row>
      <xdr:rowOff>308610</xdr:rowOff>
    </xdr:to>
    <xdr:pic>
      <xdr:nvPicPr>
        <xdr:cNvPr id="5" name="图片 4" descr="templates\docerresourceshop\icons\\343435383034353b343532353837383bc0f1ceef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431770" y="1143635"/>
          <a:ext cx="565785" cy="739775"/>
        </a:xfrm>
        <a:prstGeom prst="rect">
          <a:avLst/>
        </a:prstGeom>
      </xdr:spPr>
    </xdr:pic>
    <xdr:clientData/>
  </xdr:twoCellAnchor>
  <xdr:twoCellAnchor editAs="oneCell">
    <xdr:from>
      <xdr:col>8</xdr:col>
      <xdr:colOff>93980</xdr:colOff>
      <xdr:row>18</xdr:row>
      <xdr:rowOff>15240</xdr:rowOff>
    </xdr:from>
    <xdr:to>
      <xdr:col>8</xdr:col>
      <xdr:colOff>482600</xdr:colOff>
      <xdr:row>18</xdr:row>
      <xdr:rowOff>411480</xdr:rowOff>
    </xdr:to>
    <xdr:pic>
      <xdr:nvPicPr>
        <xdr:cNvPr id="6" name="图片 5" descr="32313536313530353b32313536313537333bbcfdcdb7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5400000" flipV="1">
          <a:off x="2005330" y="5784850"/>
          <a:ext cx="396240" cy="388620"/>
        </a:xfrm>
        <a:prstGeom prst="rect">
          <a:avLst/>
        </a:prstGeom>
      </xdr:spPr>
    </xdr:pic>
    <xdr:clientData/>
  </xdr:twoCellAnchor>
  <xdr:twoCellAnchor>
    <xdr:from>
      <xdr:col>8</xdr:col>
      <xdr:colOff>32385</xdr:colOff>
      <xdr:row>10</xdr:row>
      <xdr:rowOff>65405</xdr:rowOff>
    </xdr:from>
    <xdr:to>
      <xdr:col>10</xdr:col>
      <xdr:colOff>1312545</xdr:colOff>
      <xdr:row>15</xdr:row>
      <xdr:rowOff>403225</xdr:rowOff>
    </xdr:to>
    <xdr:grpSp>
      <xdr:nvGrpSpPr>
        <xdr:cNvPr id="32" name="组合 31"/>
        <xdr:cNvGrpSpPr/>
      </xdr:nvGrpSpPr>
      <xdr:grpSpPr>
        <a:xfrm>
          <a:off x="1947545" y="2592705"/>
          <a:ext cx="3343910" cy="2687320"/>
          <a:chOff x="3846" y="3958"/>
          <a:chExt cx="5766" cy="4207"/>
        </a:xfrm>
      </xdr:grpSpPr>
      <xdr:grpSp>
        <xdr:nvGrpSpPr>
          <xdr:cNvPr id="19" name="组合 18"/>
          <xdr:cNvGrpSpPr/>
        </xdr:nvGrpSpPr>
        <xdr:grpSpPr>
          <a:xfrm rot="0">
            <a:off x="3847" y="3958"/>
            <a:ext cx="5765" cy="1971"/>
            <a:chOff x="22988" y="4170"/>
            <a:chExt cx="5760" cy="1968"/>
          </a:xfrm>
        </xdr:grpSpPr>
        <xdr:grpSp>
          <xdr:nvGrpSpPr>
            <xdr:cNvPr id="18" name="组合 17"/>
            <xdr:cNvGrpSpPr/>
          </xdr:nvGrpSpPr>
          <xdr:grpSpPr>
            <a:xfrm>
              <a:off x="22988" y="4170"/>
              <a:ext cx="5761" cy="1968"/>
              <a:chOff x="22989" y="4170"/>
              <a:chExt cx="5760" cy="1968"/>
            </a:xfrm>
          </xdr:grpSpPr>
          <xdr:grpSp>
            <xdr:nvGrpSpPr>
              <xdr:cNvPr id="13" name="组合 12"/>
              <xdr:cNvGrpSpPr/>
            </xdr:nvGrpSpPr>
            <xdr:grpSpPr>
              <a:xfrm>
                <a:off x="22989" y="4170"/>
                <a:ext cx="5761" cy="1927"/>
                <a:chOff x="23230" y="4148"/>
                <a:chExt cx="5582" cy="1864"/>
              </a:xfrm>
            </xdr:grpSpPr>
            <xdr:sp>
              <xdr:nvSpPr>
                <xdr:cNvPr id="4" name="圆角矩形 3"/>
                <xdr:cNvSpPr/>
              </xdr:nvSpPr>
              <xdr:spPr>
                <a:xfrm>
                  <a:off x="23230" y="4148"/>
                  <a:ext cx="5583" cy="1865"/>
                </a:xfrm>
                <a:prstGeom prst="roundRect">
                  <a:avLst>
                    <a:gd name="adj" fmla="val 11377"/>
                  </a:avLst>
                </a:prstGeom>
                <a:solidFill>
                  <a:schemeClr val="bg1"/>
                </a:solidFill>
                <a:ln>
                  <a:noFill/>
                </a:ln>
                <a:effectLst>
                  <a:outerShdw blurRad="127000" sx="101000" sy="101000" algn="ctr" rotWithShape="0">
                    <a:prstClr val="black">
                      <a:alpha val="7000"/>
                    </a:prstClr>
                  </a:outerShdw>
                </a:effectLst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zh-CN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zh-CN" altLang="en-US" sz="18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Regular" panose="020B0500000000000000" charset="-122"/>
                    <a:ea typeface="思源黑体 Regular" panose="020B0500000000000000" charset="-122"/>
                  </a:endParaRPr>
                </a:p>
              </xdr:txBody>
            </xdr:sp>
            <xdr:sp>
              <xdr:nvSpPr>
                <xdr:cNvPr id="12" name="圆角矩形 11"/>
                <xdr:cNvSpPr/>
              </xdr:nvSpPr>
              <xdr:spPr>
                <a:xfrm>
                  <a:off x="23599" y="4406"/>
                  <a:ext cx="2287" cy="577"/>
                </a:xfrm>
                <a:prstGeom prst="roundRect">
                  <a:avLst>
                    <a:gd name="adj" fmla="val 50000"/>
                  </a:avLst>
                </a:prstGeom>
                <a:gradFill>
                  <a:gsLst>
                    <a:gs pos="0">
                      <a:srgbClr val="F47F79"/>
                    </a:gs>
                    <a:gs pos="100000">
                      <a:srgbClr val="FC9F4B"/>
                    </a:gs>
                  </a:gsLst>
                  <a:lin ang="2700000" scaled="0"/>
                </a:gradFill>
                <a:ln w="28575">
                  <a:noFill/>
                </a:ln>
                <a:effectLst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wrap="none" lIns="0" tIns="0" rIns="0" bIns="0" rtlCol="0" anchor="t" anchorCtr="0"/>
                <a:lstStyle>
                  <a:defPPr>
                    <a:defRPr lang="zh-CN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zh-CN" altLang="en-US" sz="1800">
                      <a:solidFill>
                        <a:schemeClr val="bg1"/>
                      </a:solidFill>
                      <a:latin typeface="思源黑体 Regular" panose="020B0500000000000000" charset="-122"/>
                      <a:ea typeface="思源黑体 Regular" panose="020B0500000000000000" charset="-122"/>
                    </a:rPr>
                    <a:t>奖励次数</a:t>
                  </a:r>
                  <a:endParaRPr lang="en-US" altLang="zh-CN" sz="1800">
                    <a:solidFill>
                      <a:schemeClr val="bg1"/>
                    </a:solidFill>
                    <a:latin typeface="思源黑体 Regular" panose="020B0500000000000000" charset="-122"/>
                    <a:ea typeface="思源黑体 Regular" panose="020B0500000000000000" charset="-122"/>
                  </a:endParaRPr>
                </a:p>
              </xdr:txBody>
            </xdr:sp>
          </xdr:grpSp>
          <xdr:graphicFrame>
            <xdr:nvGraphicFramePr>
              <xdr:cNvPr id="17" name="图表 16"/>
              <xdr:cNvGraphicFramePr/>
            </xdr:nvGraphicFramePr>
            <xdr:xfrm>
              <a:off x="23131" y="4772"/>
              <a:ext cx="3285" cy="1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pic>
          <xdr:nvPicPr>
            <xdr:cNvPr id="16" name="图片 15" descr="templates\docerresourceshop\icons\\333437323830333b333530343237383bbdb1c0f8"/>
            <xdr:cNvPicPr>
              <a:picLocks noChangeAspect="1"/>
            </xdr:cNvPicPr>
          </xdr:nvPicPr>
          <xdr:blipFill>
            <a:blip r:embed="rId9">
              <a:extLs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27862" y="4407"/>
              <a:ext cx="629" cy="609"/>
            </a:xfrm>
            <a:prstGeom prst="rect">
              <a:avLst/>
            </a:prstGeom>
          </xdr:spPr>
        </xdr:pic>
      </xdr:grpSp>
      <xdr:grpSp>
        <xdr:nvGrpSpPr>
          <xdr:cNvPr id="28" name="组合 27"/>
          <xdr:cNvGrpSpPr/>
        </xdr:nvGrpSpPr>
        <xdr:grpSpPr>
          <a:xfrm rot="0">
            <a:off x="3846" y="6201"/>
            <a:ext cx="5767" cy="1964"/>
            <a:chOff x="22888" y="6728"/>
            <a:chExt cx="5762" cy="1968"/>
          </a:xfrm>
        </xdr:grpSpPr>
        <xdr:grpSp>
          <xdr:nvGrpSpPr>
            <xdr:cNvPr id="21" name="组合 20"/>
            <xdr:cNvGrpSpPr/>
          </xdr:nvGrpSpPr>
          <xdr:grpSpPr>
            <a:xfrm rot="0">
              <a:off x="22888" y="6728"/>
              <a:ext cx="5763" cy="1968"/>
              <a:chOff x="22989" y="4170"/>
              <a:chExt cx="5760" cy="1968"/>
            </a:xfrm>
          </xdr:grpSpPr>
          <xdr:grpSp>
            <xdr:nvGrpSpPr>
              <xdr:cNvPr id="22" name="组合 21"/>
              <xdr:cNvGrpSpPr/>
            </xdr:nvGrpSpPr>
            <xdr:grpSpPr>
              <a:xfrm>
                <a:off x="22989" y="4170"/>
                <a:ext cx="5761" cy="1927"/>
                <a:chOff x="23230" y="4148"/>
                <a:chExt cx="5582" cy="1864"/>
              </a:xfrm>
            </xdr:grpSpPr>
            <xdr:sp>
              <xdr:nvSpPr>
                <xdr:cNvPr id="23" name="圆角矩形 22"/>
                <xdr:cNvSpPr/>
              </xdr:nvSpPr>
              <xdr:spPr>
                <a:xfrm>
                  <a:off x="23230" y="4148"/>
                  <a:ext cx="5583" cy="1865"/>
                </a:xfrm>
                <a:prstGeom prst="roundRect">
                  <a:avLst>
                    <a:gd name="adj" fmla="val 11377"/>
                  </a:avLst>
                </a:prstGeom>
                <a:solidFill>
                  <a:schemeClr val="bg1"/>
                </a:solidFill>
                <a:ln>
                  <a:noFill/>
                </a:ln>
                <a:effectLst>
                  <a:outerShdw blurRad="127000" sx="101000" sy="101000" algn="ctr" rotWithShape="0">
                    <a:prstClr val="black">
                      <a:alpha val="7000"/>
                    </a:prstClr>
                  </a:outerShdw>
                </a:effectLst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zh-CN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zh-CN" altLang="en-US" sz="18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Regular" panose="020B0500000000000000" charset="-122"/>
                    <a:ea typeface="思源黑体 Regular" panose="020B0500000000000000" charset="-122"/>
                  </a:endParaRPr>
                </a:p>
              </xdr:txBody>
            </xdr:sp>
            <xdr:sp>
              <xdr:nvSpPr>
                <xdr:cNvPr id="24" name="圆角矩形 23"/>
                <xdr:cNvSpPr/>
              </xdr:nvSpPr>
              <xdr:spPr>
                <a:xfrm>
                  <a:off x="23599" y="4406"/>
                  <a:ext cx="2287" cy="577"/>
                </a:xfrm>
                <a:prstGeom prst="roundRect">
                  <a:avLst>
                    <a:gd name="adj" fmla="val 50000"/>
                  </a:avLst>
                </a:prstGeom>
                <a:gradFill>
                  <a:gsLst>
                    <a:gs pos="0">
                      <a:srgbClr val="68A490"/>
                    </a:gs>
                    <a:gs pos="100000">
                      <a:srgbClr val="9BC3B5"/>
                    </a:gs>
                  </a:gsLst>
                  <a:lin ang="2700000" scaled="0"/>
                </a:gradFill>
                <a:ln w="28575">
                  <a:noFill/>
                </a:ln>
                <a:effectLst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overflow" horzOverflow="overflow" wrap="none" lIns="0" tIns="0" rIns="0" bIns="0" rtlCol="0" anchor="t" anchorCtr="0"/>
                <a:lstStyle>
                  <a:defPPr>
                    <a:defRPr lang="zh-CN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zh-CN" altLang="en-US" sz="1800">
                      <a:solidFill>
                        <a:schemeClr val="bg1"/>
                      </a:solidFill>
                      <a:latin typeface="思源黑体 Regular" panose="020B0500000000000000" charset="-122"/>
                      <a:ea typeface="思源黑体 Regular" panose="020B0500000000000000" charset="-122"/>
                    </a:rPr>
                    <a:t>处罚次数</a:t>
                  </a:r>
                  <a:endParaRPr lang="en-US" altLang="zh-CN" sz="1800">
                    <a:solidFill>
                      <a:schemeClr val="bg1"/>
                    </a:solidFill>
                    <a:latin typeface="思源黑体 Regular" panose="020B0500000000000000" charset="-122"/>
                    <a:ea typeface="思源黑体 Regular" panose="020B0500000000000000" charset="-122"/>
                  </a:endParaRPr>
                </a:p>
              </xdr:txBody>
            </xdr:sp>
          </xdr:grpSp>
          <xdr:graphicFrame>
            <xdr:nvGraphicFramePr>
              <xdr:cNvPr id="25" name="图表 24"/>
              <xdr:cNvGraphicFramePr/>
            </xdr:nvGraphicFramePr>
            <xdr:xfrm>
              <a:off x="23131" y="4772"/>
              <a:ext cx="3285" cy="1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pic>
          <xdr:nvPicPr>
            <xdr:cNvPr id="27" name="图片 26" descr="templates\docerresourceshop\icons\\343435383035303b343532353730333bc1f7c1bfcdb3bcc6"/>
            <xdr:cNvPicPr>
              <a:picLocks noChangeAspect="1"/>
            </xdr:cNvPicPr>
          </xdr:nvPicPr>
          <xdr:blipFill>
            <a:blip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27865" y="6930"/>
              <a:ext cx="541" cy="55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11</xdr:col>
      <xdr:colOff>24130</xdr:colOff>
      <xdr:row>9</xdr:row>
      <xdr:rowOff>115570</xdr:rowOff>
    </xdr:from>
    <xdr:to>
      <xdr:col>13</xdr:col>
      <xdr:colOff>134620</xdr:colOff>
      <xdr:row>16</xdr:row>
      <xdr:rowOff>31750</xdr:rowOff>
    </xdr:to>
    <xdr:graphicFrame>
      <xdr:nvGraphicFramePr>
        <xdr:cNvPr id="43" name="图表 42"/>
        <xdr:cNvGraphicFramePr/>
      </xdr:nvGraphicFramePr>
      <xdr:xfrm>
        <a:off x="5365115" y="2515870"/>
        <a:ext cx="2834640" cy="290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299085</xdr:colOff>
      <xdr:row>10</xdr:row>
      <xdr:rowOff>38100</xdr:rowOff>
    </xdr:from>
    <xdr:to>
      <xdr:col>18</xdr:col>
      <xdr:colOff>1066165</xdr:colOff>
      <xdr:row>15</xdr:row>
      <xdr:rowOff>502920</xdr:rowOff>
    </xdr:to>
    <xdr:grpSp>
      <xdr:nvGrpSpPr>
        <xdr:cNvPr id="48" name="组合 47"/>
        <xdr:cNvGrpSpPr/>
      </xdr:nvGrpSpPr>
      <xdr:grpSpPr>
        <a:xfrm>
          <a:off x="8364220" y="2565400"/>
          <a:ext cx="7543165" cy="2814320"/>
          <a:chOff x="15156" y="3945"/>
          <a:chExt cx="13618" cy="4387"/>
        </a:xfrm>
      </xdr:grpSpPr>
      <xdr:graphicFrame>
        <xdr:nvGraphicFramePr>
          <xdr:cNvPr id="30" name="图表 29"/>
          <xdr:cNvGraphicFramePr/>
        </xdr:nvGraphicFramePr>
        <xdr:xfrm>
          <a:off x="15156" y="4030"/>
          <a:ext cx="13619" cy="4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47" name="组合 46"/>
          <xdr:cNvGrpSpPr/>
        </xdr:nvGrpSpPr>
        <xdr:grpSpPr>
          <a:xfrm>
            <a:off x="15409" y="3945"/>
            <a:ext cx="3989" cy="744"/>
            <a:chOff x="34445" y="4710"/>
            <a:chExt cx="3983" cy="744"/>
          </a:xfrm>
        </xdr:grpSpPr>
        <xdr:sp>
          <xdr:nvSpPr>
            <xdr:cNvPr id="44" name="文本框 43"/>
            <xdr:cNvSpPr txBox="1"/>
          </xdr:nvSpPr>
          <xdr:spPr>
            <a:xfrm>
              <a:off x="34445" y="4754"/>
              <a:ext cx="2427" cy="655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p>
              <a:pPr algn="l"/>
              <a:r>
                <a:rPr lang="zh-CN" altLang="en-US" sz="1800">
                  <a:latin typeface="思源黑体 Regular" panose="020B0500000000000000" charset="-122"/>
                  <a:ea typeface="思源黑体 Regular" panose="020B0500000000000000" charset="-122"/>
                </a:rPr>
                <a:t>统计年份</a:t>
              </a:r>
              <a:r>
                <a:rPr lang="en-US" altLang="zh-CN" sz="1800">
                  <a:latin typeface="思源黑体 Regular" panose="020B0500000000000000" charset="-122"/>
                  <a:ea typeface="思源黑体 Regular" panose="020B0500000000000000" charset="-122"/>
                </a:rPr>
                <a:t>&gt;&gt;&gt;</a:t>
              </a:r>
              <a:endParaRPr lang="en-US" altLang="zh-CN" sz="1800">
                <a:latin typeface="思源黑体 Regular" panose="020B0500000000000000" charset="-122"/>
                <a:ea typeface="思源黑体 Regular" panose="020B0500000000000000" charset="-122"/>
              </a:endParaRPr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pic>
              <xdr:nvPicPr>
                <xdr:cNvPr id="46" name="图片 45"/>
                <xdr:cNvPicPr>
                  <a:extLst>
                    <a:ext uri="{84589F7E-364E-4C9E-8A38-B11213B215E9}">
                      <a14:cameraTool cellRange="$AD$29" spid="_x0000_s1025"/>
                    </a:ext>
                  </a:extLst>
                </xdr:cNvPicPr>
              </xdr:nvPicPr>
              <xdr:blipFill>
                <a:blip r:embed="rId13"/>
                <a:srcRect l="20181" r="16483" b="12573"/>
              </xdr:blipFill>
              <xdr:spPr>
                <a:xfrm>
                  <a:off x="36818" y="4710"/>
                  <a:ext cx="1610" cy="744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noFill/>
                </a:ln>
              </xdr:spPr>
            </xdr:pic>
          </mc:Choice>
          <mc:Fallback/>
        </mc:AlternateContent>
      </xdr:grpSp>
    </xdr:grpSp>
    <xdr:clientData/>
  </xdr:twoCellAnchor>
  <xdr:twoCellAnchor>
    <xdr:from>
      <xdr:col>10</xdr:col>
      <xdr:colOff>233680</xdr:colOff>
      <xdr:row>11</xdr:row>
      <xdr:rowOff>422910</xdr:rowOff>
    </xdr:from>
    <xdr:to>
      <xdr:col>10</xdr:col>
      <xdr:colOff>1076960</xdr:colOff>
      <xdr:row>15</xdr:row>
      <xdr:rowOff>216535</xdr:rowOff>
    </xdr:to>
    <xdr:grpSp>
      <xdr:nvGrpSpPr>
        <xdr:cNvPr id="51" name="组合 50"/>
        <xdr:cNvGrpSpPr/>
      </xdr:nvGrpSpPr>
      <xdr:grpSpPr>
        <a:xfrm>
          <a:off x="4212590" y="3267710"/>
          <a:ext cx="843280" cy="1825625"/>
          <a:chOff x="7608" y="5042"/>
          <a:chExt cx="1328" cy="2839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49" name="图片 48"/>
              <xdr:cNvPicPr>
                <a:extLst>
                  <a:ext uri="{84589F7E-364E-4C9E-8A38-B11213B215E9}">
                    <a14:cameraTool cellRange="$AB$27" spid="_x0000_s1026"/>
                  </a:ext>
                </a:extLst>
              </xdr:cNvPicPr>
            </xdr:nvPicPr>
            <xdr:blipFill>
              <a:blip r:embed="rId14"/>
              <a:srcRect l="27248" r="27603" b="6816"/>
            </xdr:blipFill>
            <xdr:spPr>
              <a:xfrm>
                <a:off x="7697" y="5042"/>
                <a:ext cx="1151" cy="793"/>
              </a:xfrm>
              <a:prstGeom prst="rect">
                <a:avLst/>
              </a:prstGeom>
              <a:solidFill>
                <a:srgbClr val="FFFFFF"/>
              </a:solidFill>
              <a:ln w="9525">
                <a:noFill/>
              </a:ln>
            </xdr:spPr>
          </xdr:pic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pic>
            <xdr:nvPicPr>
              <xdr:cNvPr id="50" name="图片 49"/>
              <xdr:cNvPicPr>
                <a:extLst>
                  <a:ext uri="{84589F7E-364E-4C9E-8A38-B11213B215E9}">
                    <a14:cameraTool cellRange="$AF$28" spid="_x0000_s1027"/>
                  </a:ext>
                </a:extLst>
              </xdr:cNvPicPr>
            </xdr:nvPicPr>
            <xdr:blipFill>
              <a:blip r:embed="rId15"/>
              <a:srcRect l="22922" t="10326" r="24369" b="19271"/>
            </xdr:blipFill>
            <xdr:spPr>
              <a:xfrm>
                <a:off x="7608" y="7281"/>
                <a:ext cx="1329" cy="601"/>
              </a:xfrm>
              <a:prstGeom prst="rect">
                <a:avLst/>
              </a:prstGeom>
              <a:solidFill>
                <a:srgbClr val="FFFFFF"/>
              </a:solidFill>
              <a:ln w="9525">
                <a:noFill/>
              </a:ln>
            </xdr:spPr>
          </xdr:pic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ngling/Library/Containers/com.kingsoft.wpsoffice.mac/Data/.kingsoft/office6/templates/download/455e500afb933e92135ccd46d88459aa//Users/Administrator/AppData/Roaming/Kingsoft/office6/templates/download/5f610d2e-fea2-4ad1-8ddb-fcac8bc66bc0/&#24212;&#25910;&#24212;&#20184;&#36134;&#27454;&#32479;&#35745;&#34920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ngling/Library/Containers/com.kingsoft.wpsoffice.mac/Data/.kingsoft/office6/templates/download/455e500afb933e92135ccd46d88459aa//Users/Administrator/Documents/&#21512;&#21516;&#20184;&#27454;&#32479;&#35745;&#21488;&#36134;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ngling/Library/Containers/com.kingsoft.wpsoffice.mac/Data/.kingsoft/office6/templates/download/455e500afb933e92135ccd46d88459aa/H:/Users/Administrator/AppData/Roaming/Kingsoft/office6/templates/download/7e0f18d7-a443-405c-90cf-f65e0f9842eb/&#25307;&#32856;&#38656;&#27714;&#32479;&#35745;&#34920;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ngling/Library/Containers/com.kingsoft.wpsoffice.mac/Data/.kingsoft/office6/templates/download/455e500afb933e92135ccd46d88459aa/&#23458;&#25143;&#31649;&#29702;&#32479;&#35745;&#34920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应收应付账款统计表"/>
      <sheetName val="使用说明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同付款登记台账"/>
      <sheetName val="使用说明"/>
    </sheetNames>
    <sheetDataSet>
      <sheetData sheetId="0">
        <row r="19">
          <cell r="Q19" t="str">
            <v>1月</v>
          </cell>
        </row>
        <row r="20">
          <cell r="Q20" t="str">
            <v>2月</v>
          </cell>
        </row>
        <row r="21">
          <cell r="Q21" t="str">
            <v>3月</v>
          </cell>
        </row>
        <row r="22">
          <cell r="Q22" t="str">
            <v>4月</v>
          </cell>
        </row>
        <row r="23">
          <cell r="Q23" t="str">
            <v>5月</v>
          </cell>
        </row>
        <row r="24">
          <cell r="Q24" t="str">
            <v>6月</v>
          </cell>
        </row>
        <row r="25">
          <cell r="Q25" t="str">
            <v>7月</v>
          </cell>
        </row>
        <row r="26">
          <cell r="Q26" t="str">
            <v>8月</v>
          </cell>
        </row>
        <row r="27">
          <cell r="Q27" t="str">
            <v>9月</v>
          </cell>
        </row>
        <row r="28">
          <cell r="Q28" t="str">
            <v>10月</v>
          </cell>
        </row>
        <row r="29">
          <cell r="Q29" t="str">
            <v>11月</v>
          </cell>
        </row>
        <row r="30">
          <cell r="Q30" t="str">
            <v>12月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招聘需求统计表"/>
      <sheetName val="使用说明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客户管理统计表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AH62"/>
  <sheetViews>
    <sheetView showGridLines="0" tabSelected="1" zoomScale="70" zoomScaleNormal="70" topLeftCell="F2" workbookViewId="0">
      <selection activeCell="Y11" sqref="Y11"/>
    </sheetView>
  </sheetViews>
  <sheetFormatPr defaultColWidth="12.7788461538462" defaultRowHeight="18" customHeight="1"/>
  <cols>
    <col min="1" max="5" width="3.625" style="1" customWidth="1"/>
    <col min="6" max="6" width="4.625" style="1" customWidth="1"/>
    <col min="7" max="7" width="3.625" style="1" customWidth="1"/>
    <col min="8" max="8" width="2.625" style="1" customWidth="1"/>
    <col min="9" max="9" width="10.625" style="1" customWidth="1"/>
    <col min="10" max="13" width="20.625" style="1" customWidth="1"/>
    <col min="14" max="14" width="20.625" style="2" customWidth="1"/>
    <col min="15" max="16" width="20.625" style="1" customWidth="1"/>
    <col min="17" max="18" width="20.625" style="2" customWidth="1"/>
    <col min="19" max="19" width="15.625" style="3" customWidth="1"/>
    <col min="20" max="20" width="2.625" style="3" customWidth="1"/>
    <col min="21" max="21" width="3.625" style="3" customWidth="1"/>
    <col min="22" max="22" width="4.625" style="1" customWidth="1"/>
    <col min="23" max="24" width="2.625" style="1" customWidth="1"/>
    <col min="25" max="25" width="15.625" style="4" customWidth="1"/>
    <col min="26" max="26" width="12.7788461538462" style="5" customWidth="1"/>
    <col min="27" max="27" width="12.7788461538462" style="1"/>
    <col min="28" max="36" width="20.625" style="1" customWidth="1"/>
    <col min="37" max="16384" width="12.7788461538462" style="1"/>
  </cols>
  <sheetData>
    <row r="4" ht="20" customHeight="1" spans="6:23">
      <c r="F4" s="6"/>
      <c r="G4" s="7"/>
      <c r="H4" s="7"/>
      <c r="I4" s="7"/>
      <c r="J4" s="7"/>
      <c r="K4" s="7"/>
      <c r="L4" s="7"/>
      <c r="M4" s="7"/>
      <c r="N4" s="34"/>
      <c r="O4" s="7"/>
      <c r="P4" s="7"/>
      <c r="Q4" s="34"/>
      <c r="R4" s="34"/>
      <c r="S4" s="49"/>
      <c r="T4" s="49"/>
      <c r="U4" s="49"/>
      <c r="V4" s="7"/>
      <c r="W4" s="72"/>
    </row>
    <row r="5" ht="10" customHeight="1" spans="6:26">
      <c r="F5" s="8"/>
      <c r="G5" s="9"/>
      <c r="H5" s="9"/>
      <c r="I5" s="9"/>
      <c r="J5" s="9"/>
      <c r="K5" s="9"/>
      <c r="L5" s="21"/>
      <c r="M5" s="21"/>
      <c r="N5" s="35"/>
      <c r="O5" s="21"/>
      <c r="P5" s="21"/>
      <c r="Q5" s="50"/>
      <c r="R5" s="50"/>
      <c r="S5" s="51"/>
      <c r="T5" s="51"/>
      <c r="U5" s="51"/>
      <c r="W5" s="72"/>
      <c r="Y5" s="78">
        <f ca="1">TODAY()</f>
        <v>45079</v>
      </c>
      <c r="Z5" s="79">
        <f ca="1">COUNTIF($J$22:$J$259,Y5)</f>
        <v>0</v>
      </c>
    </row>
    <row r="6" ht="40" customHeight="1" spans="6:26">
      <c r="F6" s="8"/>
      <c r="G6" s="9"/>
      <c r="H6" s="9"/>
      <c r="I6" s="22" t="s">
        <v>0</v>
      </c>
      <c r="J6" s="22"/>
      <c r="K6" s="22"/>
      <c r="L6" s="22"/>
      <c r="M6" s="22"/>
      <c r="N6" s="36"/>
      <c r="O6" s="21"/>
      <c r="P6" s="21"/>
      <c r="Q6" s="50"/>
      <c r="R6" s="50"/>
      <c r="S6" s="51"/>
      <c r="T6" s="51"/>
      <c r="U6" s="51"/>
      <c r="W6" s="72"/>
      <c r="Y6" s="78"/>
      <c r="Z6" s="79"/>
    </row>
    <row r="7" ht="40" customHeight="1" spans="6:26">
      <c r="F7" s="8"/>
      <c r="G7" s="9"/>
      <c r="H7" s="9"/>
      <c r="I7" s="22"/>
      <c r="J7" s="22"/>
      <c r="K7" s="22"/>
      <c r="L7" s="22"/>
      <c r="M7" s="22"/>
      <c r="N7" s="36"/>
      <c r="O7" s="21"/>
      <c r="P7" s="21"/>
      <c r="Q7" s="50"/>
      <c r="R7" s="50"/>
      <c r="S7" s="51"/>
      <c r="T7" s="51"/>
      <c r="U7" s="51"/>
      <c r="W7" s="72"/>
      <c r="Y7" s="78"/>
      <c r="Z7" s="79"/>
    </row>
    <row r="8" ht="10" customHeight="1" spans="6:26">
      <c r="F8" s="8"/>
      <c r="G8" s="9"/>
      <c r="H8" s="9"/>
      <c r="I8" s="9"/>
      <c r="J8" s="9"/>
      <c r="K8" s="9"/>
      <c r="L8" s="21"/>
      <c r="M8" s="21"/>
      <c r="N8" s="35"/>
      <c r="O8" s="21"/>
      <c r="P8" s="21"/>
      <c r="Q8" s="50"/>
      <c r="R8" s="50"/>
      <c r="S8" s="51"/>
      <c r="T8" s="51"/>
      <c r="U8" s="51"/>
      <c r="W8" s="72"/>
      <c r="Y8" s="78"/>
      <c r="Z8" s="79"/>
    </row>
    <row r="9" ht="15" customHeight="1" spans="6:26">
      <c r="F9" s="8"/>
      <c r="G9" s="10"/>
      <c r="H9" s="10"/>
      <c r="I9" s="10"/>
      <c r="J9" s="10"/>
      <c r="K9" s="10"/>
      <c r="L9" s="23"/>
      <c r="M9" s="23"/>
      <c r="N9" s="37"/>
      <c r="O9" s="23"/>
      <c r="P9" s="23"/>
      <c r="Q9" s="52"/>
      <c r="R9" s="52"/>
      <c r="S9" s="53"/>
      <c r="T9" s="53"/>
      <c r="U9" s="53"/>
      <c r="W9" s="72"/>
      <c r="Y9" s="78"/>
      <c r="Z9" s="79"/>
    </row>
    <row r="10" ht="10" customHeight="1" spans="6:26">
      <c r="F10" s="8"/>
      <c r="G10" s="10"/>
      <c r="L10" s="24"/>
      <c r="M10" s="24"/>
      <c r="N10" s="38"/>
      <c r="O10" s="24"/>
      <c r="P10" s="24"/>
      <c r="Q10" s="54"/>
      <c r="R10" s="54"/>
      <c r="S10" s="55"/>
      <c r="T10" s="55"/>
      <c r="U10" s="53"/>
      <c r="W10" s="72"/>
      <c r="Y10" s="78"/>
      <c r="Z10" s="79"/>
    </row>
    <row r="11" ht="25" customHeight="1" spans="6:26">
      <c r="F11" s="8"/>
      <c r="G11" s="10"/>
      <c r="K11" s="25"/>
      <c r="L11" s="25"/>
      <c r="M11" s="25"/>
      <c r="N11" s="39"/>
      <c r="O11" s="24"/>
      <c r="P11" s="24"/>
      <c r="Q11" s="54"/>
      <c r="R11" s="54"/>
      <c r="S11" s="55"/>
      <c r="T11" s="55"/>
      <c r="U11" s="53"/>
      <c r="W11" s="72"/>
      <c r="Y11" s="78"/>
      <c r="Z11" s="79"/>
    </row>
    <row r="12" ht="40" customHeight="1" spans="6:26">
      <c r="F12" s="8"/>
      <c r="G12" s="10"/>
      <c r="K12" s="25"/>
      <c r="L12" s="25"/>
      <c r="M12" s="25"/>
      <c r="N12" s="39"/>
      <c r="O12" s="24"/>
      <c r="P12" s="24"/>
      <c r="Q12" s="56"/>
      <c r="R12" s="56"/>
      <c r="S12" s="57"/>
      <c r="T12" s="57"/>
      <c r="U12" s="73"/>
      <c r="W12" s="72"/>
      <c r="Y12" s="78"/>
      <c r="Z12" s="79"/>
    </row>
    <row r="13" ht="40" customHeight="1" spans="6:26">
      <c r="F13" s="8"/>
      <c r="G13" s="10"/>
      <c r="L13" s="24"/>
      <c r="M13" s="24"/>
      <c r="N13" s="38"/>
      <c r="O13" s="24"/>
      <c r="P13" s="24"/>
      <c r="Q13" s="56"/>
      <c r="R13" s="56"/>
      <c r="S13" s="57"/>
      <c r="T13" s="57"/>
      <c r="U13" s="73"/>
      <c r="W13" s="72"/>
      <c r="Y13" s="78"/>
      <c r="Z13" s="79"/>
    </row>
    <row r="14" ht="40" customHeight="1" spans="6:26">
      <c r="F14" s="8"/>
      <c r="G14" s="10"/>
      <c r="L14" s="24"/>
      <c r="M14" s="24"/>
      <c r="N14" s="38"/>
      <c r="O14" s="24"/>
      <c r="P14" s="24"/>
      <c r="Q14" s="56"/>
      <c r="R14" s="56"/>
      <c r="S14" s="57"/>
      <c r="T14" s="57"/>
      <c r="U14" s="73"/>
      <c r="W14" s="72"/>
      <c r="Y14" s="78"/>
      <c r="Z14" s="79"/>
    </row>
    <row r="15" ht="40" customHeight="1" spans="6:26">
      <c r="F15" s="8"/>
      <c r="G15" s="10"/>
      <c r="I15" s="26"/>
      <c r="J15" s="26"/>
      <c r="L15" s="24"/>
      <c r="M15" s="24"/>
      <c r="N15" s="38"/>
      <c r="O15" s="24"/>
      <c r="P15" s="24"/>
      <c r="Q15" s="56"/>
      <c r="R15" s="56"/>
      <c r="S15" s="57"/>
      <c r="T15" s="57"/>
      <c r="U15" s="73"/>
      <c r="W15" s="72"/>
      <c r="Y15" s="78"/>
      <c r="Z15" s="79"/>
    </row>
    <row r="16" ht="40" customHeight="1" spans="6:26">
      <c r="F16" s="8"/>
      <c r="G16" s="10"/>
      <c r="I16" s="26"/>
      <c r="J16" s="26"/>
      <c r="L16" s="24"/>
      <c r="M16" s="24"/>
      <c r="N16" s="38"/>
      <c r="O16" s="24"/>
      <c r="P16" s="24"/>
      <c r="Q16" s="56"/>
      <c r="R16" s="56"/>
      <c r="S16" s="57"/>
      <c r="T16" s="57"/>
      <c r="U16" s="73"/>
      <c r="W16" s="72"/>
      <c r="Y16" s="78"/>
      <c r="Z16" s="79"/>
    </row>
    <row r="17" ht="15" customHeight="1" spans="6:26">
      <c r="F17" s="8"/>
      <c r="G17" s="11"/>
      <c r="H17" s="11"/>
      <c r="I17" s="11"/>
      <c r="J17" s="11"/>
      <c r="K17" s="11"/>
      <c r="L17" s="27"/>
      <c r="M17" s="27"/>
      <c r="N17" s="40"/>
      <c r="O17" s="27"/>
      <c r="P17" s="27"/>
      <c r="Q17" s="58"/>
      <c r="R17" s="58"/>
      <c r="S17" s="59"/>
      <c r="T17" s="59"/>
      <c r="U17" s="59"/>
      <c r="V17" s="12"/>
      <c r="W17" s="72"/>
      <c r="Y17" s="78">
        <f ca="1">TODAY()+2</f>
        <v>45081</v>
      </c>
      <c r="Z17" s="79">
        <f ca="1" t="shared" ref="Z17:Z23" si="0">COUNTIF($J$22:$J$259,Y17)</f>
        <v>0</v>
      </c>
    </row>
    <row r="18" ht="15" customHeight="1" spans="6:26">
      <c r="F18" s="8"/>
      <c r="G18" s="11"/>
      <c r="H18" s="12"/>
      <c r="I18" s="12"/>
      <c r="J18" s="12"/>
      <c r="K18" s="12"/>
      <c r="L18" s="28"/>
      <c r="M18" s="28"/>
      <c r="N18" s="41"/>
      <c r="O18" s="28"/>
      <c r="P18" s="28"/>
      <c r="Q18" s="60"/>
      <c r="R18" s="60"/>
      <c r="S18" s="61"/>
      <c r="T18" s="61"/>
      <c r="U18" s="59"/>
      <c r="V18" s="12"/>
      <c r="W18" s="72"/>
      <c r="Y18" s="78"/>
      <c r="Z18" s="79"/>
    </row>
    <row r="19" ht="40" customHeight="1" spans="6:26">
      <c r="F19" s="8"/>
      <c r="G19" s="11"/>
      <c r="H19" s="12"/>
      <c r="I19" s="12"/>
      <c r="J19" s="29" t="s">
        <v>1</v>
      </c>
      <c r="K19" s="29"/>
      <c r="L19" s="28"/>
      <c r="M19" s="28"/>
      <c r="N19" s="41"/>
      <c r="O19" s="28"/>
      <c r="P19" s="28"/>
      <c r="Q19" s="60"/>
      <c r="R19" s="62" t="s">
        <v>2</v>
      </c>
      <c r="S19" s="63"/>
      <c r="T19" s="61"/>
      <c r="U19" s="59"/>
      <c r="V19" s="12"/>
      <c r="W19" s="72"/>
      <c r="Y19" s="78"/>
      <c r="Z19" s="79"/>
    </row>
    <row r="20" ht="15" customHeight="1" spans="6:26">
      <c r="F20" s="8"/>
      <c r="G20" s="11"/>
      <c r="H20" s="12"/>
      <c r="I20" s="12"/>
      <c r="J20" s="12"/>
      <c r="K20" s="12"/>
      <c r="L20" s="12"/>
      <c r="M20" s="12"/>
      <c r="N20" s="42"/>
      <c r="O20" s="12"/>
      <c r="P20" s="12"/>
      <c r="Q20" s="42"/>
      <c r="R20" s="42"/>
      <c r="S20" s="64"/>
      <c r="T20" s="64"/>
      <c r="U20" s="74"/>
      <c r="V20" s="12"/>
      <c r="W20" s="72"/>
      <c r="Y20" s="78">
        <f ca="1">Y5+3</f>
        <v>45082</v>
      </c>
      <c r="Z20" s="79">
        <f ca="1" t="shared" si="0"/>
        <v>0</v>
      </c>
    </row>
    <row r="21" ht="40" customHeight="1" spans="6:33">
      <c r="F21" s="8"/>
      <c r="G21" s="13"/>
      <c r="H21" s="14"/>
      <c r="I21" s="30" t="s">
        <v>3</v>
      </c>
      <c r="J21" s="30" t="s">
        <v>4</v>
      </c>
      <c r="K21" s="30" t="s">
        <v>5</v>
      </c>
      <c r="L21" s="30" t="s">
        <v>6</v>
      </c>
      <c r="M21" s="30" t="s">
        <v>7</v>
      </c>
      <c r="N21" s="43" t="s">
        <v>8</v>
      </c>
      <c r="O21" s="30" t="s">
        <v>9</v>
      </c>
      <c r="P21" s="30" t="s">
        <v>10</v>
      </c>
      <c r="Q21" s="43" t="s">
        <v>11</v>
      </c>
      <c r="R21" s="43" t="s">
        <v>12</v>
      </c>
      <c r="S21" s="65" t="s">
        <v>13</v>
      </c>
      <c r="T21" s="66"/>
      <c r="U21" s="75"/>
      <c r="V21" s="76"/>
      <c r="W21" s="72"/>
      <c r="X21" s="12"/>
      <c r="Y21" s="78">
        <f ca="1" t="shared" ref="Y21:Y23" si="1">Y20+1</f>
        <v>45083</v>
      </c>
      <c r="Z21" s="79">
        <f ca="1" t="shared" si="0"/>
        <v>0</v>
      </c>
      <c r="AB21" s="80" t="s">
        <v>14</v>
      </c>
      <c r="AC21" s="86" t="s">
        <v>15</v>
      </c>
      <c r="AD21" s="80" t="s">
        <v>16</v>
      </c>
      <c r="AE21" s="80" t="s">
        <v>15</v>
      </c>
      <c r="AF21" s="80" t="s">
        <v>17</v>
      </c>
      <c r="AG21" s="91">
        <f>AB27/(AB27+AF28)</f>
        <v>0.51219512195122</v>
      </c>
    </row>
    <row r="22" ht="40" customHeight="1" spans="6:33">
      <c r="F22" s="8"/>
      <c r="G22" s="15"/>
      <c r="H22" s="16"/>
      <c r="I22" s="31">
        <f t="shared" ref="I22:I58" si="2">IF(J22&lt;&gt;"",ROW()-ROW($I$21),"-")</f>
        <v>1</v>
      </c>
      <c r="J22" s="32" t="s">
        <v>18</v>
      </c>
      <c r="K22" s="31" t="s">
        <v>19</v>
      </c>
      <c r="L22" s="33" t="s">
        <v>20</v>
      </c>
      <c r="M22" s="33" t="s">
        <v>14</v>
      </c>
      <c r="N22" s="44">
        <v>44571</v>
      </c>
      <c r="O22" s="44" t="s">
        <v>21</v>
      </c>
      <c r="P22" s="44" t="s">
        <v>22</v>
      </c>
      <c r="Q22" s="67">
        <f ca="1" t="shared" ref="Q22:Q57" si="3">RANDBETWEEN(300,500)</f>
        <v>461</v>
      </c>
      <c r="R22" s="67" t="s">
        <v>23</v>
      </c>
      <c r="S22" s="31"/>
      <c r="T22" s="16"/>
      <c r="U22" s="15"/>
      <c r="V22" s="76"/>
      <c r="W22" s="72"/>
      <c r="Y22" s="78">
        <f ca="1" t="shared" si="1"/>
        <v>45084</v>
      </c>
      <c r="Z22" s="79">
        <f ca="1" t="shared" si="0"/>
        <v>0</v>
      </c>
      <c r="AB22" s="80" t="s">
        <v>22</v>
      </c>
      <c r="AC22" s="86">
        <f>COUNTIF($P$22:$P$2724,AB22)</f>
        <v>5</v>
      </c>
      <c r="AD22" s="80" t="s">
        <v>24</v>
      </c>
      <c r="AE22" s="80">
        <f>COUNTIF($P$22:$P$2724,AD22)</f>
        <v>3</v>
      </c>
      <c r="AF22" s="80" t="s">
        <v>25</v>
      </c>
      <c r="AG22" s="91">
        <f>1-AG21</f>
        <v>0.48780487804878</v>
      </c>
    </row>
    <row r="23" ht="40" customHeight="1" spans="6:31">
      <c r="F23" s="8"/>
      <c r="G23" s="15"/>
      <c r="H23" s="16"/>
      <c r="I23" s="31">
        <f t="shared" si="2"/>
        <v>2</v>
      </c>
      <c r="J23" s="32" t="s">
        <v>26</v>
      </c>
      <c r="K23" s="31" t="s">
        <v>27</v>
      </c>
      <c r="L23" s="33" t="s">
        <v>28</v>
      </c>
      <c r="M23" s="33" t="s">
        <v>16</v>
      </c>
      <c r="N23" s="44">
        <v>44617</v>
      </c>
      <c r="O23" s="44" t="s">
        <v>29</v>
      </c>
      <c r="P23" s="44" t="s">
        <v>30</v>
      </c>
      <c r="Q23" s="67">
        <f ca="1" t="shared" si="3"/>
        <v>345</v>
      </c>
      <c r="R23" s="67" t="s">
        <v>31</v>
      </c>
      <c r="S23" s="31"/>
      <c r="T23" s="16"/>
      <c r="U23" s="15"/>
      <c r="V23" s="76"/>
      <c r="W23" s="72"/>
      <c r="Y23" s="78">
        <f ca="1" t="shared" si="1"/>
        <v>45085</v>
      </c>
      <c r="Z23" s="79">
        <f ca="1" t="shared" si="0"/>
        <v>0</v>
      </c>
      <c r="AB23" s="80" t="s">
        <v>32</v>
      </c>
      <c r="AC23" s="86">
        <f>COUNTIF($P$22:$P$2724,AB23)</f>
        <v>2</v>
      </c>
      <c r="AD23" s="80" t="s">
        <v>33</v>
      </c>
      <c r="AE23" s="80">
        <f>COUNTIF($P$22:$P$2724,AD23)</f>
        <v>3</v>
      </c>
    </row>
    <row r="24" ht="40" customHeight="1" spans="6:31">
      <c r="F24" s="8"/>
      <c r="G24" s="15"/>
      <c r="H24" s="16"/>
      <c r="I24" s="31">
        <f t="shared" si="2"/>
        <v>3</v>
      </c>
      <c r="J24" s="32" t="s">
        <v>34</v>
      </c>
      <c r="K24" s="31" t="s">
        <v>35</v>
      </c>
      <c r="L24" s="33" t="s">
        <v>36</v>
      </c>
      <c r="M24" s="33" t="s">
        <v>14</v>
      </c>
      <c r="N24" s="44">
        <v>44630</v>
      </c>
      <c r="O24" s="44" t="s">
        <v>37</v>
      </c>
      <c r="P24" s="44" t="s">
        <v>32</v>
      </c>
      <c r="Q24" s="67">
        <f ca="1" t="shared" si="3"/>
        <v>351</v>
      </c>
      <c r="R24" s="67" t="s">
        <v>38</v>
      </c>
      <c r="S24" s="31"/>
      <c r="T24" s="16"/>
      <c r="U24" s="15"/>
      <c r="V24" s="76"/>
      <c r="W24" s="72"/>
      <c r="Y24" s="1"/>
      <c r="AB24" s="80" t="s">
        <v>39</v>
      </c>
      <c r="AC24" s="86">
        <f>COUNTIF($P$22:$P$2724,AB24)</f>
        <v>9</v>
      </c>
      <c r="AD24" s="80" t="s">
        <v>30</v>
      </c>
      <c r="AE24" s="80">
        <f>COUNTIF($P$22:$P$2724,AD24)</f>
        <v>4</v>
      </c>
    </row>
    <row r="25" ht="40" customHeight="1" spans="6:31">
      <c r="F25" s="8"/>
      <c r="G25" s="15"/>
      <c r="H25" s="16"/>
      <c r="I25" s="31">
        <f t="shared" si="2"/>
        <v>4</v>
      </c>
      <c r="J25" s="32" t="s">
        <v>40</v>
      </c>
      <c r="K25" s="31" t="s">
        <v>41</v>
      </c>
      <c r="L25" s="33" t="s">
        <v>42</v>
      </c>
      <c r="M25" s="33" t="s">
        <v>16</v>
      </c>
      <c r="N25" s="44">
        <v>44666</v>
      </c>
      <c r="O25" s="44" t="s">
        <v>43</v>
      </c>
      <c r="P25" s="44" t="s">
        <v>44</v>
      </c>
      <c r="Q25" s="67">
        <f ca="1" t="shared" si="3"/>
        <v>493</v>
      </c>
      <c r="R25" s="67" t="s">
        <v>45</v>
      </c>
      <c r="S25" s="31"/>
      <c r="T25" s="16"/>
      <c r="U25" s="15"/>
      <c r="V25" s="76"/>
      <c r="W25" s="72"/>
      <c r="Y25" s="1"/>
      <c r="AB25" s="80" t="s">
        <v>46</v>
      </c>
      <c r="AC25" s="86">
        <f>COUNTIF($P$22:$P$2724,AB25)</f>
        <v>5</v>
      </c>
      <c r="AD25" s="80" t="s">
        <v>44</v>
      </c>
      <c r="AE25" s="80">
        <f>COUNTIF($P$22:$P$2724,AD25)</f>
        <v>5</v>
      </c>
    </row>
    <row r="26" ht="40" customHeight="1" spans="6:31">
      <c r="F26" s="8"/>
      <c r="G26" s="15"/>
      <c r="H26" s="16"/>
      <c r="I26" s="31">
        <f t="shared" si="2"/>
        <v>5</v>
      </c>
      <c r="J26" s="32" t="s">
        <v>47</v>
      </c>
      <c r="K26" s="31" t="s">
        <v>48</v>
      </c>
      <c r="L26" s="33" t="s">
        <v>49</v>
      </c>
      <c r="M26" s="33" t="s">
        <v>16</v>
      </c>
      <c r="N26" s="44">
        <v>44691</v>
      </c>
      <c r="O26" s="44" t="s">
        <v>50</v>
      </c>
      <c r="P26" s="44" t="s">
        <v>33</v>
      </c>
      <c r="Q26" s="67">
        <f ca="1" t="shared" si="3"/>
        <v>379</v>
      </c>
      <c r="R26" s="67" t="s">
        <v>51</v>
      </c>
      <c r="S26" s="31"/>
      <c r="T26" s="16"/>
      <c r="U26" s="15"/>
      <c r="V26" s="76"/>
      <c r="W26" s="72"/>
      <c r="Y26" s="1"/>
      <c r="AD26" s="80" t="s">
        <v>46</v>
      </c>
      <c r="AE26" s="80">
        <f>COUNTIF($P$22:$P$2724,AD26)</f>
        <v>5</v>
      </c>
    </row>
    <row r="27" ht="40" customHeight="1" spans="6:28">
      <c r="F27" s="8"/>
      <c r="G27" s="15"/>
      <c r="H27" s="16"/>
      <c r="I27" s="31">
        <f t="shared" si="2"/>
        <v>6</v>
      </c>
      <c r="J27" s="32" t="s">
        <v>52</v>
      </c>
      <c r="K27" s="31" t="s">
        <v>41</v>
      </c>
      <c r="L27" s="33" t="s">
        <v>53</v>
      </c>
      <c r="M27" s="33" t="s">
        <v>14</v>
      </c>
      <c r="N27" s="44">
        <v>44727</v>
      </c>
      <c r="O27" s="44" t="s">
        <v>54</v>
      </c>
      <c r="P27" s="44" t="s">
        <v>46</v>
      </c>
      <c r="Q27" s="67">
        <f ca="1" t="shared" si="3"/>
        <v>491</v>
      </c>
      <c r="R27" s="67" t="s">
        <v>55</v>
      </c>
      <c r="S27" s="31"/>
      <c r="T27" s="16"/>
      <c r="U27" s="15"/>
      <c r="V27" s="76"/>
      <c r="W27" s="72"/>
      <c r="Y27" s="1"/>
      <c r="AB27" s="81">
        <f>SUM(AC22:AC25)</f>
        <v>21</v>
      </c>
    </row>
    <row r="28" ht="40" customHeight="1" spans="6:34">
      <c r="F28" s="8"/>
      <c r="G28" s="15"/>
      <c r="H28" s="16"/>
      <c r="I28" s="31">
        <f t="shared" si="2"/>
        <v>7</v>
      </c>
      <c r="J28" s="32" t="s">
        <v>56</v>
      </c>
      <c r="K28" s="31" t="s">
        <v>27</v>
      </c>
      <c r="L28" s="33" t="s">
        <v>57</v>
      </c>
      <c r="M28" s="33" t="s">
        <v>14</v>
      </c>
      <c r="N28" s="44">
        <v>44752</v>
      </c>
      <c r="O28" s="44" t="s">
        <v>58</v>
      </c>
      <c r="P28" s="44" t="s">
        <v>39</v>
      </c>
      <c r="Q28" s="67">
        <f ca="1" t="shared" si="3"/>
        <v>360</v>
      </c>
      <c r="R28" s="67" t="s">
        <v>59</v>
      </c>
      <c r="S28" s="31"/>
      <c r="T28" s="16"/>
      <c r="U28" s="15"/>
      <c r="V28" s="76"/>
      <c r="W28" s="72"/>
      <c r="Y28" s="1"/>
      <c r="AB28" s="82"/>
      <c r="AC28" s="82"/>
      <c r="AD28" s="87"/>
      <c r="AE28" s="87"/>
      <c r="AF28" s="81">
        <f>SUM(AE22:AE26)</f>
        <v>20</v>
      </c>
      <c r="AG28" s="87"/>
      <c r="AH28" s="87"/>
    </row>
    <row r="29" ht="40" customHeight="1" spans="6:34">
      <c r="F29" s="8"/>
      <c r="G29" s="15"/>
      <c r="H29" s="16"/>
      <c r="I29" s="31">
        <f t="shared" si="2"/>
        <v>8</v>
      </c>
      <c r="J29" s="32" t="s">
        <v>60</v>
      </c>
      <c r="K29" s="31" t="s">
        <v>19</v>
      </c>
      <c r="L29" s="33" t="s">
        <v>61</v>
      </c>
      <c r="M29" s="33" t="s">
        <v>16</v>
      </c>
      <c r="N29" s="44">
        <v>44779</v>
      </c>
      <c r="O29" s="44" t="s">
        <v>62</v>
      </c>
      <c r="P29" s="44" t="s">
        <v>46</v>
      </c>
      <c r="Q29" s="67">
        <f ca="1" t="shared" si="3"/>
        <v>428</v>
      </c>
      <c r="R29" s="67" t="s">
        <v>63</v>
      </c>
      <c r="S29" s="31"/>
      <c r="T29" s="16"/>
      <c r="U29" s="15"/>
      <c r="V29" s="76"/>
      <c r="W29" s="72"/>
      <c r="Y29" s="1"/>
      <c r="AB29" s="83"/>
      <c r="AC29" s="83" t="s">
        <v>64</v>
      </c>
      <c r="AD29" s="83">
        <v>2022</v>
      </c>
      <c r="AE29" s="87"/>
      <c r="AF29" s="83"/>
      <c r="AG29" s="92"/>
      <c r="AH29" s="83"/>
    </row>
    <row r="30" ht="40" customHeight="1" spans="6:34">
      <c r="F30" s="8"/>
      <c r="G30" s="15"/>
      <c r="H30" s="16"/>
      <c r="I30" s="31">
        <f t="shared" si="2"/>
        <v>9</v>
      </c>
      <c r="J30" s="32" t="s">
        <v>65</v>
      </c>
      <c r="K30" s="31" t="s">
        <v>27</v>
      </c>
      <c r="L30" s="33" t="s">
        <v>66</v>
      </c>
      <c r="M30" s="33" t="s">
        <v>14</v>
      </c>
      <c r="N30" s="44">
        <v>44822</v>
      </c>
      <c r="O30" s="44" t="s">
        <v>67</v>
      </c>
      <c r="P30" s="44" t="s">
        <v>22</v>
      </c>
      <c r="Q30" s="67">
        <f ca="1" t="shared" si="3"/>
        <v>493</v>
      </c>
      <c r="R30" s="67" t="s">
        <v>68</v>
      </c>
      <c r="S30" s="31"/>
      <c r="T30" s="16"/>
      <c r="U30" s="15"/>
      <c r="V30" s="76"/>
      <c r="W30" s="72"/>
      <c r="Y30" s="1"/>
      <c r="AC30" s="87"/>
      <c r="AD30" s="87"/>
      <c r="AE30" s="87"/>
      <c r="AF30" s="87"/>
      <c r="AG30" s="87"/>
      <c r="AH30" s="87"/>
    </row>
    <row r="31" ht="40" customHeight="1" spans="6:34">
      <c r="F31" s="8"/>
      <c r="G31" s="15"/>
      <c r="H31" s="16"/>
      <c r="I31" s="31">
        <f t="shared" si="2"/>
        <v>10</v>
      </c>
      <c r="J31" s="32" t="s">
        <v>69</v>
      </c>
      <c r="K31" s="31" t="s">
        <v>35</v>
      </c>
      <c r="L31" s="33" t="s">
        <v>70</v>
      </c>
      <c r="M31" s="33" t="s">
        <v>16</v>
      </c>
      <c r="N31" s="44">
        <v>44854</v>
      </c>
      <c r="O31" s="44" t="s">
        <v>71</v>
      </c>
      <c r="P31" s="44" t="s">
        <v>30</v>
      </c>
      <c r="Q31" s="67">
        <f ca="1" t="shared" si="3"/>
        <v>457</v>
      </c>
      <c r="R31" s="67" t="s">
        <v>72</v>
      </c>
      <c r="S31" s="31"/>
      <c r="T31" s="16"/>
      <c r="U31" s="15"/>
      <c r="V31" s="76"/>
      <c r="W31" s="72"/>
      <c r="Y31" s="1"/>
      <c r="AB31" s="84" t="s">
        <v>73</v>
      </c>
      <c r="AC31" s="84" t="s">
        <v>14</v>
      </c>
      <c r="AD31" s="84" t="s">
        <v>16</v>
      </c>
      <c r="AE31" s="87"/>
      <c r="AF31" s="88" t="s">
        <v>74</v>
      </c>
      <c r="AG31" s="88" t="s">
        <v>14</v>
      </c>
      <c r="AH31" s="88" t="s">
        <v>16</v>
      </c>
    </row>
    <row r="32" ht="40" customHeight="1" spans="6:34">
      <c r="F32" s="8"/>
      <c r="G32" s="15"/>
      <c r="H32" s="16"/>
      <c r="I32" s="31">
        <f t="shared" si="2"/>
        <v>11</v>
      </c>
      <c r="J32" s="32" t="s">
        <v>75</v>
      </c>
      <c r="K32" s="31" t="s">
        <v>41</v>
      </c>
      <c r="L32" s="33" t="s">
        <v>76</v>
      </c>
      <c r="M32" s="33" t="s">
        <v>16</v>
      </c>
      <c r="N32" s="44">
        <v>44849</v>
      </c>
      <c r="O32" s="44" t="s">
        <v>77</v>
      </c>
      <c r="P32" s="44" t="s">
        <v>44</v>
      </c>
      <c r="Q32" s="67">
        <f ca="1" t="shared" si="3"/>
        <v>491</v>
      </c>
      <c r="R32" s="67" t="s">
        <v>78</v>
      </c>
      <c r="S32" s="31"/>
      <c r="T32" s="16"/>
      <c r="U32" s="15"/>
      <c r="V32" s="76"/>
      <c r="W32" s="72"/>
      <c r="Y32" s="1"/>
      <c r="AB32" s="85" t="s">
        <v>79</v>
      </c>
      <c r="AC32" s="89">
        <f>SUMPRODUCT((MONTH($N$22:$N$3517)&amp;"月"=$AB32)*(YEAR($N$22:$N$3517)=$AD$29)*($M$22:$M$3517=$AC$31))</f>
        <v>2</v>
      </c>
      <c r="AD32" s="89">
        <f>SUMPRODUCT((MONTH($N$22:$N$3517)&amp;"月"=$AB32)*(YEAR($N$22:$N$3517)=$AD$29)*($M$22:$M$3517=$AD$31))</f>
        <v>1</v>
      </c>
      <c r="AE32" s="87"/>
      <c r="AF32" s="90" t="s">
        <v>19</v>
      </c>
      <c r="AG32" s="90">
        <f t="shared" ref="AG32:AG37" si="4">COUNTIFS($K$22:$K$2696,AF32,$M$22:$M$2696,AG$31)</f>
        <v>1</v>
      </c>
      <c r="AH32" s="90">
        <f t="shared" ref="AH32:AH37" si="5">COUNTIFS($K$22:$K$2696,AF32,$M$22:$M$2696,AH$31)</f>
        <v>4</v>
      </c>
    </row>
    <row r="33" ht="40" customHeight="1" spans="6:34">
      <c r="F33" s="8"/>
      <c r="G33" s="15"/>
      <c r="H33" s="16"/>
      <c r="I33" s="31">
        <f t="shared" si="2"/>
        <v>12</v>
      </c>
      <c r="J33" s="32" t="s">
        <v>80</v>
      </c>
      <c r="K33" s="31" t="s">
        <v>48</v>
      </c>
      <c r="L33" s="33" t="s">
        <v>81</v>
      </c>
      <c r="M33" s="33" t="s">
        <v>14</v>
      </c>
      <c r="N33" s="44">
        <v>44875</v>
      </c>
      <c r="O33" s="44" t="s">
        <v>82</v>
      </c>
      <c r="P33" s="44" t="s">
        <v>39</v>
      </c>
      <c r="Q33" s="67">
        <f ca="1" t="shared" si="3"/>
        <v>351</v>
      </c>
      <c r="R33" s="67" t="s">
        <v>83</v>
      </c>
      <c r="S33" s="31"/>
      <c r="T33" s="16"/>
      <c r="U33" s="15"/>
      <c r="V33" s="76"/>
      <c r="W33" s="72"/>
      <c r="Y33" s="1"/>
      <c r="AB33" s="85" t="s">
        <v>84</v>
      </c>
      <c r="AC33" s="89">
        <f t="shared" ref="AC33:AC43" si="6">SUMPRODUCT((MONTH($N$22:$N$3517)&amp;"月"=$AB33)*(YEAR($N$22:$N$3517)=$AD$29)*($M$22:$M$3517=$AC$31))</f>
        <v>1</v>
      </c>
      <c r="AD33" s="89">
        <f t="shared" ref="AD33:AD43" si="7">SUMPRODUCT((MONTH($N$22:$N$3517)&amp;"月"=$AB33)*(YEAR($N$22:$N$3517)=$AD$29)*($M$22:$M$3517=$AD$31))</f>
        <v>2</v>
      </c>
      <c r="AE33" s="87"/>
      <c r="AF33" s="90" t="s">
        <v>35</v>
      </c>
      <c r="AG33" s="90">
        <f t="shared" si="4"/>
        <v>1</v>
      </c>
      <c r="AH33" s="90">
        <f t="shared" si="5"/>
        <v>1</v>
      </c>
    </row>
    <row r="34" ht="40" customHeight="1" spans="6:34">
      <c r="F34" s="8"/>
      <c r="G34" s="15"/>
      <c r="H34" s="16"/>
      <c r="I34" s="31">
        <f t="shared" si="2"/>
        <v>13</v>
      </c>
      <c r="J34" s="32" t="s">
        <v>85</v>
      </c>
      <c r="K34" s="31" t="s">
        <v>41</v>
      </c>
      <c r="L34" s="33" t="s">
        <v>86</v>
      </c>
      <c r="M34" s="33" t="s">
        <v>16</v>
      </c>
      <c r="N34" s="44">
        <v>44885</v>
      </c>
      <c r="O34" s="44" t="s">
        <v>87</v>
      </c>
      <c r="P34" s="44" t="s">
        <v>33</v>
      </c>
      <c r="Q34" s="67">
        <f ca="1" t="shared" si="3"/>
        <v>497</v>
      </c>
      <c r="R34" s="67" t="s">
        <v>88</v>
      </c>
      <c r="S34" s="31"/>
      <c r="T34" s="16"/>
      <c r="U34" s="15"/>
      <c r="V34" s="76"/>
      <c r="W34" s="72"/>
      <c r="Y34" s="1"/>
      <c r="AB34" s="85" t="s">
        <v>89</v>
      </c>
      <c r="AC34" s="89">
        <f t="shared" si="6"/>
        <v>1</v>
      </c>
      <c r="AD34" s="89">
        <f t="shared" si="7"/>
        <v>1</v>
      </c>
      <c r="AE34" s="87"/>
      <c r="AF34" s="90" t="s">
        <v>90</v>
      </c>
      <c r="AG34" s="90">
        <f t="shared" si="4"/>
        <v>0</v>
      </c>
      <c r="AH34" s="90">
        <f t="shared" si="5"/>
        <v>0</v>
      </c>
    </row>
    <row r="35" ht="40" customHeight="1" spans="6:34">
      <c r="F35" s="8"/>
      <c r="G35" s="15"/>
      <c r="H35" s="16"/>
      <c r="I35" s="31">
        <f t="shared" si="2"/>
        <v>14</v>
      </c>
      <c r="J35" s="32" t="s">
        <v>91</v>
      </c>
      <c r="K35" s="31" t="s">
        <v>27</v>
      </c>
      <c r="L35" s="33" t="s">
        <v>92</v>
      </c>
      <c r="M35" s="33" t="s">
        <v>16</v>
      </c>
      <c r="N35" s="44">
        <v>44571</v>
      </c>
      <c r="O35" s="44" t="s">
        <v>93</v>
      </c>
      <c r="P35" s="44" t="s">
        <v>30</v>
      </c>
      <c r="Q35" s="67">
        <f ca="1" t="shared" si="3"/>
        <v>310</v>
      </c>
      <c r="R35" s="67" t="s">
        <v>94</v>
      </c>
      <c r="S35" s="31"/>
      <c r="T35" s="16"/>
      <c r="U35" s="15"/>
      <c r="V35" s="76"/>
      <c r="W35" s="72"/>
      <c r="Y35" s="1"/>
      <c r="AB35" s="85" t="s">
        <v>95</v>
      </c>
      <c r="AC35" s="89">
        <f t="shared" si="6"/>
        <v>2</v>
      </c>
      <c r="AD35" s="89">
        <f t="shared" si="7"/>
        <v>1</v>
      </c>
      <c r="AE35" s="87"/>
      <c r="AF35" s="90" t="s">
        <v>27</v>
      </c>
      <c r="AG35" s="90">
        <f t="shared" si="4"/>
        <v>6</v>
      </c>
      <c r="AH35" s="90">
        <f t="shared" si="5"/>
        <v>5</v>
      </c>
    </row>
    <row r="36" ht="40" customHeight="1" spans="6:34">
      <c r="F36" s="8"/>
      <c r="G36" s="15"/>
      <c r="H36" s="16"/>
      <c r="I36" s="31">
        <f t="shared" si="2"/>
        <v>15</v>
      </c>
      <c r="J36" s="32" t="s">
        <v>96</v>
      </c>
      <c r="K36" s="31" t="s">
        <v>41</v>
      </c>
      <c r="L36" s="33" t="s">
        <v>97</v>
      </c>
      <c r="M36" s="33" t="s">
        <v>14</v>
      </c>
      <c r="N36" s="44">
        <v>44617</v>
      </c>
      <c r="O36" s="44" t="s">
        <v>98</v>
      </c>
      <c r="P36" s="44" t="s">
        <v>39</v>
      </c>
      <c r="Q36" s="67">
        <f ca="1" t="shared" si="3"/>
        <v>497</v>
      </c>
      <c r="R36" s="67" t="s">
        <v>99</v>
      </c>
      <c r="S36" s="31"/>
      <c r="T36" s="16"/>
      <c r="U36" s="15"/>
      <c r="V36" s="76"/>
      <c r="W36" s="72"/>
      <c r="Y36" s="1"/>
      <c r="AB36" s="85" t="s">
        <v>100</v>
      </c>
      <c r="AC36" s="89">
        <f t="shared" si="6"/>
        <v>2</v>
      </c>
      <c r="AD36" s="89">
        <f t="shared" si="7"/>
        <v>1</v>
      </c>
      <c r="AE36" s="87"/>
      <c r="AF36" s="90" t="s">
        <v>41</v>
      </c>
      <c r="AG36" s="90">
        <f t="shared" si="4"/>
        <v>5</v>
      </c>
      <c r="AH36" s="90">
        <f t="shared" si="5"/>
        <v>7</v>
      </c>
    </row>
    <row r="37" ht="40" customHeight="1" spans="6:34">
      <c r="F37" s="8"/>
      <c r="G37" s="15"/>
      <c r="H37" s="16"/>
      <c r="I37" s="31">
        <f t="shared" si="2"/>
        <v>16</v>
      </c>
      <c r="J37" s="32" t="s">
        <v>101</v>
      </c>
      <c r="K37" s="31" t="s">
        <v>48</v>
      </c>
      <c r="L37" s="33" t="s">
        <v>102</v>
      </c>
      <c r="M37" s="31" t="s">
        <v>14</v>
      </c>
      <c r="N37" s="44">
        <v>44905</v>
      </c>
      <c r="O37" s="44" t="s">
        <v>103</v>
      </c>
      <c r="P37" s="44" t="s">
        <v>22</v>
      </c>
      <c r="Q37" s="67">
        <f ca="1" t="shared" si="3"/>
        <v>487</v>
      </c>
      <c r="R37" s="67" t="s">
        <v>104</v>
      </c>
      <c r="S37" s="31"/>
      <c r="T37" s="16"/>
      <c r="U37" s="15"/>
      <c r="V37" s="76"/>
      <c r="W37" s="72"/>
      <c r="Y37" s="1"/>
      <c r="AB37" s="85" t="s">
        <v>105</v>
      </c>
      <c r="AC37" s="89">
        <f t="shared" si="6"/>
        <v>1</v>
      </c>
      <c r="AD37" s="89">
        <f t="shared" si="7"/>
        <v>1</v>
      </c>
      <c r="AE37" s="87"/>
      <c r="AF37" s="90" t="s">
        <v>48</v>
      </c>
      <c r="AG37" s="90">
        <f t="shared" si="4"/>
        <v>5</v>
      </c>
      <c r="AH37" s="90">
        <f t="shared" si="5"/>
        <v>1</v>
      </c>
    </row>
    <row r="38" ht="40" customHeight="1" spans="6:34">
      <c r="F38" s="8"/>
      <c r="G38" s="15"/>
      <c r="H38" s="16"/>
      <c r="I38" s="31">
        <f t="shared" si="2"/>
        <v>17</v>
      </c>
      <c r="J38" s="32" t="s">
        <v>106</v>
      </c>
      <c r="K38" s="31" t="s">
        <v>41</v>
      </c>
      <c r="L38" s="33" t="s">
        <v>107</v>
      </c>
      <c r="M38" s="31" t="s">
        <v>16</v>
      </c>
      <c r="N38" s="44">
        <v>44635</v>
      </c>
      <c r="O38" s="44" t="s">
        <v>108</v>
      </c>
      <c r="P38" s="44" t="s">
        <v>46</v>
      </c>
      <c r="Q38" s="67">
        <f ca="1" t="shared" si="3"/>
        <v>379</v>
      </c>
      <c r="R38" s="67" t="s">
        <v>109</v>
      </c>
      <c r="S38" s="31"/>
      <c r="T38" s="16"/>
      <c r="U38" s="15"/>
      <c r="V38" s="76"/>
      <c r="W38" s="72"/>
      <c r="Y38" s="1"/>
      <c r="AB38" s="85" t="s">
        <v>110</v>
      </c>
      <c r="AC38" s="89">
        <f t="shared" si="6"/>
        <v>2</v>
      </c>
      <c r="AD38" s="89">
        <f t="shared" si="7"/>
        <v>1</v>
      </c>
      <c r="AE38" s="87"/>
      <c r="AF38" s="90" t="s">
        <v>111</v>
      </c>
      <c r="AG38" s="90">
        <f>SUM(AG32:AG37)</f>
        <v>18</v>
      </c>
      <c r="AH38" s="90">
        <f>SUM(AH32:AH37)</f>
        <v>18</v>
      </c>
    </row>
    <row r="39" ht="40" customHeight="1" spans="6:32">
      <c r="F39" s="8"/>
      <c r="G39" s="15"/>
      <c r="H39" s="16"/>
      <c r="I39" s="31">
        <f t="shared" si="2"/>
        <v>18</v>
      </c>
      <c r="J39" s="32" t="s">
        <v>112</v>
      </c>
      <c r="K39" s="31" t="s">
        <v>27</v>
      </c>
      <c r="L39" s="33" t="s">
        <v>113</v>
      </c>
      <c r="M39" s="31" t="s">
        <v>14</v>
      </c>
      <c r="N39" s="44">
        <v>44691</v>
      </c>
      <c r="O39" s="44" t="s">
        <v>114</v>
      </c>
      <c r="P39" s="44" t="s">
        <v>39</v>
      </c>
      <c r="Q39" s="67">
        <f ca="1" t="shared" si="3"/>
        <v>303</v>
      </c>
      <c r="R39" s="67" t="s">
        <v>115</v>
      </c>
      <c r="S39" s="31"/>
      <c r="T39" s="16"/>
      <c r="U39" s="15"/>
      <c r="V39" s="76"/>
      <c r="W39" s="72"/>
      <c r="Y39" s="1"/>
      <c r="AB39" s="85" t="s">
        <v>116</v>
      </c>
      <c r="AC39" s="89">
        <f t="shared" si="6"/>
        <v>1</v>
      </c>
      <c r="AD39" s="89">
        <f t="shared" si="7"/>
        <v>3</v>
      </c>
      <c r="AE39" s="87"/>
      <c r="AF39" s="87"/>
    </row>
    <row r="40" ht="40" customHeight="1" spans="6:32">
      <c r="F40" s="8"/>
      <c r="G40" s="15"/>
      <c r="H40" s="16"/>
      <c r="I40" s="31">
        <f t="shared" si="2"/>
        <v>19</v>
      </c>
      <c r="J40" s="32" t="s">
        <v>117</v>
      </c>
      <c r="K40" s="31" t="s">
        <v>19</v>
      </c>
      <c r="L40" s="33" t="s">
        <v>118</v>
      </c>
      <c r="M40" s="33" t="s">
        <v>16</v>
      </c>
      <c r="N40" s="44">
        <v>44788</v>
      </c>
      <c r="O40" s="44" t="s">
        <v>119</v>
      </c>
      <c r="P40" s="44" t="s">
        <v>24</v>
      </c>
      <c r="Q40" s="67">
        <f ca="1" t="shared" si="3"/>
        <v>321</v>
      </c>
      <c r="R40" s="67" t="s">
        <v>120</v>
      </c>
      <c r="S40" s="31"/>
      <c r="T40" s="16"/>
      <c r="U40" s="15"/>
      <c r="V40" s="76"/>
      <c r="W40" s="72"/>
      <c r="Y40" s="1"/>
      <c r="AB40" s="85" t="s">
        <v>121</v>
      </c>
      <c r="AC40" s="89">
        <f t="shared" si="6"/>
        <v>2</v>
      </c>
      <c r="AD40" s="89">
        <f t="shared" si="7"/>
        <v>1</v>
      </c>
      <c r="AE40" s="87"/>
      <c r="AF40" s="87"/>
    </row>
    <row r="41" ht="40" customHeight="1" spans="6:32">
      <c r="F41" s="8"/>
      <c r="G41" s="15"/>
      <c r="H41" s="16"/>
      <c r="I41" s="31">
        <f t="shared" si="2"/>
        <v>20</v>
      </c>
      <c r="J41" s="32" t="s">
        <v>122</v>
      </c>
      <c r="K41" s="31" t="s">
        <v>27</v>
      </c>
      <c r="L41" s="33" t="s">
        <v>123</v>
      </c>
      <c r="M41" s="33" t="s">
        <v>16</v>
      </c>
      <c r="N41" s="44">
        <v>44752</v>
      </c>
      <c r="O41" s="44" t="s">
        <v>124</v>
      </c>
      <c r="P41" s="44" t="s">
        <v>44</v>
      </c>
      <c r="Q41" s="67">
        <f ca="1" t="shared" si="3"/>
        <v>444</v>
      </c>
      <c r="R41" s="67" t="s">
        <v>125</v>
      </c>
      <c r="S41" s="31"/>
      <c r="T41" s="16"/>
      <c r="U41" s="15"/>
      <c r="V41" s="76"/>
      <c r="W41" s="72"/>
      <c r="Y41" s="1"/>
      <c r="AB41" s="85" t="s">
        <v>126</v>
      </c>
      <c r="AC41" s="89">
        <f t="shared" si="6"/>
        <v>1</v>
      </c>
      <c r="AD41" s="89">
        <f t="shared" si="7"/>
        <v>2</v>
      </c>
      <c r="AE41" s="87"/>
      <c r="AF41" s="87"/>
    </row>
    <row r="42" ht="40" customHeight="1" spans="6:32">
      <c r="F42" s="8"/>
      <c r="G42" s="15"/>
      <c r="H42" s="16"/>
      <c r="I42" s="31">
        <f t="shared" si="2"/>
        <v>21</v>
      </c>
      <c r="J42" s="32" t="s">
        <v>127</v>
      </c>
      <c r="K42" s="31" t="s">
        <v>41</v>
      </c>
      <c r="L42" s="33" t="s">
        <v>128</v>
      </c>
      <c r="M42" s="33" t="s">
        <v>14</v>
      </c>
      <c r="N42" s="44">
        <v>44779</v>
      </c>
      <c r="O42" s="44" t="s">
        <v>129</v>
      </c>
      <c r="P42" s="44" t="s">
        <v>46</v>
      </c>
      <c r="Q42" s="67">
        <f ca="1" t="shared" si="3"/>
        <v>493</v>
      </c>
      <c r="R42" s="67" t="s">
        <v>130</v>
      </c>
      <c r="S42" s="31"/>
      <c r="T42" s="16"/>
      <c r="U42" s="15"/>
      <c r="V42" s="76"/>
      <c r="W42" s="72"/>
      <c r="AB42" s="85" t="s">
        <v>131</v>
      </c>
      <c r="AC42" s="89">
        <f t="shared" si="6"/>
        <v>2</v>
      </c>
      <c r="AD42" s="89">
        <f t="shared" si="7"/>
        <v>2</v>
      </c>
      <c r="AE42" s="87"/>
      <c r="AF42" s="87"/>
    </row>
    <row r="43" ht="40" customHeight="1" spans="6:32">
      <c r="F43" s="8"/>
      <c r="G43" s="15"/>
      <c r="H43" s="16"/>
      <c r="I43" s="31">
        <f t="shared" si="2"/>
        <v>22</v>
      </c>
      <c r="J43" s="32" t="s">
        <v>132</v>
      </c>
      <c r="K43" s="31" t="s">
        <v>48</v>
      </c>
      <c r="L43" s="33" t="s">
        <v>133</v>
      </c>
      <c r="M43" s="33" t="s">
        <v>14</v>
      </c>
      <c r="N43" s="44">
        <v>44822</v>
      </c>
      <c r="O43" s="44" t="s">
        <v>134</v>
      </c>
      <c r="P43" s="44" t="s">
        <v>32</v>
      </c>
      <c r="Q43" s="67">
        <f ca="1" t="shared" si="3"/>
        <v>423</v>
      </c>
      <c r="R43" s="67" t="s">
        <v>135</v>
      </c>
      <c r="S43" s="31"/>
      <c r="T43" s="16"/>
      <c r="U43" s="15"/>
      <c r="V43" s="76"/>
      <c r="W43" s="72"/>
      <c r="AB43" s="85" t="s">
        <v>136</v>
      </c>
      <c r="AC43" s="89">
        <f t="shared" si="6"/>
        <v>1</v>
      </c>
      <c r="AD43" s="89">
        <f t="shared" si="7"/>
        <v>2</v>
      </c>
      <c r="AE43" s="87"/>
      <c r="AF43" s="87"/>
    </row>
    <row r="44" ht="40" customHeight="1" spans="6:23">
      <c r="F44" s="8"/>
      <c r="G44" s="15"/>
      <c r="H44" s="16"/>
      <c r="I44" s="31">
        <f t="shared" si="2"/>
        <v>23</v>
      </c>
      <c r="J44" s="32" t="s">
        <v>137</v>
      </c>
      <c r="K44" s="31" t="s">
        <v>41</v>
      </c>
      <c r="L44" s="33" t="s">
        <v>138</v>
      </c>
      <c r="M44" s="33" t="s">
        <v>16</v>
      </c>
      <c r="N44" s="44">
        <v>44824</v>
      </c>
      <c r="O44" s="44" t="s">
        <v>139</v>
      </c>
      <c r="P44" s="44" t="s">
        <v>44</v>
      </c>
      <c r="Q44" s="67">
        <f ca="1" t="shared" si="3"/>
        <v>487</v>
      </c>
      <c r="R44" s="67" t="s">
        <v>140</v>
      </c>
      <c r="S44" s="31"/>
      <c r="T44" s="16"/>
      <c r="U44" s="15"/>
      <c r="V44" s="76"/>
      <c r="W44" s="72"/>
    </row>
    <row r="45" ht="40" customHeight="1" spans="6:23">
      <c r="F45" s="8"/>
      <c r="G45" s="15"/>
      <c r="H45" s="16"/>
      <c r="I45" s="31">
        <f t="shared" si="2"/>
        <v>24</v>
      </c>
      <c r="J45" s="32" t="s">
        <v>141</v>
      </c>
      <c r="K45" s="31" t="s">
        <v>27</v>
      </c>
      <c r="L45" s="33" t="s">
        <v>142</v>
      </c>
      <c r="M45" s="33" t="s">
        <v>14</v>
      </c>
      <c r="N45" s="44">
        <v>44849</v>
      </c>
      <c r="O45" s="44" t="s">
        <v>143</v>
      </c>
      <c r="P45" s="44" t="s">
        <v>39</v>
      </c>
      <c r="Q45" s="67">
        <f ca="1" t="shared" si="3"/>
        <v>348</v>
      </c>
      <c r="R45" s="67" t="s">
        <v>144</v>
      </c>
      <c r="S45" s="31"/>
      <c r="T45" s="16"/>
      <c r="U45" s="15"/>
      <c r="V45" s="76"/>
      <c r="W45" s="72"/>
    </row>
    <row r="46" ht="40" customHeight="1" spans="6:23">
      <c r="F46" s="8"/>
      <c r="G46" s="15"/>
      <c r="H46" s="16"/>
      <c r="I46" s="31">
        <f t="shared" si="2"/>
        <v>25</v>
      </c>
      <c r="J46" s="32" t="s">
        <v>145</v>
      </c>
      <c r="K46" s="31" t="s">
        <v>19</v>
      </c>
      <c r="L46" s="33" t="s">
        <v>146</v>
      </c>
      <c r="M46" s="33" t="s">
        <v>16</v>
      </c>
      <c r="N46" s="44">
        <v>44875</v>
      </c>
      <c r="O46" s="44" t="s">
        <v>147</v>
      </c>
      <c r="P46" s="44" t="s">
        <v>24</v>
      </c>
      <c r="Q46" s="67">
        <f ca="1" t="shared" si="3"/>
        <v>457</v>
      </c>
      <c r="R46" s="67" t="s">
        <v>148</v>
      </c>
      <c r="S46" s="31"/>
      <c r="T46" s="16"/>
      <c r="U46" s="15"/>
      <c r="V46" s="76"/>
      <c r="W46" s="72"/>
    </row>
    <row r="47" ht="40" customHeight="1" spans="6:23">
      <c r="F47" s="8"/>
      <c r="G47" s="15"/>
      <c r="H47" s="16"/>
      <c r="I47" s="31">
        <f t="shared" si="2"/>
        <v>26</v>
      </c>
      <c r="J47" s="32" t="s">
        <v>149</v>
      </c>
      <c r="K47" s="31" t="s">
        <v>27</v>
      </c>
      <c r="L47" s="33" t="s">
        <v>150</v>
      </c>
      <c r="M47" s="33" t="s">
        <v>16</v>
      </c>
      <c r="N47" s="44">
        <v>44915</v>
      </c>
      <c r="O47" s="44" t="s">
        <v>151</v>
      </c>
      <c r="P47" s="44" t="s">
        <v>33</v>
      </c>
      <c r="Q47" s="67">
        <f ca="1" t="shared" si="3"/>
        <v>360</v>
      </c>
      <c r="R47" s="67" t="s">
        <v>152</v>
      </c>
      <c r="S47" s="31"/>
      <c r="T47" s="16"/>
      <c r="U47" s="15"/>
      <c r="V47" s="76"/>
      <c r="W47" s="72"/>
    </row>
    <row r="48" ht="40" customHeight="1" spans="6:23">
      <c r="F48" s="8"/>
      <c r="G48" s="15"/>
      <c r="H48" s="16"/>
      <c r="I48" s="31">
        <f t="shared" si="2"/>
        <v>27</v>
      </c>
      <c r="J48" s="32" t="s">
        <v>153</v>
      </c>
      <c r="K48" s="31" t="s">
        <v>48</v>
      </c>
      <c r="L48" s="33" t="s">
        <v>154</v>
      </c>
      <c r="M48" s="33" t="s">
        <v>14</v>
      </c>
      <c r="N48" s="44">
        <v>44571</v>
      </c>
      <c r="O48" s="44" t="s">
        <v>155</v>
      </c>
      <c r="P48" s="44" t="s">
        <v>39</v>
      </c>
      <c r="Q48" s="67">
        <f ca="1" t="shared" si="3"/>
        <v>342</v>
      </c>
      <c r="R48" s="67" t="s">
        <v>156</v>
      </c>
      <c r="S48" s="31"/>
      <c r="T48" s="16"/>
      <c r="U48" s="15"/>
      <c r="V48" s="76"/>
      <c r="W48" s="72"/>
    </row>
    <row r="49" ht="40" customHeight="1" spans="6:23">
      <c r="F49" s="8"/>
      <c r="G49" s="15"/>
      <c r="H49" s="16"/>
      <c r="I49" s="31">
        <f t="shared" si="2"/>
        <v>28</v>
      </c>
      <c r="J49" s="32" t="s">
        <v>157</v>
      </c>
      <c r="K49" s="31" t="s">
        <v>41</v>
      </c>
      <c r="L49" s="33" t="s">
        <v>158</v>
      </c>
      <c r="M49" s="33" t="s">
        <v>16</v>
      </c>
      <c r="N49" s="44">
        <v>44617</v>
      </c>
      <c r="O49" s="44" t="s">
        <v>159</v>
      </c>
      <c r="P49" s="44" t="s">
        <v>44</v>
      </c>
      <c r="Q49" s="67">
        <f ca="1" t="shared" si="3"/>
        <v>418</v>
      </c>
      <c r="R49" s="67" t="s">
        <v>160</v>
      </c>
      <c r="S49" s="31"/>
      <c r="T49" s="16"/>
      <c r="U49" s="15"/>
      <c r="V49" s="76"/>
      <c r="W49" s="72"/>
    </row>
    <row r="50" ht="40" customHeight="1" spans="6:23">
      <c r="F50" s="8"/>
      <c r="G50" s="15"/>
      <c r="H50" s="16"/>
      <c r="I50" s="31">
        <f t="shared" si="2"/>
        <v>29</v>
      </c>
      <c r="J50" s="32" t="s">
        <v>161</v>
      </c>
      <c r="K50" s="31" t="s">
        <v>27</v>
      </c>
      <c r="L50" s="33" t="s">
        <v>162</v>
      </c>
      <c r="M50" s="33" t="s">
        <v>16</v>
      </c>
      <c r="N50" s="44">
        <v>44905</v>
      </c>
      <c r="O50" s="44" t="s">
        <v>163</v>
      </c>
      <c r="P50" s="44" t="s">
        <v>24</v>
      </c>
      <c r="Q50" s="67">
        <f ca="1" t="shared" si="3"/>
        <v>360</v>
      </c>
      <c r="R50" s="67" t="s">
        <v>164</v>
      </c>
      <c r="S50" s="31"/>
      <c r="T50" s="16"/>
      <c r="U50" s="15"/>
      <c r="V50" s="76"/>
      <c r="W50" s="72"/>
    </row>
    <row r="51" ht="40" customHeight="1" spans="6:23">
      <c r="F51" s="8"/>
      <c r="G51" s="15"/>
      <c r="H51" s="16"/>
      <c r="I51" s="31">
        <f t="shared" si="2"/>
        <v>30</v>
      </c>
      <c r="J51" s="32" t="s">
        <v>165</v>
      </c>
      <c r="K51" s="31" t="s">
        <v>41</v>
      </c>
      <c r="L51" s="33" t="s">
        <v>166</v>
      </c>
      <c r="M51" s="33" t="s">
        <v>14</v>
      </c>
      <c r="N51" s="44">
        <v>44666</v>
      </c>
      <c r="O51" s="44" t="s">
        <v>167</v>
      </c>
      <c r="P51" s="44" t="s">
        <v>39</v>
      </c>
      <c r="Q51" s="67">
        <f ca="1" t="shared" si="3"/>
        <v>348</v>
      </c>
      <c r="R51" s="67" t="s">
        <v>168</v>
      </c>
      <c r="S51" s="31"/>
      <c r="T51" s="16"/>
      <c r="U51" s="15"/>
      <c r="V51" s="76"/>
      <c r="W51" s="72"/>
    </row>
    <row r="52" ht="40" customHeight="1" spans="6:23">
      <c r="F52" s="8"/>
      <c r="G52" s="15"/>
      <c r="H52" s="16"/>
      <c r="I52" s="31">
        <f t="shared" si="2"/>
        <v>31</v>
      </c>
      <c r="J52" s="32" t="s">
        <v>169</v>
      </c>
      <c r="K52" s="31" t="s">
        <v>48</v>
      </c>
      <c r="L52" s="33" t="s">
        <v>170</v>
      </c>
      <c r="M52" s="33" t="s">
        <v>14</v>
      </c>
      <c r="N52" s="44">
        <v>44691</v>
      </c>
      <c r="O52" s="44" t="s">
        <v>171</v>
      </c>
      <c r="P52" s="44" t="s">
        <v>39</v>
      </c>
      <c r="Q52" s="67">
        <f ca="1" t="shared" si="3"/>
        <v>487</v>
      </c>
      <c r="R52" s="67" t="s">
        <v>172</v>
      </c>
      <c r="S52" s="31"/>
      <c r="T52" s="16"/>
      <c r="U52" s="15"/>
      <c r="V52" s="76"/>
      <c r="W52" s="72"/>
    </row>
    <row r="53" ht="40" customHeight="1" spans="6:23">
      <c r="F53" s="8"/>
      <c r="G53" s="15"/>
      <c r="H53" s="16"/>
      <c r="I53" s="31">
        <f t="shared" si="2"/>
        <v>32</v>
      </c>
      <c r="J53" s="32" t="s">
        <v>173</v>
      </c>
      <c r="K53" s="31" t="s">
        <v>41</v>
      </c>
      <c r="L53" s="33" t="s">
        <v>174</v>
      </c>
      <c r="M53" s="33" t="s">
        <v>16</v>
      </c>
      <c r="N53" s="44">
        <v>44727</v>
      </c>
      <c r="O53" s="44" t="s">
        <v>175</v>
      </c>
      <c r="P53" s="44" t="s">
        <v>46</v>
      </c>
      <c r="Q53" s="67">
        <f ca="1" t="shared" si="3"/>
        <v>497</v>
      </c>
      <c r="R53" s="67" t="s">
        <v>176</v>
      </c>
      <c r="S53" s="31"/>
      <c r="T53" s="16"/>
      <c r="U53" s="15"/>
      <c r="V53" s="76"/>
      <c r="W53" s="72"/>
    </row>
    <row r="54" ht="40" customHeight="1" spans="6:23">
      <c r="F54" s="8"/>
      <c r="G54" s="15"/>
      <c r="H54" s="16"/>
      <c r="I54" s="31">
        <f t="shared" si="2"/>
        <v>33</v>
      </c>
      <c r="J54" s="32" t="s">
        <v>177</v>
      </c>
      <c r="K54" s="31" t="s">
        <v>27</v>
      </c>
      <c r="L54" s="33" t="s">
        <v>178</v>
      </c>
      <c r="M54" s="33" t="s">
        <v>14</v>
      </c>
      <c r="N54" s="44">
        <v>44752</v>
      </c>
      <c r="O54" s="44" t="s">
        <v>179</v>
      </c>
      <c r="P54" s="44" t="s">
        <v>22</v>
      </c>
      <c r="Q54" s="67">
        <f ca="1" t="shared" si="3"/>
        <v>437</v>
      </c>
      <c r="R54" s="67" t="s">
        <v>180</v>
      </c>
      <c r="S54" s="31"/>
      <c r="T54" s="16"/>
      <c r="U54" s="15"/>
      <c r="V54" s="76"/>
      <c r="W54" s="72"/>
    </row>
    <row r="55" ht="40" customHeight="1" spans="6:23">
      <c r="F55" s="8"/>
      <c r="G55" s="15"/>
      <c r="H55" s="16"/>
      <c r="I55" s="31">
        <f t="shared" si="2"/>
        <v>34</v>
      </c>
      <c r="J55" s="32" t="s">
        <v>181</v>
      </c>
      <c r="K55" s="31" t="s">
        <v>19</v>
      </c>
      <c r="L55" s="33" t="s">
        <v>182</v>
      </c>
      <c r="M55" s="31" t="s">
        <v>16</v>
      </c>
      <c r="N55" s="44">
        <v>44779</v>
      </c>
      <c r="O55" s="44" t="s">
        <v>183</v>
      </c>
      <c r="P55" s="44" t="s">
        <v>30</v>
      </c>
      <c r="Q55" s="67">
        <f ca="1" t="shared" si="3"/>
        <v>491</v>
      </c>
      <c r="R55" s="67" t="s">
        <v>184</v>
      </c>
      <c r="S55" s="31"/>
      <c r="T55" s="16"/>
      <c r="U55" s="15"/>
      <c r="V55" s="76"/>
      <c r="W55" s="72"/>
    </row>
    <row r="56" ht="40" customHeight="1" spans="6:23">
      <c r="F56" s="8"/>
      <c r="G56" s="15"/>
      <c r="H56" s="16"/>
      <c r="I56" s="31">
        <f t="shared" si="2"/>
        <v>35</v>
      </c>
      <c r="J56" s="32" t="s">
        <v>185</v>
      </c>
      <c r="K56" s="31" t="s">
        <v>27</v>
      </c>
      <c r="L56" s="33" t="s">
        <v>186</v>
      </c>
      <c r="M56" s="31" t="s">
        <v>14</v>
      </c>
      <c r="N56" s="44">
        <v>44666</v>
      </c>
      <c r="O56" s="44" t="s">
        <v>187</v>
      </c>
      <c r="P56" s="44" t="s">
        <v>22</v>
      </c>
      <c r="Q56" s="67">
        <f ca="1" t="shared" si="3"/>
        <v>310</v>
      </c>
      <c r="R56" s="67" t="s">
        <v>188</v>
      </c>
      <c r="S56" s="31"/>
      <c r="T56" s="16"/>
      <c r="U56" s="15"/>
      <c r="V56" s="76"/>
      <c r="W56" s="72"/>
    </row>
    <row r="57" ht="40" customHeight="1" spans="6:23">
      <c r="F57" s="8"/>
      <c r="G57" s="15"/>
      <c r="H57" s="16"/>
      <c r="I57" s="31">
        <f t="shared" si="2"/>
        <v>36</v>
      </c>
      <c r="J57" s="32" t="s">
        <v>189</v>
      </c>
      <c r="K57" s="31" t="s">
        <v>41</v>
      </c>
      <c r="L57" s="33" t="s">
        <v>190</v>
      </c>
      <c r="M57" s="31" t="s">
        <v>14</v>
      </c>
      <c r="N57" s="44">
        <v>44875</v>
      </c>
      <c r="O57" s="44" t="s">
        <v>191</v>
      </c>
      <c r="P57" s="44" t="s">
        <v>39</v>
      </c>
      <c r="Q57" s="67">
        <f ca="1" t="shared" si="3"/>
        <v>360</v>
      </c>
      <c r="R57" s="67" t="s">
        <v>192</v>
      </c>
      <c r="S57" s="31"/>
      <c r="T57" s="16"/>
      <c r="U57" s="15"/>
      <c r="V57" s="76"/>
      <c r="W57" s="72"/>
    </row>
    <row r="58" ht="40" customHeight="1" spans="6:23">
      <c r="F58" s="8"/>
      <c r="G58" s="15"/>
      <c r="H58" s="16"/>
      <c r="I58" s="31" t="str">
        <f t="shared" si="2"/>
        <v>-</v>
      </c>
      <c r="J58" s="31"/>
      <c r="K58" s="31"/>
      <c r="L58" s="31"/>
      <c r="M58" s="31"/>
      <c r="N58" s="44"/>
      <c r="O58" s="31"/>
      <c r="P58" s="31"/>
      <c r="Q58" s="67"/>
      <c r="R58" s="67"/>
      <c r="S58" s="31"/>
      <c r="T58" s="16"/>
      <c r="U58" s="15"/>
      <c r="V58" s="76"/>
      <c r="W58" s="72"/>
    </row>
    <row r="59" customHeight="1" spans="6:23">
      <c r="F59" s="8"/>
      <c r="G59" s="15"/>
      <c r="H59" s="17"/>
      <c r="I59" s="17"/>
      <c r="J59" s="17"/>
      <c r="K59" s="17"/>
      <c r="L59" s="17"/>
      <c r="M59" s="17"/>
      <c r="N59" s="45"/>
      <c r="O59" s="17"/>
      <c r="P59" s="17"/>
      <c r="Q59" s="45"/>
      <c r="R59" s="45"/>
      <c r="S59" s="68"/>
      <c r="T59" s="68"/>
      <c r="U59" s="69"/>
      <c r="V59" s="77"/>
      <c r="W59" s="72"/>
    </row>
    <row r="60" customHeight="1" spans="6:23">
      <c r="F60" s="8"/>
      <c r="G60" s="15"/>
      <c r="H60" s="15"/>
      <c r="I60" s="15"/>
      <c r="J60" s="15"/>
      <c r="K60" s="15"/>
      <c r="L60" s="15"/>
      <c r="M60" s="15"/>
      <c r="N60" s="46"/>
      <c r="O60" s="15"/>
      <c r="P60" s="15"/>
      <c r="Q60" s="46"/>
      <c r="R60" s="46"/>
      <c r="S60" s="69"/>
      <c r="T60" s="69"/>
      <c r="U60" s="69"/>
      <c r="V60" s="77"/>
      <c r="W60" s="72"/>
    </row>
    <row r="61" customHeight="1" spans="6:23">
      <c r="F61" s="18"/>
      <c r="G61" s="19"/>
      <c r="H61" s="19"/>
      <c r="I61" s="19"/>
      <c r="J61" s="19"/>
      <c r="K61" s="19"/>
      <c r="L61" s="19"/>
      <c r="M61" s="19"/>
      <c r="N61" s="47"/>
      <c r="O61" s="19"/>
      <c r="P61" s="19"/>
      <c r="Q61" s="47"/>
      <c r="R61" s="47"/>
      <c r="S61" s="70"/>
      <c r="T61" s="70"/>
      <c r="U61" s="70"/>
      <c r="V61" s="19"/>
      <c r="W61" s="72"/>
    </row>
    <row r="62" customHeight="1" spans="6:22">
      <c r="F62" s="20"/>
      <c r="G62" s="20"/>
      <c r="H62" s="20"/>
      <c r="I62" s="20"/>
      <c r="J62" s="20"/>
      <c r="K62" s="20"/>
      <c r="L62" s="20"/>
      <c r="M62" s="20"/>
      <c r="N62" s="48"/>
      <c r="O62" s="20"/>
      <c r="P62" s="20"/>
      <c r="Q62" s="48"/>
      <c r="R62" s="48"/>
      <c r="S62" s="71"/>
      <c r="T62" s="71"/>
      <c r="U62" s="71"/>
      <c r="V62" s="20"/>
    </row>
  </sheetData>
  <mergeCells count="7">
    <mergeCell ref="I15:J15"/>
    <mergeCell ref="I16:J16"/>
    <mergeCell ref="L17:P17"/>
    <mergeCell ref="J19:K19"/>
    <mergeCell ref="R19:S19"/>
    <mergeCell ref="I6:L7"/>
    <mergeCell ref="K11:L12"/>
  </mergeCells>
  <conditionalFormatting sqref="M22:M58">
    <cfRule type="cellIs" dxfId="0" priority="1" operator="equal">
      <formula>"惩"</formula>
    </cfRule>
  </conditionalFormatting>
  <conditionalFormatting sqref="I22:S58">
    <cfRule type="expression" dxfId="1" priority="2">
      <formula>MOD((ROW()-ROW($B$20)),2)=0</formula>
    </cfRule>
  </conditionalFormatting>
  <dataValidations count="3">
    <dataValidation type="list" allowBlank="1" showInputMessage="1" showErrorMessage="1" sqref="M22:M57">
      <formula1>"奖,惩"</formula1>
    </dataValidation>
    <dataValidation type="list" allowBlank="1" showInputMessage="1" showErrorMessage="1" sqref="K22:K58">
      <formula1>OFFSET($AF$32,0,0,COUNTA($AF$32:$AF$37),1)</formula1>
    </dataValidation>
    <dataValidation type="list" allowBlank="1" showInputMessage="1" showErrorMessage="1" sqref="P26 P27 P28 P22:P25 P29:P30 P31:P43 P44:P58">
      <formula1>IF($M22="奖",OFFSET($AB$22,0,0,COUNTA($AB$22:$AB$25),1),OFFSET($AD$22,0,0,COUNTA($AD$22:$AD$26),1))</formula1>
    </dataValidation>
  </dataValidations>
  <pageMargins left="0.7" right="0.7" top="0.75" bottom="0.75" header="0.3" footer="0.3"/>
  <pageSetup paperSize="9" orientation="portrait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员工奖惩统计表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邵丽芳</dc:creator>
  <cp:lastModifiedBy>ZingLing</cp:lastModifiedBy>
  <dcterms:created xsi:type="dcterms:W3CDTF">2023-03-15T20:14:00Z</dcterms:created>
  <dcterms:modified xsi:type="dcterms:W3CDTF">2023-06-02T14:42:08Z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34228CC7EA75732D2B8F79648BA29757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v1.0_mb_b3z4OF+EPeJbPo8nsKoKRw==</vt:lpwstr>
  </property>
</Properties>
</file>