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KTVR18Krjutskova\"/>
    </mc:Choice>
  </mc:AlternateContent>
  <bookViews>
    <workbookView xWindow="0" yWindow="0" windowWidth="20490" windowHeight="7230" tabRatio="802" activeTab="9"/>
  </bookViews>
  <sheets>
    <sheet name="1_Вычисления" sheetId="13" r:id="rId1"/>
    <sheet name="Пример1_1" sheetId="1" r:id="rId2"/>
    <sheet name="Практ1_2" sheetId="2" r:id="rId3"/>
    <sheet name="Практ1_4" sheetId="5" r:id="rId4"/>
    <sheet name="Практ1_5" sheetId="6" r:id="rId5"/>
    <sheet name="Практ1_6" sheetId="7" r:id="rId6"/>
    <sheet name="Prakt1_7" sheetId="17" r:id="rId7"/>
    <sheet name="Практ1_8" sheetId="16" r:id="rId8"/>
    <sheet name="Практика3_1" sheetId="9" r:id="rId9"/>
    <sheet name="Практика3_2" sheetId="10" r:id="rId10"/>
    <sheet name="Практика3_3" sheetId="11" r:id="rId11"/>
    <sheet name="Практика3_4" sheetId="12" r:id="rId12"/>
    <sheet name="Практика3_5" sheetId="14" r:id="rId13"/>
    <sheet name="Sheet1" sheetId="18" r:id="rId14"/>
  </sheets>
  <definedNames>
    <definedName name="a">#REF!</definedName>
    <definedName name="b">#REF!</definedName>
    <definedName name="skid1">Практ1_5!$C$4</definedName>
    <definedName name="skid2">Практ1_5!$D$4</definedName>
    <definedName name="skid3">Практ1_5!$E$4</definedName>
    <definedName name="Skidka">Практ1_4!$F$2</definedName>
    <definedName name="skidka1">Практ1_6!$C$5</definedName>
    <definedName name="skidka2">Практ1_6!$D$5</definedName>
    <definedName name="skidka3">Практ1_6!$E$5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2" l="1"/>
  <c r="L8" i="12"/>
  <c r="L9" i="12"/>
  <c r="L10" i="12"/>
  <c r="L11" i="12"/>
  <c r="L12" i="12"/>
  <c r="L13" i="12"/>
  <c r="L14" i="12"/>
  <c r="L6" i="12"/>
  <c r="K7" i="12"/>
  <c r="K8" i="12"/>
  <c r="K9" i="12"/>
  <c r="K10" i="12"/>
  <c r="K11" i="12"/>
  <c r="K12" i="12"/>
  <c r="K13" i="12"/>
  <c r="K14" i="12"/>
  <c r="K6" i="12"/>
  <c r="J7" i="12"/>
  <c r="J8" i="12"/>
  <c r="J9" i="12"/>
  <c r="J10" i="12"/>
  <c r="J11" i="12"/>
  <c r="J12" i="12"/>
  <c r="J13" i="12"/>
  <c r="J14" i="12"/>
  <c r="J6" i="12"/>
  <c r="I7" i="12"/>
  <c r="I8" i="12"/>
  <c r="I9" i="12"/>
  <c r="I10" i="12"/>
  <c r="I11" i="12"/>
  <c r="I12" i="12"/>
  <c r="I13" i="12"/>
  <c r="I14" i="12"/>
  <c r="I6" i="12"/>
  <c r="H7" i="12"/>
  <c r="H8" i="12"/>
  <c r="H9" i="12"/>
  <c r="H10" i="12"/>
  <c r="H11" i="12"/>
  <c r="H12" i="12"/>
  <c r="H13" i="12"/>
  <c r="H14" i="12"/>
  <c r="H6" i="12"/>
  <c r="G6" i="12" l="1"/>
  <c r="G7" i="12"/>
  <c r="G8" i="12"/>
  <c r="G9" i="12"/>
  <c r="G10" i="12"/>
  <c r="G12" i="12"/>
  <c r="G13" i="12"/>
  <c r="G14" i="12"/>
  <c r="G11" i="12"/>
  <c r="F7" i="12" l="1"/>
  <c r="F8" i="12"/>
  <c r="F9" i="12"/>
  <c r="F10" i="12"/>
  <c r="F11" i="12"/>
  <c r="F12" i="12"/>
  <c r="F13" i="12"/>
  <c r="F14" i="12"/>
  <c r="F6" i="12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11" i="11"/>
  <c r="G12" i="11" l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11" i="11"/>
  <c r="E50" i="9"/>
  <c r="E51" i="9"/>
  <c r="E52" i="9"/>
  <c r="E53" i="9"/>
  <c r="E4" i="9"/>
  <c r="E5" i="9"/>
  <c r="E3" i="9"/>
  <c r="B43" i="10" l="1"/>
  <c r="E37" i="10"/>
  <c r="E38" i="10"/>
  <c r="E33" i="10"/>
  <c r="E34" i="10"/>
  <c r="E35" i="10"/>
  <c r="E36" i="10"/>
  <c r="E22" i="10"/>
  <c r="E23" i="10"/>
  <c r="E24" i="10"/>
  <c r="E25" i="10"/>
  <c r="E26" i="10"/>
  <c r="E21" i="10"/>
  <c r="D11" i="10"/>
  <c r="D12" i="10"/>
  <c r="D13" i="10"/>
  <c r="D14" i="10"/>
  <c r="D10" i="10"/>
  <c r="B3" i="10"/>
  <c r="B4" i="10"/>
  <c r="B5" i="10"/>
  <c r="B2" i="10"/>
  <c r="E58" i="9"/>
  <c r="E59" i="9"/>
  <c r="E60" i="9"/>
  <c r="E61" i="9"/>
  <c r="E62" i="9"/>
  <c r="E63" i="9"/>
  <c r="E57" i="9"/>
  <c r="E34" i="9"/>
  <c r="E35" i="9"/>
  <c r="E36" i="9"/>
  <c r="E37" i="9"/>
  <c r="E33" i="9"/>
  <c r="E29" i="9"/>
  <c r="E28" i="9"/>
  <c r="B23" i="9"/>
  <c r="B24" i="9"/>
  <c r="B22" i="9"/>
  <c r="E17" i="9"/>
  <c r="E4" i="17" l="1"/>
  <c r="F4" i="17" s="1"/>
  <c r="E5" i="17"/>
  <c r="F5" i="17" s="1"/>
  <c r="E6" i="17"/>
  <c r="E8" i="17" s="1"/>
  <c r="F8" i="17" s="1"/>
  <c r="E7" i="17"/>
  <c r="F7" i="17" s="1"/>
  <c r="E3" i="17"/>
  <c r="F3" i="17" s="1"/>
  <c r="C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D9" i="7"/>
  <c r="E9" i="7"/>
  <c r="C9" i="6"/>
  <c r="C10" i="6"/>
  <c r="D10" i="6" s="1"/>
  <c r="E10" i="6" s="1"/>
  <c r="C11" i="6"/>
  <c r="D11" i="6" s="1"/>
  <c r="E11" i="6" s="1"/>
  <c r="C12" i="6"/>
  <c r="D12" i="6" s="1"/>
  <c r="E12" i="6" s="1"/>
  <c r="C13" i="6"/>
  <c r="D13" i="6" s="1"/>
  <c r="E13" i="6" s="1"/>
  <c r="C14" i="6"/>
  <c r="D14" i="6" s="1"/>
  <c r="E14" i="6" s="1"/>
  <c r="C15" i="6"/>
  <c r="D15" i="6" s="1"/>
  <c r="E15" i="6" s="1"/>
  <c r="C16" i="6"/>
  <c r="D16" i="6" s="1"/>
  <c r="E16" i="6" s="1"/>
  <c r="C17" i="6"/>
  <c r="D17" i="6" s="1"/>
  <c r="E17" i="6" s="1"/>
  <c r="C18" i="6"/>
  <c r="D18" i="6" s="1"/>
  <c r="E18" i="6" s="1"/>
  <c r="D9" i="6"/>
  <c r="E9" i="6" s="1"/>
  <c r="C7" i="5"/>
  <c r="D7" i="5" s="1"/>
  <c r="E7" i="5" s="1"/>
  <c r="C8" i="5"/>
  <c r="D8" i="5"/>
  <c r="E8" i="5" s="1"/>
  <c r="C9" i="5"/>
  <c r="D9" i="5" s="1"/>
  <c r="E9" i="5" s="1"/>
  <c r="C10" i="5"/>
  <c r="D10" i="5" s="1"/>
  <c r="E10" i="5" s="1"/>
  <c r="C11" i="5"/>
  <c r="D11" i="5"/>
  <c r="E11" i="5" s="1"/>
  <c r="C12" i="5"/>
  <c r="D12" i="5" s="1"/>
  <c r="E12" i="5" s="1"/>
  <c r="C13" i="5"/>
  <c r="D13" i="5"/>
  <c r="E13" i="5" s="1"/>
  <c r="C14" i="5"/>
  <c r="D14" i="5" s="1"/>
  <c r="E14" i="5" s="1"/>
  <c r="C15" i="5"/>
  <c r="D15" i="5" s="1"/>
  <c r="E15" i="5" s="1"/>
  <c r="C6" i="5"/>
  <c r="D6" i="5" s="1"/>
  <c r="E6" i="5" s="1"/>
  <c r="D44" i="1"/>
  <c r="C44" i="1"/>
  <c r="F41" i="1"/>
  <c r="G41" i="1" s="1"/>
  <c r="F43" i="1"/>
  <c r="G43" i="1" s="1"/>
  <c r="E40" i="1"/>
  <c r="F40" i="1" s="1"/>
  <c r="G40" i="1" s="1"/>
  <c r="E41" i="1"/>
  <c r="E42" i="1"/>
  <c r="F42" i="1" s="1"/>
  <c r="G42" i="1" s="1"/>
  <c r="E43" i="1"/>
  <c r="E39" i="1"/>
  <c r="E44" i="1" s="1"/>
  <c r="H26" i="1"/>
  <c r="I26" i="1"/>
  <c r="H27" i="1"/>
  <c r="I27" i="1"/>
  <c r="I25" i="1"/>
  <c r="H25" i="1"/>
  <c r="E33" i="1"/>
  <c r="E34" i="1"/>
  <c r="E32" i="1"/>
  <c r="J25" i="1" s="1"/>
  <c r="E26" i="1"/>
  <c r="E27" i="1"/>
  <c r="J27" i="1" s="1"/>
  <c r="E25" i="1"/>
  <c r="E19" i="1"/>
  <c r="J26" i="1" s="1"/>
  <c r="E20" i="1"/>
  <c r="E18" i="1"/>
  <c r="B8" i="1"/>
  <c r="C8" i="1"/>
  <c r="I5" i="1"/>
  <c r="G5" i="1"/>
  <c r="H5" i="1" s="1"/>
  <c r="G7" i="1"/>
  <c r="J7" i="1" s="1"/>
  <c r="D4" i="1"/>
  <c r="G4" i="1" s="1"/>
  <c r="D5" i="1"/>
  <c r="D6" i="1"/>
  <c r="G6" i="1" s="1"/>
  <c r="D7" i="1"/>
  <c r="D3" i="1"/>
  <c r="D8" i="1" s="1"/>
  <c r="C23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F3" i="13"/>
  <c r="H4" i="1" l="1"/>
  <c r="J4" i="1"/>
  <c r="I4" i="1"/>
  <c r="I6" i="1"/>
  <c r="J6" i="1"/>
  <c r="H6" i="1"/>
  <c r="J5" i="1"/>
  <c r="F39" i="1"/>
  <c r="H7" i="1"/>
  <c r="F6" i="17"/>
  <c r="I7" i="1"/>
  <c r="G3" i="1"/>
  <c r="G8" i="1" l="1"/>
  <c r="J3" i="1"/>
  <c r="J8" i="1" s="1"/>
  <c r="H3" i="1"/>
  <c r="H8" i="1" s="1"/>
  <c r="I3" i="1"/>
  <c r="I8" i="1" s="1"/>
  <c r="G39" i="1"/>
  <c r="G44" i="1" s="1"/>
  <c r="F44" i="1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E27" i="13" l="1"/>
  <c r="E29" i="13"/>
  <c r="E25" i="13"/>
  <c r="E26" i="13"/>
  <c r="E30" i="13"/>
  <c r="E28" i="13"/>
  <c r="D23" i="13"/>
  <c r="E23" i="13" s="1"/>
  <c r="L11" i="13"/>
  <c r="K11" i="13"/>
  <c r="F11" i="13"/>
  <c r="E11" i="13"/>
  <c r="E3" i="13"/>
  <c r="E117" i="2" l="1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>
  <authors>
    <author>Kersti</author>
  </authors>
  <commentList>
    <comment ref="F4" authorId="0" shapeId="0">
      <text>
        <r>
          <rPr>
            <b/>
            <sz val="14"/>
            <color indexed="81"/>
            <rFont val="Tahoma"/>
            <family val="2"/>
            <charset val="204"/>
          </rPr>
          <t>В каждом месяце одинаковые скидки. Новая цена рассчитывается от цены предыдущего месяца. В ячейку С6 написать формулу и копировать её в другие столбцы</t>
        </r>
      </text>
    </comment>
    <comment ref="F16" authorId="0" shapeId="0">
      <text>
        <r>
          <rPr>
            <b/>
            <sz val="12"/>
            <color indexed="81"/>
            <rFont val="Tahoma"/>
            <family val="2"/>
            <charset val="204"/>
          </rPr>
          <t>В последней ячейке должно быть это число</t>
        </r>
      </text>
    </comment>
  </commentList>
</comments>
</file>

<file path=xl/comments2.xml><?xml version="1.0" encoding="utf-8"?>
<comments xmlns="http://schemas.openxmlformats.org/spreadsheetml/2006/main">
  <authors>
    <author>Kersti</author>
  </authors>
  <commentList>
    <comment ref="C6" authorId="0" shapeId="0">
      <text>
        <r>
          <rPr>
            <b/>
            <sz val="12"/>
            <color indexed="81"/>
            <rFont val="Tahoma"/>
            <family val="2"/>
            <charset val="204"/>
          </rPr>
          <t>В каждом месяце разные скидки. Новая цена рассчитывается от цены предыдущего месяца. В ячейку С9 написать формулу и копировать её в другие столбцы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Tahoma"/>
            <family val="2"/>
            <charset val="204"/>
          </rPr>
          <t>Для контроля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Kersti</author>
  </authors>
  <commentList>
    <comment ref="C6" authorId="0" shapeId="0">
      <text>
        <r>
          <rPr>
            <b/>
            <sz val="14"/>
            <color indexed="81"/>
            <rFont val="Tahoma"/>
            <family val="2"/>
            <charset val="204"/>
          </rPr>
          <t>Скидку считать от начальной суммы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 xml:space="preserve">В последней ячейке должна быть такая сумма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8"/>
            <color indexed="9"/>
            <rFont val="Tahoma"/>
            <family val="2"/>
          </rPr>
          <t xml:space="preserve">К экзамену допускаются те, кто имеет успеваемость выше 65% и пропусков не больше 5
</t>
        </r>
      </text>
    </comment>
    <comment ref="I10" authorId="0" shapeId="0">
      <text>
        <r>
          <rPr>
            <b/>
            <sz val="8"/>
            <color indexed="9"/>
            <rFont val="Tahoma"/>
            <family val="2"/>
          </rPr>
          <t xml:space="preserve">4, 5 - молодцы
3 - удовлетворительно
2, 1 - плохо
</t>
        </r>
      </text>
    </comment>
    <comment ref="J10" authorId="0" shapeId="0">
      <text>
        <r>
          <rPr>
            <b/>
            <sz val="8"/>
            <color indexed="9"/>
            <rFont val="Tahoma"/>
            <family val="2"/>
          </rPr>
          <t xml:space="preserve">Переводим на следующий курс, если к экзамену допущен, результат экзамена: молодец, удовлетворительно
</t>
        </r>
      </text>
    </comment>
    <comment ref="K10" authorId="0" shapeId="0">
      <text>
        <r>
          <rPr>
            <b/>
            <sz val="8"/>
            <color indexed="9"/>
            <rFont val="Tahoma"/>
            <family val="2"/>
          </rPr>
          <t xml:space="preserve">Указываем номер курса, если студент переведен, указываем следующий курс, а если нет, то оставляем на повторный 
</t>
        </r>
      </text>
    </comment>
  </commentList>
</comments>
</file>

<file path=xl/sharedStrings.xml><?xml version="1.0" encoding="utf-8"?>
<sst xmlns="http://schemas.openxmlformats.org/spreadsheetml/2006/main" count="777" uniqueCount="200">
  <si>
    <t>Товар</t>
  </si>
  <si>
    <t>Количество</t>
  </si>
  <si>
    <t>Цена</t>
  </si>
  <si>
    <t>Стоимость</t>
  </si>
  <si>
    <t>Цена доставки</t>
  </si>
  <si>
    <t>Стоимость заказа</t>
  </si>
  <si>
    <t>К оплате</t>
  </si>
  <si>
    <t>К оплате, $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</si>
  <si>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£</t>
    </r>
  </si>
  <si>
    <t>Вечерний звон</t>
  </si>
  <si>
    <t>Люкс</t>
  </si>
  <si>
    <t>Российский</t>
  </si>
  <si>
    <t>Сливочный</t>
  </si>
  <si>
    <t>Мечта</t>
  </si>
  <si>
    <t>Итого</t>
  </si>
  <si>
    <t>курс $</t>
  </si>
  <si>
    <r>
      <t xml:space="preserve">К оплате, </t>
    </r>
    <r>
      <rPr>
        <b/>
        <sz val="11"/>
        <color theme="0"/>
        <rFont val="Calibri"/>
        <family val="2"/>
        <charset val="204"/>
      </rPr>
      <t xml:space="preserve">€ </t>
    </r>
  </si>
  <si>
    <t>курс €</t>
  </si>
  <si>
    <t>курс  £</t>
  </si>
  <si>
    <t>Поставщик</t>
  </si>
  <si>
    <t>Объем</t>
  </si>
  <si>
    <t>Затраты</t>
  </si>
  <si>
    <t>Колизей</t>
  </si>
  <si>
    <t>Ланта</t>
  </si>
  <si>
    <t>Пингвин</t>
  </si>
  <si>
    <t>Январь</t>
  </si>
  <si>
    <t>Февраль</t>
  </si>
  <si>
    <t>Март</t>
  </si>
  <si>
    <t>1 квартал</t>
  </si>
  <si>
    <t>Всего</t>
  </si>
  <si>
    <t>Налог  20%</t>
  </si>
  <si>
    <t>Реализация</t>
  </si>
  <si>
    <t>Менеджер</t>
  </si>
  <si>
    <t>март</t>
  </si>
  <si>
    <t>Сидоров</t>
  </si>
  <si>
    <t>Ирис</t>
  </si>
  <si>
    <t>Корона</t>
  </si>
  <si>
    <t>Федоров</t>
  </si>
  <si>
    <t>апрель</t>
  </si>
  <si>
    <t>Петров</t>
  </si>
  <si>
    <t>июль</t>
  </si>
  <si>
    <t>Иванов</t>
  </si>
  <si>
    <t>Григорьев</t>
  </si>
  <si>
    <t>Попов</t>
  </si>
  <si>
    <t>февраль</t>
  </si>
  <si>
    <t>май</t>
  </si>
  <si>
    <t>июнь</t>
  </si>
  <si>
    <t>Гришин</t>
  </si>
  <si>
    <t>Брак 0.31 %</t>
  </si>
  <si>
    <t>Некондиция  0.03 %</t>
  </si>
  <si>
    <t>Высота</t>
  </si>
  <si>
    <t>Allahinnatud</t>
  </si>
  <si>
    <t>Kaup</t>
  </si>
  <si>
    <t>Alghind</t>
  </si>
  <si>
    <t>Mai</t>
  </si>
  <si>
    <t>Juuni</t>
  </si>
  <si>
    <t>Juuli</t>
  </si>
  <si>
    <t>Kaup1</t>
  </si>
  <si>
    <t>Kaup2</t>
  </si>
  <si>
    <t>Kaup3</t>
  </si>
  <si>
    <t>Kaup4</t>
  </si>
  <si>
    <t>Kaup5</t>
  </si>
  <si>
    <t>Kaup6</t>
  </si>
  <si>
    <t>Kaup7</t>
  </si>
  <si>
    <t>Kaup8</t>
  </si>
  <si>
    <t>Kaup9</t>
  </si>
  <si>
    <t>Kaup10</t>
  </si>
  <si>
    <t>x</t>
  </si>
  <si>
    <t>y</t>
  </si>
  <si>
    <t>1. Проверьте,  начинается ли слово буквой "a"</t>
  </si>
  <si>
    <t>arbuus</t>
  </si>
  <si>
    <t>sõna</t>
  </si>
  <si>
    <t>excel</t>
  </si>
  <si>
    <t xml:space="preserve">2. Проверьте,  начинается ли слово буквой "a" с учётом большой буквы </t>
  </si>
  <si>
    <t>mops</t>
  </si>
  <si>
    <t>Algus</t>
  </si>
  <si>
    <t>Lõpp</t>
  </si>
  <si>
    <t>3. Какое число больше</t>
  </si>
  <si>
    <t>arv1</t>
  </si>
  <si>
    <t>arv2</t>
  </si>
  <si>
    <t>Vastus:</t>
  </si>
  <si>
    <t>4.  Найдите квадратный корень из числа. В случае отрицательного числа напишите "невозможно"</t>
  </si>
  <si>
    <t>5. Напишите, принадлежит ли число интервалу  [-3; 3]?</t>
  </si>
  <si>
    <t>6. Напишите является ли число &gt; 5 и &lt; 15</t>
  </si>
  <si>
    <t>7. Каков пол владельца кода, если известно, что первая цифра  4 или 6  -женщина и 3 или 5 - мужчина.</t>
  </si>
  <si>
    <t>8. Является ли число чётным или нечётным?</t>
  </si>
  <si>
    <t>9. Принадлежит ли число интервалу (10; 30) или (40; 60)?</t>
  </si>
  <si>
    <t>Балл</t>
  </si>
  <si>
    <t>Результат</t>
  </si>
  <si>
    <t>Выяснить, кто сдал экзамен</t>
  </si>
  <si>
    <t>балл должен быть выше 65</t>
  </si>
  <si>
    <t>Призывают тех, чей рост больше 150см  и меньше 200см, вес больше 55кг и меньше 100кг.</t>
  </si>
  <si>
    <t>Призывник</t>
  </si>
  <si>
    <t>Рост</t>
  </si>
  <si>
    <t>Вес</t>
  </si>
  <si>
    <t>Отбор</t>
  </si>
  <si>
    <t>Иван</t>
  </si>
  <si>
    <t>Петр</t>
  </si>
  <si>
    <t>Николай</t>
  </si>
  <si>
    <t>Ефрем</t>
  </si>
  <si>
    <t>Олег</t>
  </si>
  <si>
    <t>Если месяц февраль то мужчинам премия 10% от зарплаты, если месяц март, то женщинам премия в 50€, а если декабрь, то премия всем работникам 100€.</t>
  </si>
  <si>
    <t>Месяц:</t>
  </si>
  <si>
    <t>Работник</t>
  </si>
  <si>
    <t>Пол</t>
  </si>
  <si>
    <t>Зарплата</t>
  </si>
  <si>
    <t>Детей</t>
  </si>
  <si>
    <t>Премия</t>
  </si>
  <si>
    <t>м</t>
  </si>
  <si>
    <t>Ольга</t>
  </si>
  <si>
    <t>ж</t>
  </si>
  <si>
    <t>Валентина</t>
  </si>
  <si>
    <t>Александра</t>
  </si>
  <si>
    <t>Помощь</t>
  </si>
  <si>
    <r>
      <t xml:space="preserve">Назначьте помощь на детей: 
на первого ребенка 20 </t>
    </r>
    <r>
      <rPr>
        <b/>
        <sz val="12"/>
        <rFont val="Calibri"/>
        <family val="2"/>
        <charset val="204"/>
      </rPr>
      <t>€</t>
    </r>
    <r>
      <rPr>
        <b/>
        <sz val="12"/>
        <rFont val="Arial"/>
        <family val="2"/>
      </rPr>
      <t>, 
на второго - 25 €, 
на третьего - 30 €, 
больше трех - 35 € на каждого.</t>
    </r>
  </si>
  <si>
    <t>A</t>
  </si>
  <si>
    <t>Выяснить, правда ли, что значение находящееся в ячейке А47 больше остальных</t>
  </si>
  <si>
    <t>Студент</t>
  </si>
  <si>
    <t>Курс</t>
  </si>
  <si>
    <t>Успеваимость</t>
  </si>
  <si>
    <t>Пропуски</t>
  </si>
  <si>
    <t>К экзамену:</t>
  </si>
  <si>
    <t>Экзамен</t>
  </si>
  <si>
    <t>Следующий курс</t>
  </si>
  <si>
    <t>Номер курса</t>
  </si>
  <si>
    <t>Адамович</t>
  </si>
  <si>
    <t>Богатырев</t>
  </si>
  <si>
    <t>Васильева</t>
  </si>
  <si>
    <t>Данилов</t>
  </si>
  <si>
    <t>Иванова</t>
  </si>
  <si>
    <t>Мезенцева</t>
  </si>
  <si>
    <t>Петрова</t>
  </si>
  <si>
    <t>Разнотовская</t>
  </si>
  <si>
    <t>Сидорова</t>
  </si>
  <si>
    <t>Симонов</t>
  </si>
  <si>
    <t>Смирнова</t>
  </si>
  <si>
    <t>Штундер</t>
  </si>
  <si>
    <t>Должность</t>
  </si>
  <si>
    <t>Инженер</t>
  </si>
  <si>
    <t>Проектировщик</t>
  </si>
  <si>
    <t>Прораб</t>
  </si>
  <si>
    <t>Бригадир</t>
  </si>
  <si>
    <t>Строитель</t>
  </si>
  <si>
    <t>Плата за час</t>
  </si>
  <si>
    <t>Фамилия</t>
  </si>
  <si>
    <t>стаж</t>
  </si>
  <si>
    <t>образов.</t>
  </si>
  <si>
    <t>Часов</t>
  </si>
  <si>
    <t>начислено</t>
  </si>
  <si>
    <t>Прибавка за стаж</t>
  </si>
  <si>
    <t>Надбавка за образование</t>
  </si>
  <si>
    <t>ВСЕГО
Надбавка</t>
  </si>
  <si>
    <t>Всего начислено</t>
  </si>
  <si>
    <t>Налог</t>
  </si>
  <si>
    <t>На руки</t>
  </si>
  <si>
    <t>Абрамов</t>
  </si>
  <si>
    <t>бригадир</t>
  </si>
  <si>
    <t>среднее</t>
  </si>
  <si>
    <t xml:space="preserve">Алферова </t>
  </si>
  <si>
    <t>строитель</t>
  </si>
  <si>
    <t>Ефремов</t>
  </si>
  <si>
    <t>инженер</t>
  </si>
  <si>
    <t>высшее</t>
  </si>
  <si>
    <t xml:space="preserve">Колатаев </t>
  </si>
  <si>
    <t>прораб</t>
  </si>
  <si>
    <t>средне спец.</t>
  </si>
  <si>
    <t>проектировщик</t>
  </si>
  <si>
    <t>Шавров</t>
  </si>
  <si>
    <t>Яковлев</t>
  </si>
  <si>
    <t>Прибавка за Стаж</t>
  </si>
  <si>
    <t>до 5 лет - 10%</t>
  </si>
  <si>
    <t>170 € налогом не облагается, с остальной суммы 20%</t>
  </si>
  <si>
    <t>5 - 10 лет - 20%</t>
  </si>
  <si>
    <t>больше 10 лет - 25%</t>
  </si>
  <si>
    <t>средне специальное - 5%</t>
  </si>
  <si>
    <t>высшее - 10%</t>
  </si>
  <si>
    <t>Подсчитать содержимое незаполненных ячеек</t>
  </si>
  <si>
    <r>
      <t>Формулы начинаются со знака</t>
    </r>
    <r>
      <rPr>
        <b/>
        <sz val="26"/>
        <color rgb="FFC00000"/>
        <rFont val="Calibri"/>
        <family val="2"/>
        <charset val="204"/>
        <scheme val="minor"/>
      </rPr>
      <t xml:space="preserve"> =</t>
    </r>
  </si>
  <si>
    <t>сумма</t>
  </si>
  <si>
    <t>разность</t>
  </si>
  <si>
    <t>"=B3+C3</t>
  </si>
  <si>
    <t>"=B3-C3</t>
  </si>
  <si>
    <t>Копирование формул</t>
  </si>
  <si>
    <t>результат</t>
  </si>
  <si>
    <t>Вычислить x+(y-7)*x^2+(y^2-x), если х и у являются случайными числами</t>
  </si>
  <si>
    <t>Название помещения</t>
  </si>
  <si>
    <t>Длина
m</t>
  </si>
  <si>
    <t>Ширина
m</t>
  </si>
  <si>
    <r>
      <t>Площадь
m</t>
    </r>
    <r>
      <rPr>
        <b/>
        <vertAlign val="superscript"/>
        <sz val="12"/>
        <rFont val="Arial"/>
        <family val="2"/>
        <charset val="186"/>
      </rPr>
      <t>2</t>
    </r>
  </si>
  <si>
    <r>
      <t>Объём
m</t>
    </r>
    <r>
      <rPr>
        <b/>
        <vertAlign val="superscript"/>
        <sz val="14"/>
        <rFont val="Arial"/>
        <family val="2"/>
        <charset val="204"/>
      </rPr>
      <t>3</t>
    </r>
  </si>
  <si>
    <t>Кухня</t>
  </si>
  <si>
    <t>Гостиная</t>
  </si>
  <si>
    <t>Спальная</t>
  </si>
  <si>
    <t>Кабинет</t>
  </si>
  <si>
    <t>Детская</t>
  </si>
  <si>
    <t>Всего:</t>
  </si>
  <si>
    <t>m</t>
  </si>
  <si>
    <t>число 1</t>
  </si>
  <si>
    <t>число 2</t>
  </si>
  <si>
    <t>Заполнить Х и вычислить У в соответствии с условиями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</si>
</sst>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&quot;р.&quot;_-;\-* #,##0.00&quot;р.&quot;_-;_-* &quot;-&quot;??&quot;р.&quot;_-;_-@_-"/>
    <numFmt numFmtId="165" formatCode="_-* #,##0.0&quot;р.&quot;_-;\-* #,##0.0&quot;р.&quot;_-;_-* &quot;-&quot;??&quot;р.&quot;_-;_-@_-"/>
    <numFmt numFmtId="166" formatCode="_-* #,##0&quot;р.&quot;_-;\-* #,##0&quot;р.&quot;_-;_-* &quot;-&quot;??&quot;р.&quot;_-;_-@_-"/>
    <numFmt numFmtId="167" formatCode="#,##0\ [$€-1]_);\(#,##0\ [$€-1]\)"/>
    <numFmt numFmtId="168" formatCode="#,##0.00\ [$EEK]"/>
    <numFmt numFmtId="169" formatCode="#,##0.00\ [$€-1]"/>
    <numFmt numFmtId="170" formatCode="#,##0.00\ [$₽-419];\-#,##0.00\ [$₽-419]"/>
    <numFmt numFmtId="171" formatCode="0.0"/>
    <numFmt numFmtId="172" formatCode="&quot;$&quot;#,##0.0_);\(&quot;$&quot;#,##0.0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Light"/>
      <family val="1"/>
      <charset val="204"/>
      <scheme val="major"/>
    </font>
    <font>
      <b/>
      <sz val="11"/>
      <color theme="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186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b/>
      <sz val="12"/>
      <color rgb="FFFF0000"/>
      <name val="Arial"/>
      <family val="2"/>
      <charset val="204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color indexed="10"/>
      <name val="Arial"/>
      <family val="2"/>
    </font>
    <font>
      <b/>
      <sz val="12"/>
      <name val="Calibri"/>
      <family val="2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</font>
    <font>
      <b/>
      <sz val="8"/>
      <color indexed="9"/>
      <name val="Tahoma"/>
      <family val="2"/>
    </font>
    <font>
      <b/>
      <sz val="10"/>
      <color indexed="9"/>
      <name val="Arial"/>
      <family val="2"/>
      <charset val="204"/>
    </font>
    <font>
      <u/>
      <sz val="12"/>
      <color indexed="12"/>
      <name val="Arial"/>
      <family val="2"/>
      <charset val="204"/>
    </font>
    <font>
      <sz val="10"/>
      <color indexed="8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6"/>
      <color rgb="FFC0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color rgb="FF000099"/>
      <name val="Calibri"/>
      <family val="2"/>
      <charset val="204"/>
      <scheme val="minor"/>
    </font>
    <font>
      <b/>
      <i/>
      <sz val="12"/>
      <color indexed="20"/>
      <name val="Times New Roman"/>
      <family val="1"/>
      <charset val="204"/>
    </font>
    <font>
      <sz val="14"/>
      <name val="Arial"/>
      <family val="2"/>
      <charset val="204"/>
    </font>
    <font>
      <b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vertAlign val="superscript"/>
      <sz val="14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theme="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8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13" fillId="0" borderId="0"/>
    <xf numFmtId="0" fontId="6" fillId="0" borderId="0"/>
    <xf numFmtId="0" fontId="6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4" fillId="0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165" fontId="0" fillId="3" borderId="1" xfId="2" applyNumberFormat="1" applyFont="1" applyFill="1" applyBorder="1"/>
    <xf numFmtId="165" fontId="0" fillId="4" borderId="1" xfId="2" applyNumberFormat="1" applyFont="1" applyFill="1" applyBorder="1"/>
    <xf numFmtId="0" fontId="0" fillId="4" borderId="1" xfId="0" applyFont="1" applyFill="1" applyBorder="1"/>
    <xf numFmtId="0" fontId="2" fillId="2" borderId="1" xfId="3" applyFont="1" applyFill="1" applyBorder="1" applyAlignment="1">
      <alignment vertical="top" wrapText="1"/>
    </xf>
    <xf numFmtId="166" fontId="2" fillId="2" borderId="1" xfId="4" applyNumberFormat="1" applyFont="1" applyFill="1" applyBorder="1" applyAlignment="1">
      <alignment vertical="top" wrapText="1"/>
    </xf>
    <xf numFmtId="0" fontId="5" fillId="0" borderId="1" xfId="3" applyFont="1" applyBorder="1"/>
    <xf numFmtId="167" fontId="5" fillId="0" borderId="1" xfId="4" applyNumberFormat="1" applyFont="1" applyBorder="1"/>
    <xf numFmtId="0" fontId="5" fillId="0" borderId="1" xfId="0" applyFont="1" applyBorder="1"/>
    <xf numFmtId="0" fontId="5" fillId="0" borderId="1" xfId="0" applyFont="1" applyFill="1" applyBorder="1"/>
    <xf numFmtId="0" fontId="10" fillId="2" borderId="1" xfId="3" applyFont="1" applyFill="1" applyBorder="1" applyAlignment="1">
      <alignment vertical="top" wrapText="1"/>
    </xf>
    <xf numFmtId="166" fontId="10" fillId="2" borderId="1" xfId="2" applyNumberFormat="1" applyFont="1" applyFill="1" applyBorder="1" applyAlignment="1">
      <alignment vertical="top" wrapText="1"/>
    </xf>
    <xf numFmtId="0" fontId="10" fillId="2" borderId="1" xfId="2" applyNumberFormat="1" applyFont="1" applyFill="1" applyBorder="1" applyAlignment="1">
      <alignment vertical="top" wrapText="1"/>
    </xf>
    <xf numFmtId="14" fontId="10" fillId="2" borderId="1" xfId="3" applyNumberFormat="1" applyFont="1" applyFill="1" applyBorder="1" applyAlignment="1">
      <alignment vertical="top" wrapText="1"/>
    </xf>
    <xf numFmtId="0" fontId="10" fillId="2" borderId="1" xfId="3" applyFont="1" applyFill="1" applyBorder="1" applyAlignment="1">
      <alignment vertical="top"/>
    </xf>
    <xf numFmtId="0" fontId="11" fillId="0" borderId="1" xfId="3" applyFont="1" applyBorder="1"/>
    <xf numFmtId="166" fontId="11" fillId="0" borderId="1" xfId="2" applyNumberFormat="1" applyFont="1" applyBorder="1"/>
    <xf numFmtId="2" fontId="11" fillId="0" borderId="1" xfId="1" applyNumberFormat="1" applyFont="1" applyBorder="1"/>
    <xf numFmtId="14" fontId="11" fillId="0" borderId="1" xfId="3" applyNumberFormat="1" applyFont="1" applyBorder="1"/>
    <xf numFmtId="0" fontId="11" fillId="0" borderId="1" xfId="3" applyFont="1" applyFill="1" applyBorder="1"/>
    <xf numFmtId="0" fontId="14" fillId="0" borderId="0" xfId="9" applyFont="1"/>
    <xf numFmtId="0" fontId="13" fillId="0" borderId="0" xfId="9"/>
    <xf numFmtId="0" fontId="15" fillId="0" borderId="0" xfId="9" applyFont="1"/>
    <xf numFmtId="9" fontId="15" fillId="0" borderId="4" xfId="9" applyNumberFormat="1" applyFont="1" applyBorder="1"/>
    <xf numFmtId="0" fontId="15" fillId="0" borderId="8" xfId="9" applyFont="1" applyBorder="1"/>
    <xf numFmtId="0" fontId="15" fillId="0" borderId="9" xfId="9" applyFont="1" applyBorder="1"/>
    <xf numFmtId="0" fontId="15" fillId="0" borderId="10" xfId="9" applyFont="1" applyBorder="1"/>
    <xf numFmtId="0" fontId="15" fillId="0" borderId="11" xfId="9" applyFont="1" applyBorder="1"/>
    <xf numFmtId="0" fontId="15" fillId="0" borderId="12" xfId="9" applyFont="1" applyBorder="1"/>
    <xf numFmtId="0" fontId="14" fillId="0" borderId="13" xfId="9" applyFont="1" applyBorder="1"/>
    <xf numFmtId="2" fontId="14" fillId="0" borderId="14" xfId="9" applyNumberFormat="1" applyFont="1" applyBorder="1"/>
    <xf numFmtId="4" fontId="14" fillId="6" borderId="13" xfId="9" applyNumberFormat="1" applyFont="1" applyFill="1" applyBorder="1"/>
    <xf numFmtId="0" fontId="14" fillId="0" borderId="15" xfId="9" applyFont="1" applyBorder="1"/>
    <xf numFmtId="2" fontId="14" fillId="0" borderId="16" xfId="9" applyNumberFormat="1" applyFont="1" applyBorder="1"/>
    <xf numFmtId="0" fontId="14" fillId="0" borderId="17" xfId="9" applyFont="1" applyBorder="1"/>
    <xf numFmtId="2" fontId="14" fillId="0" borderId="18" xfId="9" applyNumberFormat="1" applyFont="1" applyBorder="1"/>
    <xf numFmtId="4" fontId="14" fillId="0" borderId="4" xfId="9" applyNumberFormat="1" applyFont="1" applyBorder="1"/>
    <xf numFmtId="4" fontId="14" fillId="0" borderId="0" xfId="9" applyNumberFormat="1" applyFont="1"/>
    <xf numFmtId="9" fontId="18" fillId="0" borderId="15" xfId="9" applyNumberFormat="1" applyFont="1" applyBorder="1"/>
    <xf numFmtId="9" fontId="18" fillId="0" borderId="1" xfId="9" applyNumberFormat="1" applyFont="1" applyBorder="1"/>
    <xf numFmtId="9" fontId="18" fillId="0" borderId="19" xfId="9" applyNumberFormat="1" applyFont="1" applyBorder="1"/>
    <xf numFmtId="0" fontId="15" fillId="0" borderId="8" xfId="9" applyFont="1" applyBorder="1" applyAlignment="1">
      <alignment horizontal="center"/>
    </xf>
    <xf numFmtId="0" fontId="15" fillId="0" borderId="9" xfId="9" applyFont="1" applyBorder="1" applyAlignment="1">
      <alignment horizontal="center"/>
    </xf>
    <xf numFmtId="0" fontId="15" fillId="0" borderId="10" xfId="9" applyFont="1" applyBorder="1" applyAlignment="1">
      <alignment horizontal="center"/>
    </xf>
    <xf numFmtId="0" fontId="15" fillId="0" borderId="11" xfId="9" applyFont="1" applyBorder="1" applyAlignment="1">
      <alignment horizontal="center"/>
    </xf>
    <xf numFmtId="0" fontId="15" fillId="0" borderId="12" xfId="9" applyFont="1" applyBorder="1" applyAlignment="1">
      <alignment horizontal="center"/>
    </xf>
    <xf numFmtId="4" fontId="14" fillId="0" borderId="14" xfId="9" applyNumberFormat="1" applyFont="1" applyBorder="1"/>
    <xf numFmtId="4" fontId="14" fillId="0" borderId="16" xfId="9" applyNumberFormat="1" applyFont="1" applyBorder="1"/>
    <xf numFmtId="4" fontId="14" fillId="0" borderId="18" xfId="9" applyNumberFormat="1" applyFont="1" applyBorder="1"/>
    <xf numFmtId="4" fontId="13" fillId="0" borderId="4" xfId="9" applyNumberFormat="1" applyBorder="1"/>
    <xf numFmtId="4" fontId="14" fillId="0" borderId="13" xfId="9" applyNumberFormat="1" applyFont="1" applyBorder="1"/>
    <xf numFmtId="0" fontId="20" fillId="7" borderId="0" xfId="0" applyFont="1" applyFill="1"/>
    <xf numFmtId="0" fontId="20" fillId="0" borderId="0" xfId="0" applyFont="1"/>
    <xf numFmtId="0" fontId="20" fillId="0" borderId="1" xfId="0" applyFont="1" applyBorder="1"/>
    <xf numFmtId="0" fontId="21" fillId="7" borderId="0" xfId="0" applyFont="1" applyFill="1"/>
    <xf numFmtId="0" fontId="15" fillId="0" borderId="0" xfId="11" applyFont="1"/>
    <xf numFmtId="0" fontId="22" fillId="0" borderId="0" xfId="11" applyFont="1"/>
    <xf numFmtId="0" fontId="23" fillId="0" borderId="0" xfId="0" applyFont="1"/>
    <xf numFmtId="0" fontId="22" fillId="3" borderId="0" xfId="11" applyFont="1" applyFill="1"/>
    <xf numFmtId="0" fontId="14" fillId="8" borderId="1" xfId="11" applyFont="1" applyFill="1" applyBorder="1"/>
    <xf numFmtId="0" fontId="22" fillId="0" borderId="21" xfId="11" applyFont="1" applyBorder="1"/>
    <xf numFmtId="0" fontId="7" fillId="0" borderId="0" xfId="0" applyFont="1"/>
    <xf numFmtId="0" fontId="15" fillId="0" borderId="1" xfId="11" applyFont="1" applyBorder="1"/>
    <xf numFmtId="0" fontId="22" fillId="0" borderId="1" xfId="11" applyFont="1" applyBorder="1"/>
    <xf numFmtId="0" fontId="22" fillId="8" borderId="1" xfId="11" applyFont="1" applyFill="1" applyBorder="1"/>
    <xf numFmtId="0" fontId="22" fillId="0" borderId="1" xfId="11" applyFont="1" applyFill="1" applyBorder="1"/>
    <xf numFmtId="0" fontId="14" fillId="0" borderId="0" xfId="11" applyFont="1"/>
    <xf numFmtId="0" fontId="24" fillId="0" borderId="0" xfId="11" applyFont="1"/>
    <xf numFmtId="0" fontId="25" fillId="3" borderId="1" xfId="11" applyFont="1" applyFill="1" applyBorder="1"/>
    <xf numFmtId="0" fontId="15" fillId="0" borderId="1" xfId="11" applyFont="1" applyBorder="1" applyAlignment="1">
      <alignment horizontal="center"/>
    </xf>
    <xf numFmtId="0" fontId="22" fillId="0" borderId="0" xfId="11" applyFont="1" applyBorder="1"/>
    <xf numFmtId="0" fontId="23" fillId="0" borderId="0" xfId="0" applyFont="1" applyBorder="1"/>
    <xf numFmtId="0" fontId="22" fillId="0" borderId="1" xfId="11" applyFont="1" applyBorder="1" applyAlignment="1">
      <alignment horizontal="center"/>
    </xf>
    <xf numFmtId="0" fontId="15" fillId="0" borderId="0" xfId="11" applyFont="1" applyBorder="1" applyAlignment="1">
      <alignment wrapText="1"/>
    </xf>
    <xf numFmtId="0" fontId="25" fillId="0" borderId="1" xfId="11" applyFont="1" applyBorder="1"/>
    <xf numFmtId="0" fontId="15" fillId="0" borderId="0" xfId="11" applyFont="1" applyAlignment="1"/>
    <xf numFmtId="0" fontId="14" fillId="0" borderId="0" xfId="11" applyFont="1" applyFill="1"/>
    <xf numFmtId="0" fontId="22" fillId="0" borderId="0" xfId="11" applyFont="1" applyFill="1"/>
    <xf numFmtId="0" fontId="0" fillId="0" borderId="0" xfId="0" applyFill="1"/>
    <xf numFmtId="0" fontId="15" fillId="0" borderId="0" xfId="11" applyFont="1" applyFill="1" applyAlignment="1">
      <alignment horizontal="center"/>
    </xf>
    <xf numFmtId="0" fontId="15" fillId="0" borderId="0" xfId="11" applyFont="1" applyFill="1"/>
    <xf numFmtId="0" fontId="22" fillId="0" borderId="0" xfId="11" applyFont="1" applyFill="1" applyAlignment="1">
      <alignment horizontal="center"/>
    </xf>
    <xf numFmtId="0" fontId="22" fillId="0" borderId="0" xfId="11" applyFont="1" applyFill="1" applyBorder="1"/>
    <xf numFmtId="0" fontId="0" fillId="0" borderId="0" xfId="0" applyAlignment="1">
      <alignment horizontal="center"/>
    </xf>
    <xf numFmtId="0" fontId="27" fillId="9" borderId="22" xfId="0" applyFont="1" applyFill="1" applyBorder="1" applyAlignment="1">
      <alignment horizontal="right"/>
    </xf>
    <xf numFmtId="0" fontId="28" fillId="9" borderId="22" xfId="0" applyFont="1" applyFill="1" applyBorder="1" applyAlignment="1"/>
    <xf numFmtId="0" fontId="28" fillId="9" borderId="2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9" fontId="1" fillId="0" borderId="0" xfId="8" applyFill="1" applyBorder="1" applyAlignment="1"/>
    <xf numFmtId="0" fontId="30" fillId="10" borderId="0" xfId="0" applyFont="1" applyFill="1" applyBorder="1" applyAlignment="1">
      <alignment horizontal="center"/>
    </xf>
    <xf numFmtId="0" fontId="30" fillId="10" borderId="0" xfId="0" applyFont="1" applyFill="1" applyBorder="1" applyAlignment="1">
      <alignment horizontal="center" vertical="center"/>
    </xf>
    <xf numFmtId="0" fontId="30" fillId="10" borderId="0" xfId="0" applyFont="1" applyFill="1" applyBorder="1" applyAlignment="1">
      <alignment horizontal="center" vertical="center" wrapText="1"/>
    </xf>
    <xf numFmtId="168" fontId="30" fillId="10" borderId="0" xfId="0" applyNumberFormat="1" applyFont="1" applyFill="1" applyBorder="1" applyAlignment="1">
      <alignment horizontal="center" vertical="center"/>
    </xf>
    <xf numFmtId="0" fontId="31" fillId="0" borderId="0" xfId="12" applyAlignment="1" applyProtection="1"/>
    <xf numFmtId="0" fontId="32" fillId="11" borderId="23" xfId="0" applyFont="1" applyFill="1" applyBorder="1" applyAlignment="1">
      <alignment wrapText="1"/>
    </xf>
    <xf numFmtId="0" fontId="32" fillId="11" borderId="23" xfId="0" applyFont="1" applyFill="1" applyBorder="1" applyAlignment="1"/>
    <xf numFmtId="0" fontId="30" fillId="1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/>
    <xf numFmtId="0" fontId="32" fillId="0" borderId="1" xfId="0" applyFont="1" applyFill="1" applyBorder="1" applyAlignment="1">
      <alignment horizontal="center"/>
    </xf>
    <xf numFmtId="169" fontId="32" fillId="0" borderId="1" xfId="0" applyNumberFormat="1" applyFont="1" applyFill="1" applyBorder="1" applyAlignment="1"/>
    <xf numFmtId="0" fontId="33" fillId="3" borderId="0" xfId="0" applyFont="1" applyFill="1"/>
    <xf numFmtId="0" fontId="33" fillId="3" borderId="0" xfId="0" applyFont="1" applyFill="1" applyAlignment="1">
      <alignment horizontal="center"/>
    </xf>
    <xf numFmtId="0" fontId="34" fillId="3" borderId="0" xfId="0" applyFont="1" applyFill="1"/>
    <xf numFmtId="0" fontId="0" fillId="3" borderId="0" xfId="0" applyFill="1"/>
    <xf numFmtId="0" fontId="33" fillId="3" borderId="0" xfId="0" applyFont="1" applyFill="1" applyAlignment="1">
      <alignment wrapText="1"/>
    </xf>
    <xf numFmtId="0" fontId="35" fillId="0" borderId="0" xfId="0" applyFont="1"/>
    <xf numFmtId="0" fontId="38" fillId="0" borderId="1" xfId="0" applyFont="1" applyBorder="1"/>
    <xf numFmtId="0" fontId="39" fillId="0" borderId="0" xfId="0" applyFont="1"/>
    <xf numFmtId="0" fontId="36" fillId="4" borderId="0" xfId="0" applyFont="1" applyFill="1"/>
    <xf numFmtId="0" fontId="0" fillId="4" borderId="0" xfId="0" applyFill="1"/>
    <xf numFmtId="0" fontId="38" fillId="4" borderId="1" xfId="0" applyFont="1" applyFill="1" applyBorder="1"/>
    <xf numFmtId="0" fontId="7" fillId="0" borderId="1" xfId="0" applyFont="1" applyBorder="1"/>
    <xf numFmtId="170" fontId="0" fillId="0" borderId="1" xfId="2" applyNumberFormat="1" applyFont="1" applyBorder="1"/>
    <xf numFmtId="0" fontId="9" fillId="5" borderId="1" xfId="5" applyFont="1" applyFill="1" applyBorder="1" applyAlignment="1">
      <alignment horizontal="center" vertical="top"/>
    </xf>
    <xf numFmtId="0" fontId="40" fillId="12" borderId="1" xfId="0" applyFont="1" applyFill="1" applyBorder="1" applyAlignment="1">
      <alignment horizontal="center" vertical="top"/>
    </xf>
    <xf numFmtId="0" fontId="41" fillId="0" borderId="0" xfId="0" applyFont="1"/>
    <xf numFmtId="0" fontId="42" fillId="13" borderId="24" xfId="0" applyFont="1" applyFill="1" applyBorder="1" applyAlignment="1">
      <alignment vertical="center" wrapText="1"/>
    </xf>
    <xf numFmtId="0" fontId="42" fillId="13" borderId="25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 wrapText="1"/>
    </xf>
    <xf numFmtId="0" fontId="42" fillId="0" borderId="27" xfId="0" applyFont="1" applyBorder="1"/>
    <xf numFmtId="2" fontId="0" fillId="0" borderId="20" xfId="0" applyNumberFormat="1" applyBorder="1" applyAlignment="1">
      <alignment horizontal="center"/>
    </xf>
    <xf numFmtId="171" fontId="0" fillId="14" borderId="20" xfId="0" applyNumberFormat="1" applyFill="1" applyBorder="1" applyAlignment="1">
      <alignment horizontal="center"/>
    </xf>
    <xf numFmtId="171" fontId="41" fillId="14" borderId="28" xfId="0" applyNumberFormat="1" applyFont="1" applyFill="1" applyBorder="1" applyAlignment="1">
      <alignment horizontal="center" vertical="center"/>
    </xf>
    <xf numFmtId="0" fontId="42" fillId="0" borderId="15" xfId="0" applyFont="1" applyBorder="1"/>
    <xf numFmtId="2" fontId="0" fillId="0" borderId="1" xfId="0" applyNumberFormat="1" applyBorder="1" applyAlignment="1">
      <alignment horizontal="center"/>
    </xf>
    <xf numFmtId="0" fontId="42" fillId="0" borderId="15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42" fillId="0" borderId="10" xfId="0" applyFont="1" applyBorder="1"/>
    <xf numFmtId="2" fontId="0" fillId="0" borderId="11" xfId="0" applyNumberForma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42" fillId="0" borderId="25" xfId="0" applyFont="1" applyBorder="1" applyAlignment="1">
      <alignment horizontal="right"/>
    </xf>
    <xf numFmtId="171" fontId="42" fillId="14" borderId="25" xfId="0" applyNumberFormat="1" applyFont="1" applyFill="1" applyBorder="1" applyAlignment="1">
      <alignment horizontal="center"/>
    </xf>
    <xf numFmtId="171" fontId="21" fillId="14" borderId="2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4" borderId="0" xfId="0" applyFont="1" applyFill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15" borderId="1" xfId="0" applyFont="1" applyFill="1" applyBorder="1" applyAlignment="1">
      <alignment horizontal="center"/>
    </xf>
    <xf numFmtId="0" fontId="38" fillId="0" borderId="2" xfId="0" applyFont="1" applyFill="1" applyBorder="1"/>
    <xf numFmtId="0" fontId="7" fillId="3" borderId="1" xfId="0" applyFont="1" applyFill="1" applyBorder="1" applyAlignment="1">
      <alignment horizontal="center"/>
    </xf>
    <xf numFmtId="165" fontId="0" fillId="0" borderId="1" xfId="2" applyNumberFormat="1" applyFont="1" applyFill="1" applyBorder="1"/>
    <xf numFmtId="172" fontId="0" fillId="4" borderId="1" xfId="2" applyNumberFormat="1" applyFont="1" applyFill="1" applyBorder="1"/>
    <xf numFmtId="0" fontId="22" fillId="0" borderId="0" xfId="1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5" fillId="0" borderId="5" xfId="9" applyFont="1" applyBorder="1" applyAlignment="1">
      <alignment horizontal="center"/>
    </xf>
    <xf numFmtId="0" fontId="15" fillId="0" borderId="6" xfId="9" applyFont="1" applyBorder="1" applyAlignment="1">
      <alignment horizontal="center"/>
    </xf>
    <xf numFmtId="0" fontId="15" fillId="0" borderId="7" xfId="9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11" applyFont="1" applyAlignment="1">
      <alignment horizontal="left" vertical="top" wrapText="1" indent="1"/>
    </xf>
  </cellXfs>
  <cellStyles count="13">
    <cellStyle name="Comma" xfId="1" builtinId="3"/>
    <cellStyle name="Currency" xfId="2" builtinId="4"/>
    <cellStyle name="Hyperlink" xfId="12" builtinId="8"/>
    <cellStyle name="Normaallaad 2" xfId="10"/>
    <cellStyle name="Normaallaad 2 2" xfId="7"/>
    <cellStyle name="Normaallaad 3" xfId="6"/>
    <cellStyle name="Normal" xfId="0" builtinId="0"/>
    <cellStyle name="Normal 2" xfId="11"/>
    <cellStyle name="Normal 3" xfId="9"/>
    <cellStyle name="Percent" xfId="8" builtinId="5"/>
    <cellStyle name="Денежный 2" xfId="4"/>
    <cellStyle name="Обычный 2" xfId="3"/>
    <cellStyle name="Обычный_Защита" xfId="5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228600</xdr:rowOff>
    </xdr:from>
    <xdr:to>
      <xdr:col>4</xdr:col>
      <xdr:colOff>466725</xdr:colOff>
      <xdr:row>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286000" y="895350"/>
          <a:ext cx="9525" cy="23812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447675</xdr:colOff>
      <xdr:row>8</xdr:row>
      <xdr:rowOff>95250</xdr:rowOff>
    </xdr:from>
    <xdr:to>
      <xdr:col>5</xdr:col>
      <xdr:colOff>730814</xdr:colOff>
      <xdr:row>17</xdr:row>
      <xdr:rowOff>180695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133600"/>
          <a:ext cx="3304762" cy="2238095"/>
        </a:xfrm>
        <a:prstGeom prst="rect">
          <a:avLst/>
        </a:prstGeom>
      </xdr:spPr>
    </xdr:pic>
    <xdr:clientData/>
  </xdr:twoCellAnchor>
  <xdr:twoCellAnchor>
    <xdr:from>
      <xdr:col>6</xdr:col>
      <xdr:colOff>333375</xdr:colOff>
      <xdr:row>10</xdr:row>
      <xdr:rowOff>47625</xdr:rowOff>
    </xdr:from>
    <xdr:to>
      <xdr:col>7</xdr:col>
      <xdr:colOff>561975</xdr:colOff>
      <xdr:row>10</xdr:row>
      <xdr:rowOff>47625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3524250" y="2514600"/>
          <a:ext cx="838200" cy="0"/>
        </a:xfrm>
        <a:prstGeom prst="straightConnector1">
          <a:avLst/>
        </a:prstGeom>
        <a:ln w="571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104776</xdr:colOff>
      <xdr:row>20</xdr:row>
      <xdr:rowOff>66676</xdr:rowOff>
    </xdr:from>
    <xdr:to>
      <xdr:col>12</xdr:col>
      <xdr:colOff>510570</xdr:colOff>
      <xdr:row>24</xdr:row>
      <xdr:rowOff>57152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1" y="4905376"/>
          <a:ext cx="5095758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391258</xdr:colOff>
      <xdr:row>2</xdr:row>
      <xdr:rowOff>213946</xdr:rowOff>
    </xdr:from>
    <xdr:to>
      <xdr:col>5</xdr:col>
      <xdr:colOff>400783</xdr:colOff>
      <xdr:row>4</xdr:row>
      <xdr:rowOff>23446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4018085" y="888023"/>
          <a:ext cx="9525" cy="241788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15</xdr:row>
      <xdr:rowOff>38100</xdr:rowOff>
    </xdr:from>
    <xdr:to>
      <xdr:col>5</xdr:col>
      <xdr:colOff>647700</xdr:colOff>
      <xdr:row>33</xdr:row>
      <xdr:rowOff>171450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610100" y="3086100"/>
          <a:ext cx="371475" cy="3895725"/>
        </a:xfrm>
        <a:prstGeom prst="rightBrace">
          <a:avLst>
            <a:gd name="adj1" fmla="val 69871"/>
            <a:gd name="adj2" fmla="val 49756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4</xdr:row>
      <xdr:rowOff>104775</xdr:rowOff>
    </xdr:from>
    <xdr:to>
      <xdr:col>10</xdr:col>
      <xdr:colOff>17145</xdr:colOff>
      <xdr:row>17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866775"/>
          <a:ext cx="5827395" cy="2466975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0</xdr:row>
      <xdr:rowOff>133350</xdr:rowOff>
    </xdr:from>
    <xdr:to>
      <xdr:col>10</xdr:col>
      <xdr:colOff>581025</xdr:colOff>
      <xdr:row>4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009650" y="133350"/>
          <a:ext cx="5667375" cy="6953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Создать таблицу по образцу и определить величину отклонения общего расхода бензина за месяц от планового.</a:t>
          </a:r>
          <a:endParaRPr lang="en-US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3</xdr:row>
      <xdr:rowOff>171450</xdr:rowOff>
    </xdr:from>
    <xdr:to>
      <xdr:col>6</xdr:col>
      <xdr:colOff>304800</xdr:colOff>
      <xdr:row>11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857250"/>
          <a:ext cx="2905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30"/>
  <sheetViews>
    <sheetView zoomScale="70" zoomScaleNormal="70" workbookViewId="0">
      <selection activeCell="F25" sqref="F25"/>
    </sheetView>
  </sheetViews>
  <sheetFormatPr defaultRowHeight="15" x14ac:dyDescent="0.25"/>
  <cols>
    <col min="3" max="3" width="9.7109375" customWidth="1"/>
    <col min="4" max="4" width="9.85546875" customWidth="1"/>
    <col min="5" max="5" width="16.5703125" customWidth="1"/>
    <col min="6" max="6" width="12.85546875" customWidth="1"/>
    <col min="12" max="12" width="11.7109375" customWidth="1"/>
  </cols>
  <sheetData>
    <row r="1" spans="3:14" ht="33.75" x14ac:dyDescent="0.5">
      <c r="C1" s="115" t="s">
        <v>177</v>
      </c>
      <c r="D1" s="116"/>
      <c r="E1" s="116"/>
      <c r="F1" s="116"/>
      <c r="G1" s="116"/>
      <c r="H1" s="116"/>
    </row>
    <row r="2" spans="3:14" ht="18.75" x14ac:dyDescent="0.3">
      <c r="C2" s="113"/>
      <c r="D2" s="113"/>
      <c r="E2" s="113" t="s">
        <v>178</v>
      </c>
      <c r="F2" s="113" t="s">
        <v>179</v>
      </c>
    </row>
    <row r="3" spans="3:14" ht="18.75" x14ac:dyDescent="0.3">
      <c r="C3" s="113">
        <v>1</v>
      </c>
      <c r="D3" s="113">
        <v>5</v>
      </c>
      <c r="E3" s="144">
        <f>C3+D3</f>
        <v>6</v>
      </c>
      <c r="F3" s="145">
        <f>C3-D3</f>
        <v>-4</v>
      </c>
    </row>
    <row r="5" spans="3:14" ht="21" x14ac:dyDescent="0.35">
      <c r="E5" s="114" t="s">
        <v>180</v>
      </c>
      <c r="F5" s="114" t="s">
        <v>181</v>
      </c>
      <c r="G5" s="114"/>
    </row>
    <row r="8" spans="3:14" ht="23.25" x14ac:dyDescent="0.35">
      <c r="C8" s="115" t="s">
        <v>182</v>
      </c>
      <c r="D8" s="116"/>
      <c r="E8" s="116"/>
      <c r="F8" s="116"/>
    </row>
    <row r="10" spans="3:14" ht="18.75" x14ac:dyDescent="0.3">
      <c r="C10" s="113"/>
      <c r="D10" s="113"/>
      <c r="E10" s="113" t="s">
        <v>178</v>
      </c>
      <c r="F10" s="113" t="s">
        <v>179</v>
      </c>
      <c r="I10" s="113" t="s">
        <v>197</v>
      </c>
      <c r="J10" s="113" t="s">
        <v>198</v>
      </c>
      <c r="K10" s="113" t="s">
        <v>178</v>
      </c>
      <c r="L10" s="113" t="s">
        <v>179</v>
      </c>
    </row>
    <row r="11" spans="3:14" ht="21" x14ac:dyDescent="0.35">
      <c r="C11" s="113">
        <v>1</v>
      </c>
      <c r="D11" s="113">
        <v>5</v>
      </c>
      <c r="E11" s="113">
        <f>C11+D11</f>
        <v>6</v>
      </c>
      <c r="F11" s="113">
        <f>C11-D11</f>
        <v>-4</v>
      </c>
      <c r="I11" s="113">
        <v>1</v>
      </c>
      <c r="J11" s="113">
        <v>5</v>
      </c>
      <c r="K11" s="117">
        <f>I11+J11</f>
        <v>6</v>
      </c>
      <c r="L11" s="117">
        <f>I11-J11</f>
        <v>-4</v>
      </c>
      <c r="N11" s="114"/>
    </row>
    <row r="12" spans="3:14" ht="21" x14ac:dyDescent="0.35">
      <c r="C12" s="113">
        <v>3</v>
      </c>
      <c r="D12" s="113">
        <v>3</v>
      </c>
      <c r="E12" s="113"/>
      <c r="F12" s="113"/>
      <c r="I12" s="113">
        <v>3</v>
      </c>
      <c r="J12" s="113">
        <v>3</v>
      </c>
      <c r="K12" s="117">
        <f t="shared" ref="K12:K18" si="0">I12+J12</f>
        <v>6</v>
      </c>
      <c r="L12" s="117">
        <f t="shared" ref="L12:L18" si="1">I12-J12</f>
        <v>0</v>
      </c>
      <c r="N12" s="114"/>
    </row>
    <row r="13" spans="3:14" ht="18.75" x14ac:dyDescent="0.3">
      <c r="C13" s="113">
        <v>6</v>
      </c>
      <c r="D13" s="113">
        <v>2</v>
      </c>
      <c r="E13" s="113"/>
      <c r="F13" s="113"/>
      <c r="I13" s="113">
        <v>6</v>
      </c>
      <c r="J13" s="113">
        <v>2</v>
      </c>
      <c r="K13" s="117">
        <f t="shared" si="0"/>
        <v>8</v>
      </c>
      <c r="L13" s="117">
        <f t="shared" si="1"/>
        <v>4</v>
      </c>
    </row>
    <row r="14" spans="3:14" ht="18.75" x14ac:dyDescent="0.3">
      <c r="C14" s="113">
        <v>2</v>
      </c>
      <c r="D14" s="113">
        <v>8</v>
      </c>
      <c r="E14" s="113"/>
      <c r="F14" s="113"/>
      <c r="I14" s="113">
        <v>2</v>
      </c>
      <c r="J14" s="113">
        <v>8</v>
      </c>
      <c r="K14" s="117">
        <f t="shared" si="0"/>
        <v>10</v>
      </c>
      <c r="L14" s="117">
        <f t="shared" si="1"/>
        <v>-6</v>
      </c>
    </row>
    <row r="15" spans="3:14" ht="18.75" x14ac:dyDescent="0.3">
      <c r="C15" s="113">
        <v>9</v>
      </c>
      <c r="D15" s="113">
        <v>6</v>
      </c>
      <c r="E15" s="113"/>
      <c r="F15" s="113"/>
      <c r="I15" s="113">
        <v>9</v>
      </c>
      <c r="J15" s="113">
        <v>6</v>
      </c>
      <c r="K15" s="117">
        <f t="shared" si="0"/>
        <v>15</v>
      </c>
      <c r="L15" s="117">
        <f t="shared" si="1"/>
        <v>3</v>
      </c>
    </row>
    <row r="16" spans="3:14" ht="18.75" x14ac:dyDescent="0.3">
      <c r="C16" s="113">
        <v>8</v>
      </c>
      <c r="D16" s="113">
        <v>0</v>
      </c>
      <c r="E16" s="113"/>
      <c r="F16" s="113"/>
      <c r="I16" s="113">
        <v>8</v>
      </c>
      <c r="J16" s="113">
        <v>0</v>
      </c>
      <c r="K16" s="117">
        <f t="shared" si="0"/>
        <v>8</v>
      </c>
      <c r="L16" s="117">
        <f t="shared" si="1"/>
        <v>8</v>
      </c>
    </row>
    <row r="17" spans="3:12" ht="18.75" x14ac:dyDescent="0.3">
      <c r="C17" s="113">
        <v>0</v>
      </c>
      <c r="D17" s="113">
        <v>1</v>
      </c>
      <c r="E17" s="113"/>
      <c r="F17" s="113"/>
      <c r="I17" s="113">
        <v>0</v>
      </c>
      <c r="J17" s="113">
        <v>1</v>
      </c>
      <c r="K17" s="117">
        <f t="shared" si="0"/>
        <v>1</v>
      </c>
      <c r="L17" s="117">
        <f t="shared" si="1"/>
        <v>-1</v>
      </c>
    </row>
    <row r="18" spans="3:12" ht="18.75" x14ac:dyDescent="0.3">
      <c r="I18" s="146">
        <v>7</v>
      </c>
      <c r="J18" s="146">
        <v>88</v>
      </c>
      <c r="K18" s="117">
        <f t="shared" si="0"/>
        <v>95</v>
      </c>
      <c r="L18" s="117">
        <f t="shared" si="1"/>
        <v>-81</v>
      </c>
    </row>
    <row r="20" spans="3:12" ht="21" x14ac:dyDescent="0.35">
      <c r="C20" s="112" t="s">
        <v>184</v>
      </c>
    </row>
    <row r="22" spans="3:12" ht="18.75" x14ac:dyDescent="0.3">
      <c r="C22" s="147" t="s">
        <v>67</v>
      </c>
      <c r="D22" s="147" t="s">
        <v>68</v>
      </c>
      <c r="E22" s="147" t="s">
        <v>183</v>
      </c>
    </row>
    <row r="23" spans="3:12" ht="18.75" x14ac:dyDescent="0.3">
      <c r="C23" s="118">
        <f ca="1">RAND()</f>
        <v>0.6832977099595009</v>
      </c>
      <c r="D23" s="118">
        <f ca="1">RAND()</f>
        <v>0.4563141184486349</v>
      </c>
      <c r="E23" s="118">
        <f ca="1">C23+(D23-7)*C23^2+(D23^2-C23)</f>
        <v>-2.8469966210250206</v>
      </c>
    </row>
    <row r="24" spans="3:12" ht="18.75" x14ac:dyDescent="0.3">
      <c r="C24" s="118">
        <f t="shared" ref="C24:D30" ca="1" si="2">RAND()</f>
        <v>0.97266853814897503</v>
      </c>
      <c r="D24" s="118">
        <f t="shared" ca="1" si="2"/>
        <v>0.93545559635225584</v>
      </c>
      <c r="E24" s="118"/>
    </row>
    <row r="25" spans="3:12" ht="18.75" x14ac:dyDescent="0.3">
      <c r="C25" s="118">
        <f t="shared" ca="1" si="2"/>
        <v>8.1733778045280037E-2</v>
      </c>
      <c r="D25" s="118">
        <f t="shared" ca="1" si="2"/>
        <v>0.95365904388484346</v>
      </c>
      <c r="E25" s="118">
        <f t="shared" ref="E25:E30" ca="1" si="3">C25+(D25-7)*C25^2+(D25^2-C25)</f>
        <v>0.86907353253343689</v>
      </c>
    </row>
    <row r="26" spans="3:12" ht="18.75" x14ac:dyDescent="0.3">
      <c r="C26" s="118">
        <f t="shared" ca="1" si="2"/>
        <v>0.23490173644128887</v>
      </c>
      <c r="D26" s="118">
        <f t="shared" ca="1" si="2"/>
        <v>0.25752924017152767</v>
      </c>
      <c r="E26" s="118">
        <f t="shared" ca="1" si="3"/>
        <v>-0.30572030986111753</v>
      </c>
    </row>
    <row r="27" spans="3:12" ht="18.75" x14ac:dyDescent="0.3">
      <c r="C27" s="118">
        <f t="shared" ca="1" si="2"/>
        <v>0.19174649816130351</v>
      </c>
      <c r="D27" s="118">
        <f t="shared" ca="1" si="2"/>
        <v>0.50229801693640597</v>
      </c>
      <c r="E27" s="118">
        <f t="shared" ca="1" si="3"/>
        <v>1.3404111241186262E-2</v>
      </c>
    </row>
    <row r="28" spans="3:12" ht="18.75" x14ac:dyDescent="0.3">
      <c r="C28" s="118">
        <f t="shared" ca="1" si="2"/>
        <v>0.56814022956840893</v>
      </c>
      <c r="D28" s="118">
        <f t="shared" ca="1" si="2"/>
        <v>0.30075814376003784</v>
      </c>
      <c r="E28" s="118">
        <f t="shared" ca="1" si="3"/>
        <v>-2.0719480698438675</v>
      </c>
    </row>
    <row r="29" spans="3:12" ht="18.75" x14ac:dyDescent="0.3">
      <c r="C29" s="118">
        <f t="shared" ca="1" si="2"/>
        <v>0.60610779257686731</v>
      </c>
      <c r="D29" s="118">
        <f t="shared" ca="1" si="2"/>
        <v>0.2760142764084863</v>
      </c>
      <c r="E29" s="118">
        <f t="shared" ca="1" si="3"/>
        <v>-2.3939842709816874</v>
      </c>
    </row>
    <row r="30" spans="3:12" ht="18.75" x14ac:dyDescent="0.3">
      <c r="C30" s="118">
        <f t="shared" ca="1" si="2"/>
        <v>0.87177238753300357</v>
      </c>
      <c r="D30" s="118">
        <f t="shared" ca="1" si="2"/>
        <v>0.38287595664802587</v>
      </c>
      <c r="E30" s="118">
        <f t="shared" ca="1" si="3"/>
        <v>-4.8823348851829227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19" workbookViewId="0">
      <selection activeCell="C45" sqref="C45"/>
    </sheetView>
  </sheetViews>
  <sheetFormatPr defaultRowHeight="15" x14ac:dyDescent="0.25"/>
  <cols>
    <col min="1" max="1" width="16.42578125" customWidth="1"/>
    <col min="2" max="2" width="14.42578125" customWidth="1"/>
    <col min="3" max="3" width="13.85546875" customWidth="1"/>
    <col min="4" max="4" width="14" customWidth="1"/>
    <col min="5" max="5" width="10.85546875" bestFit="1" customWidth="1"/>
  </cols>
  <sheetData>
    <row r="1" spans="1:13" ht="15.75" x14ac:dyDescent="0.25">
      <c r="A1" s="61" t="s">
        <v>87</v>
      </c>
      <c r="B1" s="61" t="s">
        <v>88</v>
      </c>
      <c r="C1" s="62"/>
      <c r="D1" s="62"/>
      <c r="E1" s="61" t="s">
        <v>89</v>
      </c>
      <c r="F1" s="62"/>
      <c r="G1" s="62"/>
      <c r="H1" s="62"/>
      <c r="I1" s="62"/>
      <c r="J1" s="62"/>
      <c r="K1" s="62"/>
      <c r="L1" s="62"/>
      <c r="M1" s="63"/>
    </row>
    <row r="2" spans="1:13" ht="15.75" x14ac:dyDescent="0.25">
      <c r="A2" s="64">
        <v>67</v>
      </c>
      <c r="B2" s="65" t="str">
        <f>IF(A2&gt;65,"Сдал","Не сдал")</f>
        <v>Сдал</v>
      </c>
      <c r="C2" s="62"/>
      <c r="D2" s="62"/>
      <c r="E2" s="64" t="s">
        <v>90</v>
      </c>
      <c r="F2" s="64"/>
      <c r="G2" s="64"/>
      <c r="H2" s="62"/>
      <c r="I2" s="62"/>
      <c r="J2" s="62"/>
      <c r="K2" s="62"/>
      <c r="L2" s="62"/>
      <c r="M2" s="63"/>
    </row>
    <row r="3" spans="1:13" ht="15.75" x14ac:dyDescent="0.25">
      <c r="A3" s="64">
        <v>40</v>
      </c>
      <c r="B3" s="65" t="str">
        <f t="shared" ref="B3:B5" si="0">IF(A3&gt;65,"Сдал","Не сдал")</f>
        <v>Не сдал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ht="15.75" x14ac:dyDescent="0.25">
      <c r="A4" s="64">
        <v>86</v>
      </c>
      <c r="B4" s="65" t="str">
        <f t="shared" si="0"/>
        <v>Сдал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</row>
    <row r="5" spans="1:13" ht="15.75" x14ac:dyDescent="0.25">
      <c r="A5" s="64">
        <v>13</v>
      </c>
      <c r="B5" s="65" t="str">
        <f t="shared" si="0"/>
        <v>Не сдал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3"/>
    </row>
    <row r="6" spans="1:13" ht="16.5" thickBot="1" x14ac:dyDescent="0.3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2"/>
      <c r="M6" s="63"/>
    </row>
    <row r="7" spans="1:13" ht="19.5" thickTop="1" x14ac:dyDescent="0.3">
      <c r="A7" s="67" t="s">
        <v>91</v>
      </c>
      <c r="M7" s="63"/>
    </row>
    <row r="8" spans="1:13" ht="15.75" x14ac:dyDescent="0.25">
      <c r="A8" s="63"/>
      <c r="B8" s="63"/>
      <c r="C8" s="63"/>
      <c r="D8" s="63"/>
      <c r="F8" s="63"/>
      <c r="H8" s="63"/>
      <c r="I8" s="63"/>
      <c r="J8" s="63"/>
      <c r="K8" s="63"/>
      <c r="L8" s="63"/>
      <c r="M8" s="63"/>
    </row>
    <row r="9" spans="1:13" ht="15.75" x14ac:dyDescent="0.25">
      <c r="A9" s="68" t="s">
        <v>92</v>
      </c>
      <c r="B9" s="68" t="s">
        <v>93</v>
      </c>
      <c r="C9" s="68" t="s">
        <v>94</v>
      </c>
      <c r="D9" s="68" t="s">
        <v>95</v>
      </c>
      <c r="E9" s="62"/>
      <c r="F9" s="62"/>
      <c r="G9" s="62"/>
      <c r="H9" s="62"/>
      <c r="I9" s="62"/>
      <c r="J9" s="62"/>
      <c r="K9" s="62"/>
      <c r="L9" s="63"/>
      <c r="M9" s="63"/>
    </row>
    <row r="10" spans="1:13" ht="15.75" x14ac:dyDescent="0.25">
      <c r="A10" s="69" t="s">
        <v>96</v>
      </c>
      <c r="B10" s="69">
        <v>140</v>
      </c>
      <c r="C10" s="69">
        <v>55</v>
      </c>
      <c r="D10" s="70" t="str">
        <f>IF(AND(AND(B10&gt;150,B10&lt;200),AND(C10&gt;55,C10&lt;100)),"Да","Нет")</f>
        <v>Нет</v>
      </c>
      <c r="E10" s="62"/>
      <c r="F10" s="62"/>
      <c r="G10" s="62"/>
      <c r="H10" s="62"/>
      <c r="I10" s="62"/>
      <c r="J10" s="62"/>
      <c r="K10" s="62"/>
      <c r="L10" s="63"/>
      <c r="M10" s="63"/>
    </row>
    <row r="11" spans="1:13" ht="15.75" x14ac:dyDescent="0.25">
      <c r="A11" s="69" t="s">
        <v>97</v>
      </c>
      <c r="B11" s="69">
        <v>175</v>
      </c>
      <c r="C11" s="69">
        <v>76</v>
      </c>
      <c r="D11" s="70" t="str">
        <f t="shared" ref="D11:D14" si="1">IF(AND(AND(B11&gt;150,B11&lt;200),AND(C11&gt;55,C11&lt;100)),"Да","Нет")</f>
        <v>Да</v>
      </c>
      <c r="E11" s="62"/>
      <c r="F11" s="62"/>
      <c r="G11" s="62"/>
      <c r="H11" s="62"/>
      <c r="I11" s="62"/>
      <c r="J11" s="62"/>
      <c r="K11" s="62"/>
      <c r="L11" s="63"/>
      <c r="M11" s="63"/>
    </row>
    <row r="12" spans="1:13" ht="15.75" x14ac:dyDescent="0.25">
      <c r="A12" s="69" t="s">
        <v>98</v>
      </c>
      <c r="B12" s="69">
        <v>181</v>
      </c>
      <c r="C12" s="69">
        <v>54</v>
      </c>
      <c r="D12" s="70" t="str">
        <f t="shared" si="1"/>
        <v>Нет</v>
      </c>
      <c r="E12" s="62"/>
      <c r="F12" s="62"/>
      <c r="G12" s="62"/>
      <c r="H12" s="62"/>
      <c r="I12" s="62"/>
      <c r="J12" s="62"/>
      <c r="K12" s="62"/>
      <c r="L12" s="63"/>
      <c r="M12" s="63"/>
    </row>
    <row r="13" spans="1:13" ht="15.75" x14ac:dyDescent="0.25">
      <c r="A13" s="71" t="s">
        <v>99</v>
      </c>
      <c r="B13" s="71">
        <v>200</v>
      </c>
      <c r="C13" s="71">
        <v>89</v>
      </c>
      <c r="D13" s="70" t="str">
        <f t="shared" si="1"/>
        <v>Нет</v>
      </c>
      <c r="E13" s="62"/>
      <c r="F13" s="62"/>
      <c r="G13" s="62"/>
      <c r="H13" s="62"/>
      <c r="I13" s="62"/>
      <c r="J13" s="62"/>
      <c r="K13" s="62"/>
      <c r="L13" s="63"/>
      <c r="M13" s="63"/>
    </row>
    <row r="14" spans="1:13" ht="15.75" x14ac:dyDescent="0.25">
      <c r="A14" s="71" t="s">
        <v>100</v>
      </c>
      <c r="B14" s="71">
        <v>180</v>
      </c>
      <c r="C14" s="71">
        <v>116</v>
      </c>
      <c r="D14" s="70" t="str">
        <f t="shared" si="1"/>
        <v>Нет</v>
      </c>
      <c r="E14" s="62"/>
      <c r="F14" s="62"/>
      <c r="G14" s="62"/>
      <c r="H14" s="62"/>
      <c r="I14" s="62"/>
      <c r="J14" s="62"/>
      <c r="K14" s="62"/>
      <c r="L14" s="63"/>
      <c r="M14" s="63"/>
    </row>
    <row r="15" spans="1:13" ht="15.75" x14ac:dyDescent="0.25">
      <c r="A15" s="7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3"/>
      <c r="M15" s="63"/>
    </row>
    <row r="16" spans="1:13" ht="16.5" thickBot="1" x14ac:dyDescent="0.3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3"/>
      <c r="M16" s="63"/>
    </row>
    <row r="17" spans="1:13" ht="16.5" thickTop="1" x14ac:dyDescent="0.25">
      <c r="A17" s="73" t="s">
        <v>101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3"/>
      <c r="M17" s="63"/>
    </row>
    <row r="18" spans="1:13" ht="15.75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</row>
    <row r="19" spans="1:13" ht="15.75" x14ac:dyDescent="0.25">
      <c r="A19" s="68" t="s">
        <v>102</v>
      </c>
      <c r="B19" s="74">
        <v>2</v>
      </c>
      <c r="C19" s="62"/>
      <c r="D19" s="62"/>
      <c r="E19" s="62"/>
      <c r="F19" s="62"/>
      <c r="G19" s="62"/>
      <c r="H19" s="62"/>
      <c r="I19" s="62"/>
      <c r="J19" s="62"/>
      <c r="K19" s="62"/>
      <c r="L19" s="63"/>
      <c r="M19" s="63"/>
    </row>
    <row r="20" spans="1:13" ht="15.75" x14ac:dyDescent="0.25">
      <c r="A20" s="75" t="s">
        <v>103</v>
      </c>
      <c r="B20" s="75" t="s">
        <v>104</v>
      </c>
      <c r="C20" s="75" t="s">
        <v>105</v>
      </c>
      <c r="D20" s="75" t="s">
        <v>106</v>
      </c>
      <c r="E20" s="75" t="s">
        <v>107</v>
      </c>
      <c r="F20" s="62"/>
      <c r="G20" s="76"/>
      <c r="H20" s="76"/>
      <c r="I20" s="76"/>
      <c r="J20" s="76"/>
      <c r="K20" s="76"/>
      <c r="L20" s="77"/>
      <c r="M20" s="63"/>
    </row>
    <row r="21" spans="1:13" ht="15.75" x14ac:dyDescent="0.25">
      <c r="A21" s="69" t="s">
        <v>96</v>
      </c>
      <c r="B21" s="78" t="s">
        <v>108</v>
      </c>
      <c r="C21" s="69">
        <v>1000</v>
      </c>
      <c r="D21" s="69">
        <v>2</v>
      </c>
      <c r="E21" s="70">
        <f>IF(AND($B$19=2,B21="м"),C21/10,)+IF(AND($B$19=3,B21="ж"),50)+IF($B$19=12,100)</f>
        <v>100</v>
      </c>
      <c r="F21" s="62"/>
      <c r="G21" s="79"/>
      <c r="H21" s="79"/>
      <c r="I21" s="79"/>
      <c r="J21" s="79"/>
      <c r="K21" s="79"/>
      <c r="L21" s="77"/>
      <c r="M21" s="63"/>
    </row>
    <row r="22" spans="1:13" ht="15.75" x14ac:dyDescent="0.25">
      <c r="A22" s="69" t="s">
        <v>109</v>
      </c>
      <c r="B22" s="78" t="s">
        <v>110</v>
      </c>
      <c r="C22" s="69">
        <v>1500</v>
      </c>
      <c r="D22" s="69">
        <v>4</v>
      </c>
      <c r="E22" s="70">
        <f t="shared" ref="E22:E26" si="2">IF(AND($B$19=2,B22="м"),C22/10,)+IF(AND($B$19=3,B22="ж"),50)+IF($B$19=12,100)</f>
        <v>0</v>
      </c>
      <c r="F22" s="62"/>
      <c r="G22" s="79"/>
      <c r="H22" s="79"/>
      <c r="I22" s="79"/>
      <c r="J22" s="79"/>
      <c r="K22" s="79"/>
      <c r="L22" s="77"/>
      <c r="M22" s="63"/>
    </row>
    <row r="23" spans="1:13" ht="15.75" x14ac:dyDescent="0.25">
      <c r="A23" s="69" t="s">
        <v>97</v>
      </c>
      <c r="B23" s="78" t="s">
        <v>108</v>
      </c>
      <c r="C23" s="69">
        <v>3000</v>
      </c>
      <c r="D23" s="69">
        <v>1</v>
      </c>
      <c r="E23" s="70">
        <f t="shared" si="2"/>
        <v>300</v>
      </c>
      <c r="F23" s="62"/>
      <c r="G23" s="79"/>
      <c r="H23" s="79"/>
      <c r="I23" s="79"/>
      <c r="J23" s="79"/>
      <c r="K23" s="79"/>
      <c r="L23" s="77"/>
      <c r="M23" s="63"/>
    </row>
    <row r="24" spans="1:13" ht="15.75" x14ac:dyDescent="0.25">
      <c r="A24" s="69" t="s">
        <v>111</v>
      </c>
      <c r="B24" s="78" t="s">
        <v>110</v>
      </c>
      <c r="C24" s="69">
        <v>5400</v>
      </c>
      <c r="D24" s="69">
        <v>3</v>
      </c>
      <c r="E24" s="70">
        <f t="shared" si="2"/>
        <v>0</v>
      </c>
      <c r="F24" s="62"/>
      <c r="G24" s="79"/>
      <c r="H24" s="79"/>
      <c r="I24" s="79"/>
      <c r="J24" s="79"/>
      <c r="K24" s="79"/>
      <c r="L24" s="77"/>
      <c r="M24" s="63"/>
    </row>
    <row r="25" spans="1:13" ht="15.75" x14ac:dyDescent="0.25">
      <c r="A25" s="69" t="s">
        <v>98</v>
      </c>
      <c r="B25" s="78" t="s">
        <v>108</v>
      </c>
      <c r="C25" s="69">
        <v>2500</v>
      </c>
      <c r="D25" s="69">
        <v>5</v>
      </c>
      <c r="E25" s="70">
        <f t="shared" si="2"/>
        <v>250</v>
      </c>
      <c r="F25" s="62"/>
      <c r="G25" s="76"/>
      <c r="H25" s="76"/>
      <c r="I25" s="76"/>
      <c r="J25" s="76"/>
      <c r="K25" s="76"/>
      <c r="L25" s="77"/>
      <c r="M25" s="63"/>
    </row>
    <row r="26" spans="1:13" ht="15.75" x14ac:dyDescent="0.25">
      <c r="A26" s="69" t="s">
        <v>112</v>
      </c>
      <c r="B26" s="78" t="s">
        <v>110</v>
      </c>
      <c r="C26" s="69">
        <v>4300</v>
      </c>
      <c r="D26" s="69">
        <v>0</v>
      </c>
      <c r="E26" s="70">
        <f t="shared" si="2"/>
        <v>0</v>
      </c>
      <c r="F26" s="62"/>
      <c r="G26" s="62"/>
      <c r="H26" s="62"/>
      <c r="I26" s="62"/>
      <c r="J26" s="62"/>
      <c r="K26" s="62"/>
      <c r="L26" s="63"/>
      <c r="M26" s="63"/>
    </row>
    <row r="27" spans="1:13" ht="15.75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</row>
    <row r="28" spans="1:13" ht="16.5" thickBot="1" x14ac:dyDescent="0.3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3"/>
      <c r="M28" s="63"/>
    </row>
    <row r="29" spans="1:13" ht="16.5" thickTop="1" x14ac:dyDescent="0.25">
      <c r="A29" s="7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3"/>
      <c r="M29" s="63"/>
    </row>
    <row r="30" spans="1:13" ht="15.75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</row>
    <row r="31" spans="1:13" ht="15.75" x14ac:dyDescent="0.25">
      <c r="A31" s="68" t="s">
        <v>102</v>
      </c>
      <c r="B31" s="80"/>
      <c r="C31" s="62"/>
      <c r="D31" s="62"/>
      <c r="E31" s="62"/>
      <c r="F31" s="62"/>
      <c r="G31" s="62"/>
      <c r="H31" s="62"/>
      <c r="I31" s="62"/>
      <c r="J31" s="62"/>
      <c r="K31" s="62"/>
      <c r="L31" s="63"/>
      <c r="M31" s="63"/>
    </row>
    <row r="32" spans="1:13" ht="15.75" x14ac:dyDescent="0.25">
      <c r="A32" s="75" t="s">
        <v>103</v>
      </c>
      <c r="B32" s="75" t="s">
        <v>104</v>
      </c>
      <c r="C32" s="75" t="s">
        <v>105</v>
      </c>
      <c r="D32" s="75" t="s">
        <v>106</v>
      </c>
      <c r="E32" s="75" t="s">
        <v>113</v>
      </c>
      <c r="F32" s="62"/>
      <c r="G32" s="62"/>
      <c r="H32" s="62"/>
      <c r="I32" s="62"/>
      <c r="J32" s="62"/>
      <c r="K32" s="62"/>
      <c r="L32" s="63"/>
      <c r="M32" s="63"/>
    </row>
    <row r="33" spans="1:13" ht="15.75" x14ac:dyDescent="0.25">
      <c r="A33" s="69" t="s">
        <v>96</v>
      </c>
      <c r="B33" s="78" t="s">
        <v>108</v>
      </c>
      <c r="C33" s="69">
        <v>1000</v>
      </c>
      <c r="D33" s="69">
        <v>2</v>
      </c>
      <c r="E33" s="70">
        <f>IF(D33&gt;3,D33*35-75)+IF(D33&gt;2,30)+IF(D33&gt;1,25)+IF(D33&gt;0,20)</f>
        <v>45</v>
      </c>
      <c r="F33" s="62"/>
      <c r="G33" s="156" t="s">
        <v>114</v>
      </c>
      <c r="H33" s="156"/>
      <c r="I33" s="156"/>
      <c r="J33" s="156"/>
      <c r="K33" s="156"/>
      <c r="L33" s="63"/>
      <c r="M33" s="63"/>
    </row>
    <row r="34" spans="1:13" ht="15.75" x14ac:dyDescent="0.25">
      <c r="A34" s="69" t="s">
        <v>109</v>
      </c>
      <c r="B34" s="78" t="s">
        <v>110</v>
      </c>
      <c r="C34" s="69">
        <v>1500</v>
      </c>
      <c r="D34" s="69">
        <v>4</v>
      </c>
      <c r="E34" s="70">
        <f t="shared" ref="E34:E38" si="3">IF(D34&gt;3,D34*35-75)+IF(D34&gt;2,30)+IF(D34&gt;1,25)+IF(D34&gt;0,20)</f>
        <v>140</v>
      </c>
      <c r="F34" s="62"/>
      <c r="G34" s="156"/>
      <c r="H34" s="156"/>
      <c r="I34" s="156"/>
      <c r="J34" s="156"/>
      <c r="K34" s="156"/>
      <c r="L34" s="63"/>
      <c r="M34" s="63"/>
    </row>
    <row r="35" spans="1:13" ht="15.75" x14ac:dyDescent="0.25">
      <c r="A35" s="69" t="s">
        <v>97</v>
      </c>
      <c r="B35" s="78" t="s">
        <v>108</v>
      </c>
      <c r="C35" s="69">
        <v>3000</v>
      </c>
      <c r="D35" s="69">
        <v>1</v>
      </c>
      <c r="E35" s="70">
        <f t="shared" si="3"/>
        <v>20</v>
      </c>
      <c r="F35" s="62"/>
      <c r="G35" s="156"/>
      <c r="H35" s="156"/>
      <c r="I35" s="156"/>
      <c r="J35" s="156"/>
      <c r="K35" s="156"/>
      <c r="L35" s="63"/>
      <c r="M35" s="63"/>
    </row>
    <row r="36" spans="1:13" ht="15.75" x14ac:dyDescent="0.25">
      <c r="A36" s="69" t="s">
        <v>111</v>
      </c>
      <c r="B36" s="78" t="s">
        <v>110</v>
      </c>
      <c r="C36" s="69">
        <v>5400</v>
      </c>
      <c r="D36" s="69">
        <v>3</v>
      </c>
      <c r="E36" s="70">
        <f t="shared" si="3"/>
        <v>75</v>
      </c>
      <c r="F36" s="62"/>
      <c r="G36" s="156"/>
      <c r="H36" s="156"/>
      <c r="I36" s="156"/>
      <c r="J36" s="156"/>
      <c r="K36" s="156"/>
      <c r="L36" s="63"/>
      <c r="M36" s="63"/>
    </row>
    <row r="37" spans="1:13" ht="15.75" x14ac:dyDescent="0.25">
      <c r="A37" s="69" t="s">
        <v>98</v>
      </c>
      <c r="B37" s="78" t="s">
        <v>108</v>
      </c>
      <c r="C37" s="69">
        <v>2500</v>
      </c>
      <c r="D37" s="69">
        <v>5</v>
      </c>
      <c r="E37" s="70">
        <f t="shared" si="3"/>
        <v>175</v>
      </c>
      <c r="F37" s="62"/>
      <c r="G37" s="156"/>
      <c r="H37" s="156"/>
      <c r="I37" s="156"/>
      <c r="J37" s="156"/>
      <c r="K37" s="156"/>
      <c r="L37" s="63"/>
      <c r="M37" s="63"/>
    </row>
    <row r="38" spans="1:13" ht="15.75" x14ac:dyDescent="0.25">
      <c r="A38" s="69" t="s">
        <v>112</v>
      </c>
      <c r="B38" s="78" t="s">
        <v>110</v>
      </c>
      <c r="C38" s="69">
        <v>4300</v>
      </c>
      <c r="D38" s="69">
        <v>0</v>
      </c>
      <c r="E38" s="70">
        <f t="shared" si="3"/>
        <v>0</v>
      </c>
      <c r="F38" s="62"/>
      <c r="G38" s="81"/>
      <c r="H38" s="81"/>
      <c r="I38" s="81"/>
      <c r="J38" s="81"/>
      <c r="K38" s="81"/>
      <c r="L38" s="63"/>
      <c r="M38" s="63"/>
    </row>
    <row r="39" spans="1:13" ht="15.75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</row>
    <row r="40" spans="1:13" ht="15.75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</row>
    <row r="41" spans="1:13" ht="15.75" x14ac:dyDescent="0.25">
      <c r="A41" s="82"/>
      <c r="B41" s="83"/>
      <c r="C41" s="83"/>
      <c r="D41" s="83"/>
      <c r="E41" s="83"/>
      <c r="F41" s="83"/>
      <c r="G41" s="83"/>
      <c r="H41" s="83"/>
      <c r="I41" s="84"/>
      <c r="J41" s="84"/>
      <c r="K41" s="84"/>
      <c r="L41" s="84"/>
    </row>
    <row r="42" spans="1:13" ht="15.75" x14ac:dyDescent="0.25">
      <c r="A42" s="85" t="s">
        <v>115</v>
      </c>
      <c r="B42" s="83"/>
      <c r="C42" s="86" t="s">
        <v>116</v>
      </c>
      <c r="D42" s="83"/>
      <c r="E42" s="83"/>
      <c r="F42" s="83"/>
      <c r="G42" s="83"/>
      <c r="H42" s="83"/>
      <c r="I42" s="84"/>
      <c r="J42" s="84"/>
      <c r="K42" s="84"/>
      <c r="L42" s="84"/>
    </row>
    <row r="43" spans="1:13" ht="15.75" x14ac:dyDescent="0.25">
      <c r="A43" s="87">
        <v>5</v>
      </c>
      <c r="B43" s="71" t="str">
        <f>IF(A47=MAX(A43:A47),"Больше","Нет")</f>
        <v>Нет</v>
      </c>
      <c r="C43" s="83"/>
      <c r="D43" s="83"/>
      <c r="E43" s="84"/>
      <c r="F43" s="83"/>
      <c r="G43" s="83"/>
      <c r="H43" s="83"/>
      <c r="I43" s="84"/>
      <c r="J43" s="84"/>
      <c r="K43" s="84"/>
      <c r="L43" s="84"/>
    </row>
    <row r="44" spans="1:13" ht="15.75" x14ac:dyDescent="0.25">
      <c r="A44" s="87">
        <v>9</v>
      </c>
      <c r="B44" s="88"/>
      <c r="C44" s="83"/>
      <c r="D44" s="83"/>
      <c r="E44" s="83"/>
      <c r="F44" s="83"/>
      <c r="G44" s="83"/>
      <c r="H44" s="83"/>
      <c r="I44" s="84"/>
      <c r="J44" s="84"/>
      <c r="K44" s="84"/>
      <c r="L44" s="84"/>
    </row>
    <row r="45" spans="1:13" ht="15.75" x14ac:dyDescent="0.25">
      <c r="A45" s="87">
        <v>32</v>
      </c>
      <c r="B45" s="83"/>
      <c r="C45" s="83"/>
      <c r="D45" s="83"/>
      <c r="E45" s="83"/>
      <c r="F45" s="83"/>
      <c r="G45" s="83"/>
      <c r="H45" s="83"/>
      <c r="I45" s="84"/>
      <c r="J45" s="84"/>
      <c r="K45" s="84"/>
      <c r="L45" s="84"/>
    </row>
    <row r="46" spans="1:13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</row>
    <row r="47" spans="1:13" ht="15.75" x14ac:dyDescent="0.25">
      <c r="A47" s="150">
        <v>27</v>
      </c>
    </row>
  </sheetData>
  <mergeCells count="1">
    <mergeCell ref="G33:K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zoomScale="115" zoomScaleNormal="115" workbookViewId="0">
      <selection activeCell="M25" sqref="M25"/>
    </sheetView>
  </sheetViews>
  <sheetFormatPr defaultRowHeight="15" x14ac:dyDescent="0.25"/>
  <cols>
    <col min="2" max="2" width="17.28515625" customWidth="1"/>
    <col min="7" max="7" width="15.85546875" customWidth="1"/>
    <col min="9" max="9" width="20.42578125" customWidth="1"/>
    <col min="10" max="10" width="19.42578125" customWidth="1"/>
    <col min="11" max="11" width="12.85546875" customWidth="1"/>
  </cols>
  <sheetData>
    <row r="1" spans="1:11" x14ac:dyDescent="0.25">
      <c r="G1" s="89"/>
    </row>
    <row r="2" spans="1:11" x14ac:dyDescent="0.25">
      <c r="G2" s="89"/>
    </row>
    <row r="3" spans="1:11" x14ac:dyDescent="0.25">
      <c r="G3" s="89"/>
    </row>
    <row r="4" spans="1:11" x14ac:dyDescent="0.25">
      <c r="G4" s="89"/>
    </row>
    <row r="5" spans="1:11" x14ac:dyDescent="0.25">
      <c r="G5" s="89"/>
    </row>
    <row r="6" spans="1:11" x14ac:dyDescent="0.25">
      <c r="G6" s="89"/>
    </row>
    <row r="7" spans="1:11" x14ac:dyDescent="0.25">
      <c r="G7" s="89"/>
    </row>
    <row r="8" spans="1:11" x14ac:dyDescent="0.25">
      <c r="G8" s="89"/>
    </row>
    <row r="9" spans="1:11" ht="15.75" thickBot="1" x14ac:dyDescent="0.3">
      <c r="G9" s="89"/>
    </row>
    <row r="10" spans="1:11" x14ac:dyDescent="0.25">
      <c r="A10" s="90"/>
      <c r="B10" s="91" t="s">
        <v>117</v>
      </c>
      <c r="C10" s="91" t="s">
        <v>104</v>
      </c>
      <c r="D10" s="91" t="s">
        <v>118</v>
      </c>
      <c r="E10" s="91" t="s">
        <v>119</v>
      </c>
      <c r="F10" s="91" t="s">
        <v>120</v>
      </c>
      <c r="G10" s="92" t="s">
        <v>121</v>
      </c>
      <c r="H10" s="91" t="s">
        <v>122</v>
      </c>
      <c r="I10" s="91" t="s">
        <v>88</v>
      </c>
      <c r="J10" s="91" t="s">
        <v>123</v>
      </c>
      <c r="K10" s="91" t="s">
        <v>124</v>
      </c>
    </row>
    <row r="11" spans="1:11" x14ac:dyDescent="0.25">
      <c r="A11" s="93">
        <v>1</v>
      </c>
      <c r="B11" s="93" t="s">
        <v>125</v>
      </c>
      <c r="C11" s="94" t="s">
        <v>108</v>
      </c>
      <c r="D11" s="94">
        <v>1</v>
      </c>
      <c r="E11" s="95">
        <v>0.9</v>
      </c>
      <c r="F11" s="93">
        <v>10</v>
      </c>
      <c r="G11" s="89" t="str">
        <f>IF(AND(E11&gt;65%,F11&lt;5),"Допущен","Не допущен")</f>
        <v>Не допущен</v>
      </c>
      <c r="H11" s="94"/>
      <c r="I11" s="93" t="str">
        <f>IF(G11="Допущен",IF(OR(H11=4,H11=5),"Молодец",IF(OR(H11=1,H11=2),"Плохо",IF(H11=3,"Удовлетворительно")))," ")</f>
        <v xml:space="preserve"> </v>
      </c>
      <c r="J11" t="str">
        <f>IF(G11="Не допущен"," ",IF(OR(I11="Молодец",I11="Удовлетворительно"),"Переведен","Не переведен"))</f>
        <v xml:space="preserve"> </v>
      </c>
      <c r="K11" s="93">
        <f>IF(J11="Переведен",D11+1,D11)</f>
        <v>1</v>
      </c>
    </row>
    <row r="12" spans="1:11" x14ac:dyDescent="0.25">
      <c r="A12" s="93">
        <v>2</v>
      </c>
      <c r="B12" s="93" t="s">
        <v>126</v>
      </c>
      <c r="C12" s="94" t="s">
        <v>108</v>
      </c>
      <c r="D12" s="94">
        <v>2</v>
      </c>
      <c r="E12" s="95">
        <v>0.75</v>
      </c>
      <c r="F12" s="93">
        <v>4</v>
      </c>
      <c r="G12" s="89" t="str">
        <f t="shared" ref="G12:G25" si="0">IF(AND(E12&gt;65%,F12&lt;5),"Допущен","Не допущен")</f>
        <v>Допущен</v>
      </c>
      <c r="H12" s="94">
        <v>4</v>
      </c>
      <c r="I12" s="93" t="str">
        <f t="shared" ref="I12:I25" si="1">IF(G12="Допущен",IF(OR(H12=4,H12=5),"Молодец",IF(OR(H12=1,H12=2),"Плохо",IF(H12=3,"Удовлетворительно")))," ")</f>
        <v>Молодец</v>
      </c>
      <c r="J12" t="str">
        <f t="shared" ref="J12:J25" si="2">IF(G12="Не допущен"," ",IF(OR(I12="Молодец",I12="Удовлетворительно"),"Переведен","Не переведен"))</f>
        <v>Переведен</v>
      </c>
      <c r="K12" s="93">
        <f t="shared" ref="K12:K25" si="3">IF(J12="Переведен",D12+1,D12)</f>
        <v>3</v>
      </c>
    </row>
    <row r="13" spans="1:11" x14ac:dyDescent="0.25">
      <c r="A13" s="93">
        <v>3</v>
      </c>
      <c r="B13" s="93" t="s">
        <v>127</v>
      </c>
      <c r="C13" s="94" t="s">
        <v>110</v>
      </c>
      <c r="D13" s="94">
        <v>3</v>
      </c>
      <c r="E13" s="95">
        <v>0.65</v>
      </c>
      <c r="F13" s="93">
        <v>3</v>
      </c>
      <c r="G13" s="89" t="str">
        <f t="shared" si="0"/>
        <v>Не допущен</v>
      </c>
      <c r="H13" s="94"/>
      <c r="I13" s="93" t="str">
        <f t="shared" si="1"/>
        <v xml:space="preserve"> </v>
      </c>
      <c r="J13" t="str">
        <f t="shared" si="2"/>
        <v xml:space="preserve"> </v>
      </c>
      <c r="K13" s="93">
        <f t="shared" si="3"/>
        <v>3</v>
      </c>
    </row>
    <row r="14" spans="1:11" x14ac:dyDescent="0.25">
      <c r="A14" s="93">
        <v>4</v>
      </c>
      <c r="B14" s="93" t="s">
        <v>128</v>
      </c>
      <c r="C14" s="94" t="s">
        <v>108</v>
      </c>
      <c r="D14" s="94">
        <v>1</v>
      </c>
      <c r="E14" s="95">
        <v>0.8</v>
      </c>
      <c r="F14" s="93">
        <v>4</v>
      </c>
      <c r="G14" s="89" t="str">
        <f t="shared" si="0"/>
        <v>Допущен</v>
      </c>
      <c r="H14" s="94">
        <v>5</v>
      </c>
      <c r="I14" s="93" t="str">
        <f t="shared" si="1"/>
        <v>Молодец</v>
      </c>
      <c r="J14" t="str">
        <f t="shared" si="2"/>
        <v>Переведен</v>
      </c>
      <c r="K14" s="93">
        <f t="shared" si="3"/>
        <v>2</v>
      </c>
    </row>
    <row r="15" spans="1:11" x14ac:dyDescent="0.25">
      <c r="A15" s="93">
        <v>5</v>
      </c>
      <c r="B15" s="93" t="s">
        <v>41</v>
      </c>
      <c r="C15" s="94" t="s">
        <v>108</v>
      </c>
      <c r="D15" s="94">
        <v>3</v>
      </c>
      <c r="E15" s="95">
        <v>0.85</v>
      </c>
      <c r="F15" s="93">
        <v>6</v>
      </c>
      <c r="G15" s="89" t="str">
        <f t="shared" si="0"/>
        <v>Не допущен</v>
      </c>
      <c r="H15" s="94"/>
      <c r="I15" s="93" t="str">
        <f t="shared" si="1"/>
        <v xml:space="preserve"> </v>
      </c>
      <c r="J15" t="str">
        <f t="shared" si="2"/>
        <v xml:space="preserve"> </v>
      </c>
      <c r="K15" s="93">
        <f t="shared" si="3"/>
        <v>3</v>
      </c>
    </row>
    <row r="16" spans="1:11" x14ac:dyDescent="0.25">
      <c r="A16" s="93">
        <v>6</v>
      </c>
      <c r="B16" s="93" t="s">
        <v>129</v>
      </c>
      <c r="C16" s="94" t="s">
        <v>110</v>
      </c>
      <c r="D16" s="94">
        <v>2</v>
      </c>
      <c r="E16" s="95">
        <v>0.78</v>
      </c>
      <c r="F16" s="93">
        <v>5</v>
      </c>
      <c r="G16" s="89" t="str">
        <f t="shared" si="0"/>
        <v>Не допущен</v>
      </c>
      <c r="H16" s="94"/>
      <c r="I16" s="93" t="str">
        <f t="shared" si="1"/>
        <v xml:space="preserve"> </v>
      </c>
      <c r="J16" t="str">
        <f t="shared" si="2"/>
        <v xml:space="preserve"> </v>
      </c>
      <c r="K16" s="93">
        <f t="shared" si="3"/>
        <v>2</v>
      </c>
    </row>
    <row r="17" spans="1:11" x14ac:dyDescent="0.25">
      <c r="A17" s="93">
        <v>7</v>
      </c>
      <c r="B17" s="93" t="s">
        <v>130</v>
      </c>
      <c r="C17" s="94" t="s">
        <v>110</v>
      </c>
      <c r="D17" s="94">
        <v>2</v>
      </c>
      <c r="E17" s="95">
        <v>0.63</v>
      </c>
      <c r="F17" s="93">
        <v>4</v>
      </c>
      <c r="G17" s="89" t="str">
        <f t="shared" si="0"/>
        <v>Не допущен</v>
      </c>
      <c r="H17" s="94"/>
      <c r="I17" s="93" t="str">
        <f t="shared" si="1"/>
        <v xml:space="preserve"> </v>
      </c>
      <c r="J17" t="str">
        <f t="shared" si="2"/>
        <v xml:space="preserve"> </v>
      </c>
      <c r="K17" s="93">
        <f t="shared" si="3"/>
        <v>2</v>
      </c>
    </row>
    <row r="18" spans="1:11" x14ac:dyDescent="0.25">
      <c r="A18" s="93">
        <v>8</v>
      </c>
      <c r="B18" s="93" t="s">
        <v>39</v>
      </c>
      <c r="C18" s="94" t="s">
        <v>108</v>
      </c>
      <c r="D18" s="94">
        <v>2</v>
      </c>
      <c r="E18" s="95">
        <v>0.89</v>
      </c>
      <c r="F18" s="93">
        <v>6</v>
      </c>
      <c r="G18" s="89" t="str">
        <f t="shared" si="0"/>
        <v>Не допущен</v>
      </c>
      <c r="H18" s="94"/>
      <c r="I18" s="93" t="str">
        <f t="shared" si="1"/>
        <v xml:space="preserve"> </v>
      </c>
      <c r="J18" t="str">
        <f t="shared" si="2"/>
        <v xml:space="preserve"> </v>
      </c>
      <c r="K18" s="93">
        <f t="shared" si="3"/>
        <v>2</v>
      </c>
    </row>
    <row r="19" spans="1:11" x14ac:dyDescent="0.25">
      <c r="A19" s="93">
        <v>9</v>
      </c>
      <c r="B19" s="93" t="s">
        <v>131</v>
      </c>
      <c r="C19" s="94" t="s">
        <v>110</v>
      </c>
      <c r="D19" s="94">
        <v>1</v>
      </c>
      <c r="E19" s="95">
        <v>0.97</v>
      </c>
      <c r="F19" s="93">
        <v>3</v>
      </c>
      <c r="G19" s="89" t="str">
        <f t="shared" si="0"/>
        <v>Допущен</v>
      </c>
      <c r="H19" s="94">
        <v>2</v>
      </c>
      <c r="I19" s="93" t="str">
        <f t="shared" si="1"/>
        <v>Плохо</v>
      </c>
      <c r="J19" t="str">
        <f t="shared" si="2"/>
        <v>Не переведен</v>
      </c>
      <c r="K19" s="93">
        <f t="shared" si="3"/>
        <v>1</v>
      </c>
    </row>
    <row r="20" spans="1:11" x14ac:dyDescent="0.25">
      <c r="A20" s="93">
        <v>10</v>
      </c>
      <c r="B20" s="93" t="s">
        <v>132</v>
      </c>
      <c r="C20" s="94" t="s">
        <v>110</v>
      </c>
      <c r="D20" s="94">
        <v>1</v>
      </c>
      <c r="E20" s="95">
        <v>0.72</v>
      </c>
      <c r="F20" s="93">
        <v>2</v>
      </c>
      <c r="G20" s="89" t="str">
        <f t="shared" si="0"/>
        <v>Допущен</v>
      </c>
      <c r="H20" s="94">
        <v>5</v>
      </c>
      <c r="I20" s="93" t="str">
        <f t="shared" si="1"/>
        <v>Молодец</v>
      </c>
      <c r="J20" t="str">
        <f t="shared" si="2"/>
        <v>Переведен</v>
      </c>
      <c r="K20" s="93">
        <f t="shared" si="3"/>
        <v>2</v>
      </c>
    </row>
    <row r="21" spans="1:11" x14ac:dyDescent="0.25">
      <c r="A21" s="93">
        <v>11</v>
      </c>
      <c r="B21" s="93" t="s">
        <v>34</v>
      </c>
      <c r="C21" s="94" t="s">
        <v>108</v>
      </c>
      <c r="D21" s="94">
        <v>2</v>
      </c>
      <c r="E21" s="95">
        <v>0.81</v>
      </c>
      <c r="F21" s="93">
        <v>1</v>
      </c>
      <c r="G21" s="89" t="str">
        <f t="shared" si="0"/>
        <v>Допущен</v>
      </c>
      <c r="H21" s="94">
        <v>2</v>
      </c>
      <c r="I21" s="93" t="str">
        <f t="shared" si="1"/>
        <v>Плохо</v>
      </c>
      <c r="J21" t="str">
        <f t="shared" si="2"/>
        <v>Не переведен</v>
      </c>
      <c r="K21" s="93">
        <f t="shared" si="3"/>
        <v>2</v>
      </c>
    </row>
    <row r="22" spans="1:11" x14ac:dyDescent="0.25">
      <c r="A22" s="93">
        <v>12</v>
      </c>
      <c r="B22" s="93" t="s">
        <v>133</v>
      </c>
      <c r="C22" s="94" t="s">
        <v>110</v>
      </c>
      <c r="D22" s="94">
        <v>1</v>
      </c>
      <c r="E22" s="95">
        <v>0.78</v>
      </c>
      <c r="F22" s="93">
        <v>8</v>
      </c>
      <c r="G22" s="89" t="str">
        <f t="shared" si="0"/>
        <v>Не допущен</v>
      </c>
      <c r="H22" s="94"/>
      <c r="I22" s="93" t="str">
        <f t="shared" si="1"/>
        <v xml:space="preserve"> </v>
      </c>
      <c r="J22" t="str">
        <f t="shared" si="2"/>
        <v xml:space="preserve"> </v>
      </c>
      <c r="K22" s="93">
        <f t="shared" si="3"/>
        <v>1</v>
      </c>
    </row>
    <row r="23" spans="1:11" x14ac:dyDescent="0.25">
      <c r="A23" s="93">
        <v>13</v>
      </c>
      <c r="B23" s="93" t="s">
        <v>134</v>
      </c>
      <c r="C23" s="94" t="s">
        <v>108</v>
      </c>
      <c r="D23" s="94">
        <v>3</v>
      </c>
      <c r="E23" s="95">
        <v>0.93</v>
      </c>
      <c r="F23" s="93">
        <v>7</v>
      </c>
      <c r="G23" s="89" t="str">
        <f t="shared" si="0"/>
        <v>Не допущен</v>
      </c>
      <c r="H23" s="94"/>
      <c r="I23" s="93" t="str">
        <f t="shared" si="1"/>
        <v xml:space="preserve"> </v>
      </c>
      <c r="J23" t="str">
        <f t="shared" si="2"/>
        <v xml:space="preserve"> </v>
      </c>
      <c r="K23" s="93">
        <f t="shared" si="3"/>
        <v>3</v>
      </c>
    </row>
    <row r="24" spans="1:11" x14ac:dyDescent="0.25">
      <c r="A24" s="93">
        <v>14</v>
      </c>
      <c r="B24" s="93" t="s">
        <v>135</v>
      </c>
      <c r="C24" s="94" t="s">
        <v>110</v>
      </c>
      <c r="D24" s="94">
        <v>1</v>
      </c>
      <c r="E24" s="95">
        <v>0.88</v>
      </c>
      <c r="F24" s="93">
        <v>4</v>
      </c>
      <c r="G24" s="89" t="str">
        <f t="shared" si="0"/>
        <v>Допущен</v>
      </c>
      <c r="H24" s="94">
        <v>2</v>
      </c>
      <c r="I24" s="93" t="str">
        <f t="shared" si="1"/>
        <v>Плохо</v>
      </c>
      <c r="J24" t="str">
        <f t="shared" si="2"/>
        <v>Не переведен</v>
      </c>
      <c r="K24" s="93">
        <f t="shared" si="3"/>
        <v>1</v>
      </c>
    </row>
    <row r="25" spans="1:11" x14ac:dyDescent="0.25">
      <c r="A25" s="93">
        <v>15</v>
      </c>
      <c r="B25" s="93" t="s">
        <v>136</v>
      </c>
      <c r="C25" s="94" t="s">
        <v>110</v>
      </c>
      <c r="D25" s="94">
        <v>1</v>
      </c>
      <c r="E25" s="95">
        <v>0.77</v>
      </c>
      <c r="F25" s="93">
        <v>3</v>
      </c>
      <c r="G25" s="89" t="str">
        <f t="shared" si="0"/>
        <v>Допущен</v>
      </c>
      <c r="H25" s="94">
        <v>3</v>
      </c>
      <c r="I25" s="93" t="str">
        <f t="shared" si="1"/>
        <v>Удовлетворительно</v>
      </c>
      <c r="J25" t="str">
        <f t="shared" si="2"/>
        <v>Переведен</v>
      </c>
      <c r="K25" s="93">
        <f t="shared" si="3"/>
        <v>2</v>
      </c>
    </row>
  </sheetData>
  <conditionalFormatting sqref="G11:H25">
    <cfRule type="expression" dxfId="0" priority="1" stopIfTrue="1">
      <formula>"допущен"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M14" sqref="M14"/>
    </sheetView>
  </sheetViews>
  <sheetFormatPr defaultRowHeight="15" x14ac:dyDescent="0.25"/>
  <cols>
    <col min="1" max="1" width="18.140625" customWidth="1"/>
    <col min="2" max="2" width="29.5703125" customWidth="1"/>
    <col min="4" max="4" width="15" customWidth="1"/>
    <col min="5" max="5" width="16.140625" customWidth="1"/>
    <col min="6" max="6" width="13.85546875" customWidth="1"/>
    <col min="7" max="7" width="18.7109375" customWidth="1"/>
    <col min="8" max="8" width="16.28515625" customWidth="1"/>
    <col min="9" max="9" width="14.5703125" customWidth="1"/>
    <col min="10" max="10" width="19.28515625" customWidth="1"/>
  </cols>
  <sheetData>
    <row r="2" spans="1:12" ht="15.75" x14ac:dyDescent="0.25">
      <c r="B2" s="96" t="s">
        <v>137</v>
      </c>
      <c r="D2" s="97" t="s">
        <v>138</v>
      </c>
      <c r="E2" s="97" t="s">
        <v>139</v>
      </c>
      <c r="F2" s="98" t="s">
        <v>140</v>
      </c>
      <c r="G2" s="99" t="s">
        <v>141</v>
      </c>
      <c r="H2" s="97" t="s">
        <v>142</v>
      </c>
      <c r="J2" s="100"/>
    </row>
    <row r="3" spans="1:12" ht="15.75" thickBot="1" x14ac:dyDescent="0.3">
      <c r="B3" s="101" t="s">
        <v>143</v>
      </c>
      <c r="D3" s="102">
        <v>9.5</v>
      </c>
      <c r="E3" s="102">
        <v>10.3</v>
      </c>
      <c r="F3" s="102">
        <v>8.6</v>
      </c>
      <c r="G3" s="102">
        <v>8.1999999999999993</v>
      </c>
      <c r="H3" s="102">
        <v>7.2</v>
      </c>
    </row>
    <row r="4" spans="1:12" ht="15.75" thickTop="1" x14ac:dyDescent="0.25"/>
    <row r="5" spans="1:12" ht="25.5" x14ac:dyDescent="0.25">
      <c r="A5" s="97" t="s">
        <v>144</v>
      </c>
      <c r="B5" s="97" t="s">
        <v>137</v>
      </c>
      <c r="C5" s="97" t="s">
        <v>145</v>
      </c>
      <c r="D5" s="97" t="s">
        <v>146</v>
      </c>
      <c r="E5" s="97" t="s">
        <v>147</v>
      </c>
      <c r="F5" s="97" t="s">
        <v>148</v>
      </c>
      <c r="G5" s="97" t="s">
        <v>149</v>
      </c>
      <c r="H5" s="98" t="s">
        <v>150</v>
      </c>
      <c r="I5" s="98" t="s">
        <v>151</v>
      </c>
      <c r="J5" s="98" t="s">
        <v>152</v>
      </c>
      <c r="K5" s="103" t="s">
        <v>153</v>
      </c>
      <c r="L5" s="103" t="s">
        <v>154</v>
      </c>
    </row>
    <row r="6" spans="1:12" x14ac:dyDescent="0.25">
      <c r="A6" s="104" t="s">
        <v>155</v>
      </c>
      <c r="B6" s="104" t="s">
        <v>156</v>
      </c>
      <c r="C6" s="105">
        <v>2</v>
      </c>
      <c r="D6" s="104" t="s">
        <v>157</v>
      </c>
      <c r="E6" s="105">
        <v>10</v>
      </c>
      <c r="F6" s="106">
        <f>IF(B6=$D$2,E6*$D$3,IF(B6=$E$2,E6*$E$3,IF(B6=$F$2,E6*$F$3,IF(B6=$G$2,E6*$G$3,IF(B6=$H$2,E6*$H$3)))))</f>
        <v>82</v>
      </c>
      <c r="G6" s="106">
        <f t="shared" ref="G6:G10" si="0">IF(C6&lt;5,F6*10%,IF(AND(C6&gt;=5,C6&lt;10),F6*20%,IF(C6&gt;=10,F6*25%,0)))</f>
        <v>8.2000000000000011</v>
      </c>
      <c r="H6" s="106">
        <f>IF(D6="средне спец.",F6*5%,IF(D6="высшее",F6*10%,0))</f>
        <v>0</v>
      </c>
      <c r="I6" s="106">
        <f>SUM(G6:H6)</f>
        <v>8.2000000000000011</v>
      </c>
      <c r="J6" s="106">
        <f>SUM(F6,I6)</f>
        <v>90.2</v>
      </c>
      <c r="K6" s="106">
        <f>IF(J6&lt;=170,0,J6*20%)</f>
        <v>0</v>
      </c>
      <c r="L6" s="106">
        <f>J6-K6</f>
        <v>90.2</v>
      </c>
    </row>
    <row r="7" spans="1:12" x14ac:dyDescent="0.25">
      <c r="A7" s="104" t="s">
        <v>158</v>
      </c>
      <c r="B7" s="104" t="s">
        <v>159</v>
      </c>
      <c r="C7" s="105">
        <v>0.5</v>
      </c>
      <c r="D7" s="104" t="s">
        <v>157</v>
      </c>
      <c r="E7" s="105">
        <v>12</v>
      </c>
      <c r="F7" s="106">
        <f t="shared" ref="F7:F14" si="1">IF(B7=$D$2,E7*$D$3,IF(B7=$E$2,E7*$E$3,IF(B7=$F$2,E7*$F$3,IF(B7=$G$2,E7*$G$3,IF(B7=$H$2,E7*$H$3)))))</f>
        <v>86.4</v>
      </c>
      <c r="G7" s="106">
        <f t="shared" si="0"/>
        <v>8.64</v>
      </c>
      <c r="H7" s="106">
        <f t="shared" ref="H7:H14" si="2">IF(D7="средне спец.",F7*5%,IF(D7="высшее",F7*10%,0))</f>
        <v>0</v>
      </c>
      <c r="I7" s="106">
        <f t="shared" ref="I7:I14" si="3">SUM(G7:H7)</f>
        <v>8.64</v>
      </c>
      <c r="J7" s="106">
        <f t="shared" ref="J7:J14" si="4">SUM(F7,I7)</f>
        <v>95.04</v>
      </c>
      <c r="K7" s="106">
        <f t="shared" ref="K7:K14" si="5">IF(J7&lt;=170,0,J7*20%)</f>
        <v>0</v>
      </c>
      <c r="L7" s="106">
        <f t="shared" ref="L7:L14" si="6">J7-K7</f>
        <v>95.04</v>
      </c>
    </row>
    <row r="8" spans="1:12" x14ac:dyDescent="0.25">
      <c r="A8" s="104" t="s">
        <v>160</v>
      </c>
      <c r="B8" s="104" t="s">
        <v>161</v>
      </c>
      <c r="C8" s="105">
        <v>7</v>
      </c>
      <c r="D8" s="104" t="s">
        <v>162</v>
      </c>
      <c r="E8" s="105">
        <v>16</v>
      </c>
      <c r="F8" s="106">
        <f t="shared" si="1"/>
        <v>152</v>
      </c>
      <c r="G8" s="106">
        <f t="shared" si="0"/>
        <v>30.400000000000002</v>
      </c>
      <c r="H8" s="106">
        <f t="shared" si="2"/>
        <v>15.200000000000001</v>
      </c>
      <c r="I8" s="106">
        <f t="shared" si="3"/>
        <v>45.6</v>
      </c>
      <c r="J8" s="106">
        <f t="shared" si="4"/>
        <v>197.6</v>
      </c>
      <c r="K8" s="106">
        <f t="shared" si="5"/>
        <v>39.520000000000003</v>
      </c>
      <c r="L8" s="106">
        <f t="shared" si="6"/>
        <v>158.07999999999998</v>
      </c>
    </row>
    <row r="9" spans="1:12" x14ac:dyDescent="0.25">
      <c r="A9" s="104" t="s">
        <v>41</v>
      </c>
      <c r="B9" s="104" t="s">
        <v>159</v>
      </c>
      <c r="C9" s="105">
        <v>8</v>
      </c>
      <c r="D9" s="104" t="s">
        <v>162</v>
      </c>
      <c r="E9" s="105">
        <v>10</v>
      </c>
      <c r="F9" s="106">
        <f t="shared" si="1"/>
        <v>72</v>
      </c>
      <c r="G9" s="106">
        <f t="shared" si="0"/>
        <v>14.4</v>
      </c>
      <c r="H9" s="106">
        <f t="shared" si="2"/>
        <v>7.2</v>
      </c>
      <c r="I9" s="106">
        <f t="shared" si="3"/>
        <v>21.6</v>
      </c>
      <c r="J9" s="106">
        <f t="shared" si="4"/>
        <v>93.6</v>
      </c>
      <c r="K9" s="106">
        <f t="shared" si="5"/>
        <v>0</v>
      </c>
      <c r="L9" s="106">
        <f t="shared" si="6"/>
        <v>93.6</v>
      </c>
    </row>
    <row r="10" spans="1:12" x14ac:dyDescent="0.25">
      <c r="A10" s="104" t="s">
        <v>163</v>
      </c>
      <c r="B10" s="104" t="s">
        <v>164</v>
      </c>
      <c r="C10" s="105">
        <v>6</v>
      </c>
      <c r="D10" s="104" t="s">
        <v>157</v>
      </c>
      <c r="E10" s="105">
        <v>4</v>
      </c>
      <c r="F10" s="106">
        <f t="shared" si="1"/>
        <v>34.4</v>
      </c>
      <c r="G10" s="106">
        <f t="shared" si="0"/>
        <v>6.88</v>
      </c>
      <c r="H10" s="106">
        <f t="shared" si="2"/>
        <v>0</v>
      </c>
      <c r="I10" s="106">
        <f t="shared" si="3"/>
        <v>6.88</v>
      </c>
      <c r="J10" s="106">
        <f t="shared" si="4"/>
        <v>41.28</v>
      </c>
      <c r="K10" s="106">
        <f t="shared" si="5"/>
        <v>0</v>
      </c>
      <c r="L10" s="106">
        <f t="shared" si="6"/>
        <v>41.28</v>
      </c>
    </row>
    <row r="11" spans="1:12" x14ac:dyDescent="0.25">
      <c r="A11" s="104" t="s">
        <v>39</v>
      </c>
      <c r="B11" s="104" t="s">
        <v>159</v>
      </c>
      <c r="C11" s="105">
        <v>20</v>
      </c>
      <c r="D11" s="104" t="s">
        <v>165</v>
      </c>
      <c r="E11" s="105">
        <v>6</v>
      </c>
      <c r="F11" s="106">
        <f t="shared" si="1"/>
        <v>43.2</v>
      </c>
      <c r="G11" s="106">
        <f>IF(C11&lt;5,F11*10%,IF(AND(C11&gt;=5,C11&lt;10),F11*20%,IF(C11&gt;=10,F11*25%,0)))</f>
        <v>10.8</v>
      </c>
      <c r="H11" s="106">
        <f t="shared" si="2"/>
        <v>2.16</v>
      </c>
      <c r="I11" s="106">
        <f t="shared" si="3"/>
        <v>12.96</v>
      </c>
      <c r="J11" s="106">
        <f t="shared" si="4"/>
        <v>56.160000000000004</v>
      </c>
      <c r="K11" s="106">
        <f t="shared" si="5"/>
        <v>0</v>
      </c>
      <c r="L11" s="106">
        <f t="shared" si="6"/>
        <v>56.160000000000004</v>
      </c>
    </row>
    <row r="12" spans="1:12" x14ac:dyDescent="0.25">
      <c r="A12" s="104" t="s">
        <v>34</v>
      </c>
      <c r="B12" s="104" t="s">
        <v>166</v>
      </c>
      <c r="C12" s="105">
        <v>4</v>
      </c>
      <c r="D12" s="104" t="s">
        <v>162</v>
      </c>
      <c r="E12" s="105">
        <v>20</v>
      </c>
      <c r="F12" s="106">
        <f t="shared" si="1"/>
        <v>206</v>
      </c>
      <c r="G12" s="106">
        <f t="shared" ref="G12:G14" si="7">IF(C12&lt;5,F12*10%,IF(AND(C12&gt;=5,C12&lt;10),F12*20%,IF(C12&gt;=10,F12*25%,0)))</f>
        <v>20.6</v>
      </c>
      <c r="H12" s="106">
        <f t="shared" si="2"/>
        <v>20.6</v>
      </c>
      <c r="I12" s="106">
        <f t="shared" si="3"/>
        <v>41.2</v>
      </c>
      <c r="J12" s="106">
        <f t="shared" si="4"/>
        <v>247.2</v>
      </c>
      <c r="K12" s="106">
        <f t="shared" si="5"/>
        <v>49.44</v>
      </c>
      <c r="L12" s="106">
        <f t="shared" si="6"/>
        <v>197.76</v>
      </c>
    </row>
    <row r="13" spans="1:12" x14ac:dyDescent="0.25">
      <c r="A13" s="104" t="s">
        <v>167</v>
      </c>
      <c r="B13" s="104" t="s">
        <v>159</v>
      </c>
      <c r="C13" s="105">
        <v>1</v>
      </c>
      <c r="D13" s="104" t="s">
        <v>157</v>
      </c>
      <c r="E13" s="105">
        <v>12</v>
      </c>
      <c r="F13" s="106">
        <f t="shared" si="1"/>
        <v>86.4</v>
      </c>
      <c r="G13" s="106">
        <f t="shared" si="7"/>
        <v>8.64</v>
      </c>
      <c r="H13" s="106">
        <f t="shared" si="2"/>
        <v>0</v>
      </c>
      <c r="I13" s="106">
        <f t="shared" si="3"/>
        <v>8.64</v>
      </c>
      <c r="J13" s="106">
        <f t="shared" si="4"/>
        <v>95.04</v>
      </c>
      <c r="K13" s="106">
        <f t="shared" si="5"/>
        <v>0</v>
      </c>
      <c r="L13" s="106">
        <f t="shared" si="6"/>
        <v>95.04</v>
      </c>
    </row>
    <row r="14" spans="1:12" x14ac:dyDescent="0.25">
      <c r="A14" s="104" t="s">
        <v>168</v>
      </c>
      <c r="B14" s="104" t="s">
        <v>159</v>
      </c>
      <c r="C14" s="105">
        <v>4</v>
      </c>
      <c r="D14" s="104" t="s">
        <v>157</v>
      </c>
      <c r="E14" s="105">
        <v>10</v>
      </c>
      <c r="F14" s="106">
        <f t="shared" si="1"/>
        <v>72</v>
      </c>
      <c r="G14" s="106">
        <f t="shared" si="7"/>
        <v>7.2</v>
      </c>
      <c r="H14" s="106">
        <f t="shared" si="2"/>
        <v>0</v>
      </c>
      <c r="I14" s="106">
        <f t="shared" si="3"/>
        <v>7.2</v>
      </c>
      <c r="J14" s="106">
        <f t="shared" si="4"/>
        <v>79.2</v>
      </c>
      <c r="K14" s="106">
        <f t="shared" si="5"/>
        <v>0</v>
      </c>
      <c r="L14" s="106">
        <f t="shared" si="6"/>
        <v>79.2</v>
      </c>
    </row>
    <row r="15" spans="1:12" x14ac:dyDescent="0.25">
      <c r="C15" s="89"/>
    </row>
    <row r="16" spans="1:12" ht="15.75" x14ac:dyDescent="0.25">
      <c r="A16" s="107" t="s">
        <v>169</v>
      </c>
      <c r="B16" s="107" t="s">
        <v>170</v>
      </c>
      <c r="C16" s="108"/>
      <c r="E16" s="107" t="s">
        <v>153</v>
      </c>
      <c r="F16" s="109" t="s">
        <v>171</v>
      </c>
      <c r="G16" s="110"/>
      <c r="H16" s="110"/>
    </row>
    <row r="17" spans="1:3" ht="15.75" x14ac:dyDescent="0.25">
      <c r="A17" s="107"/>
      <c r="B17" s="107" t="s">
        <v>172</v>
      </c>
      <c r="C17" s="108"/>
    </row>
    <row r="18" spans="1:3" ht="15.75" x14ac:dyDescent="0.25">
      <c r="A18" s="107"/>
      <c r="B18" s="107" t="s">
        <v>173</v>
      </c>
      <c r="C18" s="108"/>
    </row>
    <row r="19" spans="1:3" ht="15.75" x14ac:dyDescent="0.25">
      <c r="A19" s="107" t="s">
        <v>150</v>
      </c>
      <c r="B19" s="107"/>
      <c r="C19" s="108"/>
    </row>
    <row r="20" spans="1:3" ht="15.75" x14ac:dyDescent="0.25">
      <c r="A20" s="111"/>
      <c r="B20" s="107" t="s">
        <v>174</v>
      </c>
      <c r="C20" s="108"/>
    </row>
    <row r="21" spans="1:3" ht="15.75" x14ac:dyDescent="0.25">
      <c r="A21" s="107"/>
      <c r="B21" s="107" t="s">
        <v>175</v>
      </c>
      <c r="C21" s="108"/>
    </row>
    <row r="22" spans="1:3" x14ac:dyDescent="0.25">
      <c r="C22" s="89"/>
    </row>
    <row r="23" spans="1:3" x14ac:dyDescent="0.25">
      <c r="C23" s="8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workbookViewId="0">
      <selection activeCell="H13" sqref="H13"/>
    </sheetView>
  </sheetViews>
  <sheetFormatPr defaultRowHeight="15" x14ac:dyDescent="0.25"/>
  <sheetData>
    <row r="1" spans="2:10" ht="23.25" x14ac:dyDescent="0.35">
      <c r="B1" s="115" t="s">
        <v>199</v>
      </c>
      <c r="C1" s="115"/>
      <c r="D1" s="115"/>
      <c r="E1" s="115"/>
      <c r="F1" s="115"/>
      <c r="G1" s="115"/>
      <c r="H1" s="116"/>
      <c r="I1" s="116"/>
      <c r="J1" s="116"/>
    </row>
    <row r="3" spans="2:10" ht="15.75" x14ac:dyDescent="0.25">
      <c r="B3" s="121" t="s">
        <v>67</v>
      </c>
      <c r="C3" s="121" t="s">
        <v>68</v>
      </c>
    </row>
    <row r="4" spans="2:10" x14ac:dyDescent="0.25">
      <c r="B4" s="8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31" zoomScale="190" zoomScaleNormal="190" workbookViewId="0">
      <selection activeCell="C44" sqref="C44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8.7109375" bestFit="1" customWidth="1"/>
    <col min="4" max="4" width="12.140625" bestFit="1" customWidth="1"/>
    <col min="5" max="5" width="16.28515625" customWidth="1"/>
    <col min="6" max="6" width="15.28515625" customWidth="1"/>
    <col min="7" max="7" width="16.42578125" customWidth="1"/>
    <col min="8" max="8" width="12.85546875" bestFit="1" customWidth="1"/>
    <col min="9" max="10" width="12.5703125" bestFit="1" customWidth="1"/>
    <col min="15" max="15" width="14.42578125" customWidth="1"/>
  </cols>
  <sheetData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16</v>
      </c>
      <c r="J2" s="3" t="s">
        <v>8</v>
      </c>
    </row>
    <row r="3" spans="1:10" x14ac:dyDescent="0.25">
      <c r="A3" s="4" t="s">
        <v>9</v>
      </c>
      <c r="B3" s="5">
        <v>23.32</v>
      </c>
      <c r="C3" s="119">
        <v>140.12</v>
      </c>
      <c r="D3" s="8">
        <f>B3*C3</f>
        <v>3267.5984000000003</v>
      </c>
      <c r="E3" s="119">
        <v>34</v>
      </c>
      <c r="F3" s="148">
        <v>20</v>
      </c>
      <c r="G3" s="8">
        <f>D3+E3+F3</f>
        <v>3321.5984000000003</v>
      </c>
      <c r="H3" s="149">
        <f>G3/$B$11</f>
        <v>59.314257142857151</v>
      </c>
      <c r="I3" s="8">
        <f>G3/$B$12</f>
        <v>55.359973333333336</v>
      </c>
      <c r="J3" s="8">
        <f>G3/$B$13</f>
        <v>41.519980000000004</v>
      </c>
    </row>
    <row r="4" spans="1:10" x14ac:dyDescent="0.25">
      <c r="A4" s="4" t="s">
        <v>10</v>
      </c>
      <c r="B4" s="5">
        <v>31.19</v>
      </c>
      <c r="C4" s="119">
        <v>168.23</v>
      </c>
      <c r="D4" s="8">
        <f t="shared" ref="D4:D7" si="0">B4*C4</f>
        <v>5247.0936999999994</v>
      </c>
      <c r="E4" s="119">
        <v>45</v>
      </c>
      <c r="F4" s="148">
        <v>50</v>
      </c>
      <c r="G4" s="8">
        <f t="shared" ref="G4:G7" si="1">D4+E4+F4</f>
        <v>5342.0936999999994</v>
      </c>
      <c r="H4" s="149">
        <f t="shared" ref="H4:H7" si="2">G4/$B$11</f>
        <v>95.394530357142841</v>
      </c>
      <c r="I4" s="8">
        <f t="shared" ref="I4:I7" si="3">G4/$B$12</f>
        <v>89.034894999999992</v>
      </c>
      <c r="J4" s="8">
        <f t="shared" ref="J4:J7" si="4">G4/$B$13</f>
        <v>66.77617124999999</v>
      </c>
    </row>
    <row r="5" spans="1:10" x14ac:dyDescent="0.25">
      <c r="A5" s="6" t="s">
        <v>11</v>
      </c>
      <c r="B5" s="5">
        <v>14.02</v>
      </c>
      <c r="C5" s="119">
        <v>98.87</v>
      </c>
      <c r="D5" s="8">
        <f t="shared" si="0"/>
        <v>1386.1574000000001</v>
      </c>
      <c r="E5" s="119">
        <v>26</v>
      </c>
      <c r="F5" s="148">
        <v>13</v>
      </c>
      <c r="G5" s="8">
        <f t="shared" si="1"/>
        <v>1425.1574000000001</v>
      </c>
      <c r="H5" s="149">
        <f t="shared" si="2"/>
        <v>25.449239285714288</v>
      </c>
      <c r="I5" s="8">
        <f t="shared" si="3"/>
        <v>23.752623333333336</v>
      </c>
      <c r="J5" s="8">
        <f t="shared" si="4"/>
        <v>17.814467499999999</v>
      </c>
    </row>
    <row r="6" spans="1:10" x14ac:dyDescent="0.25">
      <c r="A6" s="4" t="s">
        <v>12</v>
      </c>
      <c r="B6" s="5">
        <v>4.29</v>
      </c>
      <c r="C6" s="119">
        <v>345.73</v>
      </c>
      <c r="D6" s="8">
        <f t="shared" si="0"/>
        <v>1483.1817000000001</v>
      </c>
      <c r="E6" s="119">
        <v>23</v>
      </c>
      <c r="F6" s="148">
        <v>7</v>
      </c>
      <c r="G6" s="8">
        <f t="shared" si="1"/>
        <v>1513.1817000000001</v>
      </c>
      <c r="H6" s="149">
        <f t="shared" si="2"/>
        <v>27.021101785714286</v>
      </c>
      <c r="I6" s="8">
        <f t="shared" si="3"/>
        <v>25.219695000000002</v>
      </c>
      <c r="J6" s="8">
        <f t="shared" si="4"/>
        <v>18.914771250000001</v>
      </c>
    </row>
    <row r="7" spans="1:10" x14ac:dyDescent="0.25">
      <c r="A7" s="4" t="s">
        <v>13</v>
      </c>
      <c r="B7" s="5">
        <v>26.56</v>
      </c>
      <c r="C7" s="119">
        <v>348.01</v>
      </c>
      <c r="D7" s="8">
        <f t="shared" si="0"/>
        <v>9243.1455999999998</v>
      </c>
      <c r="E7" s="119">
        <v>37</v>
      </c>
      <c r="F7" s="148">
        <v>46</v>
      </c>
      <c r="G7" s="8">
        <f t="shared" si="1"/>
        <v>9326.1455999999998</v>
      </c>
      <c r="H7" s="149">
        <f t="shared" si="2"/>
        <v>166.53831428571428</v>
      </c>
      <c r="I7" s="8">
        <f t="shared" si="3"/>
        <v>155.43575999999999</v>
      </c>
      <c r="J7" s="8">
        <f t="shared" si="4"/>
        <v>116.57682</v>
      </c>
    </row>
    <row r="8" spans="1:10" x14ac:dyDescent="0.25">
      <c r="A8" s="5" t="s">
        <v>14</v>
      </c>
      <c r="B8" s="9">
        <f>SUM(B3:B7)</f>
        <v>99.38000000000001</v>
      </c>
      <c r="C8" s="9">
        <f t="shared" ref="C8:J8" si="5">SUM(C3:C7)</f>
        <v>1100.96</v>
      </c>
      <c r="D8" s="9">
        <f t="shared" si="5"/>
        <v>20627.176800000001</v>
      </c>
      <c r="E8" s="9"/>
      <c r="F8" s="9"/>
      <c r="G8" s="9">
        <f t="shared" si="5"/>
        <v>20928.176800000001</v>
      </c>
      <c r="H8" s="9">
        <f t="shared" si="5"/>
        <v>373.71744285714283</v>
      </c>
      <c r="I8" s="9">
        <f t="shared" si="5"/>
        <v>348.80294666666668</v>
      </c>
      <c r="J8" s="9">
        <f t="shared" si="5"/>
        <v>261.60221000000001</v>
      </c>
    </row>
    <row r="11" spans="1:10" x14ac:dyDescent="0.25">
      <c r="A11" t="s">
        <v>15</v>
      </c>
      <c r="B11" s="7">
        <v>56</v>
      </c>
    </row>
    <row r="12" spans="1:10" x14ac:dyDescent="0.25">
      <c r="A12" t="s">
        <v>17</v>
      </c>
      <c r="B12" s="7">
        <v>60</v>
      </c>
    </row>
    <row r="13" spans="1:10" x14ac:dyDescent="0.25">
      <c r="A13" t="s">
        <v>18</v>
      </c>
      <c r="B13" s="7">
        <v>80</v>
      </c>
    </row>
    <row r="16" spans="1:10" ht="18.75" x14ac:dyDescent="0.3">
      <c r="B16" s="151" t="s">
        <v>25</v>
      </c>
      <c r="C16" s="151"/>
      <c r="D16" s="151"/>
      <c r="E16" s="151"/>
    </row>
    <row r="17" spans="2:10" x14ac:dyDescent="0.25">
      <c r="B17" s="10" t="s">
        <v>19</v>
      </c>
      <c r="C17" s="11" t="s">
        <v>2</v>
      </c>
      <c r="D17" s="10" t="s">
        <v>20</v>
      </c>
      <c r="E17" s="11" t="s">
        <v>21</v>
      </c>
    </row>
    <row r="18" spans="2:10" x14ac:dyDescent="0.25">
      <c r="B18" s="12" t="s">
        <v>22</v>
      </c>
      <c r="C18" s="13">
        <v>1252</v>
      </c>
      <c r="D18" s="12">
        <v>51</v>
      </c>
      <c r="E18" s="13">
        <f>C18*D18</f>
        <v>63852</v>
      </c>
    </row>
    <row r="19" spans="2:10" x14ac:dyDescent="0.25">
      <c r="B19" s="12" t="s">
        <v>23</v>
      </c>
      <c r="C19" s="13">
        <v>1252</v>
      </c>
      <c r="D19" s="12">
        <v>11</v>
      </c>
      <c r="E19" s="13">
        <f t="shared" ref="E19:E20" si="6">C19*D19</f>
        <v>13772</v>
      </c>
    </row>
    <row r="20" spans="2:10" x14ac:dyDescent="0.25">
      <c r="B20" s="12" t="s">
        <v>24</v>
      </c>
      <c r="C20" s="13">
        <v>788</v>
      </c>
      <c r="D20" s="12">
        <v>87</v>
      </c>
      <c r="E20" s="13">
        <f t="shared" si="6"/>
        <v>68556</v>
      </c>
    </row>
    <row r="23" spans="2:10" ht="18.75" x14ac:dyDescent="0.3">
      <c r="B23" s="151" t="s">
        <v>26</v>
      </c>
      <c r="C23" s="151"/>
      <c r="D23" s="151"/>
      <c r="E23" s="151"/>
      <c r="G23" s="151" t="s">
        <v>28</v>
      </c>
      <c r="H23" s="151"/>
      <c r="I23" s="151"/>
      <c r="J23" s="151"/>
    </row>
    <row r="24" spans="2:10" x14ac:dyDescent="0.25">
      <c r="B24" s="10" t="s">
        <v>19</v>
      </c>
      <c r="C24" s="11" t="s">
        <v>2</v>
      </c>
      <c r="D24" s="10" t="s">
        <v>20</v>
      </c>
      <c r="E24" s="11" t="s">
        <v>21</v>
      </c>
      <c r="G24" s="10" t="s">
        <v>19</v>
      </c>
      <c r="H24" s="11" t="s">
        <v>2</v>
      </c>
      <c r="I24" s="10" t="s">
        <v>20</v>
      </c>
      <c r="J24" s="11" t="s">
        <v>21</v>
      </c>
    </row>
    <row r="25" spans="2:10" x14ac:dyDescent="0.25">
      <c r="B25" s="12" t="s">
        <v>22</v>
      </c>
      <c r="C25" s="13">
        <v>1439</v>
      </c>
      <c r="D25" s="12">
        <v>22</v>
      </c>
      <c r="E25" s="13">
        <f>C25*D25</f>
        <v>31658</v>
      </c>
      <c r="G25" s="12" t="s">
        <v>22</v>
      </c>
      <c r="H25" s="13">
        <f>C18+C25+C32</f>
        <v>3943</v>
      </c>
      <c r="I25" s="13">
        <f t="shared" ref="I25:J25" si="7">D18+D25+D32</f>
        <v>99</v>
      </c>
      <c r="J25" s="13">
        <f t="shared" si="7"/>
        <v>128062</v>
      </c>
    </row>
    <row r="26" spans="2:10" x14ac:dyDescent="0.25">
      <c r="B26" s="12" t="s">
        <v>23</v>
      </c>
      <c r="C26" s="13">
        <v>1252</v>
      </c>
      <c r="D26" s="12">
        <v>93</v>
      </c>
      <c r="E26" s="13">
        <f t="shared" ref="E26:E27" si="8">C26*D26</f>
        <v>116436</v>
      </c>
      <c r="G26" s="12" t="s">
        <v>23</v>
      </c>
      <c r="H26" s="13">
        <f t="shared" ref="H26:H27" si="9">C19+C26+C33</f>
        <v>3943</v>
      </c>
      <c r="I26" s="13">
        <f t="shared" ref="I26:I27" si="10">D19+D26+D33</f>
        <v>142</v>
      </c>
      <c r="J26" s="13">
        <f t="shared" ref="J26:J27" si="11">E19+E26+E33</f>
        <v>184890</v>
      </c>
    </row>
    <row r="27" spans="2:10" x14ac:dyDescent="0.25">
      <c r="B27" s="12" t="s">
        <v>24</v>
      </c>
      <c r="C27" s="13">
        <v>788</v>
      </c>
      <c r="D27" s="12">
        <v>87</v>
      </c>
      <c r="E27" s="13">
        <f t="shared" si="8"/>
        <v>68556</v>
      </c>
      <c r="G27" s="12" t="s">
        <v>24</v>
      </c>
      <c r="H27" s="13">
        <f t="shared" si="9"/>
        <v>2364</v>
      </c>
      <c r="I27" s="13">
        <f t="shared" si="10"/>
        <v>216</v>
      </c>
      <c r="J27" s="13">
        <f t="shared" si="11"/>
        <v>170208</v>
      </c>
    </row>
    <row r="30" spans="2:10" ht="18.75" x14ac:dyDescent="0.3">
      <c r="B30" s="151" t="s">
        <v>27</v>
      </c>
      <c r="C30" s="151"/>
      <c r="D30" s="151"/>
      <c r="E30" s="151"/>
    </row>
    <row r="31" spans="2:10" x14ac:dyDescent="0.25">
      <c r="B31" s="10" t="s">
        <v>19</v>
      </c>
      <c r="C31" s="11" t="s">
        <v>2</v>
      </c>
      <c r="D31" s="10" t="s">
        <v>20</v>
      </c>
      <c r="E31" s="11" t="s">
        <v>21</v>
      </c>
    </row>
    <row r="32" spans="2:10" x14ac:dyDescent="0.25">
      <c r="B32" s="12" t="s">
        <v>22</v>
      </c>
      <c r="C32" s="13">
        <v>1252</v>
      </c>
      <c r="D32" s="12">
        <v>26</v>
      </c>
      <c r="E32" s="13">
        <f>C32*D32</f>
        <v>32552</v>
      </c>
    </row>
    <row r="33" spans="2:7" x14ac:dyDescent="0.25">
      <c r="B33" s="12" t="s">
        <v>23</v>
      </c>
      <c r="C33" s="13">
        <v>1439</v>
      </c>
      <c r="D33" s="12">
        <v>38</v>
      </c>
      <c r="E33" s="13">
        <f t="shared" ref="E33:E34" si="12">C33*D33</f>
        <v>54682</v>
      </c>
    </row>
    <row r="34" spans="2:7" x14ac:dyDescent="0.25">
      <c r="B34" s="12" t="s">
        <v>24</v>
      </c>
      <c r="C34" s="13">
        <v>788</v>
      </c>
      <c r="D34" s="12">
        <v>42</v>
      </c>
      <c r="E34" s="13">
        <f t="shared" si="12"/>
        <v>33096</v>
      </c>
    </row>
    <row r="38" spans="2:7" x14ac:dyDescent="0.25">
      <c r="B38" s="120" t="s">
        <v>0</v>
      </c>
      <c r="C38" s="120" t="s">
        <v>20</v>
      </c>
      <c r="D38" s="120" t="s">
        <v>2</v>
      </c>
      <c r="E38" s="120" t="s">
        <v>3</v>
      </c>
      <c r="F38" s="120" t="s">
        <v>30</v>
      </c>
      <c r="G38" s="120" t="s">
        <v>29</v>
      </c>
    </row>
    <row r="39" spans="2:7" x14ac:dyDescent="0.25">
      <c r="B39" s="14" t="s">
        <v>10</v>
      </c>
      <c r="C39" s="14">
        <v>57</v>
      </c>
      <c r="D39" s="13">
        <v>1439</v>
      </c>
      <c r="E39" s="13">
        <f>C39*D39</f>
        <v>82023</v>
      </c>
      <c r="F39" s="13">
        <f>E39*0.2</f>
        <v>16404.600000000002</v>
      </c>
      <c r="G39" s="13">
        <f>E39+F39</f>
        <v>98427.6</v>
      </c>
    </row>
    <row r="40" spans="2:7" x14ac:dyDescent="0.25">
      <c r="B40" s="15" t="s">
        <v>9</v>
      </c>
      <c r="C40" s="14">
        <v>73</v>
      </c>
      <c r="D40" s="13">
        <v>1252</v>
      </c>
      <c r="E40" s="13">
        <f t="shared" ref="E40:E43" si="13">C40*D40</f>
        <v>91396</v>
      </c>
      <c r="F40" s="13">
        <f t="shared" ref="F40:F43" si="14">E40*0.2</f>
        <v>18279.2</v>
      </c>
      <c r="G40" s="13">
        <f t="shared" ref="G40:G43" si="15">E40+F40</f>
        <v>109675.2</v>
      </c>
    </row>
    <row r="41" spans="2:7" x14ac:dyDescent="0.25">
      <c r="B41" s="14" t="s">
        <v>13</v>
      </c>
      <c r="C41" s="14">
        <v>18</v>
      </c>
      <c r="D41" s="13">
        <v>788</v>
      </c>
      <c r="E41" s="13">
        <f t="shared" si="13"/>
        <v>14184</v>
      </c>
      <c r="F41" s="13">
        <f t="shared" si="14"/>
        <v>2836.8</v>
      </c>
      <c r="G41" s="13">
        <f t="shared" si="15"/>
        <v>17020.8</v>
      </c>
    </row>
    <row r="42" spans="2:7" x14ac:dyDescent="0.25">
      <c r="B42" s="14" t="s">
        <v>12</v>
      </c>
      <c r="C42" s="14">
        <v>18</v>
      </c>
      <c r="D42" s="13">
        <v>1032</v>
      </c>
      <c r="E42" s="13">
        <f t="shared" si="13"/>
        <v>18576</v>
      </c>
      <c r="F42" s="13">
        <f t="shared" si="14"/>
        <v>3715.2000000000003</v>
      </c>
      <c r="G42" s="13">
        <f t="shared" si="15"/>
        <v>22291.200000000001</v>
      </c>
    </row>
    <row r="43" spans="2:7" x14ac:dyDescent="0.25">
      <c r="B43" s="14" t="s">
        <v>11</v>
      </c>
      <c r="C43" s="14">
        <v>59</v>
      </c>
      <c r="D43" s="13">
        <v>1120</v>
      </c>
      <c r="E43" s="13">
        <f t="shared" si="13"/>
        <v>66080</v>
      </c>
      <c r="F43" s="13">
        <f t="shared" si="14"/>
        <v>13216</v>
      </c>
      <c r="G43" s="13">
        <f t="shared" si="15"/>
        <v>79296</v>
      </c>
    </row>
    <row r="44" spans="2:7" x14ac:dyDescent="0.25">
      <c r="B44" s="4" t="s">
        <v>29</v>
      </c>
      <c r="C44" s="6">
        <f>SUM(C39:C43)</f>
        <v>225</v>
      </c>
      <c r="D44" s="6">
        <f t="shared" ref="D44:G44" si="16">SUM(D39:D43)</f>
        <v>5631</v>
      </c>
      <c r="E44" s="6">
        <f t="shared" si="16"/>
        <v>272259</v>
      </c>
      <c r="F44" s="6">
        <f t="shared" si="16"/>
        <v>54451.8</v>
      </c>
      <c r="G44" s="6">
        <f t="shared" si="16"/>
        <v>326710.8</v>
      </c>
    </row>
  </sheetData>
  <protectedRanges>
    <protectedRange password="CF66" sqref="B38:B43" name="Личный"/>
  </protectedRanges>
  <mergeCells count="4">
    <mergeCell ref="B16:E16"/>
    <mergeCell ref="B23:E23"/>
    <mergeCell ref="B30:E30"/>
    <mergeCell ref="G23:J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zoomScale="130" zoomScaleNormal="130" workbookViewId="0">
      <selection activeCell="M7" sqref="M7"/>
    </sheetView>
  </sheetViews>
  <sheetFormatPr defaultRowHeight="15" x14ac:dyDescent="0.25"/>
  <cols>
    <col min="1" max="1" width="15" customWidth="1"/>
    <col min="2" max="2" width="11.28515625" customWidth="1"/>
    <col min="3" max="3" width="15.140625" customWidth="1"/>
    <col min="4" max="4" width="15" customWidth="1"/>
    <col min="5" max="5" width="12.7109375" customWidth="1"/>
    <col min="6" max="6" width="16.140625" customWidth="1"/>
    <col min="7" max="7" width="14.7109375" customWidth="1"/>
    <col min="8" max="9" width="13.7109375" customWidth="1"/>
  </cols>
  <sheetData>
    <row r="1" spans="1:9" x14ac:dyDescent="0.25">
      <c r="B1" s="109" t="s">
        <v>176</v>
      </c>
      <c r="C1" s="109"/>
      <c r="D1" s="109"/>
      <c r="E1" s="109"/>
    </row>
    <row r="3" spans="1:9" ht="25.5" x14ac:dyDescent="0.25">
      <c r="A3" s="16" t="s">
        <v>0</v>
      </c>
      <c r="B3" s="16" t="s">
        <v>20</v>
      </c>
      <c r="C3" s="17" t="s">
        <v>2</v>
      </c>
      <c r="D3" s="18" t="s">
        <v>48</v>
      </c>
      <c r="E3" s="18" t="s">
        <v>49</v>
      </c>
      <c r="F3" s="16" t="s">
        <v>19</v>
      </c>
      <c r="G3" s="17" t="s">
        <v>21</v>
      </c>
      <c r="H3" s="19" t="s">
        <v>31</v>
      </c>
      <c r="I3" s="20" t="s">
        <v>32</v>
      </c>
    </row>
    <row r="4" spans="1:9" x14ac:dyDescent="0.25">
      <c r="A4" s="21" t="s">
        <v>10</v>
      </c>
      <c r="B4" s="21">
        <v>57</v>
      </c>
      <c r="C4" s="13">
        <v>1439</v>
      </c>
      <c r="D4" s="23"/>
      <c r="E4" s="23">
        <f>B4*0.067</f>
        <v>3.8190000000000004</v>
      </c>
      <c r="F4" s="21" t="s">
        <v>23</v>
      </c>
      <c r="G4" s="22"/>
      <c r="H4" s="24" t="s">
        <v>33</v>
      </c>
      <c r="I4" s="21" t="s">
        <v>34</v>
      </c>
    </row>
    <row r="5" spans="1:9" x14ac:dyDescent="0.25">
      <c r="A5" s="25" t="s">
        <v>9</v>
      </c>
      <c r="B5" s="21">
        <v>40</v>
      </c>
      <c r="C5" s="13">
        <v>1265</v>
      </c>
      <c r="D5" s="23"/>
      <c r="E5" s="23">
        <f>B5*0.067</f>
        <v>2.68</v>
      </c>
      <c r="F5" s="21" t="s">
        <v>35</v>
      </c>
      <c r="G5" s="22"/>
      <c r="H5" s="24" t="s">
        <v>33</v>
      </c>
      <c r="I5" s="21" t="s">
        <v>34</v>
      </c>
    </row>
    <row r="6" spans="1:9" x14ac:dyDescent="0.25">
      <c r="A6" s="21" t="s">
        <v>11</v>
      </c>
      <c r="B6" s="21">
        <v>84</v>
      </c>
      <c r="C6" s="13">
        <v>1104</v>
      </c>
      <c r="D6" s="23"/>
      <c r="E6" s="23">
        <f t="shared" ref="E6:E69" si="0">B6*0.067</f>
        <v>5.6280000000000001</v>
      </c>
      <c r="F6" s="21" t="s">
        <v>36</v>
      </c>
      <c r="G6" s="22"/>
      <c r="H6" s="24" t="s">
        <v>33</v>
      </c>
      <c r="I6" s="21" t="s">
        <v>37</v>
      </c>
    </row>
    <row r="7" spans="1:9" x14ac:dyDescent="0.25">
      <c r="A7" s="21" t="s">
        <v>10</v>
      </c>
      <c r="B7" s="21">
        <v>66</v>
      </c>
      <c r="C7" s="13">
        <v>1447</v>
      </c>
      <c r="D7" s="23"/>
      <c r="E7" s="23">
        <f t="shared" si="0"/>
        <v>4.4220000000000006</v>
      </c>
      <c r="F7" s="21" t="s">
        <v>23</v>
      </c>
      <c r="G7" s="22"/>
      <c r="H7" s="24" t="s">
        <v>38</v>
      </c>
      <c r="I7" s="21" t="s">
        <v>37</v>
      </c>
    </row>
    <row r="8" spans="1:9" x14ac:dyDescent="0.25">
      <c r="A8" s="21" t="s">
        <v>12</v>
      </c>
      <c r="B8" s="21">
        <v>77</v>
      </c>
      <c r="C8" s="13">
        <v>1032</v>
      </c>
      <c r="D8" s="23"/>
      <c r="E8" s="23">
        <f t="shared" si="0"/>
        <v>5.1590000000000007</v>
      </c>
      <c r="F8" s="21" t="s">
        <v>35</v>
      </c>
      <c r="G8" s="22"/>
      <c r="H8" s="24" t="s">
        <v>38</v>
      </c>
      <c r="I8" s="21" t="s">
        <v>39</v>
      </c>
    </row>
    <row r="9" spans="1:9" x14ac:dyDescent="0.25">
      <c r="A9" s="21" t="s">
        <v>12</v>
      </c>
      <c r="B9" s="21">
        <v>99</v>
      </c>
      <c r="C9" s="13">
        <v>1054</v>
      </c>
      <c r="D9" s="23"/>
      <c r="E9" s="23">
        <f t="shared" si="0"/>
        <v>6.633</v>
      </c>
      <c r="F9" s="21" t="s">
        <v>23</v>
      </c>
      <c r="G9" s="22"/>
      <c r="H9" s="24" t="s">
        <v>40</v>
      </c>
      <c r="I9" s="21" t="s">
        <v>37</v>
      </c>
    </row>
    <row r="10" spans="1:9" x14ac:dyDescent="0.25">
      <c r="A10" s="21" t="s">
        <v>13</v>
      </c>
      <c r="B10" s="21">
        <v>3</v>
      </c>
      <c r="C10" s="13">
        <v>788</v>
      </c>
      <c r="D10" s="23"/>
      <c r="E10" s="23">
        <f t="shared" si="0"/>
        <v>0.20100000000000001</v>
      </c>
      <c r="F10" s="21" t="s">
        <v>22</v>
      </c>
      <c r="G10" s="22"/>
      <c r="H10" s="24" t="s">
        <v>33</v>
      </c>
      <c r="I10" s="21" t="s">
        <v>41</v>
      </c>
    </row>
    <row r="11" spans="1:9" x14ac:dyDescent="0.25">
      <c r="A11" s="25" t="s">
        <v>9</v>
      </c>
      <c r="B11" s="21">
        <v>21</v>
      </c>
      <c r="C11" s="13">
        <v>1252</v>
      </c>
      <c r="D11" s="23"/>
      <c r="E11" s="23">
        <f t="shared" si="0"/>
        <v>1.407</v>
      </c>
      <c r="F11" s="21" t="s">
        <v>23</v>
      </c>
      <c r="G11" s="22"/>
      <c r="H11" s="24" t="s">
        <v>38</v>
      </c>
      <c r="I11" s="21" t="s">
        <v>42</v>
      </c>
    </row>
    <row r="12" spans="1:9" x14ac:dyDescent="0.25">
      <c r="A12" s="21" t="s">
        <v>10</v>
      </c>
      <c r="B12" s="21">
        <v>36</v>
      </c>
      <c r="C12" s="13">
        <v>1480</v>
      </c>
      <c r="D12" s="23"/>
      <c r="E12" s="23">
        <f t="shared" si="0"/>
        <v>2.4119999999999999</v>
      </c>
      <c r="F12" s="21" t="s">
        <v>23</v>
      </c>
      <c r="G12" s="22"/>
      <c r="H12" s="24" t="s">
        <v>40</v>
      </c>
      <c r="I12" s="21" t="s">
        <v>43</v>
      </c>
    </row>
    <row r="13" spans="1:9" x14ac:dyDescent="0.25">
      <c r="A13" s="21" t="s">
        <v>11</v>
      </c>
      <c r="B13" s="21">
        <v>37</v>
      </c>
      <c r="C13" s="13">
        <v>1096</v>
      </c>
      <c r="D13" s="23"/>
      <c r="E13" s="23">
        <f t="shared" si="0"/>
        <v>2.4790000000000001</v>
      </c>
      <c r="F13" s="21" t="s">
        <v>22</v>
      </c>
      <c r="G13" s="22"/>
      <c r="H13" s="24" t="s">
        <v>44</v>
      </c>
      <c r="I13" s="21" t="s">
        <v>42</v>
      </c>
    </row>
    <row r="14" spans="1:9" x14ac:dyDescent="0.25">
      <c r="A14" s="21" t="s">
        <v>13</v>
      </c>
      <c r="B14" s="21">
        <v>19</v>
      </c>
      <c r="C14" s="13">
        <v>788</v>
      </c>
      <c r="D14" s="23"/>
      <c r="E14" s="23">
        <f t="shared" si="0"/>
        <v>1.2730000000000001</v>
      </c>
      <c r="F14" s="21" t="s">
        <v>23</v>
      </c>
      <c r="G14" s="22"/>
      <c r="H14" s="24" t="s">
        <v>38</v>
      </c>
      <c r="I14" s="21" t="s">
        <v>34</v>
      </c>
    </row>
    <row r="15" spans="1:9" x14ac:dyDescent="0.25">
      <c r="A15" s="21" t="s">
        <v>10</v>
      </c>
      <c r="B15" s="21">
        <v>88</v>
      </c>
      <c r="C15" s="13">
        <v>1447</v>
      </c>
      <c r="D15" s="23"/>
      <c r="E15" s="23">
        <f t="shared" si="0"/>
        <v>5.8960000000000008</v>
      </c>
      <c r="F15" s="21" t="s">
        <v>24</v>
      </c>
      <c r="G15" s="22"/>
      <c r="H15" s="24" t="s">
        <v>33</v>
      </c>
      <c r="I15" s="21" t="s">
        <v>39</v>
      </c>
    </row>
    <row r="16" spans="1:9" x14ac:dyDescent="0.25">
      <c r="A16" s="21" t="s">
        <v>13</v>
      </c>
      <c r="B16" s="21">
        <v>67</v>
      </c>
      <c r="C16" s="13">
        <v>788</v>
      </c>
      <c r="D16" s="23"/>
      <c r="E16" s="23">
        <f t="shared" si="0"/>
        <v>4.4889999999999999</v>
      </c>
      <c r="F16" s="21" t="s">
        <v>23</v>
      </c>
      <c r="G16" s="22"/>
      <c r="H16" s="24" t="s">
        <v>44</v>
      </c>
      <c r="I16" s="21" t="s">
        <v>42</v>
      </c>
    </row>
    <row r="17" spans="1:9" x14ac:dyDescent="0.25">
      <c r="A17" s="21" t="s">
        <v>13</v>
      </c>
      <c r="B17" s="21">
        <v>73</v>
      </c>
      <c r="C17" s="13">
        <v>788</v>
      </c>
      <c r="D17" s="23"/>
      <c r="E17" s="23">
        <f t="shared" si="0"/>
        <v>4.891</v>
      </c>
      <c r="F17" s="21" t="s">
        <v>23</v>
      </c>
      <c r="G17" s="22"/>
      <c r="H17" s="24" t="s">
        <v>44</v>
      </c>
      <c r="I17" s="21" t="s">
        <v>39</v>
      </c>
    </row>
    <row r="18" spans="1:9" x14ac:dyDescent="0.25">
      <c r="A18" s="25" t="s">
        <v>9</v>
      </c>
      <c r="B18" s="21">
        <v>56</v>
      </c>
      <c r="C18" s="13">
        <v>1265</v>
      </c>
      <c r="D18" s="23"/>
      <c r="E18" s="23">
        <f t="shared" si="0"/>
        <v>3.7520000000000002</v>
      </c>
      <c r="F18" s="21" t="s">
        <v>23</v>
      </c>
      <c r="G18" s="22"/>
      <c r="H18" s="24" t="s">
        <v>33</v>
      </c>
      <c r="I18" s="21" t="s">
        <v>42</v>
      </c>
    </row>
    <row r="19" spans="1:9" x14ac:dyDescent="0.25">
      <c r="A19" s="25" t="s">
        <v>9</v>
      </c>
      <c r="B19" s="21">
        <v>63</v>
      </c>
      <c r="C19" s="13">
        <v>1252</v>
      </c>
      <c r="D19" s="23"/>
      <c r="E19" s="23">
        <f t="shared" si="0"/>
        <v>4.2210000000000001</v>
      </c>
      <c r="F19" s="21" t="s">
        <v>23</v>
      </c>
      <c r="G19" s="22"/>
      <c r="H19" s="24" t="s">
        <v>38</v>
      </c>
      <c r="I19" s="21" t="s">
        <v>34</v>
      </c>
    </row>
    <row r="20" spans="1:9" x14ac:dyDescent="0.25">
      <c r="A20" s="25" t="s">
        <v>9</v>
      </c>
      <c r="B20" s="21">
        <v>1</v>
      </c>
      <c r="C20" s="13">
        <v>1252</v>
      </c>
      <c r="D20" s="23"/>
      <c r="E20" s="23">
        <f t="shared" si="0"/>
        <v>6.7000000000000004E-2</v>
      </c>
      <c r="F20" s="21" t="s">
        <v>23</v>
      </c>
      <c r="G20" s="22"/>
      <c r="H20" s="24" t="s">
        <v>38</v>
      </c>
      <c r="I20" s="21" t="s">
        <v>39</v>
      </c>
    </row>
    <row r="21" spans="1:9" x14ac:dyDescent="0.25">
      <c r="A21" s="21" t="s">
        <v>13</v>
      </c>
      <c r="B21" s="21">
        <v>77</v>
      </c>
      <c r="C21" s="13">
        <v>810</v>
      </c>
      <c r="D21" s="23"/>
      <c r="E21" s="23">
        <f t="shared" si="0"/>
        <v>5.1590000000000007</v>
      </c>
      <c r="F21" s="21" t="s">
        <v>35</v>
      </c>
      <c r="G21" s="22"/>
      <c r="H21" s="24" t="s">
        <v>38</v>
      </c>
      <c r="I21" s="21" t="s">
        <v>34</v>
      </c>
    </row>
    <row r="22" spans="1:9" x14ac:dyDescent="0.25">
      <c r="A22" s="21" t="s">
        <v>10</v>
      </c>
      <c r="B22" s="21">
        <v>93</v>
      </c>
      <c r="C22" s="13">
        <v>1447</v>
      </c>
      <c r="D22" s="23"/>
      <c r="E22" s="23">
        <f t="shared" si="0"/>
        <v>6.2310000000000008</v>
      </c>
      <c r="F22" s="21" t="s">
        <v>35</v>
      </c>
      <c r="G22" s="22"/>
      <c r="H22" s="24" t="s">
        <v>45</v>
      </c>
      <c r="I22" s="21" t="s">
        <v>39</v>
      </c>
    </row>
    <row r="23" spans="1:9" x14ac:dyDescent="0.25">
      <c r="A23" s="21" t="s">
        <v>10</v>
      </c>
      <c r="B23" s="21">
        <v>11</v>
      </c>
      <c r="C23" s="13">
        <v>1439</v>
      </c>
      <c r="D23" s="23"/>
      <c r="E23" s="23">
        <f t="shared" si="0"/>
        <v>0.7370000000000001</v>
      </c>
      <c r="F23" s="21" t="s">
        <v>23</v>
      </c>
      <c r="G23" s="22"/>
      <c r="H23" s="24" t="s">
        <v>44</v>
      </c>
      <c r="I23" s="21" t="s">
        <v>42</v>
      </c>
    </row>
    <row r="24" spans="1:9" x14ac:dyDescent="0.25">
      <c r="A24" s="21" t="s">
        <v>13</v>
      </c>
      <c r="B24" s="21">
        <v>35</v>
      </c>
      <c r="C24" s="13">
        <v>822</v>
      </c>
      <c r="D24" s="23"/>
      <c r="E24" s="23">
        <f t="shared" si="0"/>
        <v>2.3450000000000002</v>
      </c>
      <c r="F24" s="21" t="s">
        <v>35</v>
      </c>
      <c r="G24" s="22"/>
      <c r="H24" s="24" t="s">
        <v>40</v>
      </c>
      <c r="I24" s="21" t="s">
        <v>34</v>
      </c>
    </row>
    <row r="25" spans="1:9" x14ac:dyDescent="0.25">
      <c r="A25" s="21" t="s">
        <v>10</v>
      </c>
      <c r="B25" s="21">
        <v>70</v>
      </c>
      <c r="C25" s="13">
        <v>1500</v>
      </c>
      <c r="D25" s="23"/>
      <c r="E25" s="23">
        <f t="shared" si="0"/>
        <v>4.6900000000000004</v>
      </c>
      <c r="F25" s="21" t="s">
        <v>23</v>
      </c>
      <c r="G25" s="22"/>
      <c r="H25" s="24" t="s">
        <v>40</v>
      </c>
      <c r="I25" s="21" t="s">
        <v>34</v>
      </c>
    </row>
    <row r="26" spans="1:9" x14ac:dyDescent="0.25">
      <c r="A26" s="25" t="s">
        <v>9</v>
      </c>
      <c r="B26" s="21">
        <v>13</v>
      </c>
      <c r="C26" s="13">
        <v>1272</v>
      </c>
      <c r="D26" s="23"/>
      <c r="E26" s="23">
        <f t="shared" si="0"/>
        <v>0.871</v>
      </c>
      <c r="F26" s="21" t="s">
        <v>36</v>
      </c>
      <c r="G26" s="22"/>
      <c r="H26" s="24" t="s">
        <v>46</v>
      </c>
      <c r="I26" s="21" t="s">
        <v>41</v>
      </c>
    </row>
    <row r="27" spans="1:9" x14ac:dyDescent="0.25">
      <c r="A27" s="21" t="s">
        <v>10</v>
      </c>
      <c r="B27" s="21">
        <v>1</v>
      </c>
      <c r="C27" s="13">
        <v>1480</v>
      </c>
      <c r="D27" s="23"/>
      <c r="E27" s="23">
        <f t="shared" si="0"/>
        <v>6.7000000000000004E-2</v>
      </c>
      <c r="F27" s="21" t="s">
        <v>23</v>
      </c>
      <c r="G27" s="22"/>
      <c r="H27" s="24" t="s">
        <v>46</v>
      </c>
      <c r="I27" s="21" t="s">
        <v>41</v>
      </c>
    </row>
    <row r="28" spans="1:9" x14ac:dyDescent="0.25">
      <c r="A28" s="21" t="s">
        <v>10</v>
      </c>
      <c r="B28" s="21">
        <v>74</v>
      </c>
      <c r="C28" s="13">
        <v>1439</v>
      </c>
      <c r="D28" s="23"/>
      <c r="E28" s="23">
        <f t="shared" si="0"/>
        <v>4.9580000000000002</v>
      </c>
      <c r="F28" s="21" t="s">
        <v>24</v>
      </c>
      <c r="G28" s="22"/>
      <c r="H28" s="24" t="s">
        <v>44</v>
      </c>
      <c r="I28" s="21" t="s">
        <v>43</v>
      </c>
    </row>
    <row r="29" spans="1:9" x14ac:dyDescent="0.25">
      <c r="A29" s="21" t="s">
        <v>13</v>
      </c>
      <c r="B29" s="21">
        <v>40</v>
      </c>
      <c r="C29" s="13">
        <v>788</v>
      </c>
      <c r="D29" s="23"/>
      <c r="E29" s="23">
        <f t="shared" si="0"/>
        <v>2.68</v>
      </c>
      <c r="F29" s="21" t="s">
        <v>23</v>
      </c>
      <c r="G29" s="22"/>
      <c r="H29" s="24" t="s">
        <v>38</v>
      </c>
      <c r="I29" s="21" t="s">
        <v>37</v>
      </c>
    </row>
    <row r="30" spans="1:9" x14ac:dyDescent="0.25">
      <c r="A30" s="21" t="s">
        <v>11</v>
      </c>
      <c r="B30" s="21">
        <v>44</v>
      </c>
      <c r="C30" s="13">
        <v>1096</v>
      </c>
      <c r="D30" s="23"/>
      <c r="E30" s="23">
        <f t="shared" si="0"/>
        <v>2.9480000000000004</v>
      </c>
      <c r="F30" s="21" t="s">
        <v>22</v>
      </c>
      <c r="G30" s="22"/>
      <c r="H30" s="24" t="s">
        <v>44</v>
      </c>
      <c r="I30" s="21" t="s">
        <v>41</v>
      </c>
    </row>
    <row r="31" spans="1:9" x14ac:dyDescent="0.25">
      <c r="A31" s="25" t="s">
        <v>13</v>
      </c>
      <c r="B31" s="21">
        <v>54</v>
      </c>
      <c r="C31" s="13">
        <v>788</v>
      </c>
      <c r="D31" s="23"/>
      <c r="E31" s="23">
        <f t="shared" si="0"/>
        <v>3.6180000000000003</v>
      </c>
      <c r="F31" s="21" t="s">
        <v>23</v>
      </c>
      <c r="G31" s="22"/>
      <c r="H31" s="24" t="s">
        <v>38</v>
      </c>
      <c r="I31" s="21" t="s">
        <v>43</v>
      </c>
    </row>
    <row r="32" spans="1:9" x14ac:dyDescent="0.25">
      <c r="A32" s="25" t="s">
        <v>9</v>
      </c>
      <c r="B32" s="21">
        <v>90</v>
      </c>
      <c r="C32" s="13">
        <v>1301</v>
      </c>
      <c r="D32" s="23"/>
      <c r="E32" s="23">
        <f t="shared" si="0"/>
        <v>6.03</v>
      </c>
      <c r="F32" s="21" t="s">
        <v>35</v>
      </c>
      <c r="G32" s="22"/>
      <c r="H32" s="24" t="s">
        <v>40</v>
      </c>
      <c r="I32" s="21" t="s">
        <v>39</v>
      </c>
    </row>
    <row r="33" spans="1:9" x14ac:dyDescent="0.25">
      <c r="A33" s="21" t="s">
        <v>12</v>
      </c>
      <c r="B33" s="21">
        <v>20</v>
      </c>
      <c r="C33" s="13">
        <v>1048</v>
      </c>
      <c r="D33" s="23"/>
      <c r="E33" s="23">
        <f t="shared" si="0"/>
        <v>1.34</v>
      </c>
      <c r="F33" s="21" t="s">
        <v>22</v>
      </c>
      <c r="G33" s="22"/>
      <c r="H33" s="24" t="s">
        <v>45</v>
      </c>
      <c r="I33" s="21" t="s">
        <v>37</v>
      </c>
    </row>
    <row r="34" spans="1:9" x14ac:dyDescent="0.25">
      <c r="A34" s="25" t="s">
        <v>12</v>
      </c>
      <c r="B34" s="21">
        <v>14</v>
      </c>
      <c r="C34" s="13">
        <v>1032</v>
      </c>
      <c r="D34" s="23"/>
      <c r="E34" s="23">
        <f t="shared" si="0"/>
        <v>0.93800000000000006</v>
      </c>
      <c r="F34" s="21" t="s">
        <v>35</v>
      </c>
      <c r="G34" s="22"/>
      <c r="H34" s="24" t="s">
        <v>38</v>
      </c>
      <c r="I34" s="21" t="s">
        <v>47</v>
      </c>
    </row>
    <row r="35" spans="1:9" x14ac:dyDescent="0.25">
      <c r="A35" s="21" t="s">
        <v>13</v>
      </c>
      <c r="B35" s="21">
        <v>45</v>
      </c>
      <c r="C35" s="13">
        <v>810</v>
      </c>
      <c r="D35" s="23"/>
      <c r="E35" s="23">
        <f t="shared" si="0"/>
        <v>3.0150000000000001</v>
      </c>
      <c r="F35" s="21" t="s">
        <v>36</v>
      </c>
      <c r="G35" s="22"/>
      <c r="H35" s="24" t="s">
        <v>38</v>
      </c>
      <c r="I35" s="21" t="s">
        <v>39</v>
      </c>
    </row>
    <row r="36" spans="1:9" x14ac:dyDescent="0.25">
      <c r="A36" s="25" t="s">
        <v>9</v>
      </c>
      <c r="B36" s="21">
        <v>62</v>
      </c>
      <c r="C36" s="13">
        <v>1265</v>
      </c>
      <c r="D36" s="23"/>
      <c r="E36" s="23">
        <f t="shared" si="0"/>
        <v>4.1539999999999999</v>
      </c>
      <c r="F36" s="21" t="s">
        <v>36</v>
      </c>
      <c r="G36" s="22"/>
      <c r="H36" s="24" t="s">
        <v>38</v>
      </c>
      <c r="I36" s="21" t="s">
        <v>39</v>
      </c>
    </row>
    <row r="37" spans="1:9" x14ac:dyDescent="0.25">
      <c r="A37" s="21" t="s">
        <v>13</v>
      </c>
      <c r="B37" s="21">
        <v>38</v>
      </c>
      <c r="C37" s="13">
        <v>810</v>
      </c>
      <c r="D37" s="23"/>
      <c r="E37" s="23">
        <f t="shared" si="0"/>
        <v>2.5460000000000003</v>
      </c>
      <c r="F37" s="21" t="s">
        <v>36</v>
      </c>
      <c r="G37" s="22"/>
      <c r="H37" s="24" t="s">
        <v>45</v>
      </c>
      <c r="I37" s="21" t="s">
        <v>41</v>
      </c>
    </row>
    <row r="38" spans="1:9" x14ac:dyDescent="0.25">
      <c r="A38" s="21" t="s">
        <v>13</v>
      </c>
      <c r="B38" s="21">
        <v>67</v>
      </c>
      <c r="C38" s="13">
        <v>788</v>
      </c>
      <c r="D38" s="23"/>
      <c r="E38" s="23">
        <f t="shared" si="0"/>
        <v>4.4889999999999999</v>
      </c>
      <c r="F38" s="21" t="s">
        <v>23</v>
      </c>
      <c r="G38" s="22"/>
      <c r="H38" s="24" t="s">
        <v>44</v>
      </c>
      <c r="I38" s="21" t="s">
        <v>34</v>
      </c>
    </row>
    <row r="39" spans="1:9" x14ac:dyDescent="0.25">
      <c r="A39" s="25" t="s">
        <v>9</v>
      </c>
      <c r="B39" s="21">
        <v>76</v>
      </c>
      <c r="C39" s="13">
        <v>1272</v>
      </c>
      <c r="D39" s="23"/>
      <c r="E39" s="23">
        <f t="shared" si="0"/>
        <v>5.0920000000000005</v>
      </c>
      <c r="F39" s="21" t="s">
        <v>35</v>
      </c>
      <c r="G39" s="22"/>
      <c r="H39" s="24" t="s">
        <v>40</v>
      </c>
      <c r="I39" s="21" t="s">
        <v>41</v>
      </c>
    </row>
    <row r="40" spans="1:9" x14ac:dyDescent="0.25">
      <c r="A40" s="21" t="s">
        <v>10</v>
      </c>
      <c r="B40" s="21">
        <v>27</v>
      </c>
      <c r="C40" s="13">
        <v>1500</v>
      </c>
      <c r="D40" s="23"/>
      <c r="E40" s="23">
        <f t="shared" si="0"/>
        <v>1.8090000000000002</v>
      </c>
      <c r="F40" s="21" t="s">
        <v>22</v>
      </c>
      <c r="G40" s="22"/>
      <c r="H40" s="24" t="s">
        <v>45</v>
      </c>
      <c r="I40" s="21" t="s">
        <v>39</v>
      </c>
    </row>
    <row r="41" spans="1:9" x14ac:dyDescent="0.25">
      <c r="A41" s="25" t="s">
        <v>9</v>
      </c>
      <c r="B41" s="21">
        <v>88</v>
      </c>
      <c r="C41" s="13">
        <v>1301</v>
      </c>
      <c r="D41" s="23"/>
      <c r="E41" s="23">
        <f t="shared" si="0"/>
        <v>5.8960000000000008</v>
      </c>
      <c r="F41" s="21" t="s">
        <v>35</v>
      </c>
      <c r="G41" s="22"/>
      <c r="H41" s="24" t="s">
        <v>40</v>
      </c>
      <c r="I41" s="21" t="s">
        <v>39</v>
      </c>
    </row>
    <row r="42" spans="1:9" x14ac:dyDescent="0.25">
      <c r="A42" s="21" t="s">
        <v>12</v>
      </c>
      <c r="B42" s="21">
        <v>10</v>
      </c>
      <c r="C42" s="13">
        <v>1040</v>
      </c>
      <c r="D42" s="23"/>
      <c r="E42" s="23">
        <f t="shared" si="0"/>
        <v>0.67</v>
      </c>
      <c r="F42" s="21" t="s">
        <v>23</v>
      </c>
      <c r="G42" s="22"/>
      <c r="H42" s="24" t="s">
        <v>45</v>
      </c>
      <c r="I42" s="21" t="s">
        <v>37</v>
      </c>
    </row>
    <row r="43" spans="1:9" x14ac:dyDescent="0.25">
      <c r="A43" s="21" t="s">
        <v>13</v>
      </c>
      <c r="B43" s="21">
        <v>40</v>
      </c>
      <c r="C43" s="13">
        <v>822</v>
      </c>
      <c r="D43" s="23"/>
      <c r="E43" s="23">
        <f t="shared" si="0"/>
        <v>2.68</v>
      </c>
      <c r="F43" s="21" t="s">
        <v>22</v>
      </c>
      <c r="G43" s="22"/>
      <c r="H43" s="24" t="s">
        <v>45</v>
      </c>
      <c r="I43" s="21" t="s">
        <v>47</v>
      </c>
    </row>
    <row r="44" spans="1:9" x14ac:dyDescent="0.25">
      <c r="A44" s="21" t="s">
        <v>11</v>
      </c>
      <c r="B44" s="21">
        <v>32</v>
      </c>
      <c r="C44" s="13">
        <v>1096</v>
      </c>
      <c r="D44" s="23"/>
      <c r="E44" s="23">
        <f t="shared" si="0"/>
        <v>2.1440000000000001</v>
      </c>
      <c r="F44" s="21" t="s">
        <v>35</v>
      </c>
      <c r="G44" s="22"/>
      <c r="H44" s="24" t="s">
        <v>33</v>
      </c>
      <c r="I44" s="21" t="s">
        <v>42</v>
      </c>
    </row>
    <row r="45" spans="1:9" x14ac:dyDescent="0.25">
      <c r="A45" s="21" t="s">
        <v>10</v>
      </c>
      <c r="B45" s="21">
        <v>5</v>
      </c>
      <c r="C45" s="13">
        <v>1447</v>
      </c>
      <c r="D45" s="23"/>
      <c r="E45" s="23">
        <f t="shared" si="0"/>
        <v>0.33500000000000002</v>
      </c>
      <c r="F45" s="21" t="s">
        <v>23</v>
      </c>
      <c r="G45" s="22"/>
      <c r="H45" s="24" t="s">
        <v>38</v>
      </c>
      <c r="I45" s="21" t="s">
        <v>37</v>
      </c>
    </row>
    <row r="46" spans="1:9" x14ac:dyDescent="0.25">
      <c r="A46" s="21" t="s">
        <v>11</v>
      </c>
      <c r="B46" s="21">
        <v>14</v>
      </c>
      <c r="C46" s="13">
        <v>1104</v>
      </c>
      <c r="D46" s="23"/>
      <c r="E46" s="23">
        <f t="shared" si="0"/>
        <v>0.93800000000000006</v>
      </c>
      <c r="F46" s="21" t="s">
        <v>36</v>
      </c>
      <c r="G46" s="22"/>
      <c r="H46" s="24" t="s">
        <v>33</v>
      </c>
      <c r="I46" s="21" t="s">
        <v>41</v>
      </c>
    </row>
    <row r="47" spans="1:9" x14ac:dyDescent="0.25">
      <c r="A47" s="25" t="s">
        <v>9</v>
      </c>
      <c r="B47" s="21">
        <v>35</v>
      </c>
      <c r="C47" s="13">
        <v>1252</v>
      </c>
      <c r="D47" s="23"/>
      <c r="E47" s="23">
        <f t="shared" si="0"/>
        <v>2.3450000000000002</v>
      </c>
      <c r="F47" s="21" t="s">
        <v>23</v>
      </c>
      <c r="G47" s="22"/>
      <c r="H47" s="24" t="s">
        <v>33</v>
      </c>
      <c r="I47" s="21" t="s">
        <v>41</v>
      </c>
    </row>
    <row r="48" spans="1:9" x14ac:dyDescent="0.25">
      <c r="A48" s="21" t="s">
        <v>10</v>
      </c>
      <c r="B48" s="21">
        <v>55</v>
      </c>
      <c r="C48" s="13">
        <v>1447</v>
      </c>
      <c r="D48" s="23"/>
      <c r="E48" s="23">
        <f t="shared" si="0"/>
        <v>3.6850000000000001</v>
      </c>
      <c r="F48" s="21" t="s">
        <v>24</v>
      </c>
      <c r="G48" s="22"/>
      <c r="H48" s="24" t="s">
        <v>33</v>
      </c>
      <c r="I48" s="21" t="s">
        <v>47</v>
      </c>
    </row>
    <row r="49" spans="1:9" x14ac:dyDescent="0.25">
      <c r="A49" s="21" t="s">
        <v>10</v>
      </c>
      <c r="B49" s="21">
        <v>85</v>
      </c>
      <c r="C49" s="13">
        <v>1447</v>
      </c>
      <c r="D49" s="23"/>
      <c r="E49" s="23">
        <f t="shared" si="0"/>
        <v>5.6950000000000003</v>
      </c>
      <c r="F49" s="21" t="s">
        <v>35</v>
      </c>
      <c r="G49" s="22"/>
      <c r="H49" s="24" t="s">
        <v>33</v>
      </c>
      <c r="I49" s="21" t="s">
        <v>47</v>
      </c>
    </row>
    <row r="50" spans="1:9" x14ac:dyDescent="0.25">
      <c r="A50" s="21" t="s">
        <v>13</v>
      </c>
      <c r="B50" s="21">
        <v>54</v>
      </c>
      <c r="C50" s="13">
        <v>822</v>
      </c>
      <c r="D50" s="23"/>
      <c r="E50" s="23">
        <f t="shared" si="0"/>
        <v>3.6180000000000003</v>
      </c>
      <c r="F50" s="21" t="s">
        <v>35</v>
      </c>
      <c r="G50" s="22"/>
      <c r="H50" s="24" t="s">
        <v>45</v>
      </c>
      <c r="I50" s="21" t="s">
        <v>37</v>
      </c>
    </row>
    <row r="51" spans="1:9" x14ac:dyDescent="0.25">
      <c r="A51" s="21" t="s">
        <v>13</v>
      </c>
      <c r="B51" s="21">
        <v>65</v>
      </c>
      <c r="C51" s="13">
        <v>830</v>
      </c>
      <c r="D51" s="23"/>
      <c r="E51" s="23">
        <f t="shared" si="0"/>
        <v>4.3550000000000004</v>
      </c>
      <c r="F51" s="21" t="s">
        <v>24</v>
      </c>
      <c r="G51" s="22"/>
      <c r="H51" s="24" t="s">
        <v>46</v>
      </c>
      <c r="I51" s="21" t="s">
        <v>41</v>
      </c>
    </row>
    <row r="52" spans="1:9" x14ac:dyDescent="0.25">
      <c r="A52" s="21" t="s">
        <v>10</v>
      </c>
      <c r="B52" s="21">
        <v>28</v>
      </c>
      <c r="C52" s="13">
        <v>1447</v>
      </c>
      <c r="D52" s="23"/>
      <c r="E52" s="23">
        <f t="shared" si="0"/>
        <v>1.8760000000000001</v>
      </c>
      <c r="F52" s="21" t="s">
        <v>23</v>
      </c>
      <c r="G52" s="22"/>
      <c r="H52" s="24" t="s">
        <v>45</v>
      </c>
      <c r="I52" s="21" t="s">
        <v>34</v>
      </c>
    </row>
    <row r="53" spans="1:9" x14ac:dyDescent="0.25">
      <c r="A53" s="21" t="s">
        <v>10</v>
      </c>
      <c r="B53" s="21">
        <v>21</v>
      </c>
      <c r="C53" s="13">
        <v>1439</v>
      </c>
      <c r="D53" s="23"/>
      <c r="E53" s="23">
        <f t="shared" si="0"/>
        <v>1.407</v>
      </c>
      <c r="F53" s="21" t="s">
        <v>24</v>
      </c>
      <c r="G53" s="22"/>
      <c r="H53" s="24" t="s">
        <v>44</v>
      </c>
      <c r="I53" s="21" t="s">
        <v>42</v>
      </c>
    </row>
    <row r="54" spans="1:9" x14ac:dyDescent="0.25">
      <c r="A54" s="21" t="s">
        <v>12</v>
      </c>
      <c r="B54" s="21">
        <v>69</v>
      </c>
      <c r="C54" s="13">
        <v>1040</v>
      </c>
      <c r="D54" s="23"/>
      <c r="E54" s="23">
        <f t="shared" si="0"/>
        <v>4.6230000000000002</v>
      </c>
      <c r="F54" s="21" t="s">
        <v>23</v>
      </c>
      <c r="G54" s="22"/>
      <c r="H54" s="24" t="s">
        <v>38</v>
      </c>
      <c r="I54" s="21" t="s">
        <v>39</v>
      </c>
    </row>
    <row r="55" spans="1:9" x14ac:dyDescent="0.25">
      <c r="A55" s="21" t="s">
        <v>11</v>
      </c>
      <c r="B55" s="21">
        <v>31</v>
      </c>
      <c r="C55" s="13">
        <v>1096</v>
      </c>
      <c r="D55" s="23"/>
      <c r="E55" s="23">
        <f t="shared" si="0"/>
        <v>2.077</v>
      </c>
      <c r="F55" s="21" t="s">
        <v>35</v>
      </c>
      <c r="G55" s="22"/>
      <c r="H55" s="24" t="s">
        <v>33</v>
      </c>
      <c r="I55" s="21" t="s">
        <v>41</v>
      </c>
    </row>
    <row r="56" spans="1:9" x14ac:dyDescent="0.25">
      <c r="A56" s="21" t="s">
        <v>13</v>
      </c>
      <c r="B56" s="21">
        <v>47</v>
      </c>
      <c r="C56" s="13">
        <v>788</v>
      </c>
      <c r="D56" s="23"/>
      <c r="E56" s="23">
        <f t="shared" si="0"/>
        <v>3.149</v>
      </c>
      <c r="F56" s="21" t="s">
        <v>23</v>
      </c>
      <c r="G56" s="22"/>
      <c r="H56" s="24" t="s">
        <v>38</v>
      </c>
      <c r="I56" s="21" t="s">
        <v>37</v>
      </c>
    </row>
    <row r="57" spans="1:9" x14ac:dyDescent="0.25">
      <c r="A57" s="21" t="s">
        <v>13</v>
      </c>
      <c r="B57" s="21">
        <v>75</v>
      </c>
      <c r="C57" s="13">
        <v>788</v>
      </c>
      <c r="D57" s="23"/>
      <c r="E57" s="23">
        <f t="shared" si="0"/>
        <v>5.0250000000000004</v>
      </c>
      <c r="F57" s="21" t="s">
        <v>23</v>
      </c>
      <c r="G57" s="22"/>
      <c r="H57" s="24" t="s">
        <v>38</v>
      </c>
      <c r="I57" s="21" t="s">
        <v>43</v>
      </c>
    </row>
    <row r="58" spans="1:9" x14ac:dyDescent="0.25">
      <c r="A58" s="21" t="s">
        <v>10</v>
      </c>
      <c r="B58" s="21">
        <v>62</v>
      </c>
      <c r="C58" s="13">
        <v>1447</v>
      </c>
      <c r="D58" s="23"/>
      <c r="E58" s="23">
        <f t="shared" si="0"/>
        <v>4.1539999999999999</v>
      </c>
      <c r="F58" s="21" t="s">
        <v>23</v>
      </c>
      <c r="G58" s="22"/>
      <c r="H58" s="24" t="s">
        <v>38</v>
      </c>
      <c r="I58" s="21" t="s">
        <v>41</v>
      </c>
    </row>
    <row r="59" spans="1:9" x14ac:dyDescent="0.25">
      <c r="A59" s="21" t="s">
        <v>10</v>
      </c>
      <c r="B59" s="21">
        <v>48</v>
      </c>
      <c r="C59" s="13">
        <v>1447</v>
      </c>
      <c r="D59" s="23"/>
      <c r="E59" s="23">
        <f t="shared" si="0"/>
        <v>3.2160000000000002</v>
      </c>
      <c r="F59" s="21" t="s">
        <v>23</v>
      </c>
      <c r="G59" s="22"/>
      <c r="H59" s="24" t="s">
        <v>45</v>
      </c>
      <c r="I59" s="21" t="s">
        <v>39</v>
      </c>
    </row>
    <row r="60" spans="1:9" x14ac:dyDescent="0.25">
      <c r="A60" s="21" t="s">
        <v>11</v>
      </c>
      <c r="B60" s="21">
        <v>55</v>
      </c>
      <c r="C60" s="13">
        <v>1104</v>
      </c>
      <c r="D60" s="23"/>
      <c r="E60" s="23">
        <f t="shared" si="0"/>
        <v>3.6850000000000001</v>
      </c>
      <c r="F60" s="21" t="s">
        <v>36</v>
      </c>
      <c r="G60" s="22"/>
      <c r="H60" s="24" t="s">
        <v>33</v>
      </c>
      <c r="I60" s="21" t="s">
        <v>42</v>
      </c>
    </row>
    <row r="61" spans="1:9" x14ac:dyDescent="0.25">
      <c r="A61" s="21" t="s">
        <v>10</v>
      </c>
      <c r="B61" s="21">
        <v>2</v>
      </c>
      <c r="C61" s="13">
        <v>1439</v>
      </c>
      <c r="D61" s="23"/>
      <c r="E61" s="23">
        <f t="shared" si="0"/>
        <v>0.13400000000000001</v>
      </c>
      <c r="F61" s="21" t="s">
        <v>35</v>
      </c>
      <c r="G61" s="22"/>
      <c r="H61" s="24" t="s">
        <v>38</v>
      </c>
      <c r="I61" s="21" t="s">
        <v>41</v>
      </c>
    </row>
    <row r="62" spans="1:9" x14ac:dyDescent="0.25">
      <c r="A62" s="21" t="s">
        <v>13</v>
      </c>
      <c r="B62" s="21">
        <v>83</v>
      </c>
      <c r="C62" s="13">
        <v>788</v>
      </c>
      <c r="D62" s="23"/>
      <c r="E62" s="23">
        <f t="shared" si="0"/>
        <v>5.5609999999999999</v>
      </c>
      <c r="F62" s="21" t="s">
        <v>35</v>
      </c>
      <c r="G62" s="22"/>
      <c r="H62" s="24" t="s">
        <v>38</v>
      </c>
      <c r="I62" s="21" t="s">
        <v>39</v>
      </c>
    </row>
    <row r="63" spans="1:9" x14ac:dyDescent="0.25">
      <c r="A63" s="21" t="s">
        <v>10</v>
      </c>
      <c r="B63" s="21">
        <v>62</v>
      </c>
      <c r="C63" s="13">
        <v>1500</v>
      </c>
      <c r="D63" s="23"/>
      <c r="E63" s="23">
        <f t="shared" si="0"/>
        <v>4.1539999999999999</v>
      </c>
      <c r="F63" s="21" t="s">
        <v>36</v>
      </c>
      <c r="G63" s="22"/>
      <c r="H63" s="24" t="s">
        <v>46</v>
      </c>
      <c r="I63" s="21" t="s">
        <v>43</v>
      </c>
    </row>
    <row r="64" spans="1:9" x14ac:dyDescent="0.25">
      <c r="A64" s="21" t="s">
        <v>13</v>
      </c>
      <c r="B64" s="21">
        <v>74</v>
      </c>
      <c r="C64" s="13">
        <v>788</v>
      </c>
      <c r="D64" s="23"/>
      <c r="E64" s="23">
        <f t="shared" si="0"/>
        <v>4.9580000000000002</v>
      </c>
      <c r="F64" s="21" t="s">
        <v>22</v>
      </c>
      <c r="G64" s="22"/>
      <c r="H64" s="24" t="s">
        <v>38</v>
      </c>
      <c r="I64" s="21" t="s">
        <v>42</v>
      </c>
    </row>
    <row r="65" spans="1:9" x14ac:dyDescent="0.25">
      <c r="A65" s="21" t="s">
        <v>12</v>
      </c>
      <c r="B65" s="21">
        <v>43</v>
      </c>
      <c r="C65" s="13">
        <v>1032</v>
      </c>
      <c r="D65" s="23"/>
      <c r="E65" s="23">
        <f t="shared" si="0"/>
        <v>2.8810000000000002</v>
      </c>
      <c r="F65" s="21" t="s">
        <v>22</v>
      </c>
      <c r="G65" s="22"/>
      <c r="H65" s="24" t="s">
        <v>38</v>
      </c>
      <c r="I65" s="21" t="s">
        <v>34</v>
      </c>
    </row>
    <row r="66" spans="1:9" x14ac:dyDescent="0.25">
      <c r="A66" s="21" t="s">
        <v>13</v>
      </c>
      <c r="B66" s="21">
        <v>16</v>
      </c>
      <c r="C66" s="13">
        <v>788</v>
      </c>
      <c r="D66" s="23"/>
      <c r="E66" s="23">
        <f t="shared" si="0"/>
        <v>1.0720000000000001</v>
      </c>
      <c r="F66" s="21" t="s">
        <v>23</v>
      </c>
      <c r="G66" s="22"/>
      <c r="H66" s="24" t="s">
        <v>44</v>
      </c>
      <c r="I66" s="21" t="s">
        <v>34</v>
      </c>
    </row>
    <row r="67" spans="1:9" x14ac:dyDescent="0.25">
      <c r="A67" s="21" t="s">
        <v>12</v>
      </c>
      <c r="B67" s="21">
        <v>71</v>
      </c>
      <c r="C67" s="13">
        <v>1040</v>
      </c>
      <c r="D67" s="23"/>
      <c r="E67" s="23">
        <f t="shared" si="0"/>
        <v>4.7570000000000006</v>
      </c>
      <c r="F67" s="21" t="s">
        <v>23</v>
      </c>
      <c r="G67" s="22"/>
      <c r="H67" s="24" t="s">
        <v>38</v>
      </c>
      <c r="I67" s="21" t="s">
        <v>42</v>
      </c>
    </row>
    <row r="68" spans="1:9" x14ac:dyDescent="0.25">
      <c r="A68" s="21" t="s">
        <v>10</v>
      </c>
      <c r="B68" s="21">
        <v>51</v>
      </c>
      <c r="C68" s="13">
        <v>1447</v>
      </c>
      <c r="D68" s="23"/>
      <c r="E68" s="23">
        <f t="shared" si="0"/>
        <v>3.4170000000000003</v>
      </c>
      <c r="F68" s="21" t="s">
        <v>23</v>
      </c>
      <c r="G68" s="22"/>
      <c r="H68" s="24" t="s">
        <v>33</v>
      </c>
      <c r="I68" s="21" t="s">
        <v>41</v>
      </c>
    </row>
    <row r="69" spans="1:9" x14ac:dyDescent="0.25">
      <c r="A69" s="21" t="s">
        <v>11</v>
      </c>
      <c r="B69" s="21">
        <v>48</v>
      </c>
      <c r="C69" s="13">
        <v>1104</v>
      </c>
      <c r="D69" s="23"/>
      <c r="E69" s="23">
        <f t="shared" si="0"/>
        <v>3.2160000000000002</v>
      </c>
      <c r="F69" s="21" t="s">
        <v>36</v>
      </c>
      <c r="G69" s="22"/>
      <c r="H69" s="24" t="s">
        <v>33</v>
      </c>
      <c r="I69" s="21" t="s">
        <v>42</v>
      </c>
    </row>
    <row r="70" spans="1:9" x14ac:dyDescent="0.25">
      <c r="A70" s="21" t="s">
        <v>10</v>
      </c>
      <c r="B70" s="21">
        <v>69</v>
      </c>
      <c r="C70" s="13">
        <v>1447</v>
      </c>
      <c r="D70" s="23"/>
      <c r="E70" s="23">
        <f t="shared" ref="E70:E117" si="1">B70*0.067</f>
        <v>4.6230000000000002</v>
      </c>
      <c r="F70" s="21" t="s">
        <v>23</v>
      </c>
      <c r="G70" s="22"/>
      <c r="H70" s="24" t="s">
        <v>45</v>
      </c>
      <c r="I70" s="21" t="s">
        <v>34</v>
      </c>
    </row>
    <row r="71" spans="1:9" x14ac:dyDescent="0.25">
      <c r="A71" s="21" t="s">
        <v>13</v>
      </c>
      <c r="B71" s="21">
        <v>25</v>
      </c>
      <c r="C71" s="13">
        <v>810</v>
      </c>
      <c r="D71" s="23"/>
      <c r="E71" s="23">
        <f t="shared" si="1"/>
        <v>1.675</v>
      </c>
      <c r="F71" s="21" t="s">
        <v>35</v>
      </c>
      <c r="G71" s="22"/>
      <c r="H71" s="24" t="s">
        <v>38</v>
      </c>
      <c r="I71" s="21" t="s">
        <v>34</v>
      </c>
    </row>
    <row r="72" spans="1:9" x14ac:dyDescent="0.25">
      <c r="A72" s="21" t="s">
        <v>12</v>
      </c>
      <c r="B72" s="21">
        <v>55</v>
      </c>
      <c r="C72" s="13">
        <v>1054</v>
      </c>
      <c r="D72" s="23"/>
      <c r="E72" s="23">
        <f t="shared" si="1"/>
        <v>3.6850000000000001</v>
      </c>
      <c r="F72" s="21" t="s">
        <v>23</v>
      </c>
      <c r="G72" s="22"/>
      <c r="H72" s="24" t="s">
        <v>40</v>
      </c>
      <c r="I72" s="21" t="s">
        <v>39</v>
      </c>
    </row>
    <row r="73" spans="1:9" x14ac:dyDescent="0.25">
      <c r="A73" s="25" t="s">
        <v>9</v>
      </c>
      <c r="B73" s="21">
        <v>52</v>
      </c>
      <c r="C73" s="13">
        <v>1252</v>
      </c>
      <c r="D73" s="23"/>
      <c r="E73" s="23">
        <f t="shared" si="1"/>
        <v>3.484</v>
      </c>
      <c r="F73" s="21" t="s">
        <v>23</v>
      </c>
      <c r="G73" s="22"/>
      <c r="H73" s="24" t="s">
        <v>38</v>
      </c>
      <c r="I73" s="21" t="s">
        <v>43</v>
      </c>
    </row>
    <row r="74" spans="1:9" x14ac:dyDescent="0.25">
      <c r="A74" s="25" t="s">
        <v>9</v>
      </c>
      <c r="B74" s="21">
        <v>96</v>
      </c>
      <c r="C74" s="13">
        <v>1265</v>
      </c>
      <c r="D74" s="23"/>
      <c r="E74" s="23">
        <f t="shared" si="1"/>
        <v>6.4320000000000004</v>
      </c>
      <c r="F74" s="21" t="s">
        <v>23</v>
      </c>
      <c r="G74" s="22"/>
      <c r="H74" s="24" t="s">
        <v>33</v>
      </c>
      <c r="I74" s="21" t="s">
        <v>34</v>
      </c>
    </row>
    <row r="75" spans="1:9" x14ac:dyDescent="0.25">
      <c r="A75" s="21" t="s">
        <v>12</v>
      </c>
      <c r="B75" s="21">
        <v>51</v>
      </c>
      <c r="C75" s="13">
        <v>1032</v>
      </c>
      <c r="D75" s="23"/>
      <c r="E75" s="23">
        <f t="shared" si="1"/>
        <v>3.4170000000000003</v>
      </c>
      <c r="F75" s="21" t="s">
        <v>23</v>
      </c>
      <c r="G75" s="22"/>
      <c r="H75" s="24" t="s">
        <v>33</v>
      </c>
      <c r="I75" s="21" t="s">
        <v>42</v>
      </c>
    </row>
    <row r="76" spans="1:9" x14ac:dyDescent="0.25">
      <c r="A76" s="21" t="s">
        <v>12</v>
      </c>
      <c r="B76" s="21">
        <v>4</v>
      </c>
      <c r="C76" s="13">
        <v>1032</v>
      </c>
      <c r="D76" s="23"/>
      <c r="E76" s="23">
        <f t="shared" si="1"/>
        <v>0.26800000000000002</v>
      </c>
      <c r="F76" s="21" t="s">
        <v>23</v>
      </c>
      <c r="G76" s="22"/>
      <c r="H76" s="24" t="s">
        <v>33</v>
      </c>
      <c r="I76" s="21" t="s">
        <v>41</v>
      </c>
    </row>
    <row r="77" spans="1:9" x14ac:dyDescent="0.25">
      <c r="A77" s="25" t="s">
        <v>10</v>
      </c>
      <c r="B77" s="21">
        <v>85</v>
      </c>
      <c r="C77" s="13">
        <v>1439</v>
      </c>
      <c r="D77" s="23"/>
      <c r="E77" s="23">
        <f t="shared" si="1"/>
        <v>5.6950000000000003</v>
      </c>
      <c r="F77" s="21" t="s">
        <v>24</v>
      </c>
      <c r="G77" s="22"/>
      <c r="H77" s="24" t="s">
        <v>44</v>
      </c>
      <c r="I77" s="21" t="s">
        <v>41</v>
      </c>
    </row>
    <row r="78" spans="1:9" x14ac:dyDescent="0.25">
      <c r="A78" s="21" t="s">
        <v>12</v>
      </c>
      <c r="B78" s="21">
        <v>60</v>
      </c>
      <c r="C78" s="13">
        <v>1040</v>
      </c>
      <c r="D78" s="23"/>
      <c r="E78" s="23">
        <f t="shared" si="1"/>
        <v>4.0200000000000005</v>
      </c>
      <c r="F78" s="21" t="s">
        <v>35</v>
      </c>
      <c r="G78" s="22"/>
      <c r="H78" s="24" t="s">
        <v>45</v>
      </c>
      <c r="I78" s="21" t="s">
        <v>37</v>
      </c>
    </row>
    <row r="79" spans="1:9" x14ac:dyDescent="0.25">
      <c r="A79" s="21" t="s">
        <v>11</v>
      </c>
      <c r="B79" s="21">
        <v>29</v>
      </c>
      <c r="C79" s="13">
        <v>1104</v>
      </c>
      <c r="D79" s="23"/>
      <c r="E79" s="23">
        <f t="shared" si="1"/>
        <v>1.9430000000000001</v>
      </c>
      <c r="F79" s="21" t="s">
        <v>35</v>
      </c>
      <c r="G79" s="22"/>
      <c r="H79" s="24" t="s">
        <v>33</v>
      </c>
      <c r="I79" s="21" t="s">
        <v>34</v>
      </c>
    </row>
    <row r="80" spans="1:9" x14ac:dyDescent="0.25">
      <c r="A80" s="25" t="s">
        <v>9</v>
      </c>
      <c r="B80" s="21">
        <v>53</v>
      </c>
      <c r="C80" s="13">
        <v>1272</v>
      </c>
      <c r="D80" s="23"/>
      <c r="E80" s="23">
        <f t="shared" si="1"/>
        <v>3.5510000000000002</v>
      </c>
      <c r="F80" s="21" t="s">
        <v>36</v>
      </c>
      <c r="G80" s="22"/>
      <c r="H80" s="24" t="s">
        <v>45</v>
      </c>
      <c r="I80" s="21" t="s">
        <v>34</v>
      </c>
    </row>
    <row r="81" spans="1:9" x14ac:dyDescent="0.25">
      <c r="A81" s="21" t="s">
        <v>13</v>
      </c>
      <c r="B81" s="21">
        <v>93</v>
      </c>
      <c r="C81" s="13">
        <v>788</v>
      </c>
      <c r="D81" s="23"/>
      <c r="E81" s="23">
        <f t="shared" si="1"/>
        <v>6.2310000000000008</v>
      </c>
      <c r="F81" s="21" t="s">
        <v>22</v>
      </c>
      <c r="G81" s="22"/>
      <c r="H81" s="24" t="s">
        <v>33</v>
      </c>
      <c r="I81" s="21" t="s">
        <v>37</v>
      </c>
    </row>
    <row r="82" spans="1:9" x14ac:dyDescent="0.25">
      <c r="A82" s="21" t="s">
        <v>13</v>
      </c>
      <c r="B82" s="21">
        <v>43</v>
      </c>
      <c r="C82" s="13">
        <v>788</v>
      </c>
      <c r="D82" s="23"/>
      <c r="E82" s="23">
        <f t="shared" si="1"/>
        <v>2.8810000000000002</v>
      </c>
      <c r="F82" s="21" t="s">
        <v>22</v>
      </c>
      <c r="G82" s="22"/>
      <c r="H82" s="24" t="s">
        <v>38</v>
      </c>
      <c r="I82" s="21" t="s">
        <v>37</v>
      </c>
    </row>
    <row r="83" spans="1:9" x14ac:dyDescent="0.25">
      <c r="A83" s="21" t="s">
        <v>11</v>
      </c>
      <c r="B83" s="21">
        <v>53</v>
      </c>
      <c r="C83" s="13">
        <v>1104</v>
      </c>
      <c r="D83" s="23"/>
      <c r="E83" s="23">
        <f t="shared" si="1"/>
        <v>3.5510000000000002</v>
      </c>
      <c r="F83" s="21" t="s">
        <v>35</v>
      </c>
      <c r="G83" s="22"/>
      <c r="H83" s="24" t="s">
        <v>45</v>
      </c>
      <c r="I83" s="21" t="s">
        <v>34</v>
      </c>
    </row>
    <row r="84" spans="1:9" x14ac:dyDescent="0.25">
      <c r="A84" s="25" t="s">
        <v>9</v>
      </c>
      <c r="B84" s="21">
        <v>80</v>
      </c>
      <c r="C84" s="13">
        <v>1301</v>
      </c>
      <c r="D84" s="23"/>
      <c r="E84" s="23">
        <f t="shared" si="1"/>
        <v>5.36</v>
      </c>
      <c r="F84" s="21" t="s">
        <v>24</v>
      </c>
      <c r="G84" s="22"/>
      <c r="H84" s="24" t="s">
        <v>46</v>
      </c>
      <c r="I84" s="21" t="s">
        <v>41</v>
      </c>
    </row>
    <row r="85" spans="1:9" x14ac:dyDescent="0.25">
      <c r="A85" s="21" t="s">
        <v>13</v>
      </c>
      <c r="B85" s="21">
        <v>100</v>
      </c>
      <c r="C85" s="13">
        <v>788</v>
      </c>
      <c r="D85" s="23"/>
      <c r="E85" s="23">
        <f t="shared" si="1"/>
        <v>6.7</v>
      </c>
      <c r="F85" s="21" t="s">
        <v>23</v>
      </c>
      <c r="G85" s="22"/>
      <c r="H85" s="24" t="s">
        <v>44</v>
      </c>
      <c r="I85" s="21" t="s">
        <v>37</v>
      </c>
    </row>
    <row r="86" spans="1:9" x14ac:dyDescent="0.25">
      <c r="A86" s="21" t="s">
        <v>13</v>
      </c>
      <c r="B86" s="21">
        <v>93</v>
      </c>
      <c r="C86" s="13">
        <v>822</v>
      </c>
      <c r="D86" s="23"/>
      <c r="E86" s="23">
        <f t="shared" si="1"/>
        <v>6.2310000000000008</v>
      </c>
      <c r="F86" s="21" t="s">
        <v>23</v>
      </c>
      <c r="G86" s="22"/>
      <c r="H86" s="24" t="s">
        <v>46</v>
      </c>
      <c r="I86" s="21" t="s">
        <v>37</v>
      </c>
    </row>
    <row r="87" spans="1:9" x14ac:dyDescent="0.25">
      <c r="A87" s="21" t="s">
        <v>12</v>
      </c>
      <c r="B87" s="21">
        <v>13</v>
      </c>
      <c r="C87" s="13">
        <v>1048</v>
      </c>
      <c r="D87" s="23"/>
      <c r="E87" s="23">
        <f t="shared" si="1"/>
        <v>0.871</v>
      </c>
      <c r="F87" s="21" t="s">
        <v>35</v>
      </c>
      <c r="G87" s="22"/>
      <c r="H87" s="24" t="s">
        <v>45</v>
      </c>
      <c r="I87" s="21" t="s">
        <v>34</v>
      </c>
    </row>
    <row r="88" spans="1:9" x14ac:dyDescent="0.25">
      <c r="A88" s="21" t="s">
        <v>10</v>
      </c>
      <c r="B88" s="21">
        <v>26</v>
      </c>
      <c r="C88" s="13">
        <v>1500</v>
      </c>
      <c r="D88" s="23"/>
      <c r="E88" s="23">
        <f t="shared" si="1"/>
        <v>1.742</v>
      </c>
      <c r="F88" s="21" t="s">
        <v>23</v>
      </c>
      <c r="G88" s="22"/>
      <c r="H88" s="24" t="s">
        <v>40</v>
      </c>
      <c r="I88" s="21" t="s">
        <v>37</v>
      </c>
    </row>
    <row r="89" spans="1:9" x14ac:dyDescent="0.25">
      <c r="A89" s="21" t="s">
        <v>13</v>
      </c>
      <c r="B89" s="21">
        <v>39</v>
      </c>
      <c r="C89" s="13">
        <v>810</v>
      </c>
      <c r="D89" s="23"/>
      <c r="E89" s="23">
        <f t="shared" si="1"/>
        <v>2.613</v>
      </c>
      <c r="F89" s="21" t="s">
        <v>23</v>
      </c>
      <c r="G89" s="22"/>
      <c r="H89" s="24" t="s">
        <v>33</v>
      </c>
      <c r="I89" s="21" t="s">
        <v>47</v>
      </c>
    </row>
    <row r="90" spans="1:9" x14ac:dyDescent="0.25">
      <c r="A90" s="21" t="s">
        <v>12</v>
      </c>
      <c r="B90" s="21">
        <v>3</v>
      </c>
      <c r="C90" s="13">
        <v>1040</v>
      </c>
      <c r="D90" s="23"/>
      <c r="E90" s="23">
        <f t="shared" si="1"/>
        <v>0.20100000000000001</v>
      </c>
      <c r="F90" s="21" t="s">
        <v>35</v>
      </c>
      <c r="G90" s="22"/>
      <c r="H90" s="24" t="s">
        <v>33</v>
      </c>
      <c r="I90" s="21" t="s">
        <v>47</v>
      </c>
    </row>
    <row r="91" spans="1:9" x14ac:dyDescent="0.25">
      <c r="A91" s="21" t="s">
        <v>13</v>
      </c>
      <c r="B91" s="21">
        <v>45</v>
      </c>
      <c r="C91" s="13">
        <v>788</v>
      </c>
      <c r="D91" s="23"/>
      <c r="E91" s="23">
        <f t="shared" si="1"/>
        <v>3.0150000000000001</v>
      </c>
      <c r="F91" s="21" t="s">
        <v>35</v>
      </c>
      <c r="G91" s="22"/>
      <c r="H91" s="24" t="s">
        <v>33</v>
      </c>
      <c r="I91" s="21" t="s">
        <v>34</v>
      </c>
    </row>
    <row r="92" spans="1:9" x14ac:dyDescent="0.25">
      <c r="A92" s="21" t="s">
        <v>13</v>
      </c>
      <c r="B92" s="21">
        <v>77</v>
      </c>
      <c r="C92" s="13">
        <v>822</v>
      </c>
      <c r="D92" s="23"/>
      <c r="E92" s="23">
        <f t="shared" si="1"/>
        <v>5.1590000000000007</v>
      </c>
      <c r="F92" s="21" t="s">
        <v>22</v>
      </c>
      <c r="G92" s="22"/>
      <c r="H92" s="24" t="s">
        <v>45</v>
      </c>
      <c r="I92" s="21" t="s">
        <v>47</v>
      </c>
    </row>
    <row r="93" spans="1:9" x14ac:dyDescent="0.25">
      <c r="A93" s="21" t="s">
        <v>10</v>
      </c>
      <c r="B93" s="21">
        <v>74</v>
      </c>
      <c r="C93" s="13">
        <v>1447</v>
      </c>
      <c r="D93" s="23"/>
      <c r="E93" s="23">
        <f t="shared" si="1"/>
        <v>4.9580000000000002</v>
      </c>
      <c r="F93" s="21" t="s">
        <v>24</v>
      </c>
      <c r="G93" s="22"/>
      <c r="H93" s="24" t="s">
        <v>33</v>
      </c>
      <c r="I93" s="21" t="s">
        <v>34</v>
      </c>
    </row>
    <row r="94" spans="1:9" x14ac:dyDescent="0.25">
      <c r="A94" s="21" t="s">
        <v>10</v>
      </c>
      <c r="B94" s="21">
        <v>54</v>
      </c>
      <c r="C94" s="13">
        <v>1439</v>
      </c>
      <c r="D94" s="23"/>
      <c r="E94" s="23">
        <f t="shared" si="1"/>
        <v>3.6180000000000003</v>
      </c>
      <c r="F94" s="21" t="s">
        <v>35</v>
      </c>
      <c r="G94" s="22"/>
      <c r="H94" s="24" t="s">
        <v>38</v>
      </c>
      <c r="I94" s="21" t="s">
        <v>34</v>
      </c>
    </row>
    <row r="95" spans="1:9" x14ac:dyDescent="0.25">
      <c r="A95" s="25" t="s">
        <v>9</v>
      </c>
      <c r="B95" s="21">
        <v>11</v>
      </c>
      <c r="C95" s="13">
        <v>1265</v>
      </c>
      <c r="D95" s="23"/>
      <c r="E95" s="23">
        <f t="shared" si="1"/>
        <v>0.7370000000000001</v>
      </c>
      <c r="F95" s="21" t="s">
        <v>23</v>
      </c>
      <c r="G95" s="22"/>
      <c r="H95" s="24" t="s">
        <v>33</v>
      </c>
      <c r="I95" s="21" t="s">
        <v>43</v>
      </c>
    </row>
    <row r="96" spans="1:9" x14ac:dyDescent="0.25">
      <c r="A96" s="21" t="s">
        <v>13</v>
      </c>
      <c r="B96" s="21">
        <v>1</v>
      </c>
      <c r="C96" s="13">
        <v>788</v>
      </c>
      <c r="D96" s="23"/>
      <c r="E96" s="23">
        <f t="shared" si="1"/>
        <v>6.7000000000000004E-2</v>
      </c>
      <c r="F96" s="21" t="s">
        <v>22</v>
      </c>
      <c r="G96" s="22"/>
      <c r="H96" s="24" t="s">
        <v>44</v>
      </c>
      <c r="I96" s="21" t="s">
        <v>41</v>
      </c>
    </row>
    <row r="97" spans="1:9" x14ac:dyDescent="0.25">
      <c r="A97" s="21" t="s">
        <v>12</v>
      </c>
      <c r="B97" s="21">
        <v>99</v>
      </c>
      <c r="C97" s="13">
        <v>1032</v>
      </c>
      <c r="D97" s="23"/>
      <c r="E97" s="23">
        <f t="shared" si="1"/>
        <v>6.633</v>
      </c>
      <c r="F97" s="21" t="s">
        <v>23</v>
      </c>
      <c r="G97" s="22"/>
      <c r="H97" s="24" t="s">
        <v>33</v>
      </c>
      <c r="I97" s="21" t="s">
        <v>41</v>
      </c>
    </row>
    <row r="98" spans="1:9" x14ac:dyDescent="0.25">
      <c r="A98" s="21" t="s">
        <v>12</v>
      </c>
      <c r="B98" s="21">
        <v>68</v>
      </c>
      <c r="C98" s="13">
        <v>1040</v>
      </c>
      <c r="D98" s="23"/>
      <c r="E98" s="23">
        <f t="shared" si="1"/>
        <v>4.556</v>
      </c>
      <c r="F98" s="21" t="s">
        <v>35</v>
      </c>
      <c r="G98" s="22"/>
      <c r="H98" s="24" t="s">
        <v>45</v>
      </c>
      <c r="I98" s="21" t="s">
        <v>39</v>
      </c>
    </row>
    <row r="99" spans="1:9" x14ac:dyDescent="0.25">
      <c r="A99" s="21" t="s">
        <v>13</v>
      </c>
      <c r="B99" s="21">
        <v>77</v>
      </c>
      <c r="C99" s="13">
        <v>788</v>
      </c>
      <c r="D99" s="23"/>
      <c r="E99" s="23">
        <f t="shared" si="1"/>
        <v>5.1590000000000007</v>
      </c>
      <c r="F99" s="21" t="s">
        <v>23</v>
      </c>
      <c r="G99" s="22"/>
      <c r="H99" s="24" t="s">
        <v>44</v>
      </c>
      <c r="I99" s="21" t="s">
        <v>37</v>
      </c>
    </row>
    <row r="100" spans="1:9" x14ac:dyDescent="0.25">
      <c r="A100" s="21" t="s">
        <v>13</v>
      </c>
      <c r="B100" s="21">
        <v>75</v>
      </c>
      <c r="C100" s="13">
        <v>822</v>
      </c>
      <c r="D100" s="23"/>
      <c r="E100" s="23">
        <f t="shared" si="1"/>
        <v>5.0250000000000004</v>
      </c>
      <c r="F100" s="21" t="s">
        <v>35</v>
      </c>
      <c r="G100" s="22"/>
      <c r="H100" s="24" t="s">
        <v>45</v>
      </c>
      <c r="I100" s="21" t="s">
        <v>37</v>
      </c>
    </row>
    <row r="101" spans="1:9" x14ac:dyDescent="0.25">
      <c r="A101" s="21" t="s">
        <v>12</v>
      </c>
      <c r="B101" s="21">
        <v>79</v>
      </c>
      <c r="C101" s="13">
        <v>1032</v>
      </c>
      <c r="D101" s="23"/>
      <c r="E101" s="23">
        <f t="shared" si="1"/>
        <v>5.2930000000000001</v>
      </c>
      <c r="F101" s="21" t="s">
        <v>22</v>
      </c>
      <c r="G101" s="22"/>
      <c r="H101" s="24" t="s">
        <v>38</v>
      </c>
      <c r="I101" s="21" t="s">
        <v>43</v>
      </c>
    </row>
    <row r="102" spans="1:9" x14ac:dyDescent="0.25">
      <c r="A102" s="21" t="s">
        <v>13</v>
      </c>
      <c r="B102" s="21">
        <v>87</v>
      </c>
      <c r="C102" s="13">
        <v>822</v>
      </c>
      <c r="D102" s="23"/>
      <c r="E102" s="23">
        <f t="shared" si="1"/>
        <v>5.8290000000000006</v>
      </c>
      <c r="F102" s="21" t="s">
        <v>23</v>
      </c>
      <c r="G102" s="22"/>
      <c r="H102" s="24" t="s">
        <v>46</v>
      </c>
      <c r="I102" s="21" t="s">
        <v>42</v>
      </c>
    </row>
    <row r="103" spans="1:9" x14ac:dyDescent="0.25">
      <c r="A103" s="21" t="s">
        <v>11</v>
      </c>
      <c r="B103" s="21">
        <v>5</v>
      </c>
      <c r="C103" s="13">
        <v>1120</v>
      </c>
      <c r="D103" s="23"/>
      <c r="E103" s="23">
        <f t="shared" si="1"/>
        <v>0.33500000000000002</v>
      </c>
      <c r="F103" s="21" t="s">
        <v>36</v>
      </c>
      <c r="G103" s="22"/>
      <c r="H103" s="24" t="s">
        <v>45</v>
      </c>
      <c r="I103" s="21" t="s">
        <v>39</v>
      </c>
    </row>
    <row r="104" spans="1:9" x14ac:dyDescent="0.25">
      <c r="A104" s="21" t="s">
        <v>10</v>
      </c>
      <c r="B104" s="21">
        <v>59</v>
      </c>
      <c r="C104" s="13">
        <v>1480</v>
      </c>
      <c r="D104" s="23"/>
      <c r="E104" s="23">
        <f t="shared" si="1"/>
        <v>3.9530000000000003</v>
      </c>
      <c r="F104" s="21" t="s">
        <v>23</v>
      </c>
      <c r="G104" s="22"/>
      <c r="H104" s="24" t="s">
        <v>46</v>
      </c>
      <c r="I104" s="21" t="s">
        <v>41</v>
      </c>
    </row>
    <row r="105" spans="1:9" x14ac:dyDescent="0.25">
      <c r="A105" s="21" t="s">
        <v>12</v>
      </c>
      <c r="B105" s="21">
        <v>98</v>
      </c>
      <c r="C105" s="13">
        <v>1040</v>
      </c>
      <c r="D105" s="23"/>
      <c r="E105" s="23">
        <f t="shared" si="1"/>
        <v>6.5660000000000007</v>
      </c>
      <c r="F105" s="21" t="s">
        <v>36</v>
      </c>
      <c r="G105" s="22"/>
      <c r="H105" s="24" t="s">
        <v>38</v>
      </c>
      <c r="I105" s="21" t="s">
        <v>41</v>
      </c>
    </row>
    <row r="106" spans="1:9" x14ac:dyDescent="0.25">
      <c r="A106" s="21" t="s">
        <v>13</v>
      </c>
      <c r="B106" s="21">
        <v>94</v>
      </c>
      <c r="C106" s="13">
        <v>810</v>
      </c>
      <c r="D106" s="23"/>
      <c r="E106" s="23">
        <f t="shared" si="1"/>
        <v>6.298</v>
      </c>
      <c r="F106" s="21" t="s">
        <v>23</v>
      </c>
      <c r="G106" s="22"/>
      <c r="H106" s="24" t="s">
        <v>45</v>
      </c>
      <c r="I106" s="21" t="s">
        <v>37</v>
      </c>
    </row>
    <row r="107" spans="1:9" x14ac:dyDescent="0.25">
      <c r="A107" s="21" t="s">
        <v>12</v>
      </c>
      <c r="B107" s="21">
        <v>47</v>
      </c>
      <c r="C107" s="13">
        <v>1032</v>
      </c>
      <c r="D107" s="23"/>
      <c r="E107" s="23">
        <f t="shared" si="1"/>
        <v>3.149</v>
      </c>
      <c r="F107" s="21" t="s">
        <v>23</v>
      </c>
      <c r="G107" s="22"/>
      <c r="H107" s="24" t="s">
        <v>33</v>
      </c>
      <c r="I107" s="21" t="s">
        <v>37</v>
      </c>
    </row>
    <row r="108" spans="1:9" x14ac:dyDescent="0.25">
      <c r="A108" s="21" t="s">
        <v>12</v>
      </c>
      <c r="B108" s="21">
        <v>42</v>
      </c>
      <c r="C108" s="13">
        <v>1040</v>
      </c>
      <c r="D108" s="23"/>
      <c r="E108" s="23">
        <f t="shared" si="1"/>
        <v>2.8140000000000001</v>
      </c>
      <c r="F108" s="21" t="s">
        <v>35</v>
      </c>
      <c r="G108" s="22"/>
      <c r="H108" s="24" t="s">
        <v>33</v>
      </c>
      <c r="I108" s="21" t="s">
        <v>34</v>
      </c>
    </row>
    <row r="109" spans="1:9" x14ac:dyDescent="0.25">
      <c r="A109" s="21" t="s">
        <v>10</v>
      </c>
      <c r="B109" s="21">
        <v>58</v>
      </c>
      <c r="C109" s="13">
        <v>1500</v>
      </c>
      <c r="D109" s="23"/>
      <c r="E109" s="23">
        <f t="shared" si="1"/>
        <v>3.8860000000000001</v>
      </c>
      <c r="F109" s="21" t="s">
        <v>23</v>
      </c>
      <c r="G109" s="22"/>
      <c r="H109" s="24" t="s">
        <v>40</v>
      </c>
      <c r="I109" s="21" t="s">
        <v>39</v>
      </c>
    </row>
    <row r="110" spans="1:9" x14ac:dyDescent="0.25">
      <c r="A110" s="21" t="s">
        <v>10</v>
      </c>
      <c r="B110" s="21">
        <v>14</v>
      </c>
      <c r="C110" s="13">
        <v>1447</v>
      </c>
      <c r="D110" s="23"/>
      <c r="E110" s="23">
        <f t="shared" si="1"/>
        <v>0.93800000000000006</v>
      </c>
      <c r="F110" s="21" t="s">
        <v>23</v>
      </c>
      <c r="G110" s="22"/>
      <c r="H110" s="24" t="s">
        <v>33</v>
      </c>
      <c r="I110" s="21" t="s">
        <v>47</v>
      </c>
    </row>
    <row r="111" spans="1:9" x14ac:dyDescent="0.25">
      <c r="A111" s="21" t="s">
        <v>11</v>
      </c>
      <c r="B111" s="21">
        <v>54</v>
      </c>
      <c r="C111" s="13">
        <v>1104</v>
      </c>
      <c r="D111" s="23"/>
      <c r="E111" s="23">
        <f t="shared" si="1"/>
        <v>3.6180000000000003</v>
      </c>
      <c r="F111" s="21" t="s">
        <v>23</v>
      </c>
      <c r="G111" s="22"/>
      <c r="H111" s="24" t="s">
        <v>33</v>
      </c>
      <c r="I111" s="21" t="s">
        <v>39</v>
      </c>
    </row>
    <row r="112" spans="1:9" x14ac:dyDescent="0.25">
      <c r="A112" s="21" t="s">
        <v>10</v>
      </c>
      <c r="B112" s="21">
        <v>78</v>
      </c>
      <c r="C112" s="13">
        <v>1439</v>
      </c>
      <c r="D112" s="23"/>
      <c r="E112" s="23">
        <f t="shared" si="1"/>
        <v>5.226</v>
      </c>
      <c r="F112" s="21" t="s">
        <v>22</v>
      </c>
      <c r="G112" s="22"/>
      <c r="H112" s="24" t="s">
        <v>44</v>
      </c>
      <c r="I112" s="21" t="s">
        <v>42</v>
      </c>
    </row>
    <row r="113" spans="1:9" x14ac:dyDescent="0.25">
      <c r="A113" s="21" t="s">
        <v>10</v>
      </c>
      <c r="B113" s="21">
        <v>89</v>
      </c>
      <c r="C113" s="13">
        <v>1439</v>
      </c>
      <c r="D113" s="23"/>
      <c r="E113" s="23">
        <f t="shared" si="1"/>
        <v>5.9630000000000001</v>
      </c>
      <c r="F113" s="21" t="s">
        <v>35</v>
      </c>
      <c r="G113" s="22"/>
      <c r="H113" s="24" t="s">
        <v>38</v>
      </c>
      <c r="I113" s="21" t="s">
        <v>42</v>
      </c>
    </row>
    <row r="114" spans="1:9" x14ac:dyDescent="0.25">
      <c r="A114" s="25" t="s">
        <v>9</v>
      </c>
      <c r="B114" s="21">
        <v>97</v>
      </c>
      <c r="C114" s="13">
        <v>1265</v>
      </c>
      <c r="D114" s="23"/>
      <c r="E114" s="23">
        <f t="shared" si="1"/>
        <v>6.4990000000000006</v>
      </c>
      <c r="F114" s="21" t="s">
        <v>35</v>
      </c>
      <c r="G114" s="22"/>
      <c r="H114" s="24" t="s">
        <v>33</v>
      </c>
      <c r="I114" s="21" t="s">
        <v>34</v>
      </c>
    </row>
    <row r="115" spans="1:9" x14ac:dyDescent="0.25">
      <c r="A115" s="21" t="s">
        <v>13</v>
      </c>
      <c r="B115" s="21">
        <v>63</v>
      </c>
      <c r="C115" s="13">
        <v>822</v>
      </c>
      <c r="D115" s="23"/>
      <c r="E115" s="23">
        <f t="shared" si="1"/>
        <v>4.2210000000000001</v>
      </c>
      <c r="F115" s="21" t="s">
        <v>35</v>
      </c>
      <c r="G115" s="22"/>
      <c r="H115" s="24" t="s">
        <v>45</v>
      </c>
      <c r="I115" s="21" t="s">
        <v>41</v>
      </c>
    </row>
    <row r="116" spans="1:9" x14ac:dyDescent="0.25">
      <c r="A116" s="25" t="s">
        <v>9</v>
      </c>
      <c r="B116" s="21">
        <v>69</v>
      </c>
      <c r="C116" s="13">
        <v>1272</v>
      </c>
      <c r="D116" s="23"/>
      <c r="E116" s="23">
        <f t="shared" si="1"/>
        <v>4.6230000000000002</v>
      </c>
      <c r="F116" s="21" t="s">
        <v>22</v>
      </c>
      <c r="G116" s="22"/>
      <c r="H116" s="24" t="s">
        <v>40</v>
      </c>
      <c r="I116" s="21" t="s">
        <v>41</v>
      </c>
    </row>
    <row r="117" spans="1:9" x14ac:dyDescent="0.25">
      <c r="A117" s="21" t="s">
        <v>13</v>
      </c>
      <c r="B117" s="21">
        <v>80</v>
      </c>
      <c r="C117" s="13">
        <v>788</v>
      </c>
      <c r="D117" s="23"/>
      <c r="E117" s="23">
        <f t="shared" si="1"/>
        <v>5.36</v>
      </c>
      <c r="F117" s="21" t="s">
        <v>24</v>
      </c>
      <c r="G117" s="22"/>
      <c r="H117" s="24" t="s">
        <v>33</v>
      </c>
      <c r="I117" s="21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18"/>
  <sheetViews>
    <sheetView zoomScale="130" zoomScaleNormal="130" workbookViewId="0">
      <selection activeCell="H19" sqref="H19"/>
    </sheetView>
  </sheetViews>
  <sheetFormatPr defaultRowHeight="15" x14ac:dyDescent="0.25"/>
  <cols>
    <col min="2" max="2" width="14.28515625" customWidth="1"/>
    <col min="3" max="3" width="19.85546875" customWidth="1"/>
    <col min="4" max="4" width="12.42578125" customWidth="1"/>
    <col min="5" max="5" width="16" customWidth="1"/>
    <col min="6" max="6" width="13.28515625" customWidth="1"/>
  </cols>
  <sheetData>
    <row r="3" spans="1:9" ht="16.5" thickBot="1" x14ac:dyDescent="0.3">
      <c r="A3" s="26"/>
      <c r="B3" s="26"/>
      <c r="C3" s="26"/>
      <c r="D3" s="26"/>
      <c r="E3" s="26"/>
      <c r="F3" s="26"/>
      <c r="G3" s="26"/>
      <c r="H3" s="27"/>
      <c r="I3" s="27"/>
    </row>
    <row r="4" spans="1:9" ht="16.5" thickBot="1" x14ac:dyDescent="0.3">
      <c r="A4" s="28"/>
      <c r="B4" s="28"/>
      <c r="C4" s="152" t="s">
        <v>51</v>
      </c>
      <c r="D4" s="153"/>
      <c r="E4" s="154"/>
      <c r="F4" s="29">
        <v>7.0000000000000007E-2</v>
      </c>
      <c r="G4" s="26"/>
      <c r="H4" s="27"/>
      <c r="I4" s="27"/>
    </row>
    <row r="5" spans="1:9" ht="16.5" thickBot="1" x14ac:dyDescent="0.3">
      <c r="A5" s="30" t="s">
        <v>52</v>
      </c>
      <c r="B5" s="31" t="s">
        <v>53</v>
      </c>
      <c r="C5" s="32" t="s">
        <v>54</v>
      </c>
      <c r="D5" s="33" t="s">
        <v>55</v>
      </c>
      <c r="E5" s="34" t="s">
        <v>56</v>
      </c>
      <c r="F5" s="26"/>
      <c r="G5" s="26"/>
      <c r="H5" s="27"/>
      <c r="I5" s="27"/>
    </row>
    <row r="6" spans="1:9" ht="16.5" thickBot="1" x14ac:dyDescent="0.3">
      <c r="A6" s="35" t="s">
        <v>57</v>
      </c>
      <c r="B6" s="36">
        <v>1225</v>
      </c>
      <c r="C6" s="37">
        <f>B6-B6*$F$4</f>
        <v>1139.25</v>
      </c>
      <c r="D6" s="37">
        <f t="shared" ref="D6:E6" si="0">C6-C6*$F$4</f>
        <v>1059.5025000000001</v>
      </c>
      <c r="E6" s="37">
        <f t="shared" si="0"/>
        <v>985.33732500000008</v>
      </c>
      <c r="F6" s="26"/>
      <c r="G6" s="26"/>
      <c r="H6" s="27"/>
      <c r="I6" s="27"/>
    </row>
    <row r="7" spans="1:9" ht="16.5" thickBot="1" x14ac:dyDescent="0.3">
      <c r="A7" s="38" t="s">
        <v>58</v>
      </c>
      <c r="B7" s="39">
        <v>500</v>
      </c>
      <c r="C7" s="37">
        <f t="shared" ref="C7:E7" si="1">B7-B7*$F$4</f>
        <v>465</v>
      </c>
      <c r="D7" s="37">
        <f t="shared" si="1"/>
        <v>432.45</v>
      </c>
      <c r="E7" s="37">
        <f t="shared" si="1"/>
        <v>402.17849999999999</v>
      </c>
      <c r="F7" s="26"/>
      <c r="G7" s="26"/>
      <c r="H7" s="27"/>
      <c r="I7" s="27"/>
    </row>
    <row r="8" spans="1:9" ht="16.5" thickBot="1" x14ac:dyDescent="0.3">
      <c r="A8" s="38" t="s">
        <v>59</v>
      </c>
      <c r="B8" s="39">
        <v>869</v>
      </c>
      <c r="C8" s="37">
        <f t="shared" ref="C8:E8" si="2">B8-B8*$F$4</f>
        <v>808.17</v>
      </c>
      <c r="D8" s="37">
        <f t="shared" si="2"/>
        <v>751.59809999999993</v>
      </c>
      <c r="E8" s="37">
        <f t="shared" si="2"/>
        <v>698.98623299999997</v>
      </c>
      <c r="F8" s="26"/>
      <c r="G8" s="26"/>
      <c r="H8" s="27"/>
      <c r="I8" s="27"/>
    </row>
    <row r="9" spans="1:9" ht="16.5" thickBot="1" x14ac:dyDescent="0.3">
      <c r="A9" s="38" t="s">
        <v>60</v>
      </c>
      <c r="B9" s="39">
        <v>4589</v>
      </c>
      <c r="C9" s="37">
        <f t="shared" ref="C9:E9" si="3">B9-B9*$F$4</f>
        <v>4267.7700000000004</v>
      </c>
      <c r="D9" s="37">
        <f t="shared" si="3"/>
        <v>3969.0261000000005</v>
      </c>
      <c r="E9" s="37">
        <f t="shared" si="3"/>
        <v>3691.1942730000005</v>
      </c>
      <c r="F9" s="26"/>
      <c r="G9" s="26"/>
      <c r="H9" s="27"/>
      <c r="I9" s="27"/>
    </row>
    <row r="10" spans="1:9" ht="16.5" thickBot="1" x14ac:dyDescent="0.3">
      <c r="A10" s="38" t="s">
        <v>61</v>
      </c>
      <c r="B10" s="39">
        <v>12548</v>
      </c>
      <c r="C10" s="37">
        <f t="shared" ref="C10:E10" si="4">B10-B10*$F$4</f>
        <v>11669.64</v>
      </c>
      <c r="D10" s="37">
        <f t="shared" si="4"/>
        <v>10852.7652</v>
      </c>
      <c r="E10" s="37">
        <f t="shared" si="4"/>
        <v>10093.071636000001</v>
      </c>
      <c r="F10" s="26"/>
      <c r="G10" s="26"/>
      <c r="H10" s="27"/>
      <c r="I10" s="27"/>
    </row>
    <row r="11" spans="1:9" ht="16.5" thickBot="1" x14ac:dyDescent="0.3">
      <c r="A11" s="38" t="s">
        <v>62</v>
      </c>
      <c r="B11" s="39">
        <v>369</v>
      </c>
      <c r="C11" s="37">
        <f t="shared" ref="C11:E11" si="5">B11-B11*$F$4</f>
        <v>343.17</v>
      </c>
      <c r="D11" s="37">
        <f t="shared" si="5"/>
        <v>319.1481</v>
      </c>
      <c r="E11" s="37">
        <f t="shared" si="5"/>
        <v>296.80773299999998</v>
      </c>
      <c r="F11" s="26"/>
      <c r="G11" s="26"/>
      <c r="H11" s="27"/>
      <c r="I11" s="27"/>
    </row>
    <row r="12" spans="1:9" ht="16.5" thickBot="1" x14ac:dyDescent="0.3">
      <c r="A12" s="38" t="s">
        <v>63</v>
      </c>
      <c r="B12" s="39">
        <v>147</v>
      </c>
      <c r="C12" s="37">
        <f t="shared" ref="C12:E12" si="6">B12-B12*$F$4</f>
        <v>136.71</v>
      </c>
      <c r="D12" s="37">
        <f t="shared" si="6"/>
        <v>127.14030000000001</v>
      </c>
      <c r="E12" s="37">
        <f t="shared" si="6"/>
        <v>118.24047900000001</v>
      </c>
      <c r="F12" s="26"/>
      <c r="G12" s="26"/>
      <c r="H12" s="27"/>
      <c r="I12" s="27"/>
    </row>
    <row r="13" spans="1:9" ht="16.5" thickBot="1" x14ac:dyDescent="0.3">
      <c r="A13" s="38" t="s">
        <v>64</v>
      </c>
      <c r="B13" s="39">
        <v>125</v>
      </c>
      <c r="C13" s="37">
        <f t="shared" ref="C13:E13" si="7">B13-B13*$F$4</f>
        <v>116.25</v>
      </c>
      <c r="D13" s="37">
        <f t="shared" si="7"/>
        <v>108.1125</v>
      </c>
      <c r="E13" s="37">
        <f t="shared" si="7"/>
        <v>100.544625</v>
      </c>
      <c r="F13" s="26"/>
      <c r="G13" s="26"/>
      <c r="H13" s="27"/>
      <c r="I13" s="27"/>
    </row>
    <row r="14" spans="1:9" ht="16.5" thickBot="1" x14ac:dyDescent="0.3">
      <c r="A14" s="38" t="s">
        <v>65</v>
      </c>
      <c r="B14" s="39">
        <v>3695</v>
      </c>
      <c r="C14" s="37">
        <f t="shared" ref="C14:E14" si="8">B14-B14*$F$4</f>
        <v>3436.35</v>
      </c>
      <c r="D14" s="37">
        <f t="shared" si="8"/>
        <v>3195.8054999999999</v>
      </c>
      <c r="E14" s="37">
        <f t="shared" si="8"/>
        <v>2972.099115</v>
      </c>
      <c r="F14" s="26"/>
      <c r="G14" s="26"/>
      <c r="H14" s="27"/>
      <c r="I14" s="27"/>
    </row>
    <row r="15" spans="1:9" ht="16.5" thickBot="1" x14ac:dyDescent="0.3">
      <c r="A15" s="40" t="s">
        <v>66</v>
      </c>
      <c r="B15" s="41">
        <v>5896</v>
      </c>
      <c r="C15" s="37">
        <f t="shared" ref="C15:E15" si="9">B15-B15*$F$4</f>
        <v>5483.28</v>
      </c>
      <c r="D15" s="37">
        <f t="shared" si="9"/>
        <v>5099.4503999999997</v>
      </c>
      <c r="E15" s="37">
        <f t="shared" si="9"/>
        <v>4742.4888719999999</v>
      </c>
      <c r="F15" s="26"/>
      <c r="G15" s="26"/>
      <c r="H15" s="27"/>
      <c r="I15" s="27"/>
    </row>
    <row r="16" spans="1:9" ht="16.5" thickBot="1" x14ac:dyDescent="0.3">
      <c r="A16" s="26"/>
      <c r="B16" s="26"/>
      <c r="C16" s="26"/>
      <c r="D16" s="26"/>
      <c r="E16" s="26"/>
      <c r="F16" s="42">
        <v>4742.49</v>
      </c>
      <c r="G16" s="26"/>
      <c r="H16" s="27"/>
      <c r="I16" s="27"/>
    </row>
    <row r="17" spans="1:9" ht="15.75" x14ac:dyDescent="0.25">
      <c r="A17" s="26"/>
      <c r="B17" s="26"/>
      <c r="C17" s="43"/>
      <c r="D17" s="26"/>
      <c r="E17" s="26"/>
      <c r="F17" s="26"/>
      <c r="G17" s="26"/>
      <c r="H17" s="27"/>
      <c r="I17" s="27"/>
    </row>
    <row r="18" spans="1:9" x14ac:dyDescent="0.25">
      <c r="A18" s="27"/>
      <c r="B18" s="27"/>
      <c r="C18" s="27"/>
      <c r="D18" s="27"/>
      <c r="E18" s="27"/>
      <c r="F18" s="27"/>
      <c r="G18" s="27"/>
      <c r="H18" s="27"/>
      <c r="I18" s="27"/>
    </row>
  </sheetData>
  <mergeCells count="1">
    <mergeCell ref="C4:E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20"/>
  <sheetViews>
    <sheetView zoomScale="145" zoomScaleNormal="145" workbookViewId="0">
      <selection activeCell="C10" sqref="C10"/>
    </sheetView>
  </sheetViews>
  <sheetFormatPr defaultRowHeight="15" x14ac:dyDescent="0.25"/>
  <cols>
    <col min="2" max="2" width="14.7109375" customWidth="1"/>
    <col min="3" max="3" width="18.42578125" customWidth="1"/>
    <col min="4" max="4" width="15.140625" customWidth="1"/>
    <col min="5" max="5" width="14" customWidth="1"/>
  </cols>
  <sheetData>
    <row r="4" spans="1:8" x14ac:dyDescent="0.25">
      <c r="F4" s="27"/>
      <c r="G4" s="27"/>
      <c r="H4" s="27"/>
    </row>
    <row r="5" spans="1:8" ht="15.75" thickBot="1" x14ac:dyDescent="0.3">
      <c r="F5" s="27"/>
      <c r="G5" s="27"/>
      <c r="H5" s="27"/>
    </row>
    <row r="6" spans="1:8" ht="15.75" x14ac:dyDescent="0.25">
      <c r="A6" s="26"/>
      <c r="B6" s="26"/>
      <c r="C6" s="152" t="s">
        <v>51</v>
      </c>
      <c r="D6" s="153"/>
      <c r="E6" s="154"/>
      <c r="F6" s="27"/>
      <c r="G6" s="27"/>
      <c r="H6" s="27"/>
    </row>
    <row r="7" spans="1:8" ht="16.5" thickBot="1" x14ac:dyDescent="0.3">
      <c r="A7" s="28"/>
      <c r="B7" s="28"/>
      <c r="C7" s="44">
        <v>0.05</v>
      </c>
      <c r="D7" s="45">
        <v>0.1</v>
      </c>
      <c r="E7" s="46">
        <v>0.15</v>
      </c>
      <c r="F7" s="27"/>
      <c r="G7" s="27"/>
      <c r="H7" s="27"/>
    </row>
    <row r="8" spans="1:8" ht="16.5" thickBot="1" x14ac:dyDescent="0.3">
      <c r="A8" s="47" t="s">
        <v>52</v>
      </c>
      <c r="B8" s="48" t="s">
        <v>53</v>
      </c>
      <c r="C8" s="49" t="s">
        <v>54</v>
      </c>
      <c r="D8" s="50" t="s">
        <v>55</v>
      </c>
      <c r="E8" s="51" t="s">
        <v>56</v>
      </c>
      <c r="F8" s="27"/>
      <c r="G8" s="27"/>
      <c r="H8" s="27"/>
    </row>
    <row r="9" spans="1:8" ht="16.5" thickBot="1" x14ac:dyDescent="0.3">
      <c r="A9" s="35" t="s">
        <v>57</v>
      </c>
      <c r="B9" s="52">
        <v>1225</v>
      </c>
      <c r="C9" s="37">
        <f>B9-B9*C$7</f>
        <v>1163.75</v>
      </c>
      <c r="D9" s="37">
        <f>C9-C9*D$7</f>
        <v>1047.375</v>
      </c>
      <c r="E9" s="37">
        <f>D9-D9*E$7</f>
        <v>890.26874999999995</v>
      </c>
      <c r="F9" s="27"/>
      <c r="G9" s="27"/>
      <c r="H9" s="27"/>
    </row>
    <row r="10" spans="1:8" ht="16.5" thickBot="1" x14ac:dyDescent="0.3">
      <c r="A10" s="38" t="s">
        <v>58</v>
      </c>
      <c r="B10" s="53">
        <v>500</v>
      </c>
      <c r="C10" s="37">
        <f t="shared" ref="C10:E10" si="0">B10-B10*C$7</f>
        <v>475</v>
      </c>
      <c r="D10" s="37">
        <f t="shared" si="0"/>
        <v>427.5</v>
      </c>
      <c r="E10" s="37">
        <f t="shared" si="0"/>
        <v>363.375</v>
      </c>
      <c r="F10" s="27"/>
      <c r="G10" s="27"/>
      <c r="H10" s="27"/>
    </row>
    <row r="11" spans="1:8" ht="16.5" thickBot="1" x14ac:dyDescent="0.3">
      <c r="A11" s="38" t="s">
        <v>59</v>
      </c>
      <c r="B11" s="53">
        <v>869</v>
      </c>
      <c r="C11" s="37">
        <f t="shared" ref="C11:E11" si="1">B11-B11*C$7</f>
        <v>825.55</v>
      </c>
      <c r="D11" s="37">
        <f t="shared" si="1"/>
        <v>742.99499999999989</v>
      </c>
      <c r="E11" s="37">
        <f t="shared" si="1"/>
        <v>631.54574999999988</v>
      </c>
      <c r="F11" s="27"/>
      <c r="G11" s="27"/>
      <c r="H11" s="27"/>
    </row>
    <row r="12" spans="1:8" ht="16.5" thickBot="1" x14ac:dyDescent="0.3">
      <c r="A12" s="38" t="s">
        <v>60</v>
      </c>
      <c r="B12" s="53">
        <v>4589</v>
      </c>
      <c r="C12" s="37">
        <f t="shared" ref="C12:E12" si="2">B12-B12*C$7</f>
        <v>4359.55</v>
      </c>
      <c r="D12" s="37">
        <f t="shared" si="2"/>
        <v>3923.5950000000003</v>
      </c>
      <c r="E12" s="37">
        <f t="shared" si="2"/>
        <v>3335.0557500000004</v>
      </c>
      <c r="F12" s="27"/>
      <c r="G12" s="27"/>
      <c r="H12" s="27"/>
    </row>
    <row r="13" spans="1:8" ht="16.5" thickBot="1" x14ac:dyDescent="0.3">
      <c r="A13" s="38" t="s">
        <v>61</v>
      </c>
      <c r="B13" s="53">
        <v>12548</v>
      </c>
      <c r="C13" s="37">
        <f t="shared" ref="C13:E13" si="3">B13-B13*C$7</f>
        <v>11920.6</v>
      </c>
      <c r="D13" s="37">
        <f t="shared" si="3"/>
        <v>10728.54</v>
      </c>
      <c r="E13" s="37">
        <f t="shared" si="3"/>
        <v>9119.259</v>
      </c>
      <c r="F13" s="27"/>
      <c r="G13" s="27"/>
      <c r="H13" s="27"/>
    </row>
    <row r="14" spans="1:8" ht="16.5" thickBot="1" x14ac:dyDescent="0.3">
      <c r="A14" s="38" t="s">
        <v>62</v>
      </c>
      <c r="B14" s="53">
        <v>369</v>
      </c>
      <c r="C14" s="37">
        <f t="shared" ref="C14:E14" si="4">B14-B14*C$7</f>
        <v>350.55</v>
      </c>
      <c r="D14" s="37">
        <f t="shared" si="4"/>
        <v>315.495</v>
      </c>
      <c r="E14" s="37">
        <f t="shared" si="4"/>
        <v>268.17075</v>
      </c>
      <c r="F14" s="27"/>
      <c r="G14" s="27"/>
      <c r="H14" s="27"/>
    </row>
    <row r="15" spans="1:8" ht="16.5" thickBot="1" x14ac:dyDescent="0.3">
      <c r="A15" s="38" t="s">
        <v>63</v>
      </c>
      <c r="B15" s="53">
        <v>147</v>
      </c>
      <c r="C15" s="37">
        <f t="shared" ref="C15:E15" si="5">B15-B15*C$7</f>
        <v>139.65</v>
      </c>
      <c r="D15" s="37">
        <f t="shared" si="5"/>
        <v>125.685</v>
      </c>
      <c r="E15" s="37">
        <f t="shared" si="5"/>
        <v>106.83225</v>
      </c>
      <c r="F15" s="27"/>
      <c r="G15" s="27"/>
      <c r="H15" s="27"/>
    </row>
    <row r="16" spans="1:8" ht="16.5" thickBot="1" x14ac:dyDescent="0.3">
      <c r="A16" s="38" t="s">
        <v>64</v>
      </c>
      <c r="B16" s="53">
        <v>125</v>
      </c>
      <c r="C16" s="37">
        <f t="shared" ref="C16:E16" si="6">B16-B16*C$7</f>
        <v>118.75</v>
      </c>
      <c r="D16" s="37">
        <f t="shared" si="6"/>
        <v>106.875</v>
      </c>
      <c r="E16" s="37">
        <f t="shared" si="6"/>
        <v>90.84375</v>
      </c>
      <c r="F16" s="27"/>
      <c r="G16" s="27"/>
      <c r="H16" s="27"/>
    </row>
    <row r="17" spans="1:8" ht="16.5" thickBot="1" x14ac:dyDescent="0.3">
      <c r="A17" s="38" t="s">
        <v>65</v>
      </c>
      <c r="B17" s="53">
        <v>3695</v>
      </c>
      <c r="C17" s="37">
        <f t="shared" ref="C17:E17" si="7">B17-B17*C$7</f>
        <v>3510.25</v>
      </c>
      <c r="D17" s="37">
        <f t="shared" si="7"/>
        <v>3159.2249999999999</v>
      </c>
      <c r="E17" s="37">
        <f t="shared" si="7"/>
        <v>2685.3412499999999</v>
      </c>
      <c r="G17" s="27"/>
      <c r="H17" s="27"/>
    </row>
    <row r="18" spans="1:8" ht="16.5" thickBot="1" x14ac:dyDescent="0.3">
      <c r="A18" s="40" t="s">
        <v>66</v>
      </c>
      <c r="B18" s="54">
        <v>5896</v>
      </c>
      <c r="C18" s="37">
        <f t="shared" ref="C18:E18" si="8">B18-B18*C$7</f>
        <v>5601.2</v>
      </c>
      <c r="D18" s="37">
        <f t="shared" si="8"/>
        <v>5041.08</v>
      </c>
      <c r="E18" s="37">
        <f t="shared" si="8"/>
        <v>4284.9179999999997</v>
      </c>
      <c r="F18" s="27"/>
      <c r="G18" s="55">
        <v>4284.92</v>
      </c>
      <c r="H18" s="27"/>
    </row>
    <row r="19" spans="1:8" x14ac:dyDescent="0.25">
      <c r="A19" s="27"/>
      <c r="B19" s="27"/>
      <c r="C19" s="27"/>
      <c r="D19" s="27"/>
      <c r="E19" s="27"/>
      <c r="F19" s="27"/>
      <c r="G19" s="27"/>
      <c r="H19" s="27"/>
    </row>
    <row r="20" spans="1:8" x14ac:dyDescent="0.25">
      <c r="A20" s="27"/>
      <c r="B20" s="27"/>
      <c r="C20" s="27"/>
      <c r="D20" s="27"/>
      <c r="E20" s="27"/>
      <c r="F20" s="27"/>
      <c r="G20" s="27"/>
      <c r="H20" s="27"/>
    </row>
  </sheetData>
  <mergeCells count="1">
    <mergeCell ref="C6:E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20"/>
  <sheetViews>
    <sheetView topLeftCell="A5" zoomScale="235" zoomScaleNormal="235" workbookViewId="0">
      <selection activeCell="C10" sqref="C10"/>
    </sheetView>
  </sheetViews>
  <sheetFormatPr defaultRowHeight="15" x14ac:dyDescent="0.25"/>
  <cols>
    <col min="2" max="2" width="15.140625" customWidth="1"/>
    <col min="3" max="3" width="15.5703125" customWidth="1"/>
    <col min="4" max="4" width="15.42578125" customWidth="1"/>
    <col min="5" max="5" width="14" customWidth="1"/>
  </cols>
  <sheetData>
    <row r="3" spans="1:8" x14ac:dyDescent="0.25">
      <c r="F3" s="27"/>
      <c r="G3" s="27"/>
      <c r="H3" s="27"/>
    </row>
    <row r="4" spans="1:8" x14ac:dyDescent="0.25">
      <c r="F4" s="27"/>
      <c r="G4" s="27"/>
      <c r="H4" s="27"/>
    </row>
    <row r="5" spans="1:8" ht="15.75" thickBot="1" x14ac:dyDescent="0.3">
      <c r="F5" s="27"/>
      <c r="G5" s="27"/>
      <c r="H5" s="27"/>
    </row>
    <row r="6" spans="1:8" ht="15.75" x14ac:dyDescent="0.25">
      <c r="A6" s="26"/>
      <c r="B6" s="26"/>
      <c r="C6" s="152" t="s">
        <v>51</v>
      </c>
      <c r="D6" s="153"/>
      <c r="E6" s="154"/>
      <c r="F6" s="27"/>
      <c r="G6" s="27"/>
      <c r="H6" s="27"/>
    </row>
    <row r="7" spans="1:8" ht="16.5" thickBot="1" x14ac:dyDescent="0.3">
      <c r="A7" s="28"/>
      <c r="B7" s="28"/>
      <c r="C7" s="44">
        <v>0.05</v>
      </c>
      <c r="D7" s="45">
        <v>0.1</v>
      </c>
      <c r="E7" s="46">
        <v>0.15</v>
      </c>
      <c r="F7" s="27"/>
      <c r="G7" s="27"/>
      <c r="H7" s="27"/>
    </row>
    <row r="8" spans="1:8" ht="16.5" thickBot="1" x14ac:dyDescent="0.3">
      <c r="A8" s="47" t="s">
        <v>52</v>
      </c>
      <c r="B8" s="48" t="s">
        <v>53</v>
      </c>
      <c r="C8" s="49" t="s">
        <v>54</v>
      </c>
      <c r="D8" s="50" t="s">
        <v>55</v>
      </c>
      <c r="E8" s="51" t="s">
        <v>56</v>
      </c>
      <c r="F8" s="27"/>
      <c r="G8" s="27"/>
      <c r="H8" s="27"/>
    </row>
    <row r="9" spans="1:8" ht="16.5" thickBot="1" x14ac:dyDescent="0.3">
      <c r="A9" s="35" t="s">
        <v>57</v>
      </c>
      <c r="B9" s="52">
        <v>1225</v>
      </c>
      <c r="C9" s="56">
        <f>$B9-$B9*C$7</f>
        <v>1163.75</v>
      </c>
      <c r="D9" s="56">
        <f t="shared" ref="D9:E18" si="0">$B9-$B9*D$7</f>
        <v>1102.5</v>
      </c>
      <c r="E9" s="56">
        <f t="shared" si="0"/>
        <v>1041.25</v>
      </c>
      <c r="F9" s="27"/>
      <c r="G9" s="27"/>
      <c r="H9" s="27"/>
    </row>
    <row r="10" spans="1:8" ht="16.5" thickBot="1" x14ac:dyDescent="0.3">
      <c r="A10" s="38" t="s">
        <v>58</v>
      </c>
      <c r="B10" s="53">
        <v>500</v>
      </c>
      <c r="C10" s="56">
        <f t="shared" ref="C10:C18" si="1">$B10-$B10*C$7</f>
        <v>475</v>
      </c>
      <c r="D10" s="56">
        <f t="shared" si="0"/>
        <v>450</v>
      </c>
      <c r="E10" s="56">
        <f t="shared" si="0"/>
        <v>425</v>
      </c>
      <c r="F10" s="27"/>
      <c r="G10" s="27"/>
      <c r="H10" s="27"/>
    </row>
    <row r="11" spans="1:8" ht="16.5" thickBot="1" x14ac:dyDescent="0.3">
      <c r="A11" s="38" t="s">
        <v>59</v>
      </c>
      <c r="B11" s="53">
        <v>869</v>
      </c>
      <c r="C11" s="56">
        <f t="shared" si="1"/>
        <v>825.55</v>
      </c>
      <c r="D11" s="56">
        <f t="shared" si="0"/>
        <v>782.1</v>
      </c>
      <c r="E11" s="56">
        <f t="shared" si="0"/>
        <v>738.65</v>
      </c>
      <c r="F11" s="27"/>
      <c r="G11" s="27"/>
      <c r="H11" s="27"/>
    </row>
    <row r="12" spans="1:8" ht="16.5" thickBot="1" x14ac:dyDescent="0.3">
      <c r="A12" s="38" t="s">
        <v>60</v>
      </c>
      <c r="B12" s="53">
        <v>4589</v>
      </c>
      <c r="C12" s="56">
        <f t="shared" si="1"/>
        <v>4359.55</v>
      </c>
      <c r="D12" s="56">
        <f t="shared" si="0"/>
        <v>4130.1000000000004</v>
      </c>
      <c r="E12" s="56">
        <f t="shared" si="0"/>
        <v>3900.65</v>
      </c>
      <c r="F12" s="27"/>
      <c r="G12" s="27"/>
      <c r="H12" s="27"/>
    </row>
    <row r="13" spans="1:8" ht="16.5" thickBot="1" x14ac:dyDescent="0.3">
      <c r="A13" s="38" t="s">
        <v>61</v>
      </c>
      <c r="B13" s="53">
        <v>12548</v>
      </c>
      <c r="C13" s="56">
        <f t="shared" si="1"/>
        <v>11920.6</v>
      </c>
      <c r="D13" s="56">
        <f t="shared" si="0"/>
        <v>11293.2</v>
      </c>
      <c r="E13" s="56">
        <f t="shared" si="0"/>
        <v>10665.8</v>
      </c>
      <c r="F13" s="27"/>
      <c r="G13" s="27"/>
      <c r="H13" s="27"/>
    </row>
    <row r="14" spans="1:8" ht="16.5" thickBot="1" x14ac:dyDescent="0.3">
      <c r="A14" s="38" t="s">
        <v>62</v>
      </c>
      <c r="B14" s="53">
        <v>369</v>
      </c>
      <c r="C14" s="56">
        <f t="shared" si="1"/>
        <v>350.55</v>
      </c>
      <c r="D14" s="56">
        <f t="shared" si="0"/>
        <v>332.1</v>
      </c>
      <c r="E14" s="56">
        <f t="shared" si="0"/>
        <v>313.64999999999998</v>
      </c>
      <c r="F14" s="27"/>
      <c r="G14" s="27"/>
      <c r="H14" s="27"/>
    </row>
    <row r="15" spans="1:8" ht="16.5" thickBot="1" x14ac:dyDescent="0.3">
      <c r="A15" s="38" t="s">
        <v>63</v>
      </c>
      <c r="B15" s="53">
        <v>147</v>
      </c>
      <c r="C15" s="56">
        <f t="shared" si="1"/>
        <v>139.65</v>
      </c>
      <c r="D15" s="56">
        <f t="shared" si="0"/>
        <v>132.30000000000001</v>
      </c>
      <c r="E15" s="56">
        <f t="shared" si="0"/>
        <v>124.95</v>
      </c>
      <c r="F15" s="27"/>
      <c r="G15" s="27"/>
      <c r="H15" s="27"/>
    </row>
    <row r="16" spans="1:8" ht="16.5" thickBot="1" x14ac:dyDescent="0.3">
      <c r="A16" s="38" t="s">
        <v>64</v>
      </c>
      <c r="B16" s="53">
        <v>125</v>
      </c>
      <c r="C16" s="56">
        <f t="shared" si="1"/>
        <v>118.75</v>
      </c>
      <c r="D16" s="56">
        <f t="shared" si="0"/>
        <v>112.5</v>
      </c>
      <c r="E16" s="56">
        <f t="shared" si="0"/>
        <v>106.25</v>
      </c>
      <c r="G16" s="27"/>
      <c r="H16" s="27"/>
    </row>
    <row r="17" spans="1:8" ht="16.5" thickBot="1" x14ac:dyDescent="0.3">
      <c r="A17" s="38" t="s">
        <v>65</v>
      </c>
      <c r="B17" s="53">
        <v>3695</v>
      </c>
      <c r="C17" s="56">
        <f t="shared" si="1"/>
        <v>3510.25</v>
      </c>
      <c r="D17" s="56">
        <f t="shared" si="0"/>
        <v>3325.5</v>
      </c>
      <c r="E17" s="56">
        <f t="shared" si="0"/>
        <v>3140.75</v>
      </c>
      <c r="F17" s="27"/>
      <c r="G17" s="27"/>
      <c r="H17" s="27"/>
    </row>
    <row r="18" spans="1:8" ht="16.5" thickBot="1" x14ac:dyDescent="0.3">
      <c r="A18" s="40" t="s">
        <v>66</v>
      </c>
      <c r="B18" s="54">
        <v>5896</v>
      </c>
      <c r="C18" s="56">
        <f t="shared" si="1"/>
        <v>5601.2</v>
      </c>
      <c r="D18" s="56">
        <f t="shared" si="0"/>
        <v>5306.4</v>
      </c>
      <c r="E18" s="56">
        <f t="shared" si="0"/>
        <v>5011.6000000000004</v>
      </c>
      <c r="F18" s="27"/>
      <c r="G18" s="55">
        <v>5011.6000000000004</v>
      </c>
      <c r="H18" s="27"/>
    </row>
    <row r="19" spans="1:8" x14ac:dyDescent="0.25">
      <c r="A19" s="27"/>
      <c r="B19" s="27"/>
      <c r="C19" s="27"/>
      <c r="D19" s="27"/>
      <c r="E19" s="27"/>
      <c r="F19" s="27"/>
      <c r="G19" s="27"/>
      <c r="H19" s="27"/>
    </row>
    <row r="20" spans="1:8" x14ac:dyDescent="0.25">
      <c r="A20" s="27"/>
      <c r="B20" s="27"/>
      <c r="C20" s="27"/>
      <c r="D20" s="27"/>
      <c r="E20" s="27"/>
      <c r="F20" s="27"/>
      <c r="G20" s="27"/>
      <c r="H20" s="27"/>
    </row>
  </sheetData>
  <mergeCells count="1">
    <mergeCell ref="C6:E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="145" zoomScaleNormal="145" workbookViewId="0">
      <selection activeCell="F4" sqref="F4"/>
    </sheetView>
  </sheetViews>
  <sheetFormatPr defaultRowHeight="15" x14ac:dyDescent="0.25"/>
  <cols>
    <col min="2" max="2" width="15.140625" customWidth="1"/>
    <col min="3" max="3" width="12.140625" customWidth="1"/>
    <col min="4" max="4" width="15.42578125" customWidth="1"/>
    <col min="5" max="5" width="14.7109375" customWidth="1"/>
    <col min="6" max="6" width="21" customWidth="1"/>
  </cols>
  <sheetData>
    <row r="1" spans="2:6" ht="15.75" thickBot="1" x14ac:dyDescent="0.3"/>
    <row r="2" spans="2:6" ht="39.75" thickBot="1" x14ac:dyDescent="0.3">
      <c r="B2" s="123" t="s">
        <v>185</v>
      </c>
      <c r="C2" s="124" t="s">
        <v>186</v>
      </c>
      <c r="D2" s="124" t="s">
        <v>187</v>
      </c>
      <c r="E2" s="124" t="s">
        <v>188</v>
      </c>
      <c r="F2" s="125" t="s">
        <v>189</v>
      </c>
    </row>
    <row r="3" spans="2:6" ht="18" x14ac:dyDescent="0.25">
      <c r="B3" s="126" t="s">
        <v>190</v>
      </c>
      <c r="C3" s="127">
        <v>4.8</v>
      </c>
      <c r="D3" s="127">
        <v>3.6</v>
      </c>
      <c r="E3" s="128">
        <f>C3*D3</f>
        <v>17.28</v>
      </c>
      <c r="F3" s="129">
        <f>E3*$C$9</f>
        <v>55.296000000000006</v>
      </c>
    </row>
    <row r="4" spans="2:6" ht="18" x14ac:dyDescent="0.25">
      <c r="B4" s="130" t="s">
        <v>191</v>
      </c>
      <c r="C4" s="131">
        <v>6.35</v>
      </c>
      <c r="D4" s="131">
        <v>5.47</v>
      </c>
      <c r="E4" s="128">
        <f t="shared" ref="E4:E7" si="0">C4*D4</f>
        <v>34.734499999999997</v>
      </c>
      <c r="F4" s="129">
        <f t="shared" ref="F4:F8" si="1">E4*$C$9</f>
        <v>111.15039999999999</v>
      </c>
    </row>
    <row r="5" spans="2:6" ht="18" x14ac:dyDescent="0.25">
      <c r="B5" s="132" t="s">
        <v>192</v>
      </c>
      <c r="C5" s="133">
        <v>4.5</v>
      </c>
      <c r="D5" s="133">
        <v>4.13</v>
      </c>
      <c r="E5" s="128">
        <f t="shared" si="0"/>
        <v>18.585000000000001</v>
      </c>
      <c r="F5" s="129">
        <f t="shared" si="1"/>
        <v>59.472000000000008</v>
      </c>
    </row>
    <row r="6" spans="2:6" ht="18" x14ac:dyDescent="0.25">
      <c r="B6" s="130" t="s">
        <v>193</v>
      </c>
      <c r="C6" s="131">
        <v>3.8</v>
      </c>
      <c r="D6" s="131">
        <v>3.57</v>
      </c>
      <c r="E6" s="128">
        <f t="shared" si="0"/>
        <v>13.565999999999999</v>
      </c>
      <c r="F6" s="129">
        <f t="shared" si="1"/>
        <v>43.411200000000001</v>
      </c>
    </row>
    <row r="7" spans="2:6" ht="18.75" thickBot="1" x14ac:dyDescent="0.3">
      <c r="B7" s="134" t="s">
        <v>194</v>
      </c>
      <c r="C7" s="135">
        <v>4.7300000000000004</v>
      </c>
      <c r="D7" s="135">
        <v>4.1500000000000004</v>
      </c>
      <c r="E7" s="128">
        <f t="shared" si="0"/>
        <v>19.629500000000004</v>
      </c>
      <c r="F7" s="129">
        <f t="shared" si="1"/>
        <v>62.814400000000013</v>
      </c>
    </row>
    <row r="8" spans="2:6" ht="18.75" thickBot="1" x14ac:dyDescent="0.3">
      <c r="B8" s="136"/>
      <c r="C8" s="137"/>
      <c r="D8" s="138" t="s">
        <v>195</v>
      </c>
      <c r="E8" s="139">
        <f>SUM(E3:E7)</f>
        <v>103.79500000000002</v>
      </c>
      <c r="F8" s="140">
        <f t="shared" si="1"/>
        <v>332.14400000000006</v>
      </c>
    </row>
    <row r="9" spans="2:6" ht="18" x14ac:dyDescent="0.25">
      <c r="B9" s="141" t="s">
        <v>50</v>
      </c>
      <c r="C9" s="143">
        <v>3.2</v>
      </c>
      <c r="D9" s="142" t="s">
        <v>196</v>
      </c>
      <c r="F9" s="1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6" workbookViewId="0">
      <selection activeCell="E4" sqref="E4"/>
    </sheetView>
  </sheetViews>
  <sheetFormatPr defaultRowHeight="15" x14ac:dyDescent="0.25"/>
  <cols>
    <col min="2" max="2" width="10.5703125" customWidth="1"/>
    <col min="5" max="5" width="20.140625" customWidth="1"/>
  </cols>
  <sheetData>
    <row r="1" spans="1:13" ht="18.75" x14ac:dyDescent="0.3">
      <c r="A1" s="57" t="s">
        <v>69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</row>
    <row r="2" spans="1:13" ht="18.75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8.75" x14ac:dyDescent="0.3">
      <c r="A3" s="58" t="s">
        <v>70</v>
      </c>
      <c r="B3" s="58"/>
      <c r="C3" s="58"/>
      <c r="D3" s="58"/>
      <c r="E3" s="58" t="str">
        <f>IF(LEFT(A3)="a", "Да", "Нет")</f>
        <v>Да</v>
      </c>
      <c r="F3" s="58"/>
      <c r="G3" s="58"/>
      <c r="H3" s="58"/>
      <c r="I3" s="58"/>
      <c r="J3" s="58"/>
      <c r="K3" s="58"/>
      <c r="L3" s="58"/>
      <c r="M3" s="58"/>
    </row>
    <row r="4" spans="1:13" ht="18.75" x14ac:dyDescent="0.3">
      <c r="A4" s="58" t="s">
        <v>71</v>
      </c>
      <c r="B4" s="58"/>
      <c r="C4" s="58"/>
      <c r="D4" s="58"/>
      <c r="E4" s="58" t="str">
        <f t="shared" ref="E4:E5" si="0">IF(LEFT(A4)="a", "Да", "Нет")</f>
        <v>Нет</v>
      </c>
      <c r="F4" s="58"/>
      <c r="G4" s="58"/>
      <c r="H4" s="58"/>
      <c r="I4" s="58"/>
      <c r="J4" s="58"/>
      <c r="K4" s="58"/>
      <c r="L4" s="58"/>
      <c r="M4" s="58"/>
    </row>
    <row r="5" spans="1:13" ht="18.75" x14ac:dyDescent="0.3">
      <c r="A5" s="58" t="s">
        <v>72</v>
      </c>
      <c r="B5" s="58"/>
      <c r="C5" s="58"/>
      <c r="D5" s="58"/>
      <c r="E5" s="58" t="str">
        <f t="shared" si="0"/>
        <v>Нет</v>
      </c>
      <c r="F5" s="58"/>
      <c r="G5" s="58"/>
      <c r="H5" s="58"/>
      <c r="I5" s="58"/>
      <c r="J5" s="58"/>
      <c r="K5" s="58"/>
      <c r="L5" s="58"/>
      <c r="M5" s="58"/>
    </row>
    <row r="6" spans="1:13" ht="18.75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ht="18.75" x14ac:dyDescent="0.3">
      <c r="A7" s="57" t="s">
        <v>73</v>
      </c>
      <c r="B7" s="57"/>
      <c r="C7" s="57"/>
      <c r="D7" s="57"/>
      <c r="E7" s="57"/>
      <c r="F7" s="57"/>
      <c r="G7" s="57"/>
      <c r="H7" s="57"/>
      <c r="I7" s="58"/>
      <c r="J7" s="58"/>
      <c r="K7" s="58"/>
      <c r="L7" s="58"/>
      <c r="M7" s="58"/>
    </row>
    <row r="8" spans="1:13" ht="18.75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8.75" x14ac:dyDescent="0.3">
      <c r="A9" s="58" t="s">
        <v>74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8.75" x14ac:dyDescent="0.3">
      <c r="A10" s="58" t="s">
        <v>71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18.75" x14ac:dyDescent="0.3">
      <c r="A11" s="58" t="s">
        <v>75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8.75" x14ac:dyDescent="0.3">
      <c r="A12" s="58" t="s">
        <v>76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8.75" x14ac:dyDescent="0.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ht="18.75" x14ac:dyDescent="0.3">
      <c r="A14" s="57" t="s">
        <v>77</v>
      </c>
      <c r="B14" s="57"/>
      <c r="C14" s="57"/>
      <c r="D14" s="57"/>
      <c r="E14" s="57"/>
      <c r="F14" s="57"/>
      <c r="G14" s="57"/>
      <c r="H14" s="57"/>
      <c r="I14" s="58"/>
      <c r="J14" s="58"/>
      <c r="K14" s="58"/>
      <c r="L14" s="58"/>
      <c r="M14" s="58"/>
    </row>
    <row r="15" spans="1:13" ht="18.75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18.75" x14ac:dyDescent="0.3">
      <c r="A16" s="58" t="s">
        <v>78</v>
      </c>
      <c r="B16" s="59">
        <v>7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18.75" x14ac:dyDescent="0.3">
      <c r="A17" s="58" t="s">
        <v>79</v>
      </c>
      <c r="B17" s="59">
        <v>9</v>
      </c>
      <c r="C17" s="58"/>
      <c r="D17" s="58" t="s">
        <v>80</v>
      </c>
      <c r="E17" s="59">
        <f>IF(B16&gt;B17,B16, IF(B16&lt;B17,B17,"Числа равны"))</f>
        <v>9</v>
      </c>
      <c r="F17" s="58"/>
      <c r="G17" s="58"/>
      <c r="H17" s="58"/>
      <c r="I17" s="58"/>
      <c r="J17" s="58"/>
      <c r="K17" s="58"/>
      <c r="L17" s="58"/>
      <c r="M17" s="58"/>
    </row>
    <row r="18" spans="1:13" ht="18.75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ht="18.75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ht="18.75" x14ac:dyDescent="0.3">
      <c r="A20" s="57" t="s">
        <v>81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8"/>
    </row>
    <row r="21" spans="1:13" ht="18.75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</row>
    <row r="22" spans="1:13" ht="18.75" x14ac:dyDescent="0.3">
      <c r="A22" s="58">
        <v>4</v>
      </c>
      <c r="B22" s="58">
        <f>IF(A22&lt;0,"невозможно",SQRT(A22))</f>
        <v>2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</row>
    <row r="23" spans="1:13" ht="18.75" x14ac:dyDescent="0.3">
      <c r="A23" s="58">
        <v>6</v>
      </c>
      <c r="B23" s="58">
        <f t="shared" ref="B23:B24" si="1">IF(A23&lt;0,"невозможно",SQRT(A23))</f>
        <v>2.4494897427831779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</row>
    <row r="24" spans="1:13" ht="18.75" x14ac:dyDescent="0.3">
      <c r="A24" s="58">
        <v>-10</v>
      </c>
      <c r="B24" s="155" t="str">
        <f t="shared" si="1"/>
        <v>невозможно</v>
      </c>
      <c r="C24" s="155"/>
      <c r="D24" s="58"/>
      <c r="E24" s="58"/>
      <c r="F24" s="58"/>
      <c r="G24" s="58"/>
      <c r="H24" s="58"/>
      <c r="I24" s="58"/>
      <c r="J24" s="58"/>
      <c r="K24" s="58"/>
      <c r="L24" s="58"/>
      <c r="M24" s="58"/>
    </row>
    <row r="25" spans="1:13" ht="18.75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1:13" ht="18.75" x14ac:dyDescent="0.3">
      <c r="A26" s="57" t="s">
        <v>82</v>
      </c>
      <c r="B26" s="57"/>
      <c r="C26" s="57"/>
      <c r="D26" s="57"/>
      <c r="E26" s="57"/>
      <c r="F26" s="57"/>
      <c r="G26" s="57"/>
      <c r="H26" s="57"/>
      <c r="I26" s="58"/>
      <c r="J26" s="58"/>
      <c r="K26" s="58"/>
      <c r="L26" s="58"/>
      <c r="M26" s="58"/>
    </row>
    <row r="27" spans="1:13" ht="18.75" x14ac:dyDescent="0.3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1:13" ht="18.75" x14ac:dyDescent="0.3">
      <c r="A28" s="58">
        <v>-5</v>
      </c>
      <c r="B28" s="58"/>
      <c r="C28" s="58"/>
      <c r="D28" s="58"/>
      <c r="E28" s="58" t="str">
        <f>IF(AND(A28&gt;=-3,A28&lt;=3),"Принадлежит","Нет")</f>
        <v>Нет</v>
      </c>
      <c r="F28" s="58"/>
      <c r="G28" s="58"/>
      <c r="H28" s="58"/>
      <c r="I28" s="58"/>
      <c r="J28" s="58"/>
      <c r="K28" s="58"/>
      <c r="L28" s="58"/>
      <c r="M28" s="58"/>
    </row>
    <row r="29" spans="1:13" ht="18.75" x14ac:dyDescent="0.3">
      <c r="A29" s="58">
        <v>3</v>
      </c>
      <c r="B29" s="58"/>
      <c r="C29" s="58"/>
      <c r="D29" s="58"/>
      <c r="E29" s="58" t="str">
        <f>IF(AND(A29&gt;=-3,A29&lt;=3),"Принадлежит","Нет")</f>
        <v>Принадлежит</v>
      </c>
      <c r="F29" s="58"/>
      <c r="G29" s="58"/>
      <c r="H29" s="58"/>
      <c r="I29" s="58"/>
      <c r="J29" s="58"/>
      <c r="K29" s="58"/>
      <c r="L29" s="58"/>
      <c r="M29" s="58"/>
    </row>
    <row r="30" spans="1:13" ht="18.75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3" ht="18.75" x14ac:dyDescent="0.3">
      <c r="A31" s="57" t="s">
        <v>83</v>
      </c>
      <c r="B31" s="57"/>
      <c r="C31" s="57"/>
      <c r="D31" s="57"/>
      <c r="E31" s="57"/>
      <c r="F31" s="57"/>
      <c r="G31" s="57"/>
      <c r="H31" s="57"/>
      <c r="I31" s="58"/>
      <c r="J31" s="58"/>
      <c r="K31" s="58"/>
      <c r="L31" s="58"/>
      <c r="M31" s="58"/>
    </row>
    <row r="32" spans="1:13" ht="18.75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</row>
    <row r="33" spans="1:13" ht="18.75" x14ac:dyDescent="0.3">
      <c r="A33" s="58">
        <v>0</v>
      </c>
      <c r="B33" s="58"/>
      <c r="C33" s="58"/>
      <c r="D33" s="58"/>
      <c r="E33" s="58" t="str">
        <f>IF(AND(A33&gt;5,A33&lt;=15),"Да","Нет")</f>
        <v>Нет</v>
      </c>
      <c r="F33" s="58"/>
      <c r="G33" s="59"/>
      <c r="H33" s="58"/>
      <c r="I33" s="58"/>
      <c r="J33" s="58"/>
      <c r="K33" s="58"/>
      <c r="L33" s="58"/>
      <c r="M33" s="58"/>
    </row>
    <row r="34" spans="1:13" ht="18.75" x14ac:dyDescent="0.3">
      <c r="A34" s="58">
        <v>5</v>
      </c>
      <c r="B34" s="58"/>
      <c r="C34" s="58"/>
      <c r="D34" s="58"/>
      <c r="E34" s="58" t="str">
        <f t="shared" ref="E34:E37" si="2">IF(AND(A34&gt;5,A34&lt;=15),"Да","Нет")</f>
        <v>Нет</v>
      </c>
      <c r="F34" s="58"/>
      <c r="G34" s="59"/>
      <c r="H34" s="58"/>
      <c r="I34" s="58"/>
      <c r="J34" s="58"/>
      <c r="K34" s="58"/>
      <c r="L34" s="58"/>
      <c r="M34" s="58"/>
    </row>
    <row r="35" spans="1:13" ht="18.75" x14ac:dyDescent="0.3">
      <c r="A35" s="58">
        <v>10</v>
      </c>
      <c r="B35" s="58"/>
      <c r="C35" s="58"/>
      <c r="D35" s="58"/>
      <c r="E35" s="58" t="str">
        <f t="shared" si="2"/>
        <v>Да</v>
      </c>
      <c r="F35" s="58"/>
      <c r="G35" s="59"/>
      <c r="H35" s="58"/>
      <c r="I35" s="58"/>
      <c r="J35" s="58"/>
      <c r="K35" s="58"/>
      <c r="L35" s="58"/>
      <c r="M35" s="58"/>
    </row>
    <row r="36" spans="1:13" ht="18.75" x14ac:dyDescent="0.3">
      <c r="A36" s="58">
        <v>15</v>
      </c>
      <c r="B36" s="58"/>
      <c r="C36" s="58"/>
      <c r="D36" s="58"/>
      <c r="E36" s="58" t="str">
        <f t="shared" si="2"/>
        <v>Да</v>
      </c>
      <c r="F36" s="58"/>
      <c r="G36" s="59"/>
      <c r="H36" s="58"/>
      <c r="I36" s="58"/>
      <c r="J36" s="58"/>
      <c r="K36" s="58"/>
      <c r="L36" s="58"/>
      <c r="M36" s="58"/>
    </row>
    <row r="37" spans="1:13" ht="18.75" x14ac:dyDescent="0.3">
      <c r="A37" s="58">
        <v>18</v>
      </c>
      <c r="B37" s="58"/>
      <c r="C37" s="58"/>
      <c r="D37" s="58"/>
      <c r="E37" s="58" t="str">
        <f t="shared" si="2"/>
        <v>Нет</v>
      </c>
      <c r="F37" s="58"/>
      <c r="G37" s="59"/>
      <c r="H37" s="58"/>
      <c r="I37" s="58"/>
      <c r="J37" s="58"/>
      <c r="K37" s="58"/>
      <c r="L37" s="58"/>
      <c r="M37" s="58"/>
    </row>
    <row r="38" spans="1:13" ht="18.75" x14ac:dyDescent="0.3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13" ht="18.75" x14ac:dyDescent="0.3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13" ht="18.75" x14ac:dyDescent="0.3">
      <c r="A40" s="60" t="s">
        <v>84</v>
      </c>
      <c r="B40" s="57"/>
      <c r="C40" s="57"/>
      <c r="D40" s="57"/>
      <c r="E40" s="57"/>
      <c r="F40" s="57"/>
      <c r="G40" s="57"/>
      <c r="H40" s="57"/>
      <c r="I40" s="57"/>
      <c r="J40" s="58"/>
      <c r="K40" s="58"/>
      <c r="L40" s="58"/>
      <c r="M40" s="58"/>
    </row>
    <row r="41" spans="1:13" ht="18.75" x14ac:dyDescent="0.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13" ht="18.75" x14ac:dyDescent="0.3">
      <c r="A42" s="58">
        <v>48005022238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13" ht="18.75" x14ac:dyDescent="0.3">
      <c r="A43" s="58">
        <v>57607232245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13" ht="18.75" x14ac:dyDescent="0.3">
      <c r="A44" s="58">
        <v>35709214456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13" ht="18.75" x14ac:dyDescent="0.3">
      <c r="A45" s="58">
        <v>60204024444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13" ht="18.75" x14ac:dyDescent="0.3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</row>
    <row r="47" spans="1:13" ht="18.75" x14ac:dyDescent="0.3">
      <c r="A47" s="57" t="s">
        <v>85</v>
      </c>
      <c r="B47" s="57"/>
      <c r="C47" s="57"/>
      <c r="D47" s="57"/>
      <c r="E47" s="57"/>
      <c r="F47" s="57"/>
      <c r="G47" s="57"/>
      <c r="H47" s="57"/>
      <c r="I47" s="57"/>
      <c r="J47" s="57"/>
      <c r="K47" s="58"/>
      <c r="L47" s="58"/>
      <c r="M47" s="58"/>
    </row>
    <row r="48" spans="1:13" ht="18.75" x14ac:dyDescent="0.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</row>
    <row r="49" spans="1:13" ht="18.7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</row>
    <row r="50" spans="1:13" ht="18.75" x14ac:dyDescent="0.3">
      <c r="A50" s="59">
        <v>2</v>
      </c>
      <c r="B50" s="58"/>
      <c r="C50" s="58"/>
      <c r="D50" s="58"/>
      <c r="E50" s="58" t="str">
        <f>IF(MOD(A50,2)=0,"Четное","Нечетное")</f>
        <v>Четное</v>
      </c>
      <c r="F50" s="58"/>
      <c r="G50" s="58"/>
      <c r="H50" s="58"/>
      <c r="I50" s="58"/>
      <c r="J50" s="58"/>
      <c r="K50" s="58"/>
      <c r="L50" s="58"/>
      <c r="M50" s="58"/>
    </row>
    <row r="51" spans="1:13" ht="18.75" x14ac:dyDescent="0.3">
      <c r="A51" s="59">
        <v>5</v>
      </c>
      <c r="B51" s="58"/>
      <c r="C51" s="58"/>
      <c r="D51" s="58"/>
      <c r="E51" s="58" t="str">
        <f t="shared" ref="E51:E53" si="3">IF(MOD(A51,2)=0,"Четное","Нечетное")</f>
        <v>Нечетное</v>
      </c>
      <c r="F51" s="58"/>
      <c r="G51" s="58"/>
      <c r="H51" s="58"/>
      <c r="I51" s="58"/>
      <c r="J51" s="58"/>
      <c r="K51" s="58"/>
      <c r="L51" s="58"/>
      <c r="M51" s="58"/>
    </row>
    <row r="52" spans="1:13" ht="18.75" x14ac:dyDescent="0.3">
      <c r="A52" s="59">
        <v>198</v>
      </c>
      <c r="B52" s="58"/>
      <c r="C52" s="58"/>
      <c r="D52" s="58"/>
      <c r="E52" s="58" t="str">
        <f t="shared" si="3"/>
        <v>Четное</v>
      </c>
      <c r="F52" s="58"/>
      <c r="G52" s="58"/>
      <c r="H52" s="58"/>
      <c r="I52" s="58"/>
      <c r="J52" s="58"/>
      <c r="K52" s="58"/>
      <c r="L52" s="58"/>
      <c r="M52" s="58"/>
    </row>
    <row r="53" spans="1:13" ht="18.75" x14ac:dyDescent="0.3">
      <c r="A53" s="59">
        <v>0</v>
      </c>
      <c r="B53" s="58"/>
      <c r="C53" s="58"/>
      <c r="D53" s="58"/>
      <c r="E53" s="58" t="str">
        <f t="shared" si="3"/>
        <v>Четное</v>
      </c>
      <c r="F53" s="58"/>
      <c r="G53" s="58"/>
      <c r="H53" s="58"/>
      <c r="I53" s="58"/>
      <c r="J53" s="58"/>
      <c r="K53" s="58"/>
      <c r="L53" s="58"/>
      <c r="M53" s="58"/>
    </row>
    <row r="54" spans="1:13" ht="18.75" x14ac:dyDescent="0.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</row>
    <row r="55" spans="1:13" ht="18.75" x14ac:dyDescent="0.3">
      <c r="A55" s="57" t="s">
        <v>86</v>
      </c>
      <c r="B55" s="57"/>
      <c r="C55" s="57"/>
      <c r="D55" s="57"/>
      <c r="E55" s="57"/>
      <c r="F55" s="57"/>
      <c r="G55" s="57"/>
      <c r="H55" s="57"/>
      <c r="I55" s="57"/>
      <c r="J55" s="57"/>
      <c r="K55" s="58"/>
      <c r="L55" s="58"/>
      <c r="M55" s="58"/>
    </row>
    <row r="56" spans="1:13" ht="18.75" x14ac:dyDescent="0.3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</row>
    <row r="57" spans="1:13" ht="18.75" x14ac:dyDescent="0.3">
      <c r="A57" s="58">
        <v>0</v>
      </c>
      <c r="B57" s="58"/>
      <c r="C57" s="58"/>
      <c r="D57" s="58"/>
      <c r="E57" s="58" t="str">
        <f>IF(OR(AND(A57&gt;=10,A57&lt;=30),AND(A57&gt;=40,A57&lt;=60)),"Да","Нет")</f>
        <v>Нет</v>
      </c>
      <c r="F57" s="58"/>
      <c r="G57" s="58"/>
      <c r="H57" s="58"/>
      <c r="I57" s="58"/>
      <c r="J57" s="58"/>
      <c r="K57" s="58"/>
      <c r="L57" s="58"/>
      <c r="M57" s="58"/>
    </row>
    <row r="58" spans="1:13" ht="18.75" x14ac:dyDescent="0.3">
      <c r="A58" s="58">
        <v>10</v>
      </c>
      <c r="B58" s="58"/>
      <c r="C58" s="58"/>
      <c r="D58" s="58"/>
      <c r="E58" s="58" t="str">
        <f t="shared" ref="E58:E63" si="4">IF(OR(AND(A58&gt;=10,A58&lt;=30),AND(A58&gt;=40,A58&lt;=60)),"Да","Нет")</f>
        <v>Да</v>
      </c>
      <c r="F58" s="58"/>
      <c r="G58" s="58"/>
      <c r="H58" s="58"/>
      <c r="I58" s="58"/>
      <c r="J58" s="58"/>
      <c r="K58" s="58"/>
      <c r="L58" s="58"/>
      <c r="M58" s="58"/>
    </row>
    <row r="59" spans="1:13" ht="18.75" x14ac:dyDescent="0.3">
      <c r="A59" s="58">
        <v>11</v>
      </c>
      <c r="B59" s="58"/>
      <c r="C59" s="58"/>
      <c r="D59" s="58"/>
      <c r="E59" s="58" t="str">
        <f t="shared" si="4"/>
        <v>Да</v>
      </c>
      <c r="F59" s="58"/>
      <c r="G59" s="58"/>
      <c r="H59" s="58"/>
      <c r="I59" s="58"/>
      <c r="J59" s="58"/>
      <c r="K59" s="58"/>
      <c r="L59" s="58"/>
      <c r="M59" s="58"/>
    </row>
    <row r="60" spans="1:13" ht="18.75" x14ac:dyDescent="0.3">
      <c r="A60" s="58">
        <v>35</v>
      </c>
      <c r="B60" s="58"/>
      <c r="C60" s="58"/>
      <c r="D60" s="58"/>
      <c r="E60" s="58" t="str">
        <f t="shared" si="4"/>
        <v>Нет</v>
      </c>
      <c r="F60" s="58"/>
      <c r="G60" s="58"/>
      <c r="H60" s="58"/>
      <c r="I60" s="58"/>
      <c r="J60" s="58"/>
      <c r="K60" s="58"/>
      <c r="L60" s="58"/>
      <c r="M60" s="58"/>
    </row>
    <row r="61" spans="1:13" ht="18.75" x14ac:dyDescent="0.3">
      <c r="A61" s="58">
        <v>44</v>
      </c>
      <c r="B61" s="58"/>
      <c r="C61" s="58"/>
      <c r="D61" s="58"/>
      <c r="E61" s="58" t="str">
        <f t="shared" si="4"/>
        <v>Да</v>
      </c>
      <c r="F61" s="58"/>
      <c r="G61" s="58"/>
      <c r="H61" s="58"/>
      <c r="I61" s="58"/>
      <c r="J61" s="58"/>
      <c r="K61" s="58"/>
      <c r="L61" s="58"/>
      <c r="M61" s="58"/>
    </row>
    <row r="62" spans="1:13" ht="18.75" x14ac:dyDescent="0.3">
      <c r="A62" s="58">
        <v>59</v>
      </c>
      <c r="B62" s="58"/>
      <c r="C62" s="58"/>
      <c r="D62" s="58"/>
      <c r="E62" s="58" t="str">
        <f t="shared" si="4"/>
        <v>Да</v>
      </c>
      <c r="F62" s="58"/>
      <c r="G62" s="58"/>
      <c r="H62" s="58"/>
      <c r="I62" s="58"/>
      <c r="J62" s="58"/>
      <c r="K62" s="58"/>
      <c r="L62" s="58"/>
      <c r="M62" s="58"/>
    </row>
    <row r="63" spans="1:13" ht="18.75" x14ac:dyDescent="0.3">
      <c r="A63" s="58">
        <v>60</v>
      </c>
      <c r="B63" s="58"/>
      <c r="C63" s="58"/>
      <c r="D63" s="58"/>
      <c r="E63" s="58" t="str">
        <f t="shared" si="4"/>
        <v>Да</v>
      </c>
      <c r="F63" s="58"/>
      <c r="G63" s="58"/>
      <c r="H63" s="58"/>
      <c r="I63" s="58"/>
      <c r="J63" s="58"/>
      <c r="K63" s="58"/>
      <c r="L63" s="58"/>
      <c r="M63" s="58"/>
    </row>
    <row r="64" spans="1:13" ht="18.75" x14ac:dyDescent="0.3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</row>
  </sheetData>
  <mergeCells count="1">
    <mergeCell ref="B24:C24"/>
  </mergeCells>
  <dataValidations count="1">
    <dataValidation type="whole" allowBlank="1" showInputMessage="1" showErrorMessage="1" sqref="G33:G37">
      <formula1>5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1_Вычисления</vt:lpstr>
      <vt:lpstr>Пример1_1</vt:lpstr>
      <vt:lpstr>Практ1_2</vt:lpstr>
      <vt:lpstr>Практ1_4</vt:lpstr>
      <vt:lpstr>Практ1_5</vt:lpstr>
      <vt:lpstr>Практ1_6</vt:lpstr>
      <vt:lpstr>Prakt1_7</vt:lpstr>
      <vt:lpstr>Практ1_8</vt:lpstr>
      <vt:lpstr>Практика3_1</vt:lpstr>
      <vt:lpstr>Практика3_2</vt:lpstr>
      <vt:lpstr>Практика3_3</vt:lpstr>
      <vt:lpstr>Практика3_4</vt:lpstr>
      <vt:lpstr>Практика3_5</vt:lpstr>
      <vt:lpstr>Sheet1</vt:lpstr>
      <vt:lpstr>skid1</vt:lpstr>
      <vt:lpstr>skid2</vt:lpstr>
      <vt:lpstr>skid3</vt:lpstr>
      <vt:lpstr>Skidka</vt:lpstr>
      <vt:lpstr>skidka1</vt:lpstr>
      <vt:lpstr>skidka2</vt:lpstr>
      <vt:lpstr>skidka3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pupil</cp:lastModifiedBy>
  <dcterms:created xsi:type="dcterms:W3CDTF">2017-03-29T14:24:17Z</dcterms:created>
  <dcterms:modified xsi:type="dcterms:W3CDTF">2018-12-07T10:52:32Z</dcterms:modified>
</cp:coreProperties>
</file>