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2 Portfolio/Multiple Risky Assets/"/>
    </mc:Choice>
  </mc:AlternateContent>
  <xr:revisionPtr revIDLastSave="3658" documentId="11_16BDE1F3981738F9B801F428D2F364B4E3DF3AF2" xr6:coauthVersionLast="47" xr6:coauthVersionMax="47" xr10:uidLastSave="{BC8547CC-0F16-48B7-B8CC-219C3EE547EF}"/>
  <bookViews>
    <workbookView xWindow="-120" yWindow="-120" windowWidth="29040" windowHeight="15720" tabRatio="500" activeTab="2" xr2:uid="{00000000-000D-0000-FFFF-FFFF00000000}"/>
  </bookViews>
  <sheets>
    <sheet name="Answer Report 1" sheetId="2" r:id="rId1"/>
    <sheet name="Sensitivity Report 1" sheetId="3" r:id="rId2"/>
    <sheet name="Data" sheetId="1" r:id="rId3"/>
  </sheets>
  <definedNames>
    <definedName name="solver_adj" localSheetId="2" hidden="1">Data!$C$108:$D$108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Data!$I$108</definedName>
    <definedName name="solver_lhs2" localSheetId="2" hidden="1">Data!$C$12:$H$12</definedName>
    <definedName name="solver_lhs3" localSheetId="2" hidden="1">Data!$C$12:$H$12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Data!$C$119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4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6" i="1" l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36" i="1"/>
  <c r="C169" i="1"/>
  <c r="E169" i="1" s="1"/>
  <c r="G169" i="1" s="1"/>
  <c r="B148" i="1"/>
  <c r="C148" i="1" s="1"/>
  <c r="C147" i="1"/>
  <c r="E147" i="1" s="1"/>
  <c r="G147" i="1" s="1"/>
  <c r="B146" i="1"/>
  <c r="I12" i="1"/>
  <c r="E16" i="1"/>
  <c r="E17" i="1"/>
  <c r="E18" i="1"/>
  <c r="E19" i="1"/>
  <c r="H19" i="1"/>
  <c r="H18" i="1"/>
  <c r="H17" i="1"/>
  <c r="H16" i="1"/>
  <c r="H15" i="1"/>
  <c r="G19" i="1"/>
  <c r="G18" i="1"/>
  <c r="G17" i="1"/>
  <c r="G16" i="1"/>
  <c r="G15" i="1"/>
  <c r="F19" i="1"/>
  <c r="F18" i="1"/>
  <c r="F17" i="1"/>
  <c r="F16" i="1"/>
  <c r="F15" i="1"/>
  <c r="E15" i="1"/>
  <c r="D19" i="1"/>
  <c r="D18" i="1"/>
  <c r="C19" i="1"/>
  <c r="C18" i="1"/>
  <c r="C17" i="1"/>
  <c r="D17" i="1"/>
  <c r="D16" i="1"/>
  <c r="D15" i="1"/>
  <c r="H14" i="1"/>
  <c r="G14" i="1"/>
  <c r="F14" i="1"/>
  <c r="E14" i="1"/>
  <c r="D14" i="1"/>
  <c r="C14" i="1"/>
  <c r="C15" i="1"/>
  <c r="C16" i="1"/>
  <c r="I108" i="1"/>
  <c r="A115" i="1"/>
  <c r="A114" i="1"/>
  <c r="A113" i="1"/>
  <c r="A112" i="1"/>
  <c r="A111" i="1"/>
  <c r="A110" i="1"/>
  <c r="C146" i="1" l="1"/>
  <c r="B149" i="1"/>
  <c r="E148" i="1"/>
  <c r="G148" i="1" s="1"/>
  <c r="B145" i="1"/>
  <c r="F169" i="1"/>
  <c r="F147" i="1"/>
  <c r="C117" i="1" a="1"/>
  <c r="C117" i="1" s="1"/>
  <c r="C118" i="1"/>
  <c r="B150" i="1" l="1"/>
  <c r="C149" i="1"/>
  <c r="E149" i="1" s="1"/>
  <c r="G149" i="1" s="1"/>
  <c r="F148" i="1"/>
  <c r="C145" i="1"/>
  <c r="B144" i="1"/>
  <c r="E146" i="1"/>
  <c r="G146" i="1" s="1"/>
  <c r="C119" i="1"/>
  <c r="D71" i="1"/>
  <c r="C71" i="1"/>
  <c r="C99" i="1"/>
  <c r="D99" i="1"/>
  <c r="E99" i="1"/>
  <c r="F99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88" i="1"/>
  <c r="D88" i="1"/>
  <c r="E88" i="1"/>
  <c r="F88" i="1"/>
  <c r="C89" i="1"/>
  <c r="D89" i="1"/>
  <c r="E89" i="1"/>
  <c r="F89" i="1"/>
  <c r="C90" i="1"/>
  <c r="D90" i="1"/>
  <c r="E90" i="1"/>
  <c r="F90" i="1"/>
  <c r="C81" i="1"/>
  <c r="F81" i="1"/>
  <c r="C82" i="1"/>
  <c r="F82" i="1"/>
  <c r="C83" i="1"/>
  <c r="F83" i="1"/>
  <c r="C84" i="1"/>
  <c r="F84" i="1"/>
  <c r="C85" i="1"/>
  <c r="F85" i="1"/>
  <c r="C86" i="1"/>
  <c r="F86" i="1"/>
  <c r="C87" i="1"/>
  <c r="F87" i="1"/>
  <c r="E81" i="1"/>
  <c r="E82" i="1"/>
  <c r="E83" i="1"/>
  <c r="E84" i="1"/>
  <c r="E85" i="1"/>
  <c r="E86" i="1"/>
  <c r="E87" i="1"/>
  <c r="D81" i="1"/>
  <c r="D82" i="1"/>
  <c r="D83" i="1"/>
  <c r="D84" i="1"/>
  <c r="D85" i="1"/>
  <c r="D86" i="1"/>
  <c r="D87" i="1"/>
  <c r="C77" i="1"/>
  <c r="D77" i="1"/>
  <c r="B48" i="1"/>
  <c r="B47" i="1"/>
  <c r="B46" i="1"/>
  <c r="B45" i="1"/>
  <c r="B44" i="1"/>
  <c r="B43" i="1"/>
  <c r="B42" i="1"/>
  <c r="B41" i="1"/>
  <c r="B40" i="1"/>
  <c r="B39" i="1"/>
  <c r="C39" i="1"/>
  <c r="C40" i="1"/>
  <c r="C41" i="1"/>
  <c r="C42" i="1"/>
  <c r="C43" i="1"/>
  <c r="C44" i="1"/>
  <c r="C45" i="1"/>
  <c r="C46" i="1"/>
  <c r="C47" i="1"/>
  <c r="C48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38" i="1"/>
  <c r="C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38" i="1"/>
  <c r="A14" i="1"/>
  <c r="D20" i="1" s="1"/>
  <c r="A15" i="1"/>
  <c r="A16" i="1"/>
  <c r="A17" i="1"/>
  <c r="A18" i="1"/>
  <c r="A19" i="1"/>
  <c r="L28" i="1"/>
  <c r="M29" i="1"/>
  <c r="L29" i="1"/>
  <c r="M28" i="1" s="1"/>
  <c r="C144" i="1" l="1"/>
  <c r="E144" i="1" s="1"/>
  <c r="G144" i="1" s="1"/>
  <c r="B143" i="1"/>
  <c r="E145" i="1"/>
  <c r="G145" i="1" s="1"/>
  <c r="F149" i="1"/>
  <c r="C150" i="1"/>
  <c r="E150" i="1" s="1"/>
  <c r="G150" i="1" s="1"/>
  <c r="B151" i="1"/>
  <c r="F146" i="1"/>
  <c r="G20" i="1"/>
  <c r="H116" i="1"/>
  <c r="D116" i="1"/>
  <c r="E20" i="1"/>
  <c r="C116" i="1"/>
  <c r="G116" i="1"/>
  <c r="F116" i="1"/>
  <c r="E116" i="1"/>
  <c r="D22" i="1"/>
  <c r="C20" i="1"/>
  <c r="F20" i="1"/>
  <c r="C21" i="1" a="1"/>
  <c r="C21" i="1" s="1"/>
  <c r="H20" i="1"/>
  <c r="L31" i="1"/>
  <c r="L32" i="1" s="1"/>
  <c r="F150" i="1" l="1"/>
  <c r="C151" i="1"/>
  <c r="E151" i="1" s="1"/>
  <c r="G151" i="1" s="1"/>
  <c r="B152" i="1"/>
  <c r="B142" i="1"/>
  <c r="C143" i="1"/>
  <c r="E143" i="1" s="1"/>
  <c r="G143" i="1" s="1"/>
  <c r="F144" i="1"/>
  <c r="F145" i="1"/>
  <c r="C22" i="1"/>
  <c r="C23" i="1" s="1"/>
  <c r="E41" i="1"/>
  <c r="E47" i="1"/>
  <c r="E53" i="1"/>
  <c r="E59" i="1"/>
  <c r="E65" i="1"/>
  <c r="E38" i="1"/>
  <c r="E67" i="1"/>
  <c r="E57" i="1"/>
  <c r="E40" i="1"/>
  <c r="E71" i="1"/>
  <c r="E49" i="1"/>
  <c r="E70" i="1"/>
  <c r="E42" i="1"/>
  <c r="E48" i="1"/>
  <c r="E54" i="1"/>
  <c r="E60" i="1"/>
  <c r="E66" i="1"/>
  <c r="E43" i="1"/>
  <c r="E61" i="1"/>
  <c r="E58" i="1"/>
  <c r="E55" i="1"/>
  <c r="E63" i="1"/>
  <c r="E51" i="1"/>
  <c r="E52" i="1"/>
  <c r="E44" i="1"/>
  <c r="E50" i="1"/>
  <c r="E56" i="1"/>
  <c r="E62" i="1"/>
  <c r="E68" i="1"/>
  <c r="E46" i="1"/>
  <c r="E69" i="1"/>
  <c r="E64" i="1"/>
  <c r="E39" i="1"/>
  <c r="E45" i="1"/>
  <c r="F143" i="1" l="1"/>
  <c r="B141" i="1"/>
  <c r="C142" i="1"/>
  <c r="E142" i="1" s="1"/>
  <c r="G142" i="1" s="1"/>
  <c r="B153" i="1"/>
  <c r="C152" i="1"/>
  <c r="E152" i="1" s="1"/>
  <c r="G152" i="1" s="1"/>
  <c r="F151" i="1"/>
  <c r="G51" i="1"/>
  <c r="F51" i="1"/>
  <c r="G67" i="1"/>
  <c r="F67" i="1"/>
  <c r="G38" i="1"/>
  <c r="F38" i="1"/>
  <c r="G70" i="1"/>
  <c r="F70" i="1"/>
  <c r="F39" i="1"/>
  <c r="G39" i="1"/>
  <c r="G57" i="1"/>
  <c r="F57" i="1"/>
  <c r="G46" i="1"/>
  <c r="F46" i="1"/>
  <c r="G68" i="1"/>
  <c r="F68" i="1"/>
  <c r="G66" i="1"/>
  <c r="F66" i="1"/>
  <c r="G65" i="1"/>
  <c r="F65" i="1"/>
  <c r="F63" i="1"/>
  <c r="G63" i="1"/>
  <c r="F64" i="1"/>
  <c r="G64" i="1"/>
  <c r="F59" i="1"/>
  <c r="G59" i="1"/>
  <c r="F52" i="1"/>
  <c r="G52" i="1"/>
  <c r="F71" i="1"/>
  <c r="G71" i="1"/>
  <c r="F40" i="1"/>
  <c r="G40" i="1"/>
  <c r="F61" i="1"/>
  <c r="G61" i="1"/>
  <c r="F62" i="1"/>
  <c r="G62" i="1"/>
  <c r="F56" i="1"/>
  <c r="G56" i="1"/>
  <c r="G54" i="1"/>
  <c r="F54" i="1"/>
  <c r="G53" i="1"/>
  <c r="F53" i="1"/>
  <c r="G49" i="1"/>
  <c r="F49" i="1"/>
  <c r="G58" i="1"/>
  <c r="F58" i="1"/>
  <c r="F48" i="1"/>
  <c r="G48" i="1"/>
  <c r="F45" i="1"/>
  <c r="G45" i="1"/>
  <c r="F55" i="1"/>
  <c r="G55" i="1"/>
  <c r="G69" i="1"/>
  <c r="F69" i="1"/>
  <c r="G43" i="1"/>
  <c r="F43" i="1"/>
  <c r="F60" i="1"/>
  <c r="G60" i="1"/>
  <c r="F50" i="1"/>
  <c r="G50" i="1"/>
  <c r="F47" i="1"/>
  <c r="G47" i="1"/>
  <c r="F44" i="1"/>
  <c r="G44" i="1"/>
  <c r="G42" i="1"/>
  <c r="F42" i="1"/>
  <c r="G41" i="1"/>
  <c r="F41" i="1"/>
  <c r="F152" i="1" l="1"/>
  <c r="B154" i="1"/>
  <c r="C153" i="1"/>
  <c r="E153" i="1" s="1"/>
  <c r="G153" i="1" s="1"/>
  <c r="F142" i="1"/>
  <c r="C141" i="1"/>
  <c r="E141" i="1" s="1"/>
  <c r="G141" i="1" s="1"/>
  <c r="B140" i="1"/>
  <c r="C140" i="1" l="1"/>
  <c r="E140" i="1" s="1"/>
  <c r="G140" i="1" s="1"/>
  <c r="B139" i="1"/>
  <c r="C154" i="1"/>
  <c r="B155" i="1"/>
  <c r="F153" i="1"/>
  <c r="F141" i="1"/>
  <c r="B156" i="1" l="1"/>
  <c r="C155" i="1"/>
  <c r="E155" i="1" s="1"/>
  <c r="G155" i="1" s="1"/>
  <c r="E154" i="1"/>
  <c r="G154" i="1" s="1"/>
  <c r="F140" i="1"/>
  <c r="C139" i="1"/>
  <c r="B138" i="1"/>
  <c r="E139" i="1" l="1"/>
  <c r="G139" i="1" s="1"/>
  <c r="B137" i="1"/>
  <c r="C138" i="1"/>
  <c r="F138" i="1" s="1"/>
  <c r="E138" i="1"/>
  <c r="G138" i="1" s="1"/>
  <c r="F155" i="1"/>
  <c r="B157" i="1"/>
  <c r="C156" i="1"/>
  <c r="F154" i="1"/>
  <c r="E156" i="1" l="1"/>
  <c r="G156" i="1" s="1"/>
  <c r="B158" i="1"/>
  <c r="C157" i="1"/>
  <c r="E157" i="1" s="1"/>
  <c r="G157" i="1" s="1"/>
  <c r="C137" i="1"/>
  <c r="B136" i="1"/>
  <c r="F139" i="1"/>
  <c r="E137" i="1" l="1"/>
  <c r="G137" i="1" s="1"/>
  <c r="C136" i="1"/>
  <c r="G136" i="1" s="1"/>
  <c r="B159" i="1"/>
  <c r="C158" i="1"/>
  <c r="E158" i="1" s="1"/>
  <c r="G158" i="1" s="1"/>
  <c r="F157" i="1"/>
  <c r="F156" i="1"/>
  <c r="B160" i="1" l="1"/>
  <c r="C159" i="1"/>
  <c r="E159" i="1" s="1"/>
  <c r="G159" i="1" s="1"/>
  <c r="F136" i="1"/>
  <c r="F158" i="1"/>
  <c r="F137" i="1"/>
  <c r="F159" i="1" l="1"/>
  <c r="C160" i="1"/>
  <c r="B161" i="1"/>
  <c r="E160" i="1" l="1"/>
  <c r="G160" i="1" s="1"/>
  <c r="C161" i="1"/>
  <c r="E161" i="1" s="1"/>
  <c r="G161" i="1" s="1"/>
  <c r="B162" i="1"/>
  <c r="C162" i="1" l="1"/>
  <c r="E162" i="1" s="1"/>
  <c r="G162" i="1" s="1"/>
  <c r="B163" i="1"/>
  <c r="F161" i="1"/>
  <c r="F160" i="1"/>
  <c r="B164" i="1" l="1"/>
  <c r="C163" i="1"/>
  <c r="F162" i="1"/>
  <c r="E163" i="1" l="1"/>
  <c r="G163" i="1" s="1"/>
  <c r="B165" i="1"/>
  <c r="C164" i="1"/>
  <c r="E164" i="1" l="1"/>
  <c r="G164" i="1" s="1"/>
  <c r="C165" i="1"/>
  <c r="B166" i="1"/>
  <c r="F163" i="1"/>
  <c r="C166" i="1" l="1"/>
  <c r="F166" i="1" s="1"/>
  <c r="B167" i="1"/>
  <c r="E166" i="1"/>
  <c r="G166" i="1" s="1"/>
  <c r="E165" i="1"/>
  <c r="G165" i="1" s="1"/>
  <c r="F164" i="1"/>
  <c r="C167" i="1" l="1"/>
  <c r="E167" i="1" s="1"/>
  <c r="G167" i="1" s="1"/>
  <c r="B168" i="1"/>
  <c r="F165" i="1"/>
  <c r="C168" i="1" l="1"/>
  <c r="E168" i="1" s="1"/>
  <c r="G168" i="1" s="1"/>
  <c r="F167" i="1"/>
  <c r="F16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<sst xmlns="http://schemas.openxmlformats.org/spreadsheetml/2006/main" count="236" uniqueCount="96">
  <si>
    <t>RETURN</t>
  </si>
  <si>
    <t>DEVIATION</t>
  </si>
  <si>
    <t>Risk-free rate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</si>
  <si>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</si>
  <si>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</si>
  <si>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</si>
  <si>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</si>
  <si>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</si>
  <si>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</si>
  <si>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</si>
  <si>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</si>
  <si>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Standard Deviation</t>
  </si>
  <si>
    <t>Sharpe Ratio</t>
  </si>
  <si>
    <t>Expected Return</t>
  </si>
  <si>
    <t>Portfolio Weights</t>
  </si>
  <si>
    <t>GMV (Global Minimum Variance)</t>
  </si>
  <si>
    <t>Weight</t>
  </si>
  <si>
    <t>STDEV</t>
  </si>
  <si>
    <t>Microsoft Excel 16.0 Answer Report</t>
  </si>
  <si>
    <t>Worksheet: [Assignment_MeanVarianceFrontier_MultipleRiskyAssets_Data.xlsx]Data</t>
  </si>
  <si>
    <t>Report Created: 22/12/2024 1:44:10 pm</t>
  </si>
  <si>
    <t>Result: Solver found a solution.  All Constraints and optimality conditions are satisfied.</t>
  </si>
  <si>
    <t>Solver Engine</t>
  </si>
  <si>
    <t>Engine: GRG Nonlinear</t>
  </si>
  <si>
    <t>Solution Time: 0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</si>
  <si>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</si>
  <si>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</si>
  <si>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</si>
  <si>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</si>
  <si>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</si>
  <si>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</si>
  <si>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</si>
  <si>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</si>
  <si>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</si>
  <si>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</si>
  <si>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</si>
  <si>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</si>
  <si>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</si>
  <si>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</si>
  <si>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</si>
  <si>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</si>
  <si>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</si>
  <si>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$C$22</t>
  </si>
  <si>
    <t>STDEV U.S. Bonds</t>
  </si>
  <si>
    <t>$C$12</t>
  </si>
  <si>
    <t>Weight RETURN</t>
  </si>
  <si>
    <t>Contin</t>
  </si>
  <si>
    <t>$D$12</t>
  </si>
  <si>
    <t>Weight DEVIATION</t>
  </si>
  <si>
    <t>$E$12</t>
  </si>
  <si>
    <t>$F$12</t>
  </si>
  <si>
    <t>Weight Real Assets</t>
  </si>
  <si>
    <t>$G$12</t>
  </si>
  <si>
    <t>Weight U.S. Bonds</t>
  </si>
  <si>
    <t>$H$12</t>
  </si>
  <si>
    <t>Weight U.S. Equity</t>
  </si>
  <si>
    <t>$C$12=1</t>
  </si>
  <si>
    <t>Binding</t>
  </si>
  <si>
    <t>$D$12=1</t>
  </si>
  <si>
    <t>$E$12=1</t>
  </si>
  <si>
    <t>$F$12=1</t>
  </si>
  <si>
    <t>$G$12=1</t>
  </si>
  <si>
    <t>$H$12=1</t>
  </si>
  <si>
    <t>Microsoft Excel 16.0 Sensitivity Report</t>
  </si>
  <si>
    <t>Report Created: 22/12/2024 1:44:11 pm</t>
  </si>
  <si>
    <t>Final</t>
  </si>
  <si>
    <t>Value</t>
  </si>
  <si>
    <t>Reduced</t>
  </si>
  <si>
    <t>Gradient</t>
  </si>
  <si>
    <t>NONE</t>
  </si>
  <si>
    <t>Maximise Sharpe Ratio (Mean Variance Effieicent Portfolio)</t>
  </si>
  <si>
    <t>Variance/Covariance matrix</t>
  </si>
  <si>
    <t>GMV</t>
  </si>
  <si>
    <t>MVE</t>
  </si>
  <si>
    <t>Covariance</t>
  </si>
  <si>
    <t>Corrleation</t>
  </si>
  <si>
    <t>GMV_weight</t>
  </si>
  <si>
    <t>MVE_Weight</t>
  </si>
  <si>
    <t>Expected return</t>
  </si>
  <si>
    <t>Sharpe ratio</t>
  </si>
  <si>
    <t>A</t>
  </si>
  <si>
    <t>Variance</t>
  </si>
  <si>
    <t>1-w*</t>
  </si>
  <si>
    <t>w*(MVE weight)</t>
  </si>
  <si>
    <t>w(riskfree)</t>
  </si>
  <si>
    <t>(R(mve)-R(f)) /(A*stdev(MVE)^2)</t>
  </si>
  <si>
    <t>Given Risk Aversion of 4</t>
  </si>
  <si>
    <t>CAL</t>
  </si>
  <si>
    <t>R</t>
  </si>
  <si>
    <t>stdev</t>
  </si>
  <si>
    <t>w (risky)</t>
  </si>
  <si>
    <t>w(risk free)</t>
  </si>
  <si>
    <t>mean/sdev</t>
  </si>
  <si>
    <t>most</t>
  </si>
  <si>
    <t>least</t>
  </si>
  <si>
    <t>2 asset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</si>
</sst>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"/>
    <numFmt numFmtId="167" formatCode="0.0%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2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4" borderId="0" applyNumberFormat="0" applyBorder="0" applyAlignment="0" applyProtection="0"/>
    <xf numFmtId="9" fontId="17" fillId="0" borderId="0" applyFont="0" applyFill="0" applyBorder="0" applyAlignment="0" applyProtection="0"/>
    <xf numFmtId="0" fontId="18" fillId="5" borderId="9" applyNumberFormat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53">
    <xf numFmtId="0" fontId="0" fillId="0" borderId="0" xfId="0"/>
    <xf numFmtId="0" fontId="7" fillId="2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/>
    <xf numFmtId="0" fontId="10" fillId="0" borderId="0" xfId="0" applyFont="1"/>
    <xf numFmtId="164" fontId="10" fillId="2" borderId="0" xfId="0" applyNumberFormat="1" applyFont="1" applyFill="1" applyAlignment="1">
      <alignment horizontal="center"/>
    </xf>
    <xf numFmtId="0" fontId="7" fillId="2" borderId="3" xfId="0" applyFont="1" applyFill="1" applyBorder="1"/>
    <xf numFmtId="0" fontId="10" fillId="2" borderId="0" xfId="0" applyFont="1" applyFill="1"/>
    <xf numFmtId="0" fontId="14" fillId="3" borderId="0" xfId="0" applyFont="1" applyFill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/>
    </xf>
    <xf numFmtId="0" fontId="7" fillId="3" borderId="0" xfId="0" applyFont="1" applyFill="1"/>
    <xf numFmtId="0" fontId="5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7" xfId="0" applyBorder="1"/>
    <xf numFmtId="0" fontId="16" fillId="0" borderId="6" xfId="0" applyFont="1" applyBorder="1" applyAlignment="1">
      <alignment horizontal="center"/>
    </xf>
    <xf numFmtId="0" fontId="0" fillId="0" borderId="8" xfId="0" applyBorder="1"/>
    <xf numFmtId="164" fontId="0" fillId="0" borderId="7" xfId="0" applyNumberFormat="1" applyBorder="1"/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65" fontId="5" fillId="0" borderId="0" xfId="0" applyNumberFormat="1" applyFont="1"/>
    <xf numFmtId="165" fontId="10" fillId="0" borderId="0" xfId="0" applyNumberFormat="1" applyFont="1"/>
    <xf numFmtId="165" fontId="0" fillId="0" borderId="0" xfId="0" applyNumberFormat="1"/>
    <xf numFmtId="165" fontId="13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7" fillId="0" borderId="0" xfId="0" applyFont="1"/>
    <xf numFmtId="0" fontId="5" fillId="3" borderId="2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164" fontId="5" fillId="3" borderId="0" xfId="0" applyNumberFormat="1" applyFont="1" applyFill="1" applyAlignment="1">
      <alignment horizontal="center"/>
    </xf>
    <xf numFmtId="165" fontId="5" fillId="4" borderId="0" xfId="155" applyNumberFormat="1"/>
    <xf numFmtId="164" fontId="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quotePrefix="1"/>
    <xf numFmtId="0" fontId="0" fillId="2" borderId="0" xfId="0" applyFill="1"/>
    <xf numFmtId="165" fontId="5" fillId="3" borderId="0" xfId="0" applyNumberFormat="1" applyFont="1" applyFill="1" applyAlignment="1">
      <alignment horizontal="center"/>
    </xf>
    <xf numFmtId="166" fontId="18" fillId="5" borderId="9" xfId="157" applyNumberFormat="1"/>
    <xf numFmtId="0" fontId="3" fillId="2" borderId="0" xfId="0" applyFont="1" applyFill="1" applyAlignment="1">
      <alignment horizontal="center"/>
    </xf>
    <xf numFmtId="0" fontId="19" fillId="0" borderId="0" xfId="158" applyAlignment="1">
      <alignment wrapText="1"/>
    </xf>
    <xf numFmtId="0" fontId="19" fillId="0" borderId="0" xfId="158"/>
    <xf numFmtId="9" fontId="18" fillId="5" borderId="9" xfId="156" applyFont="1" applyFill="1" applyBorder="1" applyAlignment="1">
      <alignment horizontal="center"/>
    </xf>
    <xf numFmtId="0" fontId="20" fillId="6" borderId="0" xfId="159"/>
    <xf numFmtId="167" fontId="3" fillId="7" borderId="0" xfId="160" applyNumberFormat="1"/>
    <xf numFmtId="10" fontId="3" fillId="7" borderId="0" xfId="160" applyNumberFormat="1"/>
    <xf numFmtId="167" fontId="3" fillId="8" borderId="0" xfId="161" applyNumberFormat="1"/>
    <xf numFmtId="10" fontId="3" fillId="8" borderId="0" xfId="161" applyNumberFormat="1"/>
    <xf numFmtId="0" fontId="3" fillId="0" borderId="0" xfId="0" applyFont="1"/>
    <xf numFmtId="0" fontId="2" fillId="3" borderId="0" xfId="0" applyFont="1" applyFill="1"/>
    <xf numFmtId="0" fontId="11" fillId="2" borderId="1" xfId="0" applyFont="1" applyFill="1" applyBorder="1" applyAlignment="1">
      <alignment horizontal="center"/>
    </xf>
    <xf numFmtId="0" fontId="1" fillId="0" borderId="0" xfId="0" applyFont="1"/>
  </cellXfs>
  <cellStyles count="162">
    <cellStyle name="20% - Accent3" xfId="155" builtinId="38"/>
    <cellStyle name="20% - Accent5" xfId="160" builtinId="46"/>
    <cellStyle name="40% - Accent5" xfId="161" builtinId="47"/>
    <cellStyle name="Accent5" xfId="159" builtinId="45"/>
    <cellStyle name="Calculation" xfId="157" builtinId="22"/>
    <cellStyle name="Explanatory Text" xfId="158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Percent" xfId="156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Volatility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MVE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8A-44E5-BC2F-35CC0A24B2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Data!$E$49</c:f>
              <c:numCache>
                <c:formatCode>0.0000</c:formatCode>
                <c:ptCount val="1"/>
                <c:pt idx="0">
                  <c:v>8.1923250984929502E-2</c:v>
                </c:pt>
              </c:numCache>
            </c:numRef>
          </c:xVal>
          <c:yVal>
            <c:numRef>
              <c:f>Data!$D$49</c:f>
              <c:numCache>
                <c:formatCode>0.0000</c:formatCode>
                <c:ptCount val="1"/>
                <c:pt idx="0">
                  <c:v>7.761365097832186E-2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8A-44E5-BC2F-35CC0A24B2AF}"/>
            </c:ext>
          </c:extLst>
        </c:ser>
        <c:ser>
          <c:idx val="3"/>
          <c:order val="3"/>
          <c:tx>
            <c:v>CAL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60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227076663721485E-2"/>
                  <c:y val="-1.1081576586366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CAL</a:t>
                    </a:r>
                  </a:p>
                </c:rich>
              </c:tx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Data!$F$81:$F$99</c:f>
              <c:numCache>
                <c:formatCode>0.00%</c:formatCode>
                <c:ptCount val="19"/>
                <c:pt idx="0">
                  <c:v>0.14529956515971518</c:v>
                </c:pt>
                <c:pt idx="1">
                  <c:v>0.11623965212777214</c:v>
                </c:pt>
                <c:pt idx="2">
                  <c:v>9.6866376773143456E-2</c:v>
                </c:pt>
                <c:pt idx="3">
                  <c:v>8.3028322948408687E-2</c:v>
                </c:pt>
                <c:pt idx="4">
                  <c:v>7.2649782579857589E-2</c:v>
                </c:pt>
                <c:pt idx="5">
                  <c:v>6.4577584515428971E-2</c:v>
                </c:pt>
                <c:pt idx="6">
                  <c:v>5.8119826063886069E-2</c:v>
                </c:pt>
                <c:pt idx="7">
                  <c:v>5.2836205512623705E-2</c:v>
                </c:pt>
                <c:pt idx="8">
                  <c:v>4.8433188386571728E-2</c:v>
                </c:pt>
                <c:pt idx="9">
                  <c:v>4.4707558510681603E-2</c:v>
                </c:pt>
                <c:pt idx="10">
                  <c:v>4.1514161474204343E-2</c:v>
                </c:pt>
                <c:pt idx="11">
                  <c:v>3.874655070925738E-2</c:v>
                </c:pt>
                <c:pt idx="12">
                  <c:v>3.6324891289928794E-2</c:v>
                </c:pt>
                <c:pt idx="13">
                  <c:v>3.4188132978756516E-2</c:v>
                </c:pt>
                <c:pt idx="14">
                  <c:v>3.2288792257714485E-2</c:v>
                </c:pt>
                <c:pt idx="15">
                  <c:v>3.0589382138887407E-2</c:v>
                </c:pt>
                <c:pt idx="16">
                  <c:v>2.9059913031943035E-2</c:v>
                </c:pt>
                <c:pt idx="17">
                  <c:v>2.7676107649469556E-2</c:v>
                </c:pt>
                <c:pt idx="18">
                  <c:v>5.8125638627748852E-5</c:v>
                </c:pt>
              </c:numCache>
            </c:numRef>
          </c:xVal>
          <c:yVal>
            <c:numRef>
              <c:f>Data!$E$81:$E$99</c:f>
              <c:numCache>
                <c:formatCode>0.00%</c:formatCode>
                <c:ptCount val="19"/>
                <c:pt idx="0">
                  <c:v>0.11444785454240927</c:v>
                </c:pt>
                <c:pt idx="1">
                  <c:v>9.755828363392742E-2</c:v>
                </c:pt>
                <c:pt idx="2">
                  <c:v>8.6298569694939514E-2</c:v>
                </c:pt>
                <c:pt idx="3">
                  <c:v>7.825591688137673E-2</c:v>
                </c:pt>
                <c:pt idx="4">
                  <c:v>7.2223927271204635E-2</c:v>
                </c:pt>
                <c:pt idx="5">
                  <c:v>6.7532379796626352E-2</c:v>
                </c:pt>
                <c:pt idx="6">
                  <c:v>6.3779141816963703E-2</c:v>
                </c:pt>
                <c:pt idx="7">
                  <c:v>6.0708310742694283E-2</c:v>
                </c:pt>
                <c:pt idx="8">
                  <c:v>5.8149284847469757E-2</c:v>
                </c:pt>
                <c:pt idx="9">
                  <c:v>5.5983955243818245E-2</c:v>
                </c:pt>
                <c:pt idx="10">
                  <c:v>5.4127958440688365E-2</c:v>
                </c:pt>
                <c:pt idx="11">
                  <c:v>5.2519427877975811E-2</c:v>
                </c:pt>
                <c:pt idx="12">
                  <c:v>5.1111963635602317E-2</c:v>
                </c:pt>
                <c:pt idx="13">
                  <c:v>4.9870083421743358E-2</c:v>
                </c:pt>
                <c:pt idx="14">
                  <c:v>4.8766189898313175E-2</c:v>
                </c:pt>
                <c:pt idx="15">
                  <c:v>4.7778495693138794E-2</c:v>
                </c:pt>
                <c:pt idx="16">
                  <c:v>4.6889570908481851E-2</c:v>
                </c:pt>
                <c:pt idx="17">
                  <c:v>4.6085305627125574E-2</c:v>
                </c:pt>
                <c:pt idx="18">
                  <c:v>3.0033782520068969E-2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0-49CD-B73B-11C4CDCC9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930288"/>
        <c:axId val="5809322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Mean Variance Plot</c:v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Data!$E$38:$E$70</c15:sqref>
                        </c15:formulaRef>
                      </c:ext>
                    </c:extLst>
                    <c:numCache>
                      <c:formatCode>0.0000</c:formatCode>
                      <c:ptCount val="33"/>
                      <c:pt idx="0">
                        <c:v>0.13831902372951882</c:v>
                      </c:pt>
                      <c:pt idx="1">
                        <c:v>0.13286383935141169</c:v>
                      </c:pt>
                      <c:pt idx="2">
                        <c:v>0.12744993636130883</c:v>
                      </c:pt>
                      <c:pt idx="3">
                        <c:v>0.12208280689515205</c:v>
                      </c:pt>
                      <c:pt idx="4">
                        <c:v>0.11676890078222757</c:v>
                      </c:pt>
                      <c:pt idx="5">
                        <c:v>0.11151582681383761</c:v>
                      </c:pt>
                      <c:pt idx="6">
                        <c:v>0.10633260111391672</c:v>
                      </c:pt>
                      <c:pt idx="7">
                        <c:v>0.10122995346695672</c:v>
                      </c:pt>
                      <c:pt idx="8">
                        <c:v>9.6220704049526248E-2</c:v>
                      </c:pt>
                      <c:pt idx="9">
                        <c:v>9.1320223862210295E-2</c:v>
                      </c:pt>
                      <c:pt idx="10">
                        <c:v>8.6546991133691534E-2</c:v>
                      </c:pt>
                      <c:pt idx="11">
                        <c:v>8.1923250984929502E-2</c:v>
                      </c:pt>
                      <c:pt idx="12">
                        <c:v>7.7475773111196619E-2</c:v>
                      </c:pt>
                      <c:pt idx="13">
                        <c:v>7.323667644021592E-2</c:v>
                      </c:pt>
                      <c:pt idx="14">
                        <c:v>6.9244242521913177E-2</c:v>
                      </c:pt>
                      <c:pt idx="15">
                        <c:v>6.5543561533163375E-2</c:v>
                      </c:pt>
                      <c:pt idx="16">
                        <c:v>6.2186741224018259E-2</c:v>
                      </c:pt>
                      <c:pt idx="17">
                        <c:v>5.9232272447271882E-2</c:v>
                      </c:pt>
                      <c:pt idx="18">
                        <c:v>5.6743038375346708E-2</c:v>
                      </c:pt>
                      <c:pt idx="19">
                        <c:v>5.4782494452677924E-2</c:v>
                      </c:pt>
                      <c:pt idx="20">
                        <c:v>5.3408894225987297E-2</c:v>
                      </c:pt>
                      <c:pt idx="21">
                        <c:v>5.2668180678860588E-2</c:v>
                      </c:pt>
                      <c:pt idx="22">
                        <c:v>5.2587104114914927E-2</c:v>
                      </c:pt>
                      <c:pt idx="23">
                        <c:v>5.3168682247711332E-2</c:v>
                      </c:pt>
                      <c:pt idx="24">
                        <c:v>5.439166309570502E-2</c:v>
                      </c:pt>
                      <c:pt idx="25">
                        <c:v>5.6214199685387836E-2</c:v>
                      </c:pt>
                      <c:pt idx="26">
                        <c:v>5.8580359061839414E-2</c:v>
                      </c:pt>
                      <c:pt idx="27">
                        <c:v>6.1427352856466104E-2</c:v>
                      </c:pt>
                      <c:pt idx="28">
                        <c:v>6.4691729608080145E-2</c:v>
                      </c:pt>
                      <c:pt idx="29">
                        <c:v>6.8313681426274378E-2</c:v>
                      </c:pt>
                      <c:pt idx="30">
                        <c:v>7.2239443865034392E-2</c:v>
                      </c:pt>
                      <c:pt idx="31">
                        <c:v>7.6422211558170638E-2</c:v>
                      </c:pt>
                      <c:pt idx="32">
                        <c:v>8.082209214408842E-2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Data!$D$38:$D$70</c15:sqref>
                        </c15:formulaRef>
                      </c:ext>
                    </c:extLst>
                    <c:numCache>
                      <c:formatCode>0.0000</c:formatCode>
                      <c:ptCount val="33"/>
                      <c:pt idx="0">
                        <c:v>0.10675401785557206</c:v>
                      </c:pt>
                      <c:pt idx="1">
                        <c:v>0.10410489359400391</c:v>
                      </c:pt>
                      <c:pt idx="2">
                        <c:v>0.10145576933243569</c:v>
                      </c:pt>
                      <c:pt idx="3">
                        <c:v>9.8806645070867477E-2</c:v>
                      </c:pt>
                      <c:pt idx="4">
                        <c:v>9.6157520809299277E-2</c:v>
                      </c:pt>
                      <c:pt idx="5">
                        <c:v>9.3508396547731076E-2</c:v>
                      </c:pt>
                      <c:pt idx="6">
                        <c:v>9.085927228616289E-2</c:v>
                      </c:pt>
                      <c:pt idx="7">
                        <c:v>8.8210148024594676E-2</c:v>
                      </c:pt>
                      <c:pt idx="8">
                        <c:v>8.5561023763026475E-2</c:v>
                      </c:pt>
                      <c:pt idx="9">
                        <c:v>8.2911899501458261E-2</c:v>
                      </c:pt>
                      <c:pt idx="10">
                        <c:v>8.0262775239890075E-2</c:v>
                      </c:pt>
                      <c:pt idx="11">
                        <c:v>7.761365097832186E-2</c:v>
                      </c:pt>
                      <c:pt idx="12">
                        <c:v>7.496452671675366E-2</c:v>
                      </c:pt>
                      <c:pt idx="13">
                        <c:v>7.231540245518546E-2</c:v>
                      </c:pt>
                      <c:pt idx="14">
                        <c:v>6.9666278193617259E-2</c:v>
                      </c:pt>
                      <c:pt idx="15">
                        <c:v>6.7017153932049045E-2</c:v>
                      </c:pt>
                      <c:pt idx="16">
                        <c:v>6.4368029670480845E-2</c:v>
                      </c:pt>
                      <c:pt idx="17">
                        <c:v>6.1718905408912644E-2</c:v>
                      </c:pt>
                      <c:pt idx="18">
                        <c:v>5.9069781147344444E-2</c:v>
                      </c:pt>
                      <c:pt idx="19">
                        <c:v>5.6420656885776237E-2</c:v>
                      </c:pt>
                      <c:pt idx="20">
                        <c:v>5.3771532624208036E-2</c:v>
                      </c:pt>
                      <c:pt idx="21">
                        <c:v>5.1122408362639822E-2</c:v>
                      </c:pt>
                      <c:pt idx="22">
                        <c:v>4.8473284101071629E-2</c:v>
                      </c:pt>
                      <c:pt idx="23">
                        <c:v>4.5824159839503428E-2</c:v>
                      </c:pt>
                      <c:pt idx="24">
                        <c:v>4.3175035577935214E-2</c:v>
                      </c:pt>
                      <c:pt idx="25">
                        <c:v>4.0525911316367014E-2</c:v>
                      </c:pt>
                      <c:pt idx="26">
                        <c:v>3.7876787054798806E-2</c:v>
                      </c:pt>
                      <c:pt idx="27">
                        <c:v>3.5227662793230606E-2</c:v>
                      </c:pt>
                      <c:pt idx="28">
                        <c:v>3.2578538531662406E-2</c:v>
                      </c:pt>
                      <c:pt idx="29">
                        <c:v>2.9929414270094191E-2</c:v>
                      </c:pt>
                      <c:pt idx="30">
                        <c:v>2.7280290008525984E-2</c:v>
                      </c:pt>
                      <c:pt idx="31">
                        <c:v>2.4631165746957798E-2</c:v>
                      </c:pt>
                      <c:pt idx="32">
                        <c:v>2.1982041485389583E-2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78A-44E5-BC2F-35CC0A24B2A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GMV Portfolio</c:v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6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1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Data!$E$59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5.2668180678860588E-2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Data!$D$59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5.1122408362639822E-2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78A-44E5-BC2F-35CC0A24B2AF}"/>
                  </c:ext>
                </c:extLst>
              </c15:ser>
            </c15:filteredScatterSeries>
          </c:ext>
        </c:extLst>
      </c:scatterChart>
      <c:valAx>
        <c:axId val="58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32208"/>
        <c:crosses val="autoZero"/>
        <c:crossBetween val="midCat"/>
      </c:valAx>
      <c:valAx>
        <c:axId val="5809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Volatility Plot of</a:t>
            </a:r>
            <a:r>
              <a:rPr lang="en-US" baseline="0"/>
              <a:t> Combination of 6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467673049791227E-2"/>
          <c:y val="0.11657179518578259"/>
          <c:w val="0.90040955427397673"/>
          <c:h val="0.84682266307765242"/>
        </c:manualLayout>
      </c:layout>
      <c:scatterChart>
        <c:scatterStyle val="lineMarker"/>
        <c:varyColors val="0"/>
        <c:ser>
          <c:idx val="0"/>
          <c:order val="0"/>
          <c:tx>
            <c:v>Mean Variance Plot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Data!$E$38:$E$70</c:f>
              <c:numCache>
                <c:formatCode>0.0000</c:formatCode>
                <c:ptCount val="33"/>
                <c:pt idx="0">
                  <c:v>0.13831902372951882</c:v>
                </c:pt>
                <c:pt idx="1">
                  <c:v>0.13286383935141169</c:v>
                </c:pt>
                <c:pt idx="2">
                  <c:v>0.12744993636130883</c:v>
                </c:pt>
                <c:pt idx="3">
                  <c:v>0.12208280689515205</c:v>
                </c:pt>
                <c:pt idx="4">
                  <c:v>0.11676890078222757</c:v>
                </c:pt>
                <c:pt idx="5">
                  <c:v>0.11151582681383761</c:v>
                </c:pt>
                <c:pt idx="6">
                  <c:v>0.10633260111391672</c:v>
                </c:pt>
                <c:pt idx="7">
                  <c:v>0.10122995346695672</c:v>
                </c:pt>
                <c:pt idx="8">
                  <c:v>9.6220704049526248E-2</c:v>
                </c:pt>
                <c:pt idx="9">
                  <c:v>9.1320223862210295E-2</c:v>
                </c:pt>
                <c:pt idx="10">
                  <c:v>8.6546991133691534E-2</c:v>
                </c:pt>
                <c:pt idx="11">
                  <c:v>8.1923250984929502E-2</c:v>
                </c:pt>
                <c:pt idx="12">
                  <c:v>7.7475773111196619E-2</c:v>
                </c:pt>
                <c:pt idx="13">
                  <c:v>7.323667644021592E-2</c:v>
                </c:pt>
                <c:pt idx="14">
                  <c:v>6.9244242521913177E-2</c:v>
                </c:pt>
                <c:pt idx="15">
                  <c:v>6.5543561533163375E-2</c:v>
                </c:pt>
                <c:pt idx="16">
                  <c:v>6.2186741224018259E-2</c:v>
                </c:pt>
                <c:pt idx="17">
                  <c:v>5.9232272447271882E-2</c:v>
                </c:pt>
                <c:pt idx="18">
                  <c:v>5.6743038375346708E-2</c:v>
                </c:pt>
                <c:pt idx="19">
                  <c:v>5.4782494452677924E-2</c:v>
                </c:pt>
                <c:pt idx="20">
                  <c:v>5.3408894225987297E-2</c:v>
                </c:pt>
                <c:pt idx="21">
                  <c:v>5.2668180678860588E-2</c:v>
                </c:pt>
                <c:pt idx="22">
                  <c:v>5.2587104114914927E-2</c:v>
                </c:pt>
                <c:pt idx="23">
                  <c:v>5.3168682247711332E-2</c:v>
                </c:pt>
                <c:pt idx="24">
                  <c:v>5.439166309570502E-2</c:v>
                </c:pt>
                <c:pt idx="25">
                  <c:v>5.6214199685387836E-2</c:v>
                </c:pt>
                <c:pt idx="26">
                  <c:v>5.8580359061839414E-2</c:v>
                </c:pt>
                <c:pt idx="27">
                  <c:v>6.1427352856466104E-2</c:v>
                </c:pt>
                <c:pt idx="28">
                  <c:v>6.4691729608080145E-2</c:v>
                </c:pt>
                <c:pt idx="29">
                  <c:v>6.8313681426274378E-2</c:v>
                </c:pt>
                <c:pt idx="30">
                  <c:v>7.2239443865034392E-2</c:v>
                </c:pt>
                <c:pt idx="31">
                  <c:v>7.6422211558170638E-2</c:v>
                </c:pt>
                <c:pt idx="32">
                  <c:v>8.082209214408842E-2</c:v>
                </c:pt>
              </c:numCache>
            </c:numRef>
          </c:xVal>
          <c:yVal>
            <c:numRef>
              <c:f>Data!$D$38:$D$70</c:f>
              <c:numCache>
                <c:formatCode>0.0000</c:formatCode>
                <c:ptCount val="33"/>
                <c:pt idx="0">
                  <c:v>0.10675401785557206</c:v>
                </c:pt>
                <c:pt idx="1">
                  <c:v>0.10410489359400391</c:v>
                </c:pt>
                <c:pt idx="2">
                  <c:v>0.10145576933243569</c:v>
                </c:pt>
                <c:pt idx="3">
                  <c:v>9.8806645070867477E-2</c:v>
                </c:pt>
                <c:pt idx="4">
                  <c:v>9.6157520809299277E-2</c:v>
                </c:pt>
                <c:pt idx="5">
                  <c:v>9.3508396547731076E-2</c:v>
                </c:pt>
                <c:pt idx="6">
                  <c:v>9.085927228616289E-2</c:v>
                </c:pt>
                <c:pt idx="7">
                  <c:v>8.8210148024594676E-2</c:v>
                </c:pt>
                <c:pt idx="8">
                  <c:v>8.5561023763026475E-2</c:v>
                </c:pt>
                <c:pt idx="9">
                  <c:v>8.2911899501458261E-2</c:v>
                </c:pt>
                <c:pt idx="10">
                  <c:v>8.0262775239890075E-2</c:v>
                </c:pt>
                <c:pt idx="11">
                  <c:v>7.761365097832186E-2</c:v>
                </c:pt>
                <c:pt idx="12">
                  <c:v>7.496452671675366E-2</c:v>
                </c:pt>
                <c:pt idx="13">
                  <c:v>7.231540245518546E-2</c:v>
                </c:pt>
                <c:pt idx="14">
                  <c:v>6.9666278193617259E-2</c:v>
                </c:pt>
                <c:pt idx="15">
                  <c:v>6.7017153932049045E-2</c:v>
                </c:pt>
                <c:pt idx="16">
                  <c:v>6.4368029670480845E-2</c:v>
                </c:pt>
                <c:pt idx="17">
                  <c:v>6.1718905408912644E-2</c:v>
                </c:pt>
                <c:pt idx="18">
                  <c:v>5.9069781147344444E-2</c:v>
                </c:pt>
                <c:pt idx="19">
                  <c:v>5.6420656885776237E-2</c:v>
                </c:pt>
                <c:pt idx="20">
                  <c:v>5.3771532624208036E-2</c:v>
                </c:pt>
                <c:pt idx="21">
                  <c:v>5.1122408362639822E-2</c:v>
                </c:pt>
                <c:pt idx="22">
                  <c:v>4.8473284101071629E-2</c:v>
                </c:pt>
                <c:pt idx="23">
                  <c:v>4.5824159839503428E-2</c:v>
                </c:pt>
                <c:pt idx="24">
                  <c:v>4.3175035577935214E-2</c:v>
                </c:pt>
                <c:pt idx="25">
                  <c:v>4.0525911316367014E-2</c:v>
                </c:pt>
                <c:pt idx="26">
                  <c:v>3.7876787054798806E-2</c:v>
                </c:pt>
                <c:pt idx="27">
                  <c:v>3.5227662793230606E-2</c:v>
                </c:pt>
                <c:pt idx="28">
                  <c:v>3.2578538531662406E-2</c:v>
                </c:pt>
                <c:pt idx="29">
                  <c:v>2.9929414270094191E-2</c:v>
                </c:pt>
                <c:pt idx="30">
                  <c:v>2.7280290008525984E-2</c:v>
                </c:pt>
                <c:pt idx="31">
                  <c:v>2.4631165746957798E-2</c:v>
                </c:pt>
                <c:pt idx="32">
                  <c:v>2.1982041485389583E-2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A-44CC-9C2E-48F75AA5BB15}"/>
            </c:ext>
          </c:extLst>
        </c:ser>
        <c:ser>
          <c:idx val="1"/>
          <c:order val="1"/>
          <c:tx>
            <c:v>MVE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2A-44CC-9C2E-48F75AA5B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Data!$E$49</c:f>
              <c:numCache>
                <c:formatCode>0.0000</c:formatCode>
                <c:ptCount val="1"/>
                <c:pt idx="0">
                  <c:v>8.1923250984929502E-2</c:v>
                </c:pt>
              </c:numCache>
            </c:numRef>
          </c:xVal>
          <c:yVal>
            <c:numRef>
              <c:f>Data!$D$49</c:f>
              <c:numCache>
                <c:formatCode>0.0000</c:formatCode>
                <c:ptCount val="1"/>
                <c:pt idx="0">
                  <c:v>7.761365097832186E-2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2A-44CC-9C2E-48F75AA5BB15}"/>
            </c:ext>
          </c:extLst>
        </c:ser>
        <c:ser>
          <c:idx val="2"/>
          <c:order val="2"/>
          <c:tx>
            <c:v>GMV Portfolio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Data!$E$59</c:f>
              <c:numCache>
                <c:formatCode>0.0000</c:formatCode>
                <c:ptCount val="1"/>
                <c:pt idx="0">
                  <c:v>5.2668180678860588E-2</c:v>
                </c:pt>
              </c:numCache>
            </c:numRef>
          </c:xVal>
          <c:yVal>
            <c:numRef>
              <c:f>Data!$D$59</c:f>
              <c:numCache>
                <c:formatCode>0.0000</c:formatCode>
                <c:ptCount val="1"/>
                <c:pt idx="0">
                  <c:v>5.1122408362639822E-2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2A-44CC-9C2E-48F75AA5BB15}"/>
            </c:ext>
          </c:extLst>
        </c:ser>
        <c:ser>
          <c:idx val="3"/>
          <c:order val="3"/>
          <c:tx>
            <c:strRef>
              <c:f>Data!$B$4</c:f>
              <c:strCache>
                <c:ptCount val="1"/>
                <c:pt idx="0">
                  <c:v>U.S. Bonds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92A-44CC-9C2E-48F75AA5B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Data!$D$4</c:f>
              <c:numCache>
                <c:formatCode>0.0000</c:formatCode>
                <c:ptCount val="1"/>
                <c:pt idx="0">
                  <c:v>6.8000000000000005E-2</c:v>
                </c:pt>
              </c:numCache>
            </c:numRef>
          </c:xVal>
          <c:yVal>
            <c:numRef>
              <c:f>Data!$C$4</c:f>
              <c:numCache>
                <c:formatCode>0.0000</c:formatCode>
                <c:ptCount val="1"/>
                <c:pt idx="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2A-44CC-9C2E-48F75AA5BB15}"/>
            </c:ext>
          </c:extLst>
        </c:ser>
        <c:ser>
          <c:idx val="4"/>
          <c:order val="4"/>
          <c:tx>
            <c:strRef>
              <c:f>Data!$B$5</c:f>
              <c:strCache>
                <c:ptCount val="1"/>
                <c:pt idx="0">
                  <c:v>U.S. Equity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Data!$D$5</c:f>
              <c:numCache>
                <c:formatCode>0.0000</c:formatCode>
                <c:ptCount val="1"/>
                <c:pt idx="0">
                  <c:v>0.224</c:v>
                </c:pt>
              </c:numCache>
            </c:numRef>
          </c:xVal>
          <c:yVal>
            <c:numRef>
              <c:f>Data!$C$5</c:f>
              <c:numCache>
                <c:formatCode>0.0000</c:formatCode>
                <c:ptCount val="1"/>
                <c:pt idx="0">
                  <c:v>0.106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2A-44CC-9C2E-48F75AA5BB15}"/>
            </c:ext>
          </c:extLst>
        </c:ser>
        <c:ser>
          <c:idx val="5"/>
          <c:order val="5"/>
          <c:tx>
            <c:strRef>
              <c:f>Data!$B$6</c:f>
              <c:strCache>
                <c:ptCount val="1"/>
                <c:pt idx="0">
                  <c:v>Developed markets equity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Data!$D$6</c:f>
              <c:numCache>
                <c:formatCode>0.0000</c:formatCode>
                <c:ptCount val="1"/>
                <c:pt idx="0">
                  <c:v>0.221</c:v>
                </c:pt>
              </c:numCache>
            </c:numRef>
          </c:xVal>
          <c:yVal>
            <c:numRef>
              <c:f>Data!$C$6</c:f>
              <c:numCache>
                <c:formatCode>0.0000</c:formatCode>
                <c:ptCount val="1"/>
                <c:pt idx="0">
                  <c:v>8.3000000000000004E-2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92A-44CC-9C2E-48F75AA5BB15}"/>
            </c:ext>
          </c:extLst>
        </c:ser>
        <c:ser>
          <c:idx val="6"/>
          <c:order val="6"/>
          <c:tx>
            <c:strRef>
              <c:f>Data!$B$7</c:f>
              <c:strCache>
                <c:ptCount val="1"/>
                <c:pt idx="0">
                  <c:v>Emerging markets equity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Data!$D$7</c:f>
              <c:numCache>
                <c:formatCode>0.0000</c:formatCode>
                <c:ptCount val="1"/>
                <c:pt idx="0">
                  <c:v>0.3</c:v>
                </c:pt>
              </c:numCache>
            </c:numRef>
          </c:xVal>
          <c:yVal>
            <c:numRef>
              <c:f>Data!$C$7</c:f>
              <c:numCache>
                <c:formatCode>0.0000</c:formatCode>
                <c:ptCount val="1"/>
                <c:pt idx="0">
                  <c:v>0.11899999999999999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92A-44CC-9C2E-48F75AA5BB15}"/>
            </c:ext>
          </c:extLst>
        </c:ser>
        <c:ser>
          <c:idx val="7"/>
          <c:order val="7"/>
          <c:tx>
            <c:strRef>
              <c:f>Data!$B$8</c:f>
              <c:strCache>
                <c:ptCount val="1"/>
                <c:pt idx="0">
                  <c:v>Private equity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Data!$D$8</c:f>
              <c:numCache>
                <c:formatCode>0.0000</c:formatCode>
                <c:ptCount val="1"/>
                <c:pt idx="0">
                  <c:v>0.23100000000000001</c:v>
                </c:pt>
              </c:numCache>
            </c:numRef>
          </c:xVal>
          <c:yVal>
            <c:numRef>
              <c:f>Data!$C$8</c:f>
              <c:numCache>
                <c:formatCode>0.0000</c:formatCode>
                <c:ptCount val="1"/>
                <c:pt idx="0">
                  <c:v>0.128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92A-44CC-9C2E-48F75AA5BB15}"/>
            </c:ext>
          </c:extLst>
        </c:ser>
        <c:ser>
          <c:idx val="8"/>
          <c:order val="8"/>
          <c:tx>
            <c:strRef>
              <c:f>Data!$B$9</c:f>
              <c:strCache>
                <c:ptCount val="1"/>
                <c:pt idx="0">
                  <c:v>Real Assets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Data!$D$9</c:f>
              <c:numCache>
                <c:formatCode>0.0000</c:formatCode>
                <c:ptCount val="1"/>
                <c:pt idx="0">
                  <c:v>6.8000000000000005E-2</c:v>
                </c:pt>
              </c:numCache>
            </c:numRef>
          </c:xVal>
          <c:yVal>
            <c:numRef>
              <c:f>Data!$C$9</c:f>
              <c:numCache>
                <c:formatCode>0.0000</c:formatCode>
                <c:ptCount val="1"/>
                <c:pt idx="0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92A-44CC-9C2E-48F75AA5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930288"/>
        <c:axId val="580932208"/>
      </c:scatterChart>
      <c:valAx>
        <c:axId val="58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32208"/>
        <c:crosses val="autoZero"/>
        <c:crossBetween val="midCat"/>
      </c:valAx>
      <c:valAx>
        <c:axId val="5809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403413</xdr:colOff>
      <xdr:row>73</xdr:row>
      <xdr:rowOff>56029</xdr:rowOff>
    </xdr:from>
    <xdr:to>
      <xdr:col>15</xdr:col>
      <xdr:colOff>605118</xdr:colOff>
      <xdr:row>101</xdr:row>
      <xdr:rowOff>152643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34FDA6-0C7E-E0EE-2020-6F57C4352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756033</xdr:colOff>
      <xdr:row>35</xdr:row>
      <xdr:rowOff>68037</xdr:rowOff>
    </xdr:from>
    <xdr:to>
      <xdr:col>18</xdr:col>
      <xdr:colOff>638734</xdr:colOff>
      <xdr:row>69</xdr:row>
      <xdr:rowOff>100855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768BD-407D-47F0-B2C7-D3E42BA17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2EC2-1DCC-4026-9B74-C6514FB7D0B3}">
  <dimension ref="A1:G36"/>
  <sheetViews>
    <sheetView showGridLines="0" topLeftCell="A10" workbookViewId="0">
      <selection activeCell="J31" sqref="J31"/>
    </sheetView>
  </sheetViews>
  <sheetFormatPr defaultRowHeight="15.75" x14ac:dyDescent="0.25"/>
  <cols>
    <col min="1" max="1" width="2.125" customWidth="1"/>
    <col min="2" max="2" width="6.125" bestFit="1" customWidth="1"/>
    <col min="3" max="3" width="16.875" bestFit="1" customWidth="1"/>
    <col min="4" max="4" width="13" bestFit="1" customWidth="1"/>
    <col min="5" max="5" width="10.125" bestFit="1" customWidth="1"/>
    <col min="6" max="6" width="7" bestFit="1" customWidth="1"/>
    <col min="7" max="7" width="5.25" bestFit="1" customWidth="1"/>
  </cols>
  <sheetData>
    <row r="1" spans="1:5" x14ac:dyDescent="0.25">
      <c r="A1" s="15" t="s">
        <v>18</v>
      </c>
    </row>
    <row r="2" spans="1:5" x14ac:dyDescent="0.25">
      <c r="A2" s="15" t="s">
        <v>19</v>
      </c>
    </row>
    <row r="3" spans="1:5" x14ac:dyDescent="0.25">
      <c r="A3" s="15" t="s">
        <v>20</v>
      </c>
    </row>
    <row r="4" spans="1:5" x14ac:dyDescent="0.25">
      <c r="A4" s="15" t="s">
        <v>21</v>
      </c>
    </row>
    <row r="5" spans="1:5" x14ac:dyDescent="0.25">
      <c r="A5" s="15" t="s">
        <v>22</v>
      </c>
    </row>
    <row r="6" spans="1:5" x14ac:dyDescent="0.25">
      <c r="A6" s="15"/>
      <c r="B6" t="s">
        <v>23</v>
      </c>
    </row>
    <row r="7" spans="1:5" x14ac:dyDescent="0.25">
      <c r="A7" s="15"/>
      <c r="B7" t="s">
        <v>24</v>
      </c>
    </row>
    <row r="8" spans="1:5" x14ac:dyDescent="0.25">
      <c r="A8" s="15"/>
      <c r="B8" t="s">
        <v>25</v>
      </c>
    </row>
    <row r="9" spans="1:5" x14ac:dyDescent="0.25">
      <c r="A9" s="15" t="s">
        <v>26</v>
      </c>
    </row>
    <row r="10" spans="1:5" x14ac:dyDescent="0.25">
      <c r="B10" t="s">
        <v>27</v>
      </c>
    </row>
    <row r="11" spans="1:5" x14ac:dyDescent="0.25">
      <c r="B11" t="s">
        <v>28</v>
      </c>
    </row>
    <row r="12" spans="1:5" x14ac:dyDescent="0.25">
      <c r="B12" t="s">
        <v>29</v>
      </c>
    </row>
    <row r="14" spans="1:5" ht="16.5" thickBot="1" x14ac:dyDescent="0.3">
      <c r="A14" t="s">
        <v>30</v>
      </c>
    </row>
    <row r="15" spans="1:5" ht="16.5" thickBot="1" x14ac:dyDescent="0.3">
      <c r="B15" s="17" t="s">
        <v>31</v>
      </c>
      <c r="C15" s="17" t="s">
        <v>32</v>
      </c>
      <c r="D15" s="17" t="s">
        <v>33</v>
      </c>
      <c r="E15" s="17" t="s">
        <v>34</v>
      </c>
    </row>
    <row r="16" spans="1:5" ht="16.5" thickBot="1" x14ac:dyDescent="0.3">
      <c r="B16" s="16" t="s">
        <v>42</v>
      </c>
      <c r="C16" s="16" t="s">
        <v>43</v>
      </c>
      <c r="D16" s="19">
        <v>0.72843919999999995</v>
      </c>
      <c r="E16" s="19">
        <v>0.72843919999999995</v>
      </c>
    </row>
    <row r="19" spans="1:7" ht="16.5" thickBot="1" x14ac:dyDescent="0.3">
      <c r="A19" t="s">
        <v>35</v>
      </c>
    </row>
    <row r="20" spans="1:7" ht="16.5" thickBot="1" x14ac:dyDescent="0.3">
      <c r="B20" s="17" t="s">
        <v>31</v>
      </c>
      <c r="C20" s="17" t="s">
        <v>32</v>
      </c>
      <c r="D20" s="17" t="s">
        <v>33</v>
      </c>
      <c r="E20" s="17" t="s">
        <v>34</v>
      </c>
      <c r="F20" s="17" t="s">
        <v>36</v>
      </c>
    </row>
    <row r="21" spans="1:7" x14ac:dyDescent="0.25">
      <c r="B21" s="18" t="s">
        <v>44</v>
      </c>
      <c r="C21" s="18" t="s">
        <v>45</v>
      </c>
      <c r="D21" s="18">
        <v>1</v>
      </c>
      <c r="E21" s="18">
        <v>1</v>
      </c>
      <c r="F21" s="18" t="s">
        <v>46</v>
      </c>
    </row>
    <row r="22" spans="1:7" x14ac:dyDescent="0.25">
      <c r="B22" s="18" t="s">
        <v>47</v>
      </c>
      <c r="C22" s="18" t="s">
        <v>48</v>
      </c>
      <c r="D22" s="18">
        <v>1</v>
      </c>
      <c r="E22" s="18">
        <v>1</v>
      </c>
      <c r="F22" s="18" t="s">
        <v>46</v>
      </c>
    </row>
    <row r="23" spans="1:7" x14ac:dyDescent="0.25">
      <c r="B23" s="18" t="s">
        <v>49</v>
      </c>
      <c r="C23" s="18" t="s">
        <v>16</v>
      </c>
      <c r="D23" s="18">
        <v>1</v>
      </c>
      <c r="E23" s="18">
        <v>1</v>
      </c>
      <c r="F23" s="18" t="s">
        <v>46</v>
      </c>
    </row>
    <row r="24" spans="1:7" x14ac:dyDescent="0.25">
      <c r="B24" s="18" t="s">
        <v>50</v>
      </c>
      <c r="C24" s="18" t="s">
        <v>51</v>
      </c>
      <c r="D24" s="18">
        <v>1</v>
      </c>
      <c r="E24" s="18">
        <v>1</v>
      </c>
      <c r="F24" s="18" t="s">
        <v>46</v>
      </c>
    </row>
    <row r="25" spans="1:7" x14ac:dyDescent="0.25">
      <c r="B25" s="18" t="s">
        <v>52</v>
      </c>
      <c r="C25" s="18" t="s">
        <v>53</v>
      </c>
      <c r="D25" s="18">
        <v>1</v>
      </c>
      <c r="E25" s="18">
        <v>1</v>
      </c>
      <c r="F25" s="18" t="s">
        <v>46</v>
      </c>
    </row>
    <row r="26" spans="1:7" ht="16.5" thickBot="1" x14ac:dyDescent="0.3">
      <c r="B26" s="16" t="s">
        <v>54</v>
      </c>
      <c r="C26" s="16" t="s">
        <v>55</v>
      </c>
      <c r="D26" s="16">
        <v>1</v>
      </c>
      <c r="E26" s="16">
        <v>1</v>
      </c>
      <c r="F26" s="16" t="s">
        <v>46</v>
      </c>
    </row>
    <row r="29" spans="1:7" ht="16.5" thickBot="1" x14ac:dyDescent="0.3">
      <c r="A29" t="s">
        <v>37</v>
      </c>
    </row>
    <row r="30" spans="1:7" ht="16.5" thickBot="1" x14ac:dyDescent="0.3">
      <c r="B30" s="17" t="s">
        <v>31</v>
      </c>
      <c r="C30" s="17" t="s">
        <v>32</v>
      </c>
      <c r="D30" s="17" t="s">
        <v>38</v>
      </c>
      <c r="E30" s="17" t="s">
        <v>39</v>
      </c>
      <c r="F30" s="17" t="s">
        <v>40</v>
      </c>
      <c r="G30" s="17" t="s">
        <v>41</v>
      </c>
    </row>
    <row r="31" spans="1:7" x14ac:dyDescent="0.25">
      <c r="B31" s="18" t="s">
        <v>44</v>
      </c>
      <c r="C31" s="18" t="s">
        <v>45</v>
      </c>
      <c r="D31" s="18">
        <v>1</v>
      </c>
      <c r="E31" s="18" t="s">
        <v>56</v>
      </c>
      <c r="F31" s="18" t="s">
        <v>57</v>
      </c>
      <c r="G31" s="18">
        <v>0</v>
      </c>
    </row>
    <row r="32" spans="1:7" x14ac:dyDescent="0.25">
      <c r="B32" s="18" t="s">
        <v>47</v>
      </c>
      <c r="C32" s="18" t="s">
        <v>48</v>
      </c>
      <c r="D32" s="18">
        <v>1</v>
      </c>
      <c r="E32" s="18" t="s">
        <v>58</v>
      </c>
      <c r="F32" s="18" t="s">
        <v>57</v>
      </c>
      <c r="G32" s="18">
        <v>0</v>
      </c>
    </row>
    <row r="33" spans="2:7" x14ac:dyDescent="0.25">
      <c r="B33" s="18" t="s">
        <v>49</v>
      </c>
      <c r="C33" s="18" t="s">
        <v>16</v>
      </c>
      <c r="D33" s="18">
        <v>1</v>
      </c>
      <c r="E33" s="18" t="s">
        <v>59</v>
      </c>
      <c r="F33" s="18" t="s">
        <v>57</v>
      </c>
      <c r="G33" s="18">
        <v>0</v>
      </c>
    </row>
    <row r="34" spans="2:7" x14ac:dyDescent="0.25">
      <c r="B34" s="18" t="s">
        <v>50</v>
      </c>
      <c r="C34" s="18" t="s">
        <v>51</v>
      </c>
      <c r="D34" s="18">
        <v>1</v>
      </c>
      <c r="E34" s="18" t="s">
        <v>60</v>
      </c>
      <c r="F34" s="18" t="s">
        <v>57</v>
      </c>
      <c r="G34" s="18">
        <v>0</v>
      </c>
    </row>
    <row r="35" spans="2:7" x14ac:dyDescent="0.25">
      <c r="B35" s="18" t="s">
        <v>52</v>
      </c>
      <c r="C35" s="18" t="s">
        <v>53</v>
      </c>
      <c r="D35" s="18">
        <v>1</v>
      </c>
      <c r="E35" s="18" t="s">
        <v>61</v>
      </c>
      <c r="F35" s="18" t="s">
        <v>57</v>
      </c>
      <c r="G35" s="18">
        <v>0</v>
      </c>
    </row>
    <row r="36" spans="2:7" ht="16.5" thickBot="1" x14ac:dyDescent="0.3">
      <c r="B36" s="16" t="s">
        <v>54</v>
      </c>
      <c r="C36" s="16" t="s">
        <v>55</v>
      </c>
      <c r="D36" s="16">
        <v>1</v>
      </c>
      <c r="E36" s="16" t="s">
        <v>62</v>
      </c>
      <c r="F36" s="16" t="s">
        <v>57</v>
      </c>
      <c r="G36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CCAB-ED1B-4D53-8016-E2E472304BBC}">
  <dimension ref="A1:E17"/>
  <sheetViews>
    <sheetView showGridLines="0" workbookViewId="0"/>
  </sheetViews>
  <sheetFormatPr defaultRowHeight="15.75" x14ac:dyDescent="0.25"/>
  <cols>
    <col min="1" max="1" width="2.125" customWidth="1"/>
    <col min="2" max="2" width="6.125" bestFit="1" customWidth="1"/>
    <col min="3" max="3" width="16.875" bestFit="1" customWidth="1"/>
    <col min="4" max="4" width="5.625" bestFit="1" customWidth="1"/>
    <col min="5" max="5" width="8.375" bestFit="1" customWidth="1"/>
  </cols>
  <sheetData>
    <row r="1" spans="1:5" x14ac:dyDescent="0.25">
      <c r="A1" s="15" t="s">
        <v>63</v>
      </c>
    </row>
    <row r="2" spans="1:5" x14ac:dyDescent="0.25">
      <c r="A2" s="15" t="s">
        <v>19</v>
      </c>
    </row>
    <row r="3" spans="1:5" x14ac:dyDescent="0.25">
      <c r="A3" s="15" t="s">
        <v>64</v>
      </c>
    </row>
    <row r="6" spans="1:5" ht="16.5" thickBot="1" x14ac:dyDescent="0.3">
      <c r="A6" t="s">
        <v>35</v>
      </c>
    </row>
    <row r="7" spans="1:5" x14ac:dyDescent="0.25">
      <c r="B7" s="20"/>
      <c r="C7" s="20"/>
      <c r="D7" s="20" t="s">
        <v>65</v>
      </c>
      <c r="E7" s="20" t="s">
        <v>67</v>
      </c>
    </row>
    <row r="8" spans="1:5" ht="16.5" thickBot="1" x14ac:dyDescent="0.3">
      <c r="B8" s="21" t="s">
        <v>31</v>
      </c>
      <c r="C8" s="21" t="s">
        <v>32</v>
      </c>
      <c r="D8" s="21" t="s">
        <v>66</v>
      </c>
      <c r="E8" s="21" t="s">
        <v>68</v>
      </c>
    </row>
    <row r="9" spans="1:5" x14ac:dyDescent="0.25">
      <c r="B9" s="18" t="s">
        <v>44</v>
      </c>
      <c r="C9" s="18" t="s">
        <v>45</v>
      </c>
      <c r="D9" s="18">
        <v>1</v>
      </c>
      <c r="E9" s="18">
        <v>0</v>
      </c>
    </row>
    <row r="10" spans="1:5" x14ac:dyDescent="0.25">
      <c r="B10" s="18" t="s">
        <v>47</v>
      </c>
      <c r="C10" s="18" t="s">
        <v>48</v>
      </c>
      <c r="D10" s="18">
        <v>1</v>
      </c>
      <c r="E10" s="18">
        <v>0</v>
      </c>
    </row>
    <row r="11" spans="1:5" x14ac:dyDescent="0.25">
      <c r="B11" s="18" t="s">
        <v>49</v>
      </c>
      <c r="C11" s="18" t="s">
        <v>16</v>
      </c>
      <c r="D11" s="18">
        <v>1</v>
      </c>
      <c r="E11" s="18">
        <v>0</v>
      </c>
    </row>
    <row r="12" spans="1:5" x14ac:dyDescent="0.25">
      <c r="B12" s="18" t="s">
        <v>50</v>
      </c>
      <c r="C12" s="18" t="s">
        <v>51</v>
      </c>
      <c r="D12" s="18">
        <v>1</v>
      </c>
      <c r="E12" s="18">
        <v>0</v>
      </c>
    </row>
    <row r="13" spans="1:5" x14ac:dyDescent="0.25">
      <c r="B13" s="18" t="s">
        <v>52</v>
      </c>
      <c r="C13" s="18" t="s">
        <v>53</v>
      </c>
      <c r="D13" s="18">
        <v>1</v>
      </c>
      <c r="E13" s="18">
        <v>0</v>
      </c>
    </row>
    <row r="14" spans="1:5" ht="16.5" thickBot="1" x14ac:dyDescent="0.3">
      <c r="B14" s="16" t="s">
        <v>54</v>
      </c>
      <c r="C14" s="16" t="s">
        <v>55</v>
      </c>
      <c r="D14" s="16">
        <v>1</v>
      </c>
      <c r="E14" s="16">
        <v>0</v>
      </c>
    </row>
    <row r="16" spans="1:5" x14ac:dyDescent="0.25">
      <c r="A16" t="s">
        <v>37</v>
      </c>
    </row>
    <row r="17" spans="2:2" x14ac:dyDescent="0.25">
      <c r="B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9"/>
  <sheetViews>
    <sheetView tabSelected="1" topLeftCell="A9" zoomScale="85" zoomScaleNormal="85" workbookViewId="0">
      <selection activeCell="L29" sqref="L29"/>
    </sheetView>
  </sheetViews>
  <sheetFormatPr defaultColWidth="10.875" defaultRowHeight="15" x14ac:dyDescent="0.25"/>
  <cols>
    <col min="1" max="1" width="15.5" style="4" bestFit="1" customWidth="1"/>
    <col min="2" max="2" width="22.5" style="4" bestFit="1" customWidth="1"/>
    <col min="3" max="3" width="15" style="4" bestFit="1" customWidth="1"/>
    <col min="4" max="4" width="16.625" style="4" customWidth="1"/>
    <col min="5" max="5" width="15.125" style="4" customWidth="1"/>
    <col min="6" max="6" width="21.375" style="4" customWidth="1"/>
    <col min="7" max="7" width="20.625" style="4" bestFit="1" customWidth="1"/>
    <col min="8" max="8" width="11.375" style="4" bestFit="1" customWidth="1"/>
    <col min="9" max="9" width="21.375" style="4" bestFit="1" customWidth="1"/>
    <col min="10" max="10" width="22.5" style="4" bestFit="1" customWidth="1"/>
    <col min="11" max="11" width="12" style="4" bestFit="1" customWidth="1"/>
    <col min="12" max="16384" width="10.875" style="4"/>
  </cols>
  <sheetData>
    <row r="2" spans="1:13" ht="15.75" x14ac:dyDescent="0.25">
      <c r="B2" s="51" t="s">
        <v>9</v>
      </c>
      <c r="C2" s="51"/>
      <c r="D2" s="51"/>
      <c r="F2" s="51" t="s">
        <v>10</v>
      </c>
      <c r="G2" s="51"/>
      <c r="H2" s="51"/>
      <c r="I2" s="51"/>
      <c r="J2" s="51"/>
      <c r="K2" s="51"/>
      <c r="L2" s="51"/>
    </row>
    <row r="3" spans="1:13" x14ac:dyDescent="0.25">
      <c r="B3" s="1"/>
      <c r="C3" s="2" t="s">
        <v>0</v>
      </c>
      <c r="D3" s="2" t="s">
        <v>1</v>
      </c>
      <c r="F3" s="3"/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3" x14ac:dyDescent="0.25">
      <c r="B4" s="1" t="s">
        <v>3</v>
      </c>
      <c r="C4" s="5">
        <v>0.04</v>
      </c>
      <c r="D4" s="5">
        <v>6.8000000000000005E-2</v>
      </c>
      <c r="F4" s="6" t="s">
        <v>3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3" x14ac:dyDescent="0.25">
      <c r="B5" s="1" t="s">
        <v>4</v>
      </c>
      <c r="C5" s="5">
        <v>0.106</v>
      </c>
      <c r="D5" s="5">
        <v>0.224</v>
      </c>
      <c r="F5" s="6" t="s">
        <v>4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3" x14ac:dyDescent="0.25">
      <c r="B6" s="1" t="s">
        <v>5</v>
      </c>
      <c r="C6" s="5">
        <v>8.3000000000000004E-2</v>
      </c>
      <c r="D6" s="5">
        <v>0.221</v>
      </c>
      <c r="F6" s="6" t="s">
        <v>5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3" x14ac:dyDescent="0.25">
      <c r="B7" s="1" t="s">
        <v>6</v>
      </c>
      <c r="C7" s="5">
        <v>0.11899999999999999</v>
      </c>
      <c r="D7" s="5">
        <v>0.3</v>
      </c>
      <c r="F7" s="6" t="s">
        <v>6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3" x14ac:dyDescent="0.25">
      <c r="B8" s="1" t="s">
        <v>7</v>
      </c>
      <c r="C8" s="5">
        <v>0.128</v>
      </c>
      <c r="D8" s="5">
        <v>0.23100000000000001</v>
      </c>
      <c r="F8" s="6" t="s">
        <v>7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3" x14ac:dyDescent="0.25">
      <c r="B9" s="1" t="s">
        <v>8</v>
      </c>
      <c r="C9" s="5">
        <v>6.2E-2</v>
      </c>
      <c r="D9" s="5">
        <v>6.8000000000000005E-2</v>
      </c>
      <c r="F9" s="6" t="s">
        <v>8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3" x14ac:dyDescent="0.25">
      <c r="B10" s="1" t="s">
        <v>2</v>
      </c>
      <c r="C10" s="5">
        <v>0.03</v>
      </c>
      <c r="D10" s="7"/>
    </row>
    <row r="12" spans="1:13" x14ac:dyDescent="0.25">
      <c r="B12" s="12" t="s">
        <v>16</v>
      </c>
      <c r="C12" s="23">
        <v>0.99999999999999978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f>SUM(C12:D12)</f>
        <v>0.99999999999999978</v>
      </c>
    </row>
    <row r="13" spans="1:13" ht="15.75" x14ac:dyDescent="0.25">
      <c r="A13" s="12" t="s">
        <v>16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/>
    </row>
    <row r="14" spans="1:13" ht="15.75" x14ac:dyDescent="0.25">
      <c r="A14" s="24">
        <f>C12</f>
        <v>0.99999999999999978</v>
      </c>
      <c r="B14" s="1" t="s">
        <v>3</v>
      </c>
      <c r="C14" s="32">
        <f>$D$4*$D$4*$G$4</f>
        <v>4.6240000000000005E-3</v>
      </c>
      <c r="D14" s="32">
        <f>$D$5*$D$4*$H$4</f>
        <v>6.0928000000000006E-3</v>
      </c>
      <c r="E14" s="32">
        <f>$D$4*$I$4*$D$6</f>
        <v>3.7570000000000004E-3</v>
      </c>
      <c r="F14" s="32">
        <f>$D$7*$D$4*$J$4</f>
        <v>4.0800000000000003E-3</v>
      </c>
      <c r="G14" s="32">
        <f>$D$4*$D$8*$K$4</f>
        <v>2.3562000000000006E-3</v>
      </c>
      <c r="H14" s="32">
        <f>$D$9*$D$4*$L$4</f>
        <v>9.2480000000000014E-4</v>
      </c>
      <c r="J14"/>
      <c r="K14"/>
      <c r="L14"/>
      <c r="M14"/>
    </row>
    <row r="15" spans="1:13" ht="15.75" x14ac:dyDescent="0.25">
      <c r="A15" s="24">
        <f>D12</f>
        <v>0</v>
      </c>
      <c r="B15" s="1" t="s">
        <v>4</v>
      </c>
      <c r="C15" s="32">
        <f>$D$5*$D$4*$G$5</f>
        <v>6.0928000000000006E-3</v>
      </c>
      <c r="D15" s="32">
        <f>$D$5*$D$5*$H$5</f>
        <v>5.0176000000000005E-2</v>
      </c>
      <c r="E15" s="32">
        <f>$D$5*$I$5*$D$6</f>
        <v>3.4652799999999997E-2</v>
      </c>
      <c r="F15" s="32">
        <f>$D$7*$D$5*$J$5</f>
        <v>4.0319999999999995E-2</v>
      </c>
      <c r="G15" s="32">
        <f>$D$5*$D$8*$K$5</f>
        <v>3.6220800000000004E-2</v>
      </c>
      <c r="H15" s="32">
        <f>$D$9*$D$5*$L$5</f>
        <v>3.0464000000000003E-3</v>
      </c>
      <c r="I15"/>
      <c r="J15"/>
      <c r="K15"/>
      <c r="L15"/>
      <c r="M15"/>
    </row>
    <row r="16" spans="1:13" ht="15.75" x14ac:dyDescent="0.25">
      <c r="A16" s="24">
        <f>E12</f>
        <v>0</v>
      </c>
      <c r="B16" s="1" t="s">
        <v>5</v>
      </c>
      <c r="C16" s="32">
        <f>$D$6*$D$4*$G$6</f>
        <v>3.7570000000000004E-3</v>
      </c>
      <c r="D16" s="32">
        <f>$D$5*$D$6*$H$6</f>
        <v>3.4652799999999997E-2</v>
      </c>
      <c r="E16" s="32">
        <f>$D$6*$I$6*$D$6</f>
        <v>4.8841000000000002E-2</v>
      </c>
      <c r="F16" s="32">
        <f>$D$7*$D$6*$J$6</f>
        <v>4.9724999999999998E-2</v>
      </c>
      <c r="G16" s="32">
        <f>$D$6*$D$8*$K$6</f>
        <v>3.0630600000000001E-2</v>
      </c>
      <c r="H16" s="32">
        <f>$D$9*$D$6*$L$6</f>
        <v>1.5028000000000003E-3</v>
      </c>
      <c r="I16"/>
      <c r="J16"/>
      <c r="K16"/>
      <c r="L16"/>
      <c r="M16"/>
    </row>
    <row r="17" spans="1:13" ht="15.75" x14ac:dyDescent="0.25">
      <c r="A17" s="24">
        <f>F12</f>
        <v>0</v>
      </c>
      <c r="B17" s="1" t="s">
        <v>6</v>
      </c>
      <c r="C17" s="32">
        <f>$D$7*$D$4*$G$7</f>
        <v>4.0800000000000003E-3</v>
      </c>
      <c r="D17" s="32">
        <f>$D$5*$D$7*$H$7</f>
        <v>4.0319999999999995E-2</v>
      </c>
      <c r="E17" s="32">
        <f>$D$7*$I$7*$D$6</f>
        <v>4.9724999999999998E-2</v>
      </c>
      <c r="F17" s="32">
        <f>$D$7*$D$7*$J$7</f>
        <v>0.09</v>
      </c>
      <c r="G17" s="32">
        <f>$D$7*$D$8*$K$7</f>
        <v>1.7325E-2</v>
      </c>
      <c r="H17" s="32">
        <f>$D$9*$D$7*$L$7</f>
        <v>3.0600000000000002E-3</v>
      </c>
      <c r="I17"/>
      <c r="J17"/>
      <c r="K17"/>
      <c r="L17"/>
      <c r="M17"/>
    </row>
    <row r="18" spans="1:13" ht="15.75" x14ac:dyDescent="0.25">
      <c r="A18" s="24">
        <f>G12</f>
        <v>0</v>
      </c>
      <c r="B18" s="1" t="s">
        <v>7</v>
      </c>
      <c r="C18" s="32">
        <f>$D$8*$D$4*$G$8</f>
        <v>2.3562000000000006E-3</v>
      </c>
      <c r="D18" s="32">
        <f>$D$5*$D$8*$H$8</f>
        <v>3.6220800000000004E-2</v>
      </c>
      <c r="E18" s="32">
        <f>$D$8*$I$8*$D$6</f>
        <v>3.0630600000000001E-2</v>
      </c>
      <c r="F18" s="32">
        <f>$D$7*$D$8*$J$8</f>
        <v>1.7325E-2</v>
      </c>
      <c r="G18" s="32">
        <f>$D$8*$D$8*$K$8</f>
        <v>5.3361000000000006E-2</v>
      </c>
      <c r="H18" s="32">
        <f>$D$9*$D$8*$L$8</f>
        <v>4.7124000000000011E-3</v>
      </c>
      <c r="I18"/>
      <c r="J18"/>
      <c r="K18"/>
      <c r="L18"/>
      <c r="M18"/>
    </row>
    <row r="19" spans="1:13" ht="15.75" x14ac:dyDescent="0.25">
      <c r="A19" s="24">
        <f>H12</f>
        <v>0</v>
      </c>
      <c r="B19" s="1" t="s">
        <v>8</v>
      </c>
      <c r="C19" s="32">
        <f>$D$9*$D$4*$G$9</f>
        <v>9.2480000000000014E-4</v>
      </c>
      <c r="D19" s="32">
        <f>$D$5*$D$9*$H$9</f>
        <v>3.0464000000000003E-3</v>
      </c>
      <c r="E19" s="32">
        <f>$D$9*$I$9*$D$6</f>
        <v>1.5028000000000001E-3</v>
      </c>
      <c r="F19" s="32">
        <f>$D$7*$D$9*$J$9</f>
        <v>3.0600000000000002E-3</v>
      </c>
      <c r="G19" s="32">
        <f>$D$9*$D$8*$K$9</f>
        <v>4.7124000000000011E-3</v>
      </c>
      <c r="H19" s="32">
        <f>$D$9*$D$9*$L$9</f>
        <v>4.6240000000000005E-3</v>
      </c>
      <c r="I19"/>
      <c r="J19"/>
      <c r="K19"/>
      <c r="L19"/>
      <c r="M19"/>
    </row>
    <row r="20" spans="1:13" ht="15.75" x14ac:dyDescent="0.25">
      <c r="A20">
        <v>1</v>
      </c>
      <c r="B20"/>
      <c r="C20" s="22">
        <f>C12*SUMPRODUCT($A$14:$A$19,C14:C19)</f>
        <v>4.6239999999999988E-3</v>
      </c>
      <c r="D20" s="22">
        <f t="shared" ref="D20:H20" si="0">D12*SUMPRODUCT($A$14:$A$19,D14:D19)</f>
        <v>0</v>
      </c>
      <c r="E20" s="22">
        <f t="shared" si="0"/>
        <v>0</v>
      </c>
      <c r="F20" s="22">
        <f t="shared" si="0"/>
        <v>0</v>
      </c>
      <c r="G20" s="22">
        <f t="shared" si="0"/>
        <v>0</v>
      </c>
      <c r="H20" s="22">
        <f t="shared" si="0"/>
        <v>0</v>
      </c>
      <c r="I20"/>
      <c r="J20"/>
      <c r="K20"/>
      <c r="L20"/>
      <c r="M20"/>
    </row>
    <row r="21" spans="1:13" ht="15.75" x14ac:dyDescent="0.25">
      <c r="A21"/>
      <c r="B21" s="11" t="s">
        <v>13</v>
      </c>
      <c r="C21" s="10" cm="1">
        <f t="array" ref="C21">SUMPRODUCT(A14:A19*C4:C9)</f>
        <v>3.9999999999999994E-2</v>
      </c>
      <c r="E21"/>
      <c r="F21"/>
      <c r="G21"/>
      <c r="H21"/>
      <c r="I21"/>
      <c r="J21"/>
      <c r="K21"/>
      <c r="L21"/>
      <c r="M21"/>
    </row>
    <row r="22" spans="1:13" ht="15.75" x14ac:dyDescent="0.25">
      <c r="A22"/>
      <c r="B22" s="11" t="s">
        <v>17</v>
      </c>
      <c r="C22" s="10">
        <f>SUM(C20:H20)^0.5</f>
        <v>6.7999999999999991E-2</v>
      </c>
      <c r="D22" s="4">
        <f>SQRT(SUMPRODUCT(A14:A19,MMULT(C14:H19,A14:A19)))</f>
        <v>6.7999999999999991E-2</v>
      </c>
      <c r="E22"/>
      <c r="F22"/>
      <c r="G22"/>
      <c r="H22"/>
      <c r="I22"/>
      <c r="J22"/>
      <c r="K22"/>
      <c r="L22"/>
      <c r="M22"/>
    </row>
    <row r="23" spans="1:13" ht="15.75" x14ac:dyDescent="0.25">
      <c r="A23"/>
      <c r="B23" s="11" t="s">
        <v>12</v>
      </c>
      <c r="C23" s="10">
        <f>(C21-C10)/C22</f>
        <v>0.14705882352941171</v>
      </c>
      <c r="D23"/>
      <c r="E23"/>
      <c r="F23"/>
      <c r="G23"/>
      <c r="H23"/>
      <c r="I23"/>
      <c r="J23"/>
      <c r="K23"/>
      <c r="L23"/>
      <c r="M23"/>
    </row>
    <row r="24" spans="1:13" ht="15.75" x14ac:dyDescent="0.25">
      <c r="A24"/>
      <c r="B24" s="14" t="s">
        <v>15</v>
      </c>
      <c r="C24" s="13"/>
      <c r="D24" s="13"/>
      <c r="E24"/>
      <c r="F24" s="14" t="s">
        <v>70</v>
      </c>
      <c r="G24" s="13"/>
      <c r="H24" s="13"/>
      <c r="I24"/>
      <c r="J24"/>
      <c r="K24"/>
      <c r="L24"/>
      <c r="M24"/>
    </row>
    <row r="25" spans="1:13" ht="15.75" x14ac:dyDescent="0.25">
      <c r="A25"/>
      <c r="B25" s="8"/>
      <c r="C25" s="8" t="s">
        <v>14</v>
      </c>
      <c r="D25" s="8"/>
      <c r="E25"/>
      <c r="F25" s="8"/>
      <c r="G25" s="8" t="s">
        <v>14</v>
      </c>
      <c r="H25" s="8"/>
      <c r="I25"/>
      <c r="J25"/>
      <c r="K25"/>
      <c r="L25"/>
      <c r="M25"/>
    </row>
    <row r="26" spans="1:13" ht="15.75" x14ac:dyDescent="0.25">
      <c r="A26"/>
      <c r="B26" s="9" t="s">
        <v>3</v>
      </c>
      <c r="C26" s="25">
        <v>0.4974534341054524</v>
      </c>
      <c r="D26" s="8"/>
      <c r="E26"/>
      <c r="F26" s="9" t="s">
        <v>3</v>
      </c>
      <c r="G26" s="25">
        <v>0</v>
      </c>
      <c r="H26" s="8"/>
      <c r="I26"/>
      <c r="J26"/>
      <c r="K26" s="27" t="s">
        <v>71</v>
      </c>
      <c r="L26" s="12"/>
      <c r="M26" s="12"/>
    </row>
    <row r="27" spans="1:13" ht="15.75" x14ac:dyDescent="0.25">
      <c r="A27"/>
      <c r="B27" s="9" t="s">
        <v>4</v>
      </c>
      <c r="C27" s="25">
        <v>0</v>
      </c>
      <c r="D27" s="8"/>
      <c r="E27"/>
      <c r="F27" s="9" t="s">
        <v>4</v>
      </c>
      <c r="G27" s="25">
        <v>0</v>
      </c>
      <c r="H27" s="8"/>
      <c r="I27"/>
      <c r="J27"/>
      <c r="K27" s="28"/>
      <c r="L27" s="29" t="s">
        <v>72</v>
      </c>
      <c r="M27" s="29" t="s">
        <v>73</v>
      </c>
    </row>
    <row r="28" spans="1:13" ht="15.75" x14ac:dyDescent="0.25">
      <c r="A28"/>
      <c r="B28" s="9" t="s">
        <v>5</v>
      </c>
      <c r="C28" s="25">
        <v>3.1640833434637681E-3</v>
      </c>
      <c r="D28" s="8"/>
      <c r="E28"/>
      <c r="F28" s="9" t="s">
        <v>5</v>
      </c>
      <c r="G28" s="25">
        <v>0</v>
      </c>
      <c r="H28" s="8"/>
      <c r="I28"/>
      <c r="J28"/>
      <c r="K28" s="30" t="s">
        <v>72</v>
      </c>
      <c r="L28" s="38">
        <f>C33^2</f>
        <v>2.7739372560211038E-3</v>
      </c>
      <c r="M28" s="38">
        <f>L29</f>
        <v>2.9917034141455955E-3</v>
      </c>
    </row>
    <row r="29" spans="1:13" ht="15.75" x14ac:dyDescent="0.25">
      <c r="A29"/>
      <c r="B29" s="9" t="s">
        <v>6</v>
      </c>
      <c r="C29" s="25">
        <v>0</v>
      </c>
      <c r="D29" s="8"/>
      <c r="E29"/>
      <c r="F29" s="9" t="s">
        <v>6</v>
      </c>
      <c r="G29" s="25">
        <v>8.1885932080338925E-2</v>
      </c>
      <c r="H29" s="8"/>
      <c r="I29"/>
      <c r="J29"/>
      <c r="K29" s="30" t="s">
        <v>73</v>
      </c>
      <c r="L29" s="38">
        <f>C26*SUMPRODUCT(G26:G31,C14:C19)+C27*SUMPRODUCT(D14:D19,G26:G31)+C28*SUMPRODUCT(G26:G31,E14:E19)+C29*SUMPRODUCT(G26:G31,F14:F19)+C30*SUMPRODUCT(G26:G31,G14:G19)+C31*SUMPRODUCT(G26:G31,H14:H19)</f>
        <v>2.9917034141455955E-3</v>
      </c>
      <c r="M29" s="38">
        <f>G33^2</f>
        <v>6.7114190519397526E-3</v>
      </c>
    </row>
    <row r="30" spans="1:13" ht="15.75" x14ac:dyDescent="0.25">
      <c r="A30"/>
      <c r="B30" s="9" t="s">
        <v>7</v>
      </c>
      <c r="C30" s="25">
        <v>0</v>
      </c>
      <c r="D30" s="8"/>
      <c r="E30"/>
      <c r="F30" s="9" t="s">
        <v>7</v>
      </c>
      <c r="G30" s="25">
        <v>0.16585173249314672</v>
      </c>
      <c r="H30" s="8"/>
      <c r="I30"/>
      <c r="J30"/>
      <c r="K30"/>
      <c r="L30"/>
      <c r="M30"/>
    </row>
    <row r="31" spans="1:13" ht="15.75" x14ac:dyDescent="0.25">
      <c r="A31"/>
      <c r="B31" s="9" t="s">
        <v>8</v>
      </c>
      <c r="C31" s="25">
        <v>0.4993814851760362</v>
      </c>
      <c r="D31" s="9"/>
      <c r="E31"/>
      <c r="F31" s="9" t="s">
        <v>8</v>
      </c>
      <c r="G31" s="25">
        <v>0.75226134357481855</v>
      </c>
      <c r="H31" s="9"/>
      <c r="I31"/>
      <c r="J31"/>
      <c r="K31" s="12" t="s">
        <v>74</v>
      </c>
      <c r="L31" s="33">
        <f>+L29</f>
        <v>2.9917034141455955E-3</v>
      </c>
      <c r="M31"/>
    </row>
    <row r="32" spans="1:13" ht="15.75" x14ac:dyDescent="0.25">
      <c r="A32"/>
      <c r="B32" s="11" t="s">
        <v>13</v>
      </c>
      <c r="C32" s="26">
        <v>5.1122408362639829E-2</v>
      </c>
      <c r="D32" s="9"/>
      <c r="E32"/>
      <c r="F32" s="11" t="s">
        <v>13</v>
      </c>
      <c r="G32" s="26">
        <v>7.761365097832186E-2</v>
      </c>
      <c r="H32" s="9"/>
      <c r="I32"/>
      <c r="J32"/>
      <c r="K32" s="12" t="s">
        <v>75</v>
      </c>
      <c r="L32" s="33">
        <f>+L31/(G33*C33)</f>
        <v>0.69336679888422625</v>
      </c>
      <c r="M32"/>
    </row>
    <row r="33" spans="1:13" ht="15.75" x14ac:dyDescent="0.25">
      <c r="A33"/>
      <c r="B33" s="11" t="s">
        <v>11</v>
      </c>
      <c r="C33" s="26">
        <v>5.2668180678860588E-2</v>
      </c>
      <c r="D33" s="50" t="s">
        <v>94</v>
      </c>
      <c r="E33"/>
      <c r="F33" s="11" t="s">
        <v>11</v>
      </c>
      <c r="G33" s="26">
        <v>8.1923250984929502E-2</v>
      </c>
      <c r="H33" s="9"/>
      <c r="I33"/>
      <c r="J33"/>
      <c r="K33"/>
      <c r="L33"/>
      <c r="M33"/>
    </row>
    <row r="34" spans="1:13" ht="15.75" x14ac:dyDescent="0.25">
      <c r="A34"/>
      <c r="B34" s="11" t="s">
        <v>12</v>
      </c>
      <c r="C34" s="26">
        <v>0.40104685771152382</v>
      </c>
      <c r="D34" s="9"/>
      <c r="E34"/>
      <c r="F34" s="11" t="s">
        <v>12</v>
      </c>
      <c r="G34" s="26">
        <v>0.58119826063886071</v>
      </c>
      <c r="H34" s="50" t="s">
        <v>92</v>
      </c>
      <c r="I34" t="s">
        <v>93</v>
      </c>
      <c r="J34"/>
      <c r="K34"/>
      <c r="L34"/>
      <c r="M34"/>
    </row>
    <row r="35" spans="1:13" ht="15.75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.75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.75" x14ac:dyDescent="0.25">
      <c r="A37"/>
      <c r="B37" s="34" t="s">
        <v>76</v>
      </c>
      <c r="C37" s="34" t="s">
        <v>77</v>
      </c>
      <c r="D37" s="34" t="s">
        <v>78</v>
      </c>
      <c r="E37" s="34" t="s">
        <v>11</v>
      </c>
      <c r="F37" s="34" t="s">
        <v>79</v>
      </c>
      <c r="G37" s="35" t="s">
        <v>81</v>
      </c>
      <c r="H37"/>
      <c r="I37"/>
      <c r="J37"/>
      <c r="K37"/>
      <c r="L37"/>
      <c r="M37"/>
    </row>
    <row r="38" spans="1:13" ht="15.75" x14ac:dyDescent="0.25">
      <c r="A38"/>
      <c r="B38" s="34">
        <f t="shared" ref="B38:B48" si="1">+B39-0.1</f>
        <v>-1.0999999999999999</v>
      </c>
      <c r="C38" s="34">
        <f t="shared" ref="C38:C48" si="2">1-B38</f>
        <v>2.0999999999999996</v>
      </c>
      <c r="D38" s="31">
        <f>+B38*$C$32+C38*$G$32</f>
        <v>0.10675401785557206</v>
      </c>
      <c r="E38" s="31">
        <f>+SQRT((B38^2)*($C$33^2)+(C38^2)*($G$33^2)+2*B38*C38*$C$33*$G$33*$L$32)</f>
        <v>0.13831902372951882</v>
      </c>
      <c r="F38" s="31">
        <f>+(D38-$C$10)/E38</f>
        <v>0.55490572291533535</v>
      </c>
      <c r="G38" s="31">
        <f>E38^2</f>
        <v>1.9132152325487189E-2</v>
      </c>
      <c r="H38"/>
      <c r="I38"/>
      <c r="J38"/>
      <c r="K38"/>
      <c r="L38"/>
      <c r="M38"/>
    </row>
    <row r="39" spans="1:13" ht="15.75" x14ac:dyDescent="0.25">
      <c r="A39"/>
      <c r="B39" s="34">
        <f t="shared" si="1"/>
        <v>-0.99999999999999989</v>
      </c>
      <c r="C39" s="34">
        <f t="shared" si="2"/>
        <v>2</v>
      </c>
      <c r="D39" s="31">
        <f t="shared" ref="D39:D70" si="3">+B39*$C$32+C39*$G$32</f>
        <v>0.10410489359400391</v>
      </c>
      <c r="E39" s="31">
        <f t="shared" ref="E39:E70" si="4">+SQRT((B39^2)*($C$33^2)+(C39^2)*($G$33^2)+2*B39*C39*$C$33*$G$33*$L$32)</f>
        <v>0.13286383935141169</v>
      </c>
      <c r="F39" s="31">
        <f t="shared" ref="F39:F70" si="5">+(D39-$C$10)/E39</f>
        <v>0.5577506562790483</v>
      </c>
      <c r="G39" s="31">
        <f t="shared" ref="G39:G70" si="6">E39^2</f>
        <v>1.7652799807197733E-2</v>
      </c>
      <c r="H39"/>
      <c r="I39"/>
      <c r="J39"/>
      <c r="K39"/>
      <c r="L39"/>
      <c r="M39"/>
    </row>
    <row r="40" spans="1:13" ht="15.75" x14ac:dyDescent="0.25">
      <c r="A40"/>
      <c r="B40" s="34">
        <f>+B41-0.1</f>
        <v>-0.89999999999999991</v>
      </c>
      <c r="C40" s="34">
        <f t="shared" si="2"/>
        <v>1.9</v>
      </c>
      <c r="D40" s="31">
        <f t="shared" si="3"/>
        <v>0.10145576933243569</v>
      </c>
      <c r="E40" s="31">
        <f t="shared" si="4"/>
        <v>0.12744993636130883</v>
      </c>
      <c r="F40" s="31">
        <f t="shared" si="5"/>
        <v>0.56065755207491963</v>
      </c>
      <c r="G40" s="31">
        <f t="shared" si="6"/>
        <v>1.6243486278501671E-2</v>
      </c>
      <c r="H40"/>
      <c r="I40"/>
      <c r="J40"/>
      <c r="K40"/>
      <c r="L40"/>
      <c r="M40"/>
    </row>
    <row r="41" spans="1:13" ht="15.75" x14ac:dyDescent="0.25">
      <c r="A41"/>
      <c r="B41" s="34">
        <f t="shared" si="1"/>
        <v>-0.79999999999999993</v>
      </c>
      <c r="C41" s="34">
        <f t="shared" si="2"/>
        <v>1.7999999999999998</v>
      </c>
      <c r="D41" s="31">
        <f t="shared" si="3"/>
        <v>9.8806645070867477E-2</v>
      </c>
      <c r="E41" s="31">
        <f t="shared" si="4"/>
        <v>0.12208280689515205</v>
      </c>
      <c r="F41" s="31">
        <f t="shared" si="5"/>
        <v>0.56360634900834516</v>
      </c>
      <c r="G41" s="31">
        <f t="shared" si="6"/>
        <v>1.4904211739398985E-2</v>
      </c>
      <c r="H41"/>
      <c r="I41"/>
      <c r="J41"/>
      <c r="K41"/>
      <c r="L41"/>
      <c r="M41"/>
    </row>
    <row r="42" spans="1:13" ht="15.75" x14ac:dyDescent="0.25">
      <c r="A42"/>
      <c r="B42" s="34">
        <f t="shared" si="1"/>
        <v>-0.7</v>
      </c>
      <c r="C42" s="34">
        <f t="shared" si="2"/>
        <v>1.7</v>
      </c>
      <c r="D42" s="31">
        <f t="shared" si="3"/>
        <v>9.6157520809299277E-2</v>
      </c>
      <c r="E42" s="31">
        <f t="shared" si="4"/>
        <v>0.11676890078222757</v>
      </c>
      <c r="F42" s="31">
        <f t="shared" si="5"/>
        <v>0.56656798484968329</v>
      </c>
      <c r="G42" s="31">
        <f t="shared" si="6"/>
        <v>1.3634976189889706E-2</v>
      </c>
      <c r="H42"/>
      <c r="I42"/>
      <c r="J42"/>
      <c r="K42"/>
      <c r="L42"/>
      <c r="M42"/>
    </row>
    <row r="43" spans="1:13" ht="15.75" x14ac:dyDescent="0.25">
      <c r="A43"/>
      <c r="B43" s="34">
        <f t="shared" si="1"/>
        <v>-0.6</v>
      </c>
      <c r="C43" s="34">
        <f t="shared" si="2"/>
        <v>1.6</v>
      </c>
      <c r="D43" s="31">
        <f t="shared" si="3"/>
        <v>9.3508396547731076E-2</v>
      </c>
      <c r="E43" s="31">
        <f t="shared" si="4"/>
        <v>0.11151582681383761</v>
      </c>
      <c r="F43" s="31">
        <f t="shared" si="5"/>
        <v>0.56950119424528667</v>
      </c>
      <c r="G43" s="31">
        <f t="shared" si="6"/>
        <v>1.2435779629973822E-2</v>
      </c>
      <c r="H43"/>
      <c r="I43"/>
      <c r="J43"/>
      <c r="K43"/>
      <c r="L43"/>
      <c r="M43"/>
    </row>
    <row r="44" spans="1:13" ht="15.75" x14ac:dyDescent="0.25">
      <c r="A44"/>
      <c r="B44" s="34">
        <f t="shared" si="1"/>
        <v>-0.5</v>
      </c>
      <c r="C44" s="34">
        <f t="shared" si="2"/>
        <v>1.5</v>
      </c>
      <c r="D44" s="31">
        <f t="shared" si="3"/>
        <v>9.085927228616289E-2</v>
      </c>
      <c r="E44" s="31">
        <f t="shared" si="4"/>
        <v>0.10633260111391672</v>
      </c>
      <c r="F44" s="31">
        <f t="shared" si="5"/>
        <v>0.57234819470806386</v>
      </c>
      <c r="G44" s="31">
        <f t="shared" si="6"/>
        <v>1.1306622059651324E-2</v>
      </c>
      <c r="H44"/>
      <c r="I44"/>
      <c r="J44"/>
      <c r="K44"/>
      <c r="L44"/>
      <c r="M44"/>
    </row>
    <row r="45" spans="1:13" ht="15.75" x14ac:dyDescent="0.25">
      <c r="A45"/>
      <c r="B45" s="34">
        <f t="shared" si="1"/>
        <v>-0.4</v>
      </c>
      <c r="C45" s="34">
        <f t="shared" si="2"/>
        <v>1.4</v>
      </c>
      <c r="D45" s="31">
        <f t="shared" si="3"/>
        <v>8.8210148024594676E-2</v>
      </c>
      <c r="E45" s="31">
        <f t="shared" si="4"/>
        <v>0.10122995346695672</v>
      </c>
      <c r="F45" s="31">
        <f t="shared" si="5"/>
        <v>0.5750288924472885</v>
      </c>
      <c r="G45" s="31">
        <f t="shared" si="6"/>
        <v>1.0247503478922223E-2</v>
      </c>
      <c r="H45"/>
      <c r="I45"/>
      <c r="J45"/>
      <c r="K45"/>
      <c r="L45"/>
      <c r="M45"/>
    </row>
    <row r="46" spans="1:13" ht="15.75" x14ac:dyDescent="0.25">
      <c r="A46"/>
      <c r="B46" s="34">
        <f t="shared" si="1"/>
        <v>-0.30000000000000004</v>
      </c>
      <c r="C46" s="34">
        <f t="shared" si="2"/>
        <v>1.3</v>
      </c>
      <c r="D46" s="31">
        <f t="shared" si="3"/>
        <v>8.5561023763026475E-2</v>
      </c>
      <c r="E46" s="31">
        <f t="shared" si="4"/>
        <v>9.6220704049526248E-2</v>
      </c>
      <c r="F46" s="31">
        <f t="shared" si="5"/>
        <v>0.57743314509971133</v>
      </c>
      <c r="G46" s="31">
        <f t="shared" si="6"/>
        <v>9.2584238877865162E-3</v>
      </c>
      <c r="H46"/>
      <c r="I46"/>
      <c r="J46"/>
      <c r="K46"/>
      <c r="L46"/>
      <c r="M46"/>
    </row>
    <row r="47" spans="1:13" ht="15.75" x14ac:dyDescent="0.25">
      <c r="A47"/>
      <c r="B47" s="34">
        <f t="shared" si="1"/>
        <v>-0.2</v>
      </c>
      <c r="C47" s="34">
        <f t="shared" si="2"/>
        <v>1.2</v>
      </c>
      <c r="D47" s="31">
        <f t="shared" si="3"/>
        <v>8.2911899501458261E-2</v>
      </c>
      <c r="E47" s="31">
        <f t="shared" si="4"/>
        <v>9.1320223862210295E-2</v>
      </c>
      <c r="F47" s="31">
        <f t="shared" si="5"/>
        <v>0.57941053212150539</v>
      </c>
      <c r="G47" s="31">
        <f t="shared" si="6"/>
        <v>8.3393832862442025E-3</v>
      </c>
      <c r="H47"/>
      <c r="I47"/>
      <c r="J47"/>
      <c r="K47"/>
      <c r="L47"/>
      <c r="M47"/>
    </row>
    <row r="48" spans="1:13" ht="15.75" x14ac:dyDescent="0.25">
      <c r="A48"/>
      <c r="B48" s="34">
        <f t="shared" si="1"/>
        <v>-0.1</v>
      </c>
      <c r="C48" s="34">
        <f t="shared" si="2"/>
        <v>1.1000000000000001</v>
      </c>
      <c r="D48" s="31">
        <f t="shared" si="3"/>
        <v>8.0262775239890075E-2</v>
      </c>
      <c r="E48" s="31">
        <f t="shared" si="4"/>
        <v>8.6546991133691534E-2</v>
      </c>
      <c r="F48" s="31">
        <f t="shared" si="5"/>
        <v>0.58075704980023823</v>
      </c>
      <c r="G48" s="31">
        <f t="shared" si="6"/>
        <v>7.490381674295281E-3</v>
      </c>
      <c r="H48"/>
      <c r="I48"/>
      <c r="J48"/>
      <c r="K48"/>
      <c r="L48"/>
      <c r="M48"/>
    </row>
    <row r="49" spans="1:13" ht="15.75" x14ac:dyDescent="0.25">
      <c r="A49"/>
      <c r="B49" s="34">
        <v>0</v>
      </c>
      <c r="C49" s="34">
        <f>1-B49</f>
        <v>1</v>
      </c>
      <c r="D49" s="31">
        <f t="shared" si="3"/>
        <v>7.761365097832186E-2</v>
      </c>
      <c r="E49" s="31">
        <f t="shared" si="4"/>
        <v>8.1923250984929502E-2</v>
      </c>
      <c r="F49" s="31">
        <f t="shared" si="5"/>
        <v>0.58119826063886071</v>
      </c>
      <c r="G49" s="31">
        <f t="shared" si="6"/>
        <v>6.7114190519397526E-3</v>
      </c>
      <c r="H49"/>
      <c r="I49"/>
      <c r="J49"/>
      <c r="K49"/>
      <c r="L49"/>
      <c r="M49"/>
    </row>
    <row r="50" spans="1:13" ht="15.75" x14ac:dyDescent="0.25">
      <c r="A50"/>
      <c r="B50" s="34">
        <f>+B49+0.1</f>
        <v>0.1</v>
      </c>
      <c r="C50" s="34">
        <f t="shared" ref="C50:C71" si="7">1-B50</f>
        <v>0.9</v>
      </c>
      <c r="D50" s="31">
        <f t="shared" si="3"/>
        <v>7.496452671675366E-2</v>
      </c>
      <c r="E50" s="31">
        <f t="shared" si="4"/>
        <v>7.7475773111196619E-2</v>
      </c>
      <c r="F50" s="31">
        <f t="shared" si="5"/>
        <v>0.58036886772615492</v>
      </c>
      <c r="G50" s="31">
        <f t="shared" si="6"/>
        <v>6.0024954191776171E-3</v>
      </c>
      <c r="H50"/>
      <c r="I50"/>
      <c r="J50"/>
      <c r="K50"/>
      <c r="L50"/>
      <c r="M50"/>
    </row>
    <row r="51" spans="1:13" ht="15.75" x14ac:dyDescent="0.25">
      <c r="A51"/>
      <c r="B51" s="34">
        <f t="shared" ref="B51:B58" si="8">+B50+0.1</f>
        <v>0.2</v>
      </c>
      <c r="C51" s="34">
        <f t="shared" si="7"/>
        <v>0.8</v>
      </c>
      <c r="D51" s="31">
        <f t="shared" si="3"/>
        <v>7.231540245518546E-2</v>
      </c>
      <c r="E51" s="31">
        <f t="shared" si="4"/>
        <v>7.323667644021592E-2</v>
      </c>
      <c r="F51" s="31">
        <f t="shared" si="5"/>
        <v>0.5777897702625554</v>
      </c>
      <c r="G51" s="31">
        <f t="shared" si="6"/>
        <v>5.3636107760088774E-3</v>
      </c>
      <c r="H51"/>
      <c r="I51"/>
      <c r="J51"/>
      <c r="K51"/>
      <c r="L51"/>
      <c r="M51"/>
    </row>
    <row r="52" spans="1:13" ht="15.75" x14ac:dyDescent="0.25">
      <c r="A52"/>
      <c r="B52" s="34">
        <f t="shared" si="8"/>
        <v>0.30000000000000004</v>
      </c>
      <c r="C52" s="34">
        <f t="shared" si="7"/>
        <v>0.7</v>
      </c>
      <c r="D52" s="31">
        <f t="shared" si="3"/>
        <v>6.9666278193617259E-2</v>
      </c>
      <c r="E52" s="31">
        <f t="shared" si="4"/>
        <v>6.9244242521913177E-2</v>
      </c>
      <c r="F52" s="31">
        <f t="shared" si="5"/>
        <v>0.57284586774220814</v>
      </c>
      <c r="G52" s="31">
        <f t="shared" si="6"/>
        <v>4.7947651224335289E-3</v>
      </c>
      <c r="H52"/>
      <c r="I52"/>
      <c r="J52"/>
      <c r="K52"/>
      <c r="L52"/>
      <c r="M52"/>
    </row>
    <row r="53" spans="1:13" ht="15.75" x14ac:dyDescent="0.25">
      <c r="A53"/>
      <c r="B53" s="34">
        <f t="shared" si="8"/>
        <v>0.4</v>
      </c>
      <c r="C53" s="34">
        <f t="shared" si="7"/>
        <v>0.6</v>
      </c>
      <c r="D53" s="31">
        <f t="shared" si="3"/>
        <v>6.7017153932049045E-2</v>
      </c>
      <c r="E53" s="31">
        <f t="shared" si="4"/>
        <v>6.5543561533163375E-2</v>
      </c>
      <c r="F53" s="31">
        <f t="shared" si="5"/>
        <v>0.56477178026585129</v>
      </c>
      <c r="G53" s="31">
        <f t="shared" si="6"/>
        <v>4.2959584584515735E-3</v>
      </c>
      <c r="H53"/>
      <c r="I53"/>
      <c r="J53"/>
      <c r="K53"/>
      <c r="L53"/>
      <c r="M53"/>
    </row>
    <row r="54" spans="1:13" ht="15.75" x14ac:dyDescent="0.25">
      <c r="A54"/>
      <c r="B54" s="34">
        <f t="shared" si="8"/>
        <v>0.5</v>
      </c>
      <c r="C54" s="34">
        <f t="shared" si="7"/>
        <v>0.5</v>
      </c>
      <c r="D54" s="31">
        <f t="shared" si="3"/>
        <v>6.4368029670480845E-2</v>
      </c>
      <c r="E54" s="31">
        <f t="shared" si="4"/>
        <v>6.2186741224018259E-2</v>
      </c>
      <c r="F54" s="31">
        <f t="shared" si="5"/>
        <v>0.55265847661441614</v>
      </c>
      <c r="G54" s="31">
        <f t="shared" si="6"/>
        <v>3.8671907840630119E-3</v>
      </c>
      <c r="H54"/>
      <c r="I54"/>
      <c r="J54"/>
      <c r="K54"/>
      <c r="L54"/>
      <c r="M54"/>
    </row>
    <row r="55" spans="1:13" ht="15.75" x14ac:dyDescent="0.25">
      <c r="A55"/>
      <c r="B55" s="34">
        <f t="shared" si="8"/>
        <v>0.6</v>
      </c>
      <c r="C55" s="34">
        <f t="shared" si="7"/>
        <v>0.4</v>
      </c>
      <c r="D55" s="31">
        <f t="shared" si="3"/>
        <v>6.1718905408912644E-2</v>
      </c>
      <c r="E55" s="31">
        <f t="shared" si="4"/>
        <v>5.9232272447271882E-2</v>
      </c>
      <c r="F55" s="31">
        <f t="shared" si="5"/>
        <v>0.53550039696938145</v>
      </c>
      <c r="G55" s="31">
        <f t="shared" si="6"/>
        <v>3.5084620992678439E-3</v>
      </c>
      <c r="H55"/>
      <c r="I55"/>
      <c r="J55"/>
      <c r="K55"/>
      <c r="L55"/>
      <c r="M55"/>
    </row>
    <row r="56" spans="1:13" ht="15.75" x14ac:dyDescent="0.25">
      <c r="A56"/>
      <c r="B56" s="34">
        <f t="shared" si="8"/>
        <v>0.7</v>
      </c>
      <c r="C56" s="34">
        <f t="shared" si="7"/>
        <v>0.30000000000000004</v>
      </c>
      <c r="D56" s="31">
        <f t="shared" si="3"/>
        <v>5.9069781147344444E-2</v>
      </c>
      <c r="E56" s="31">
        <f t="shared" si="4"/>
        <v>5.6743038375346708E-2</v>
      </c>
      <c r="F56" s="31">
        <f t="shared" si="5"/>
        <v>0.51230568506134966</v>
      </c>
      <c r="G56" s="31">
        <f t="shared" si="6"/>
        <v>3.2197724040660693E-3</v>
      </c>
      <c r="H56"/>
      <c r="I56"/>
      <c r="J56"/>
      <c r="K56"/>
      <c r="L56"/>
      <c r="M56"/>
    </row>
    <row r="57" spans="1:13" ht="15.75" x14ac:dyDescent="0.25">
      <c r="A57"/>
      <c r="B57" s="34">
        <f t="shared" si="8"/>
        <v>0.79999999999999993</v>
      </c>
      <c r="C57" s="34">
        <f t="shared" si="7"/>
        <v>0.20000000000000007</v>
      </c>
      <c r="D57" s="31">
        <f t="shared" si="3"/>
        <v>5.6420656885776237E-2</v>
      </c>
      <c r="E57" s="31">
        <f t="shared" si="4"/>
        <v>5.4782494452677924E-2</v>
      </c>
      <c r="F57" s="31">
        <f t="shared" si="5"/>
        <v>0.48228283778860898</v>
      </c>
      <c r="G57" s="31">
        <f t="shared" si="6"/>
        <v>3.0011216984576873E-3</v>
      </c>
      <c r="H57"/>
      <c r="I57"/>
      <c r="J57"/>
      <c r="K57"/>
      <c r="L57"/>
      <c r="M57"/>
    </row>
    <row r="58" spans="1:13" ht="15.75" x14ac:dyDescent="0.25">
      <c r="A58"/>
      <c r="B58" s="34">
        <f t="shared" si="8"/>
        <v>0.89999999999999991</v>
      </c>
      <c r="C58" s="34">
        <f t="shared" si="7"/>
        <v>0.10000000000000009</v>
      </c>
      <c r="D58" s="31">
        <f t="shared" si="3"/>
        <v>5.3771532624208036E-2</v>
      </c>
      <c r="E58" s="31">
        <f t="shared" si="4"/>
        <v>5.3408894225987297E-2</v>
      </c>
      <c r="F58" s="31">
        <f t="shared" si="5"/>
        <v>0.44508565415386309</v>
      </c>
      <c r="G58" s="31">
        <f t="shared" si="6"/>
        <v>2.8525099824426993E-3</v>
      </c>
      <c r="H58"/>
      <c r="I58"/>
      <c r="J58"/>
      <c r="K58"/>
      <c r="L58"/>
      <c r="M58"/>
    </row>
    <row r="59" spans="1:13" ht="15.75" x14ac:dyDescent="0.25">
      <c r="A59"/>
      <c r="B59" s="34">
        <f>+B58+0.1</f>
        <v>0.99999999999999989</v>
      </c>
      <c r="C59" s="34">
        <f t="shared" si="7"/>
        <v>0</v>
      </c>
      <c r="D59" s="31">
        <f t="shared" si="3"/>
        <v>5.1122408362639822E-2</v>
      </c>
      <c r="E59" s="31">
        <f t="shared" si="4"/>
        <v>5.2668180678860588E-2</v>
      </c>
      <c r="F59" s="31">
        <f t="shared" si="5"/>
        <v>0.40104685771152371</v>
      </c>
      <c r="G59" s="31">
        <f t="shared" si="6"/>
        <v>2.7739372560211038E-3</v>
      </c>
      <c r="H59"/>
      <c r="I59"/>
      <c r="J59"/>
      <c r="K59"/>
      <c r="L59"/>
      <c r="M59"/>
    </row>
    <row r="60" spans="1:13" ht="15.75" x14ac:dyDescent="0.25">
      <c r="A60"/>
      <c r="B60" s="34">
        <f t="shared" ref="B60:B70" si="9">+B59+0.1</f>
        <v>1.0999999999999999</v>
      </c>
      <c r="C60" s="34">
        <f t="shared" si="7"/>
        <v>-9.9999999999999867E-2</v>
      </c>
      <c r="D60" s="31">
        <f t="shared" si="3"/>
        <v>4.8473284101071629E-2</v>
      </c>
      <c r="E60" s="31">
        <f t="shared" si="4"/>
        <v>5.2587104114914927E-2</v>
      </c>
      <c r="F60" s="31">
        <f t="shared" si="5"/>
        <v>0.35128924499632558</v>
      </c>
      <c r="G60" s="31">
        <f t="shared" si="6"/>
        <v>2.7654035191929027E-3</v>
      </c>
      <c r="H60"/>
      <c r="I60"/>
      <c r="J60"/>
      <c r="K60"/>
      <c r="L60"/>
      <c r="M60"/>
    </row>
    <row r="61" spans="1:13" ht="15.75" x14ac:dyDescent="0.25">
      <c r="A61"/>
      <c r="B61" s="34">
        <f t="shared" si="9"/>
        <v>1.2</v>
      </c>
      <c r="C61" s="34">
        <f t="shared" si="7"/>
        <v>-0.19999999999999996</v>
      </c>
      <c r="D61" s="31">
        <f t="shared" si="3"/>
        <v>4.5824159839503428E-2</v>
      </c>
      <c r="E61" s="31">
        <f t="shared" si="4"/>
        <v>5.3168682247711332E-2</v>
      </c>
      <c r="F61" s="31">
        <f t="shared" si="5"/>
        <v>0.297621817403319</v>
      </c>
      <c r="G61" s="31">
        <f t="shared" si="6"/>
        <v>2.8269087719580942E-3</v>
      </c>
      <c r="H61"/>
      <c r="I61"/>
      <c r="J61"/>
      <c r="K61"/>
      <c r="L61"/>
      <c r="M61"/>
    </row>
    <row r="62" spans="1:13" ht="15.75" x14ac:dyDescent="0.25">
      <c r="A62"/>
      <c r="B62" s="34">
        <f t="shared" si="9"/>
        <v>1.3</v>
      </c>
      <c r="C62" s="34">
        <f t="shared" si="7"/>
        <v>-0.30000000000000004</v>
      </c>
      <c r="D62" s="31">
        <f t="shared" si="3"/>
        <v>4.3175035577935214E-2</v>
      </c>
      <c r="E62" s="31">
        <f t="shared" si="4"/>
        <v>5.439166309570502E-2</v>
      </c>
      <c r="F62" s="31">
        <f t="shared" si="5"/>
        <v>0.24222527549402267</v>
      </c>
      <c r="G62" s="31">
        <f t="shared" si="6"/>
        <v>2.9584530143166796E-3</v>
      </c>
      <c r="H62"/>
      <c r="I62"/>
      <c r="J62"/>
      <c r="K62"/>
      <c r="L62"/>
      <c r="M62"/>
    </row>
    <row r="63" spans="1:13" ht="15.75" x14ac:dyDescent="0.25">
      <c r="A63"/>
      <c r="B63" s="34">
        <f t="shared" si="9"/>
        <v>1.4000000000000001</v>
      </c>
      <c r="C63" s="34">
        <f t="shared" si="7"/>
        <v>-0.40000000000000013</v>
      </c>
      <c r="D63" s="31">
        <f t="shared" si="3"/>
        <v>4.0525911316367014E-2</v>
      </c>
      <c r="E63" s="31">
        <f t="shared" si="4"/>
        <v>5.6214199685387836E-2</v>
      </c>
      <c r="F63" s="31">
        <f t="shared" si="5"/>
        <v>0.18724648532358437</v>
      </c>
      <c r="G63" s="31">
        <f t="shared" si="6"/>
        <v>3.160036246268658E-3</v>
      </c>
      <c r="H63"/>
      <c r="I63"/>
      <c r="J63"/>
      <c r="K63"/>
      <c r="L63"/>
      <c r="M63"/>
    </row>
    <row r="64" spans="1:13" ht="15.75" x14ac:dyDescent="0.25">
      <c r="A64"/>
      <c r="B64" s="34">
        <f t="shared" si="9"/>
        <v>1.5000000000000002</v>
      </c>
      <c r="C64" s="34">
        <f t="shared" si="7"/>
        <v>-0.50000000000000022</v>
      </c>
      <c r="D64" s="31">
        <f t="shared" si="3"/>
        <v>3.7876787054798806E-2</v>
      </c>
      <c r="E64" s="31">
        <f t="shared" si="4"/>
        <v>5.8580359061839414E-2</v>
      </c>
      <c r="F64" s="31">
        <f t="shared" si="5"/>
        <v>0.13446122865999854</v>
      </c>
      <c r="G64" s="31">
        <f t="shared" si="6"/>
        <v>3.4316584678140312E-3</v>
      </c>
      <c r="H64"/>
      <c r="I64"/>
      <c r="J64"/>
      <c r="K64"/>
      <c r="L64"/>
      <c r="M64"/>
    </row>
    <row r="65" spans="1:13" ht="15.75" x14ac:dyDescent="0.25">
      <c r="A65"/>
      <c r="B65" s="34">
        <f t="shared" si="9"/>
        <v>1.6000000000000003</v>
      </c>
      <c r="C65" s="34">
        <f t="shared" si="7"/>
        <v>-0.60000000000000031</v>
      </c>
      <c r="D65" s="31">
        <f t="shared" si="3"/>
        <v>3.5227662793230606E-2</v>
      </c>
      <c r="E65" s="31">
        <f t="shared" si="4"/>
        <v>6.1427352856466104E-2</v>
      </c>
      <c r="F65" s="31">
        <f t="shared" si="5"/>
        <v>8.5103175542104142E-2</v>
      </c>
      <c r="G65" s="31">
        <f t="shared" si="6"/>
        <v>3.7733196789527944E-3</v>
      </c>
      <c r="H65"/>
      <c r="I65"/>
      <c r="J65"/>
      <c r="K65"/>
      <c r="L65"/>
      <c r="M65"/>
    </row>
    <row r="66" spans="1:13" ht="15.75" x14ac:dyDescent="0.25">
      <c r="A66"/>
      <c r="B66" s="34">
        <f t="shared" si="9"/>
        <v>1.7000000000000004</v>
      </c>
      <c r="C66" s="34">
        <f t="shared" si="7"/>
        <v>-0.7000000000000004</v>
      </c>
      <c r="D66" s="31">
        <f t="shared" si="3"/>
        <v>3.2578538531662406E-2</v>
      </c>
      <c r="E66" s="31">
        <f t="shared" si="4"/>
        <v>6.4691729608080145E-2</v>
      </c>
      <c r="F66" s="31">
        <f t="shared" si="5"/>
        <v>3.985885904247552E-2</v>
      </c>
      <c r="G66" s="31">
        <f t="shared" si="6"/>
        <v>4.1850198796849532E-3</v>
      </c>
      <c r="H66"/>
      <c r="I66"/>
      <c r="J66"/>
      <c r="K66"/>
      <c r="L66"/>
      <c r="M66"/>
    </row>
    <row r="67" spans="1:13" ht="15.75" x14ac:dyDescent="0.25">
      <c r="A67"/>
      <c r="B67" s="34">
        <f t="shared" si="9"/>
        <v>1.8000000000000005</v>
      </c>
      <c r="C67" s="34">
        <f t="shared" si="7"/>
        <v>-0.80000000000000049</v>
      </c>
      <c r="D67" s="31">
        <f t="shared" si="3"/>
        <v>2.9929414270094191E-2</v>
      </c>
      <c r="E67" s="31">
        <f t="shared" si="4"/>
        <v>6.8313681426274378E-2</v>
      </c>
      <c r="F67" s="31">
        <f t="shared" si="5"/>
        <v>-1.0332590548788544E-3</v>
      </c>
      <c r="G67" s="31">
        <f t="shared" si="6"/>
        <v>4.6667590700105047E-3</v>
      </c>
      <c r="H67"/>
      <c r="I67"/>
      <c r="J67"/>
      <c r="K67"/>
      <c r="L67"/>
      <c r="M67"/>
    </row>
    <row r="68" spans="1:13" ht="15.75" x14ac:dyDescent="0.25">
      <c r="A68"/>
      <c r="B68" s="34">
        <f t="shared" si="9"/>
        <v>1.9000000000000006</v>
      </c>
      <c r="C68" s="34">
        <f t="shared" si="7"/>
        <v>-0.90000000000000058</v>
      </c>
      <c r="D68" s="31">
        <f t="shared" si="3"/>
        <v>2.7280290008525984E-2</v>
      </c>
      <c r="E68" s="31">
        <f t="shared" si="4"/>
        <v>7.2239443865034392E-2</v>
      </c>
      <c r="F68" s="31">
        <f t="shared" si="5"/>
        <v>-3.76485455308221E-2</v>
      </c>
      <c r="G68" s="31">
        <f t="shared" si="6"/>
        <v>5.2185372499294553E-3</v>
      </c>
      <c r="H68"/>
      <c r="I68"/>
      <c r="J68"/>
      <c r="K68"/>
      <c r="L68"/>
      <c r="M68"/>
    </row>
    <row r="69" spans="1:13" ht="15.75" x14ac:dyDescent="0.25">
      <c r="A69"/>
      <c r="B69" s="34">
        <f t="shared" si="9"/>
        <v>2.0000000000000004</v>
      </c>
      <c r="C69" s="34">
        <f t="shared" si="7"/>
        <v>-1.0000000000000004</v>
      </c>
      <c r="D69" s="31">
        <f t="shared" si="3"/>
        <v>2.4631165746957798E-2</v>
      </c>
      <c r="E69" s="31">
        <f t="shared" si="4"/>
        <v>7.6422211558170638E-2</v>
      </c>
      <c r="F69" s="31">
        <f t="shared" si="5"/>
        <v>-7.0252275399745281E-2</v>
      </c>
      <c r="G69" s="31">
        <f t="shared" si="6"/>
        <v>5.8403544194417902E-3</v>
      </c>
      <c r="H69"/>
      <c r="I69"/>
      <c r="J69"/>
      <c r="K69"/>
      <c r="L69"/>
      <c r="M69"/>
    </row>
    <row r="70" spans="1:13" ht="15.75" x14ac:dyDescent="0.25">
      <c r="A70"/>
      <c r="B70" s="34">
        <f t="shared" si="9"/>
        <v>2.1000000000000005</v>
      </c>
      <c r="C70" s="34">
        <f t="shared" si="7"/>
        <v>-1.1000000000000005</v>
      </c>
      <c r="D70" s="31">
        <f t="shared" si="3"/>
        <v>2.1982041485389583E-2</v>
      </c>
      <c r="E70" s="31">
        <f t="shared" si="4"/>
        <v>8.082209214408842E-2</v>
      </c>
      <c r="F70" s="31">
        <f t="shared" si="5"/>
        <v>-9.9205035429126467E-2</v>
      </c>
      <c r="G70" s="31">
        <f t="shared" si="6"/>
        <v>6.532210578547519E-3</v>
      </c>
      <c r="H70"/>
      <c r="I70"/>
      <c r="J70"/>
      <c r="K70"/>
      <c r="L70"/>
      <c r="M70"/>
    </row>
    <row r="71" spans="1:13" ht="15.75" x14ac:dyDescent="0.25">
      <c r="A71"/>
      <c r="B71" s="34">
        <v>2.5</v>
      </c>
      <c r="C71" s="34">
        <f t="shared" si="7"/>
        <v>-1.5</v>
      </c>
      <c r="D71" s="31">
        <f t="shared" ref="D71" si="10">+B71*$C$32+C71*$G$32</f>
        <v>1.1385544439116768E-2</v>
      </c>
      <c r="E71" s="31">
        <f t="shared" ref="E71" si="11">+SQRT((B71^2)*($C$33^2)+(C71^2)*($G$33^2)+2*B71*C71*$C$33*$G$33*$L$32)</f>
        <v>0.10000012555444306</v>
      </c>
      <c r="F71" s="31">
        <f t="shared" ref="F71" si="12">+(D71-$C$10)/E71</f>
        <v>-0.18614432189636568</v>
      </c>
      <c r="G71" s="31">
        <f t="shared" ref="G71" si="13">E71^2</f>
        <v>1.0000025110904375E-2</v>
      </c>
      <c r="H71"/>
      <c r="I71"/>
      <c r="J71"/>
      <c r="K71"/>
      <c r="L71"/>
      <c r="M71"/>
    </row>
    <row r="72" spans="1:13" ht="15.75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15.75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15.75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15.75" x14ac:dyDescent="0.25">
      <c r="A75"/>
      <c r="G75"/>
      <c r="H75"/>
      <c r="I75"/>
      <c r="J75"/>
      <c r="K75"/>
      <c r="L75"/>
      <c r="M75"/>
    </row>
    <row r="76" spans="1:13" ht="15.75" x14ac:dyDescent="0.25">
      <c r="B76" s="37" t="s">
        <v>80</v>
      </c>
      <c r="C76" s="40" t="s">
        <v>83</v>
      </c>
      <c r="D76" s="40" t="s">
        <v>84</v>
      </c>
      <c r="E76"/>
      <c r="F76"/>
      <c r="H76"/>
      <c r="I76"/>
      <c r="J76"/>
      <c r="K76"/>
      <c r="L76"/>
      <c r="M76"/>
    </row>
    <row r="77" spans="1:13" ht="15.75" x14ac:dyDescent="0.25">
      <c r="B77" s="39">
        <v>4.0231162450136608</v>
      </c>
      <c r="C77" s="43">
        <f>(G32-C10)/(B77*G33^2)</f>
        <v>1.7634150635191295</v>
      </c>
      <c r="D77" s="43">
        <f>1-C77</f>
        <v>-0.76341506351912947</v>
      </c>
      <c r="E77"/>
      <c r="F77"/>
      <c r="G77"/>
      <c r="H77"/>
      <c r="I77"/>
      <c r="J77"/>
      <c r="K77"/>
      <c r="L77"/>
      <c r="M77"/>
    </row>
    <row r="78" spans="1:13" ht="45" x14ac:dyDescent="0.25">
      <c r="A78"/>
      <c r="B78" s="41" t="s">
        <v>86</v>
      </c>
      <c r="C78" s="41" t="s">
        <v>85</v>
      </c>
      <c r="D78" s="42" t="s">
        <v>82</v>
      </c>
      <c r="E78"/>
      <c r="F78"/>
      <c r="G78"/>
      <c r="H78"/>
      <c r="I78"/>
      <c r="J78"/>
      <c r="K78"/>
      <c r="L78"/>
      <c r="M78"/>
    </row>
    <row r="79" spans="1:13" ht="15.75" x14ac:dyDescent="0.25">
      <c r="A79" s="36"/>
      <c r="B79" t="s">
        <v>87</v>
      </c>
      <c r="G79"/>
      <c r="H79"/>
      <c r="I79"/>
      <c r="J79"/>
      <c r="K79"/>
      <c r="L79"/>
      <c r="M79"/>
    </row>
    <row r="80" spans="1:13" ht="15.75" x14ac:dyDescent="0.25">
      <c r="A80"/>
      <c r="B80" s="49" t="s">
        <v>80</v>
      </c>
      <c r="C80" s="44" t="s">
        <v>90</v>
      </c>
      <c r="D80" s="44" t="s">
        <v>91</v>
      </c>
      <c r="E80" s="44" t="s">
        <v>88</v>
      </c>
      <c r="F80" s="44" t="s">
        <v>89</v>
      </c>
      <c r="G80"/>
      <c r="H80"/>
      <c r="I80"/>
      <c r="J80"/>
      <c r="K80"/>
      <c r="L80"/>
      <c r="M80"/>
    </row>
    <row r="81" spans="1:13" ht="15.75" x14ac:dyDescent="0.25">
      <c r="A81"/>
      <c r="B81" s="44">
        <v>4</v>
      </c>
      <c r="C81" s="47">
        <f t="shared" ref="C81:C87" si="14">($G$32-$C$10)/(B81*$G$33^2)</f>
        <v>1.7736059471864014</v>
      </c>
      <c r="D81" s="47">
        <f t="shared" ref="D81:D87" si="15">1-C81</f>
        <v>-0.77360594718640141</v>
      </c>
      <c r="E81" s="48">
        <f t="shared" ref="E81:E87" si="16">$C$10+C81*($G$32-$C$10)</f>
        <v>0.11444785454240927</v>
      </c>
      <c r="F81" s="48">
        <f t="shared" ref="F81:F87" si="17">C81*$G$33</f>
        <v>0.14529956515971518</v>
      </c>
      <c r="G81"/>
      <c r="H81"/>
      <c r="I81"/>
      <c r="J81"/>
      <c r="K81"/>
      <c r="L81"/>
      <c r="M81"/>
    </row>
    <row r="82" spans="1:13" ht="15.75" x14ac:dyDescent="0.25">
      <c r="A82"/>
      <c r="B82" s="44">
        <v>5</v>
      </c>
      <c r="C82" s="45">
        <f t="shared" si="14"/>
        <v>1.418884757749121</v>
      </c>
      <c r="D82" s="45">
        <f t="shared" si="15"/>
        <v>-0.41888475774912104</v>
      </c>
      <c r="E82" s="46">
        <f t="shared" si="16"/>
        <v>9.755828363392742E-2</v>
      </c>
      <c r="F82" s="46">
        <f t="shared" si="17"/>
        <v>0.11623965212777214</v>
      </c>
      <c r="G82"/>
      <c r="H82"/>
      <c r="I82"/>
      <c r="J82"/>
      <c r="K82"/>
      <c r="L82"/>
      <c r="M82"/>
    </row>
    <row r="83" spans="1:13" ht="15.75" x14ac:dyDescent="0.25">
      <c r="A83"/>
      <c r="B83" s="44">
        <v>6</v>
      </c>
      <c r="C83" s="47">
        <f t="shared" si="14"/>
        <v>1.1824039647909343</v>
      </c>
      <c r="D83" s="47">
        <f t="shared" si="15"/>
        <v>-0.18240396479093435</v>
      </c>
      <c r="E83" s="48">
        <f t="shared" si="16"/>
        <v>8.6298569694939514E-2</v>
      </c>
      <c r="F83" s="48">
        <f t="shared" si="17"/>
        <v>9.6866376773143456E-2</v>
      </c>
      <c r="G83"/>
      <c r="H83"/>
      <c r="I83"/>
      <c r="J83"/>
      <c r="K83"/>
      <c r="L83"/>
      <c r="M83"/>
    </row>
    <row r="84" spans="1:13" ht="15.75" x14ac:dyDescent="0.25">
      <c r="A84"/>
      <c r="B84" s="44">
        <v>7</v>
      </c>
      <c r="C84" s="45">
        <f t="shared" si="14"/>
        <v>1.0134891126779437</v>
      </c>
      <c r="D84" s="45">
        <f t="shared" si="15"/>
        <v>-1.3489112677943726E-2</v>
      </c>
      <c r="E84" s="46">
        <f t="shared" si="16"/>
        <v>7.825591688137673E-2</v>
      </c>
      <c r="F84" s="46">
        <f t="shared" si="17"/>
        <v>8.3028322948408687E-2</v>
      </c>
      <c r="G84"/>
      <c r="H84"/>
      <c r="I84"/>
      <c r="J84"/>
      <c r="K84"/>
      <c r="L84"/>
      <c r="M84"/>
    </row>
    <row r="85" spans="1:13" ht="15.75" x14ac:dyDescent="0.25">
      <c r="A85"/>
      <c r="B85" s="44">
        <v>8</v>
      </c>
      <c r="C85" s="47">
        <f t="shared" si="14"/>
        <v>0.88680297359320071</v>
      </c>
      <c r="D85" s="47">
        <f t="shared" si="15"/>
        <v>0.11319702640679929</v>
      </c>
      <c r="E85" s="48">
        <f t="shared" si="16"/>
        <v>7.2223927271204635E-2</v>
      </c>
      <c r="F85" s="48">
        <f t="shared" si="17"/>
        <v>7.2649782579857589E-2</v>
      </c>
      <c r="G85"/>
      <c r="H85"/>
      <c r="I85"/>
      <c r="J85"/>
      <c r="K85"/>
      <c r="L85"/>
      <c r="M85"/>
    </row>
    <row r="86" spans="1:13" ht="15.75" x14ac:dyDescent="0.25">
      <c r="A86"/>
      <c r="B86" s="44">
        <v>9</v>
      </c>
      <c r="C86" s="45">
        <f t="shared" si="14"/>
        <v>0.78826930986062282</v>
      </c>
      <c r="D86" s="45">
        <f t="shared" si="15"/>
        <v>0.21173069013937718</v>
      </c>
      <c r="E86" s="46">
        <f t="shared" si="16"/>
        <v>6.7532379796626352E-2</v>
      </c>
      <c r="F86" s="46">
        <f t="shared" si="17"/>
        <v>6.4577584515428971E-2</v>
      </c>
      <c r="G86"/>
      <c r="H86"/>
      <c r="I86"/>
      <c r="J86"/>
      <c r="K86"/>
      <c r="L86"/>
      <c r="M86"/>
    </row>
    <row r="87" spans="1:13" ht="15.75" x14ac:dyDescent="0.25">
      <c r="A87"/>
      <c r="B87" s="44">
        <v>10</v>
      </c>
      <c r="C87" s="47">
        <f t="shared" si="14"/>
        <v>0.70944237887456052</v>
      </c>
      <c r="D87" s="47">
        <f t="shared" si="15"/>
        <v>0.29055762112543948</v>
      </c>
      <c r="E87" s="48">
        <f t="shared" si="16"/>
        <v>6.3779141816963703E-2</v>
      </c>
      <c r="F87" s="48">
        <f t="shared" si="17"/>
        <v>5.8119826063886069E-2</v>
      </c>
      <c r="G87"/>
      <c r="H87"/>
      <c r="I87"/>
      <c r="J87"/>
      <c r="K87"/>
      <c r="L87"/>
      <c r="M87"/>
    </row>
    <row r="88" spans="1:13" ht="15.75" x14ac:dyDescent="0.25">
      <c r="A88"/>
      <c r="B88" s="44">
        <v>11</v>
      </c>
      <c r="C88" s="45">
        <f t="shared" ref="C88:C94" si="18">($G$32-$C$10)/(B88*$G$33^2)</f>
        <v>0.64494761715869142</v>
      </c>
      <c r="D88" s="45">
        <f t="shared" ref="D88:D94" si="19">1-C88</f>
        <v>0.35505238284130858</v>
      </c>
      <c r="E88" s="46">
        <f t="shared" ref="E88:E90" si="20">$C$10+C88*($G$32-$C$10)</f>
        <v>6.0708310742694283E-2</v>
      </c>
      <c r="F88" s="46">
        <f t="shared" ref="F88:F90" si="21">C88*$G$33</f>
        <v>5.2836205512623705E-2</v>
      </c>
      <c r="G88"/>
      <c r="H88"/>
      <c r="I88"/>
      <c r="J88"/>
      <c r="K88"/>
      <c r="L88"/>
      <c r="M88"/>
    </row>
    <row r="89" spans="1:13" ht="15.75" x14ac:dyDescent="0.25">
      <c r="A89"/>
      <c r="B89" s="44">
        <v>12</v>
      </c>
      <c r="C89" s="47">
        <f t="shared" si="18"/>
        <v>0.59120198239546717</v>
      </c>
      <c r="D89" s="47">
        <f t="shared" si="19"/>
        <v>0.40879801760453283</v>
      </c>
      <c r="E89" s="48">
        <f t="shared" si="20"/>
        <v>5.8149284847469757E-2</v>
      </c>
      <c r="F89" s="48">
        <f t="shared" si="21"/>
        <v>4.8433188386571728E-2</v>
      </c>
      <c r="G89"/>
      <c r="H89"/>
      <c r="I89"/>
      <c r="J89"/>
      <c r="K89"/>
      <c r="L89"/>
      <c r="M89"/>
    </row>
    <row r="90" spans="1:13" ht="15.75" x14ac:dyDescent="0.25">
      <c r="A90"/>
      <c r="B90" s="44">
        <v>13</v>
      </c>
      <c r="C90" s="45">
        <f t="shared" si="18"/>
        <v>0.54572490682658514</v>
      </c>
      <c r="D90" s="45">
        <f t="shared" si="19"/>
        <v>0.45427509317341486</v>
      </c>
      <c r="E90" s="46">
        <f t="shared" si="20"/>
        <v>5.5983955243818245E-2</v>
      </c>
      <c r="F90" s="46">
        <f t="shared" si="21"/>
        <v>4.4707558510681603E-2</v>
      </c>
      <c r="G90"/>
      <c r="H90"/>
      <c r="I90"/>
      <c r="J90"/>
      <c r="K90"/>
      <c r="L90"/>
      <c r="M90"/>
    </row>
    <row r="91" spans="1:13" ht="15.75" x14ac:dyDescent="0.25">
      <c r="A91"/>
      <c r="B91" s="44">
        <v>14</v>
      </c>
      <c r="C91" s="47">
        <f>($G$32-$C$10)/(B91*$G$33^2)</f>
        <v>0.50674455633897186</v>
      </c>
      <c r="D91" s="47">
        <f>1-C91</f>
        <v>0.49325544366102814</v>
      </c>
      <c r="E91" s="48">
        <f>$C$10+C91*($G$32-$C$10)</f>
        <v>5.4127958440688365E-2</v>
      </c>
      <c r="F91" s="48">
        <f>C91*$G$33</f>
        <v>4.1514161474204343E-2</v>
      </c>
      <c r="G91"/>
      <c r="H91"/>
      <c r="I91"/>
      <c r="J91"/>
      <c r="K91"/>
      <c r="L91"/>
      <c r="M91"/>
    </row>
    <row r="92" spans="1:13" ht="15.75" x14ac:dyDescent="0.25">
      <c r="A92"/>
      <c r="B92" s="44">
        <v>15</v>
      </c>
      <c r="C92" s="45">
        <f t="shared" si="18"/>
        <v>0.47296158591637372</v>
      </c>
      <c r="D92" s="45">
        <f t="shared" si="19"/>
        <v>0.52703841408362628</v>
      </c>
      <c r="E92" s="46">
        <f t="shared" ref="E92:E94" si="22">$C$10+C92*($G$32-$C$10)</f>
        <v>5.2519427877975811E-2</v>
      </c>
      <c r="F92" s="46">
        <f t="shared" ref="F92:F94" si="23">C92*$G$33</f>
        <v>3.874655070925738E-2</v>
      </c>
      <c r="G92"/>
      <c r="H92"/>
      <c r="I92"/>
      <c r="J92"/>
      <c r="K92"/>
      <c r="L92"/>
      <c r="M92"/>
    </row>
    <row r="93" spans="1:13" ht="15.75" x14ac:dyDescent="0.25">
      <c r="A93"/>
      <c r="B93" s="44">
        <v>16</v>
      </c>
      <c r="C93" s="47">
        <f t="shared" si="18"/>
        <v>0.44340148679660035</v>
      </c>
      <c r="D93" s="47">
        <f t="shared" si="19"/>
        <v>0.5565985132033997</v>
      </c>
      <c r="E93" s="48">
        <f t="shared" si="22"/>
        <v>5.1111963635602317E-2</v>
      </c>
      <c r="F93" s="48">
        <f t="shared" si="23"/>
        <v>3.6324891289928794E-2</v>
      </c>
      <c r="G93"/>
      <c r="H93"/>
      <c r="I93"/>
      <c r="J93"/>
      <c r="K93"/>
      <c r="L93"/>
      <c r="M93"/>
    </row>
    <row r="94" spans="1:13" ht="15.75" x14ac:dyDescent="0.25">
      <c r="A94"/>
      <c r="B94" s="44">
        <v>17</v>
      </c>
      <c r="C94" s="45">
        <f t="shared" si="18"/>
        <v>0.41731904639680034</v>
      </c>
      <c r="D94" s="45">
        <f t="shared" si="19"/>
        <v>0.5826809536031996</v>
      </c>
      <c r="E94" s="46">
        <f t="shared" si="22"/>
        <v>4.9870083421743358E-2</v>
      </c>
      <c r="F94" s="46">
        <f t="shared" si="23"/>
        <v>3.4188132978756516E-2</v>
      </c>
      <c r="G94"/>
      <c r="H94"/>
      <c r="I94"/>
      <c r="J94"/>
      <c r="K94"/>
      <c r="L94"/>
      <c r="M94"/>
    </row>
    <row r="95" spans="1:13" ht="15.75" x14ac:dyDescent="0.25">
      <c r="A95"/>
      <c r="B95" s="44">
        <v>18</v>
      </c>
      <c r="C95" s="45">
        <f>($G$32-$C$10)/(B95*$G$33^2)</f>
        <v>0.39413465493031141</v>
      </c>
      <c r="D95" s="45">
        <f>1-C95</f>
        <v>0.60586534506968859</v>
      </c>
      <c r="E95" s="46">
        <f>$C$10+C95*($G$32-$C$10)</f>
        <v>4.8766189898313175E-2</v>
      </c>
      <c r="F95" s="46">
        <f>C95*$G$33</f>
        <v>3.2288792257714485E-2</v>
      </c>
      <c r="G95"/>
      <c r="H95"/>
      <c r="I95"/>
      <c r="J95"/>
      <c r="K95"/>
      <c r="L95"/>
      <c r="M95"/>
    </row>
    <row r="96" spans="1:13" ht="15.75" x14ac:dyDescent="0.25">
      <c r="A96"/>
      <c r="B96" s="44">
        <v>19</v>
      </c>
      <c r="C96" s="47">
        <f>($G$32-$C$10)/(B96*$G$33^2)</f>
        <v>0.37339072572345294</v>
      </c>
      <c r="D96" s="47">
        <f>1-C96</f>
        <v>0.626609274276547</v>
      </c>
      <c r="E96" s="48">
        <f>$C$10+C96*($G$32-$C$10)</f>
        <v>4.7778495693138794E-2</v>
      </c>
      <c r="F96" s="48">
        <f>C96*$G$33</f>
        <v>3.0589382138887407E-2</v>
      </c>
      <c r="G96"/>
      <c r="H96"/>
      <c r="I96"/>
      <c r="J96"/>
      <c r="K96"/>
      <c r="L96"/>
      <c r="M96"/>
    </row>
    <row r="97" spans="1:13" ht="15.75" x14ac:dyDescent="0.25">
      <c r="A97"/>
      <c r="B97" s="44">
        <v>20</v>
      </c>
      <c r="C97" s="45">
        <f>($G$32-$C$10)/(B97*$G$33^2)</f>
        <v>0.35472118943728026</v>
      </c>
      <c r="D97" s="45">
        <f>1-C97</f>
        <v>0.64527881056271974</v>
      </c>
      <c r="E97" s="46">
        <f>$C$10+C97*($G$32-$C$10)</f>
        <v>4.6889570908481851E-2</v>
      </c>
      <c r="F97" s="46">
        <f>C97*$G$33</f>
        <v>2.9059913031943035E-2</v>
      </c>
      <c r="G97"/>
      <c r="H97"/>
      <c r="I97"/>
      <c r="J97"/>
      <c r="K97"/>
      <c r="L97"/>
      <c r="M97"/>
    </row>
    <row r="98" spans="1:13" ht="15.75" x14ac:dyDescent="0.25">
      <c r="A98"/>
      <c r="B98" s="44">
        <v>21</v>
      </c>
      <c r="C98" s="47">
        <f>($G$32-$C$10)/(B98*$G$33^2)</f>
        <v>0.33782970422598119</v>
      </c>
      <c r="D98" s="47">
        <f>1-C98</f>
        <v>0.66217029577401876</v>
      </c>
      <c r="E98" s="48">
        <f>$C$10+C98*($G$32-$C$10)</f>
        <v>4.6085305627125574E-2</v>
      </c>
      <c r="F98" s="48">
        <f>C98*$G$33</f>
        <v>2.7676107649469556E-2</v>
      </c>
      <c r="G98"/>
      <c r="H98"/>
      <c r="I98"/>
      <c r="J98"/>
      <c r="K98"/>
      <c r="L98"/>
      <c r="M98"/>
    </row>
    <row r="99" spans="1:13" ht="15.75" x14ac:dyDescent="0.25">
      <c r="A99"/>
      <c r="B99" s="44">
        <v>9999</v>
      </c>
      <c r="C99" s="45">
        <f>($G$32-$C$10)/(B99*$G$33^2)</f>
        <v>7.0951333020758138E-4</v>
      </c>
      <c r="D99" s="45">
        <f>1-C99</f>
        <v>0.99929048666979237</v>
      </c>
      <c r="E99" s="46">
        <f>$C$10+C99*($G$32-$C$10)</f>
        <v>3.0033782520068969E-2</v>
      </c>
      <c r="F99" s="46">
        <f>C99*$G$33</f>
        <v>5.8125638627748852E-5</v>
      </c>
      <c r="G99"/>
      <c r="H99"/>
      <c r="I99"/>
      <c r="J99"/>
      <c r="K99"/>
      <c r="L99"/>
      <c r="M99"/>
    </row>
    <row r="100" spans="1:13" ht="15.7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15.7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15.7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8" spans="1:13" x14ac:dyDescent="0.25">
      <c r="B108" s="12" t="s">
        <v>16</v>
      </c>
      <c r="C108" s="23">
        <v>0.11757843047172281</v>
      </c>
      <c r="D108" s="23">
        <v>0.88242158058281439</v>
      </c>
      <c r="E108" s="23">
        <v>0</v>
      </c>
      <c r="F108" s="23">
        <v>0</v>
      </c>
      <c r="G108" s="23">
        <v>0</v>
      </c>
      <c r="H108" s="23">
        <v>0</v>
      </c>
      <c r="I108" s="23">
        <f>SUM(C108,D108)</f>
        <v>1.0000000110545373</v>
      </c>
    </row>
    <row r="109" spans="1:13" x14ac:dyDescent="0.25">
      <c r="A109" s="12" t="s">
        <v>16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8</v>
      </c>
    </row>
    <row r="110" spans="1:13" ht="15.75" x14ac:dyDescent="0.25">
      <c r="A110" s="24">
        <f>C108</f>
        <v>0.11757843047172281</v>
      </c>
      <c r="B110" s="1" t="s">
        <v>3</v>
      </c>
      <c r="C110" s="32">
        <v>4.6240000000000005E-3</v>
      </c>
      <c r="D110" s="32">
        <v>6.0928000000000006E-3</v>
      </c>
      <c r="E110" s="32">
        <v>3.7570000000000004E-3</v>
      </c>
      <c r="F110" s="32">
        <v>4.0800000000000003E-3</v>
      </c>
      <c r="G110" s="32">
        <v>2.3562000000000006E-3</v>
      </c>
      <c r="H110" s="32">
        <v>9.2480000000000014E-4</v>
      </c>
    </row>
    <row r="111" spans="1:13" ht="15.75" x14ac:dyDescent="0.25">
      <c r="A111" s="24">
        <f>D108</f>
        <v>0.88242158058281439</v>
      </c>
      <c r="B111" s="1" t="s">
        <v>4</v>
      </c>
      <c r="C111" s="32">
        <v>6.0928000000000006E-3</v>
      </c>
      <c r="D111" s="32">
        <v>5.0176000000000005E-2</v>
      </c>
      <c r="E111" s="32">
        <v>3.4652799999999997E-2</v>
      </c>
      <c r="F111" s="32">
        <v>4.0319999999999995E-2</v>
      </c>
      <c r="G111" s="32">
        <v>3.6220800000000004E-2</v>
      </c>
      <c r="H111" s="32">
        <v>3.0464000000000003E-3</v>
      </c>
    </row>
    <row r="112" spans="1:13" ht="15.75" x14ac:dyDescent="0.25">
      <c r="A112" s="24">
        <f>E108</f>
        <v>0</v>
      </c>
      <c r="B112" s="1" t="s">
        <v>5</v>
      </c>
      <c r="C112" s="32">
        <v>3.7570000000000004E-3</v>
      </c>
      <c r="D112" s="32">
        <v>3.4652799999999997E-2</v>
      </c>
      <c r="E112" s="32">
        <v>4.8841000000000002E-2</v>
      </c>
      <c r="F112" s="32">
        <v>4.9724999999999998E-2</v>
      </c>
      <c r="G112" s="32">
        <v>3.0630600000000001E-2</v>
      </c>
      <c r="H112" s="32">
        <v>1.5028000000000003E-3</v>
      </c>
    </row>
    <row r="113" spans="1:8" ht="15.75" x14ac:dyDescent="0.25">
      <c r="A113" s="24">
        <f>F108</f>
        <v>0</v>
      </c>
      <c r="B113" s="1" t="s">
        <v>6</v>
      </c>
      <c r="C113" s="32">
        <v>4.0800000000000003E-3</v>
      </c>
      <c r="D113" s="32">
        <v>4.0319999999999995E-2</v>
      </c>
      <c r="E113" s="32">
        <v>4.9724999999999998E-2</v>
      </c>
      <c r="F113" s="32">
        <v>0.09</v>
      </c>
      <c r="G113" s="32">
        <v>1.7325E-2</v>
      </c>
      <c r="H113" s="32">
        <v>3.0600000000000002E-3</v>
      </c>
    </row>
    <row r="114" spans="1:8" ht="15.75" x14ac:dyDescent="0.25">
      <c r="A114" s="24">
        <f>G108</f>
        <v>0</v>
      </c>
      <c r="B114" s="1" t="s">
        <v>7</v>
      </c>
      <c r="C114" s="32">
        <v>2.3562000000000006E-3</v>
      </c>
      <c r="D114" s="32">
        <v>3.6220800000000004E-2</v>
      </c>
      <c r="E114" s="32">
        <v>3.0630600000000001E-2</v>
      </c>
      <c r="F114" s="32">
        <v>1.7325E-2</v>
      </c>
      <c r="G114" s="32">
        <v>5.3361000000000006E-2</v>
      </c>
      <c r="H114" s="32">
        <v>4.7124000000000011E-3</v>
      </c>
    </row>
    <row r="115" spans="1:8" ht="15.75" x14ac:dyDescent="0.25">
      <c r="A115" s="24">
        <f>H108</f>
        <v>0</v>
      </c>
      <c r="B115" s="1" t="s">
        <v>8</v>
      </c>
      <c r="C115" s="32">
        <v>9.2480000000000014E-4</v>
      </c>
      <c r="D115" s="32">
        <v>3.0464000000000003E-3</v>
      </c>
      <c r="E115" s="32">
        <v>1.5028000000000001E-3</v>
      </c>
      <c r="F115" s="32">
        <v>3.0600000000000002E-3</v>
      </c>
      <c r="G115" s="32">
        <v>4.7124000000000011E-3</v>
      </c>
      <c r="H115" s="32">
        <v>4.6240000000000005E-3</v>
      </c>
    </row>
    <row r="116" spans="1:8" ht="15.75" x14ac:dyDescent="0.25">
      <c r="B116"/>
      <c r="C116" s="22">
        <f>C108*SUMPRODUCT($A$14:$A$19,C110:C115)</f>
        <v>5.4368266250124622E-4</v>
      </c>
      <c r="D116" s="22">
        <f t="shared" ref="D116:H116" si="24">D108*SUMPRODUCT($A$14:$A$19,D110:D115)</f>
        <v>5.3764182061749703E-3</v>
      </c>
      <c r="E116" s="22">
        <f t="shared" si="24"/>
        <v>0</v>
      </c>
      <c r="F116" s="22">
        <f t="shared" si="24"/>
        <v>0</v>
      </c>
      <c r="G116" s="22">
        <f t="shared" si="24"/>
        <v>0</v>
      </c>
      <c r="H116" s="22">
        <f t="shared" si="24"/>
        <v>0</v>
      </c>
    </row>
    <row r="117" spans="1:8" x14ac:dyDescent="0.25">
      <c r="B117" s="11" t="s">
        <v>13</v>
      </c>
      <c r="C117" s="10" cm="1">
        <f t="array" ref="C117">SUMPRODUCT(A110:A115*C4:C9)</f>
        <v>9.8239824760647243E-2</v>
      </c>
    </row>
    <row r="118" spans="1:8" x14ac:dyDescent="0.25">
      <c r="B118" s="11" t="s">
        <v>17</v>
      </c>
      <c r="C118" s="10">
        <f>SQRT(SUMPRODUCT(A110:A115,MMULT(C110:H115,A110:A115)))</f>
        <v>0.20099419100412599</v>
      </c>
    </row>
    <row r="119" spans="1:8" x14ac:dyDescent="0.25">
      <c r="B119" s="11" t="s">
        <v>12</v>
      </c>
      <c r="C119" s="10">
        <f>(C117-C10)/C118</f>
        <v>0.33951142776681753</v>
      </c>
    </row>
    <row r="121" spans="1:8" x14ac:dyDescent="0.25">
      <c r="B121" s="52" t="s">
        <v>95</v>
      </c>
    </row>
    <row r="122" spans="1:8" ht="15.75" x14ac:dyDescent="0.25">
      <c r="B122" s="14" t="s">
        <v>15</v>
      </c>
      <c r="C122" s="13"/>
      <c r="D122" s="13"/>
      <c r="E122"/>
      <c r="F122" s="14" t="s">
        <v>70</v>
      </c>
      <c r="G122" s="13"/>
      <c r="H122" s="13"/>
    </row>
    <row r="123" spans="1:8" ht="15.75" x14ac:dyDescent="0.25">
      <c r="B123" s="8"/>
      <c r="C123" s="8" t="s">
        <v>14</v>
      </c>
      <c r="D123" s="8"/>
      <c r="E123"/>
      <c r="F123" s="8"/>
      <c r="G123" s="8" t="s">
        <v>14</v>
      </c>
      <c r="H123" s="8"/>
    </row>
    <row r="124" spans="1:8" ht="15.75" x14ac:dyDescent="0.25">
      <c r="B124" s="9" t="s">
        <v>3</v>
      </c>
      <c r="C124" s="25">
        <v>1.0000009999999999</v>
      </c>
      <c r="D124" s="8"/>
      <c r="E124"/>
      <c r="F124" s="9" t="s">
        <v>3</v>
      </c>
      <c r="G124" s="25">
        <v>0.11757843047172281</v>
      </c>
      <c r="H124" s="8"/>
    </row>
    <row r="125" spans="1:8" ht="15.75" x14ac:dyDescent="0.25">
      <c r="B125" s="9" t="s">
        <v>4</v>
      </c>
      <c r="C125" s="25">
        <v>0</v>
      </c>
      <c r="D125" s="8"/>
      <c r="E125"/>
      <c r="F125" s="9" t="s">
        <v>4</v>
      </c>
      <c r="G125" s="25">
        <v>0.88242158058281439</v>
      </c>
      <c r="H125" s="8"/>
    </row>
    <row r="126" spans="1:8" ht="15.75" x14ac:dyDescent="0.25">
      <c r="B126" s="9" t="s">
        <v>5</v>
      </c>
      <c r="C126" s="25">
        <v>0</v>
      </c>
      <c r="D126" s="8"/>
      <c r="E126"/>
      <c r="F126" s="9" t="s">
        <v>5</v>
      </c>
      <c r="G126" s="25">
        <v>0</v>
      </c>
      <c r="H126" s="8"/>
    </row>
    <row r="127" spans="1:8" ht="15.75" x14ac:dyDescent="0.25">
      <c r="B127" s="9" t="s">
        <v>6</v>
      </c>
      <c r="C127" s="25">
        <v>0</v>
      </c>
      <c r="D127" s="8"/>
      <c r="E127"/>
      <c r="F127" s="9" t="s">
        <v>6</v>
      </c>
      <c r="G127" s="25">
        <v>0</v>
      </c>
      <c r="H127" s="8"/>
    </row>
    <row r="128" spans="1:8" ht="15.75" x14ac:dyDescent="0.25">
      <c r="B128" s="9" t="s">
        <v>7</v>
      </c>
      <c r="C128" s="25">
        <v>0</v>
      </c>
      <c r="D128" s="8"/>
      <c r="E128"/>
      <c r="F128" s="9" t="s">
        <v>7</v>
      </c>
      <c r="G128" s="25">
        <v>0</v>
      </c>
      <c r="H128" s="8"/>
    </row>
    <row r="129" spans="2:8" ht="15.75" x14ac:dyDescent="0.25">
      <c r="B129" s="9" t="s">
        <v>8</v>
      </c>
      <c r="C129" s="25">
        <v>0</v>
      </c>
      <c r="D129" s="9"/>
      <c r="E129"/>
      <c r="F129" s="9" t="s">
        <v>8</v>
      </c>
      <c r="G129" s="25">
        <v>0</v>
      </c>
      <c r="H129" s="9"/>
    </row>
    <row r="130" spans="2:8" ht="15.75" x14ac:dyDescent="0.25">
      <c r="B130" s="11" t="s">
        <v>13</v>
      </c>
      <c r="C130" s="26">
        <v>4.0000040000000001E-2</v>
      </c>
      <c r="D130" s="9"/>
      <c r="E130"/>
      <c r="F130" s="11" t="s">
        <v>13</v>
      </c>
      <c r="G130" s="26">
        <v>9.8239824760647243E-2</v>
      </c>
      <c r="H130" s="9"/>
    </row>
    <row r="131" spans="2:8" ht="15.75" x14ac:dyDescent="0.25">
      <c r="B131" s="11" t="s">
        <v>11</v>
      </c>
      <c r="C131" s="26">
        <v>6.8000067999999997E-2</v>
      </c>
      <c r="D131" s="50" t="s">
        <v>94</v>
      </c>
      <c r="E131"/>
      <c r="F131" s="11" t="s">
        <v>11</v>
      </c>
      <c r="G131" s="26">
        <v>0.20099419100412599</v>
      </c>
      <c r="H131" s="9"/>
    </row>
    <row r="132" spans="2:8" ht="15.75" x14ac:dyDescent="0.25">
      <c r="B132" s="11" t="s">
        <v>12</v>
      </c>
      <c r="C132" s="26">
        <v>0.1470592647054412</v>
      </c>
      <c r="D132" s="9"/>
      <c r="E132"/>
      <c r="F132" s="11" t="s">
        <v>12</v>
      </c>
      <c r="G132" s="26">
        <v>0.33951142776681753</v>
      </c>
      <c r="H132" s="50" t="s">
        <v>92</v>
      </c>
    </row>
    <row r="135" spans="2:8" x14ac:dyDescent="0.25">
      <c r="B135" s="34" t="s">
        <v>76</v>
      </c>
      <c r="C135" s="34" t="s">
        <v>77</v>
      </c>
      <c r="D135" s="34" t="s">
        <v>78</v>
      </c>
      <c r="E135" s="34" t="s">
        <v>11</v>
      </c>
      <c r="F135" s="34" t="s">
        <v>79</v>
      </c>
      <c r="G135" s="35" t="s">
        <v>81</v>
      </c>
    </row>
    <row r="136" spans="2:8" x14ac:dyDescent="0.25">
      <c r="B136" s="34">
        <f t="shared" ref="B136:B146" si="25">+B137-0.1</f>
        <v>-1.0999999999999999</v>
      </c>
      <c r="C136" s="34">
        <f t="shared" ref="C136:C146" si="26">1-B136</f>
        <v>2.0999999999999996</v>
      </c>
      <c r="D136" s="31">
        <f>+B136*$C$130+C136*$G$130</f>
        <v>0.16230358799735919</v>
      </c>
      <c r="E136" s="31">
        <f>+SQRT((B136^2)*($C$131^2)+(C136^2)*($G$131^2)+2*B136*C136*$C$131*$G$131*L32)</f>
        <v>0.37412689530990595</v>
      </c>
      <c r="F136" s="31">
        <f>+(D136-$C$10)/E136</f>
        <v>0.35363292416538578</v>
      </c>
      <c r="G136" s="31">
        <f>E136^2</f>
        <v>0.13997093379422931</v>
      </c>
    </row>
    <row r="137" spans="2:8" x14ac:dyDescent="0.25">
      <c r="B137" s="34">
        <f t="shared" si="25"/>
        <v>-0.99999999999999989</v>
      </c>
      <c r="C137" s="34">
        <f t="shared" si="26"/>
        <v>2</v>
      </c>
      <c r="D137" s="31">
        <f t="shared" ref="D137:D169" si="27">+B137*$C$130+C137*$G$130</f>
        <v>0.1564796095212945</v>
      </c>
      <c r="E137" s="31">
        <f t="shared" ref="E137:E169" si="28">+SQRT((B137^2)*($C$33^2)+(C137^2)*($G$33^2)+2*B137*C137*$C$33*$G$33*$L$32)</f>
        <v>0.13286383935141169</v>
      </c>
      <c r="F137" s="31">
        <f t="shared" ref="F137:F169" si="29">+(D137-$C$10)/E137</f>
        <v>0.95194907913784177</v>
      </c>
      <c r="G137" s="31">
        <f t="shared" ref="G137:G169" si="30">E137^2</f>
        <v>1.7652799807197733E-2</v>
      </c>
    </row>
    <row r="138" spans="2:8" x14ac:dyDescent="0.25">
      <c r="B138" s="34">
        <f>+B139-0.1</f>
        <v>-0.89999999999999991</v>
      </c>
      <c r="C138" s="34">
        <f t="shared" si="26"/>
        <v>1.9</v>
      </c>
      <c r="D138" s="31">
        <f t="shared" si="27"/>
        <v>0.15065563104522978</v>
      </c>
      <c r="E138" s="31">
        <f t="shared" si="28"/>
        <v>0.12744993636130883</v>
      </c>
      <c r="F138" s="31">
        <f t="shared" si="29"/>
        <v>0.9466903985199504</v>
      </c>
      <c r="G138" s="31">
        <f t="shared" si="30"/>
        <v>1.6243486278501671E-2</v>
      </c>
    </row>
    <row r="139" spans="2:8" x14ac:dyDescent="0.25">
      <c r="B139" s="34">
        <f t="shared" si="25"/>
        <v>-0.79999999999999993</v>
      </c>
      <c r="C139" s="34">
        <f t="shared" si="26"/>
        <v>1.7999999999999998</v>
      </c>
      <c r="D139" s="31">
        <f t="shared" si="27"/>
        <v>0.14483165256916503</v>
      </c>
      <c r="E139" s="31">
        <f t="shared" si="28"/>
        <v>0.12208280689515205</v>
      </c>
      <c r="F139" s="31">
        <f t="shared" si="29"/>
        <v>0.94060462312097304</v>
      </c>
      <c r="G139" s="31">
        <f t="shared" si="30"/>
        <v>1.4904211739398985E-2</v>
      </c>
    </row>
    <row r="140" spans="2:8" x14ac:dyDescent="0.25">
      <c r="B140" s="34">
        <f t="shared" si="25"/>
        <v>-0.7</v>
      </c>
      <c r="C140" s="34">
        <f t="shared" si="26"/>
        <v>1.7</v>
      </c>
      <c r="D140" s="31">
        <f t="shared" si="27"/>
        <v>0.1390076740931003</v>
      </c>
      <c r="E140" s="31">
        <f t="shared" si="28"/>
        <v>0.11676890078222757</v>
      </c>
      <c r="F140" s="31">
        <f t="shared" si="29"/>
        <v>0.93353344394667337</v>
      </c>
      <c r="G140" s="31">
        <f t="shared" si="30"/>
        <v>1.3634976189889706E-2</v>
      </c>
    </row>
    <row r="141" spans="2:8" x14ac:dyDescent="0.25">
      <c r="B141" s="34">
        <f t="shared" si="25"/>
        <v>-0.6</v>
      </c>
      <c r="C141" s="34">
        <f t="shared" si="26"/>
        <v>1.6</v>
      </c>
      <c r="D141" s="31">
        <f t="shared" si="27"/>
        <v>0.13318369561703558</v>
      </c>
      <c r="E141" s="31">
        <f t="shared" si="28"/>
        <v>0.11151582681383761</v>
      </c>
      <c r="F141" s="31">
        <f t="shared" si="29"/>
        <v>0.92528297162059758</v>
      </c>
      <c r="G141" s="31">
        <f t="shared" si="30"/>
        <v>1.2435779629973822E-2</v>
      </c>
    </row>
    <row r="142" spans="2:8" x14ac:dyDescent="0.25">
      <c r="B142" s="34">
        <f t="shared" si="25"/>
        <v>-0.5</v>
      </c>
      <c r="C142" s="34">
        <f t="shared" si="26"/>
        <v>1.5</v>
      </c>
      <c r="D142" s="31">
        <f t="shared" si="27"/>
        <v>0.12735971714097086</v>
      </c>
      <c r="E142" s="31">
        <f t="shared" si="28"/>
        <v>0.10633260111391672</v>
      </c>
      <c r="F142" s="31">
        <f t="shared" si="29"/>
        <v>0.91561493014420858</v>
      </c>
      <c r="G142" s="31">
        <f t="shared" si="30"/>
        <v>1.1306622059651324E-2</v>
      </c>
    </row>
    <row r="143" spans="2:8" x14ac:dyDescent="0.25">
      <c r="B143" s="34">
        <f t="shared" si="25"/>
        <v>-0.4</v>
      </c>
      <c r="C143" s="34">
        <f t="shared" si="26"/>
        <v>1.4</v>
      </c>
      <c r="D143" s="31">
        <f t="shared" si="27"/>
        <v>0.12153573866490613</v>
      </c>
      <c r="E143" s="31">
        <f t="shared" si="28"/>
        <v>0.10122995346695672</v>
      </c>
      <c r="F143" s="31">
        <f t="shared" si="29"/>
        <v>0.90423570820651467</v>
      </c>
      <c r="G143" s="31">
        <f t="shared" si="30"/>
        <v>1.0247503478922223E-2</v>
      </c>
    </row>
    <row r="144" spans="2:8" x14ac:dyDescent="0.25">
      <c r="B144" s="34">
        <f t="shared" si="25"/>
        <v>-0.30000000000000004</v>
      </c>
      <c r="C144" s="34">
        <f t="shared" si="26"/>
        <v>1.3</v>
      </c>
      <c r="D144" s="31">
        <f t="shared" si="27"/>
        <v>0.11571176018884141</v>
      </c>
      <c r="E144" s="31">
        <f t="shared" si="28"/>
        <v>9.6220704049526248E-2</v>
      </c>
      <c r="F144" s="31">
        <f t="shared" si="29"/>
        <v>0.89078292489654076</v>
      </c>
      <c r="G144" s="31">
        <f t="shared" si="30"/>
        <v>9.2584238877865162E-3</v>
      </c>
    </row>
    <row r="145" spans="2:7" x14ac:dyDescent="0.25">
      <c r="B145" s="34">
        <f t="shared" si="25"/>
        <v>-0.2</v>
      </c>
      <c r="C145" s="34">
        <f t="shared" si="26"/>
        <v>1.2</v>
      </c>
      <c r="D145" s="31">
        <f t="shared" si="27"/>
        <v>0.10988778171277669</v>
      </c>
      <c r="E145" s="31">
        <f t="shared" si="28"/>
        <v>9.1320223862210295E-2</v>
      </c>
      <c r="F145" s="31">
        <f t="shared" si="29"/>
        <v>0.8748093065706497</v>
      </c>
      <c r="G145" s="31">
        <f t="shared" si="30"/>
        <v>8.3393832862442025E-3</v>
      </c>
    </row>
    <row r="146" spans="2:7" x14ac:dyDescent="0.25">
      <c r="B146" s="34">
        <f t="shared" si="25"/>
        <v>-0.1</v>
      </c>
      <c r="C146" s="34">
        <f t="shared" si="26"/>
        <v>1.1000000000000001</v>
      </c>
      <c r="D146" s="31">
        <f t="shared" si="27"/>
        <v>0.10406380323671198</v>
      </c>
      <c r="E146" s="31">
        <f t="shared" si="28"/>
        <v>8.6546991133691534E-2</v>
      </c>
      <c r="F146" s="31">
        <f t="shared" si="29"/>
        <v>0.85576404524917071</v>
      </c>
      <c r="G146" s="31">
        <f t="shared" si="30"/>
        <v>7.490381674295281E-3</v>
      </c>
    </row>
    <row r="147" spans="2:7" x14ac:dyDescent="0.25">
      <c r="B147" s="34">
        <v>0</v>
      </c>
      <c r="C147" s="34">
        <f>1-B147</f>
        <v>1</v>
      </c>
      <c r="D147" s="31">
        <f t="shared" si="27"/>
        <v>9.8239824760647243E-2</v>
      </c>
      <c r="E147" s="31">
        <f t="shared" si="28"/>
        <v>8.1923250984929502E-2</v>
      </c>
      <c r="F147" s="31">
        <f t="shared" si="29"/>
        <v>0.83297261693387337</v>
      </c>
      <c r="G147" s="31">
        <f t="shared" si="30"/>
        <v>6.7114190519397526E-3</v>
      </c>
    </row>
    <row r="148" spans="2:7" x14ac:dyDescent="0.25">
      <c r="B148" s="34">
        <f>+B147+0.1</f>
        <v>0.1</v>
      </c>
      <c r="C148" s="34">
        <f t="shared" ref="C148:C169" si="31">1-B148</f>
        <v>0.9</v>
      </c>
      <c r="D148" s="31">
        <f t="shared" si="27"/>
        <v>9.241584628458252E-2</v>
      </c>
      <c r="E148" s="31">
        <f t="shared" si="28"/>
        <v>7.7475773111196619E-2</v>
      </c>
      <c r="F148" s="31">
        <f t="shared" si="29"/>
        <v>0.80561759861370563</v>
      </c>
      <c r="G148" s="31">
        <f t="shared" si="30"/>
        <v>6.0024954191776171E-3</v>
      </c>
    </row>
    <row r="149" spans="2:7" x14ac:dyDescent="0.25">
      <c r="B149" s="34">
        <f t="shared" ref="B149:B156" si="32">+B148+0.1</f>
        <v>0.2</v>
      </c>
      <c r="C149" s="34">
        <f t="shared" si="31"/>
        <v>0.8</v>
      </c>
      <c r="D149" s="31">
        <f t="shared" si="27"/>
        <v>8.6591867808517797E-2</v>
      </c>
      <c r="E149" s="31">
        <f t="shared" si="28"/>
        <v>7.323667644021592E-2</v>
      </c>
      <c r="F149" s="31">
        <f t="shared" si="29"/>
        <v>0.77272577838392897</v>
      </c>
      <c r="G149" s="31">
        <f t="shared" si="30"/>
        <v>5.3636107760088774E-3</v>
      </c>
    </row>
    <row r="150" spans="2:7" x14ac:dyDescent="0.25">
      <c r="B150" s="34">
        <f t="shared" si="32"/>
        <v>0.30000000000000004</v>
      </c>
      <c r="C150" s="34">
        <f t="shared" si="31"/>
        <v>0.7</v>
      </c>
      <c r="D150" s="31">
        <f t="shared" si="27"/>
        <v>8.0767889332453074E-2</v>
      </c>
      <c r="E150" s="31">
        <f t="shared" si="28"/>
        <v>6.9244242521913177E-2</v>
      </c>
      <c r="F150" s="31">
        <f t="shared" si="29"/>
        <v>0.73317127147989181</v>
      </c>
      <c r="G150" s="31">
        <f t="shared" si="30"/>
        <v>4.7947651224335289E-3</v>
      </c>
    </row>
    <row r="151" spans="2:7" x14ac:dyDescent="0.25">
      <c r="B151" s="34">
        <f t="shared" si="32"/>
        <v>0.4</v>
      </c>
      <c r="C151" s="34">
        <f t="shared" si="31"/>
        <v>0.6</v>
      </c>
      <c r="D151" s="31">
        <f t="shared" si="27"/>
        <v>7.4943910856388352E-2</v>
      </c>
      <c r="E151" s="31">
        <f t="shared" si="28"/>
        <v>6.5543561533163375E-2</v>
      </c>
      <c r="F151" s="31">
        <f t="shared" si="29"/>
        <v>0.68571053822956929</v>
      </c>
      <c r="G151" s="31">
        <f t="shared" si="30"/>
        <v>4.2959584584515735E-3</v>
      </c>
    </row>
    <row r="152" spans="2:7" x14ac:dyDescent="0.25">
      <c r="B152" s="34">
        <f t="shared" si="32"/>
        <v>0.5</v>
      </c>
      <c r="C152" s="34">
        <f t="shared" si="31"/>
        <v>0.5</v>
      </c>
      <c r="D152" s="31">
        <f t="shared" si="27"/>
        <v>6.9119932380323629E-2</v>
      </c>
      <c r="E152" s="31">
        <f t="shared" si="28"/>
        <v>6.2186741224018259E-2</v>
      </c>
      <c r="F152" s="31">
        <f t="shared" si="29"/>
        <v>0.6290719148540046</v>
      </c>
      <c r="G152" s="31">
        <f t="shared" si="30"/>
        <v>3.8671907840630119E-3</v>
      </c>
    </row>
    <row r="153" spans="2:7" x14ac:dyDescent="0.25">
      <c r="B153" s="34">
        <f t="shared" si="32"/>
        <v>0.6</v>
      </c>
      <c r="C153" s="34">
        <f t="shared" si="31"/>
        <v>0.4</v>
      </c>
      <c r="D153" s="31">
        <f t="shared" si="27"/>
        <v>6.3295953904258892E-2</v>
      </c>
      <c r="E153" s="31">
        <f t="shared" si="28"/>
        <v>5.9232272447271882E-2</v>
      </c>
      <c r="F153" s="31">
        <f t="shared" si="29"/>
        <v>0.56212521533592519</v>
      </c>
      <c r="G153" s="31">
        <f t="shared" si="30"/>
        <v>3.5084620992678439E-3</v>
      </c>
    </row>
    <row r="154" spans="2:7" x14ac:dyDescent="0.25">
      <c r="B154" s="34">
        <f t="shared" si="32"/>
        <v>0.7</v>
      </c>
      <c r="C154" s="34">
        <f t="shared" si="31"/>
        <v>0.30000000000000004</v>
      </c>
      <c r="D154" s="31">
        <f t="shared" si="27"/>
        <v>5.7471975428194176E-2</v>
      </c>
      <c r="E154" s="31">
        <f t="shared" si="28"/>
        <v>5.6743038375346708E-2</v>
      </c>
      <c r="F154" s="31">
        <f t="shared" si="29"/>
        <v>0.48414706393533546</v>
      </c>
      <c r="G154" s="31">
        <f t="shared" si="30"/>
        <v>3.2197724040660693E-3</v>
      </c>
    </row>
    <row r="155" spans="2:7" x14ac:dyDescent="0.25">
      <c r="B155" s="34">
        <f t="shared" si="32"/>
        <v>0.79999999999999993</v>
      </c>
      <c r="C155" s="34">
        <f t="shared" si="31"/>
        <v>0.20000000000000007</v>
      </c>
      <c r="D155" s="31">
        <f t="shared" si="27"/>
        <v>5.1647996952129453E-2</v>
      </c>
      <c r="E155" s="31">
        <f t="shared" si="28"/>
        <v>5.4782494452677924E-2</v>
      </c>
      <c r="F155" s="31">
        <f t="shared" si="29"/>
        <v>0.39516267319352122</v>
      </c>
      <c r="G155" s="31">
        <f t="shared" si="30"/>
        <v>3.0011216984576873E-3</v>
      </c>
    </row>
    <row r="156" spans="2:7" x14ac:dyDescent="0.25">
      <c r="B156" s="34">
        <f t="shared" si="32"/>
        <v>0.89999999999999991</v>
      </c>
      <c r="C156" s="34">
        <f t="shared" si="31"/>
        <v>0.10000000000000009</v>
      </c>
      <c r="D156" s="31">
        <f t="shared" si="27"/>
        <v>4.582401847606473E-2</v>
      </c>
      <c r="E156" s="31">
        <f t="shared" si="28"/>
        <v>5.3408894225987297E-2</v>
      </c>
      <c r="F156" s="31">
        <f t="shared" si="29"/>
        <v>0.29628058594714735</v>
      </c>
      <c r="G156" s="31">
        <f t="shared" si="30"/>
        <v>2.8525099824426993E-3</v>
      </c>
    </row>
    <row r="157" spans="2:7" x14ac:dyDescent="0.25">
      <c r="B157" s="34">
        <f>+B156+0.1</f>
        <v>0.99999999999999989</v>
      </c>
      <c r="C157" s="34">
        <f t="shared" si="31"/>
        <v>0</v>
      </c>
      <c r="D157" s="31">
        <f t="shared" si="27"/>
        <v>4.0000039999999994E-2</v>
      </c>
      <c r="E157" s="31">
        <f t="shared" si="28"/>
        <v>5.2668180678860588E-2</v>
      </c>
      <c r="F157" s="31">
        <f t="shared" si="29"/>
        <v>0.18986871904640723</v>
      </c>
      <c r="G157" s="31">
        <f t="shared" si="30"/>
        <v>2.7739372560211038E-3</v>
      </c>
    </row>
    <row r="158" spans="2:7" x14ac:dyDescent="0.25">
      <c r="B158" s="34">
        <f t="shared" ref="B158:B168" si="33">+B157+0.1</f>
        <v>1.0999999999999999</v>
      </c>
      <c r="C158" s="34">
        <f t="shared" si="31"/>
        <v>-9.9999999999999867E-2</v>
      </c>
      <c r="D158" s="31">
        <f t="shared" si="27"/>
        <v>3.4176061523935285E-2</v>
      </c>
      <c r="E158" s="31">
        <f t="shared" si="28"/>
        <v>5.2587104114914927E-2</v>
      </c>
      <c r="F158" s="31">
        <f t="shared" si="29"/>
        <v>7.9412274058857285E-2</v>
      </c>
      <c r="G158" s="31">
        <f t="shared" si="30"/>
        <v>2.7654035191929027E-3</v>
      </c>
    </row>
    <row r="159" spans="2:7" x14ac:dyDescent="0.25">
      <c r="B159" s="34">
        <f t="shared" si="33"/>
        <v>1.2</v>
      </c>
      <c r="C159" s="34">
        <f t="shared" si="31"/>
        <v>-0.19999999999999996</v>
      </c>
      <c r="D159" s="31">
        <f t="shared" si="27"/>
        <v>2.8352083047870551E-2</v>
      </c>
      <c r="E159" s="31">
        <f t="shared" si="28"/>
        <v>5.3168682247711332E-2</v>
      </c>
      <c r="F159" s="31">
        <f t="shared" si="29"/>
        <v>-3.0994128168380226E-2</v>
      </c>
      <c r="G159" s="31">
        <f t="shared" si="30"/>
        <v>2.8269087719580942E-3</v>
      </c>
    </row>
    <row r="160" spans="2:7" x14ac:dyDescent="0.25">
      <c r="B160" s="34">
        <f t="shared" si="33"/>
        <v>1.3</v>
      </c>
      <c r="C160" s="34">
        <f t="shared" si="31"/>
        <v>-0.30000000000000004</v>
      </c>
      <c r="D160" s="31">
        <f t="shared" si="27"/>
        <v>2.2528104571805829E-2</v>
      </c>
      <c r="E160" s="31">
        <f t="shared" si="28"/>
        <v>5.439166309570502E-2</v>
      </c>
      <c r="F160" s="31">
        <f t="shared" si="29"/>
        <v>-0.13737207143394334</v>
      </c>
      <c r="G160" s="31">
        <f t="shared" si="30"/>
        <v>2.9584530143166796E-3</v>
      </c>
    </row>
    <row r="161" spans="2:7" x14ac:dyDescent="0.25">
      <c r="B161" s="34">
        <f t="shared" si="33"/>
        <v>1.4000000000000001</v>
      </c>
      <c r="C161" s="34">
        <f t="shared" si="31"/>
        <v>-0.40000000000000013</v>
      </c>
      <c r="D161" s="31">
        <f t="shared" si="27"/>
        <v>1.6704126095741095E-2</v>
      </c>
      <c r="E161" s="31">
        <f t="shared" si="28"/>
        <v>5.6214199685387836E-2</v>
      </c>
      <c r="F161" s="31">
        <f t="shared" si="29"/>
        <v>-0.23652162582890948</v>
      </c>
      <c r="G161" s="31">
        <f t="shared" si="30"/>
        <v>3.160036246268658E-3</v>
      </c>
    </row>
    <row r="162" spans="2:7" x14ac:dyDescent="0.25">
      <c r="B162" s="34">
        <f t="shared" si="33"/>
        <v>1.5000000000000002</v>
      </c>
      <c r="C162" s="34">
        <f t="shared" si="31"/>
        <v>-0.50000000000000022</v>
      </c>
      <c r="D162" s="31">
        <f t="shared" si="27"/>
        <v>1.0880147619676366E-2</v>
      </c>
      <c r="E162" s="31">
        <f t="shared" si="28"/>
        <v>5.8580359061839414E-2</v>
      </c>
      <c r="F162" s="31">
        <f t="shared" si="29"/>
        <v>-0.3263867392847502</v>
      </c>
      <c r="G162" s="31">
        <f t="shared" si="30"/>
        <v>3.4316584678140312E-3</v>
      </c>
    </row>
    <row r="163" spans="2:7" x14ac:dyDescent="0.25">
      <c r="B163" s="34">
        <f t="shared" si="33"/>
        <v>1.6000000000000003</v>
      </c>
      <c r="C163" s="34">
        <f t="shared" si="31"/>
        <v>-0.60000000000000031</v>
      </c>
      <c r="D163" s="31">
        <f t="shared" si="27"/>
        <v>5.0561691436116357E-3</v>
      </c>
      <c r="E163" s="31">
        <f t="shared" si="28"/>
        <v>6.1427352856466104E-2</v>
      </c>
      <c r="F163" s="31">
        <f t="shared" si="29"/>
        <v>-0.40607041808676392</v>
      </c>
      <c r="G163" s="31">
        <f t="shared" si="30"/>
        <v>3.7733196789527944E-3</v>
      </c>
    </row>
    <row r="164" spans="2:7" x14ac:dyDescent="0.25">
      <c r="B164" s="34">
        <f t="shared" si="33"/>
        <v>1.7000000000000004</v>
      </c>
      <c r="C164" s="34">
        <f t="shared" si="31"/>
        <v>-0.7000000000000004</v>
      </c>
      <c r="D164" s="31">
        <f t="shared" si="27"/>
        <v>-7.6780933245310101E-4</v>
      </c>
      <c r="E164" s="31">
        <f t="shared" si="28"/>
        <v>6.4691729608080145E-2</v>
      </c>
      <c r="F164" s="31">
        <f t="shared" si="29"/>
        <v>-0.47560653454240198</v>
      </c>
      <c r="G164" s="31">
        <f t="shared" si="30"/>
        <v>4.1850198796849532E-3</v>
      </c>
    </row>
    <row r="165" spans="2:7" x14ac:dyDescent="0.25">
      <c r="B165" s="34">
        <f t="shared" si="33"/>
        <v>1.8000000000000005</v>
      </c>
      <c r="C165" s="34">
        <f t="shared" si="31"/>
        <v>-0.80000000000000049</v>
      </c>
      <c r="D165" s="31">
        <f t="shared" si="27"/>
        <v>-6.59178780851781E-3</v>
      </c>
      <c r="E165" s="31">
        <f t="shared" si="28"/>
        <v>6.8313681426274378E-2</v>
      </c>
      <c r="F165" s="31">
        <f t="shared" si="29"/>
        <v>-0.53564362283722722</v>
      </c>
      <c r="G165" s="31">
        <f t="shared" si="30"/>
        <v>4.6667590700105047E-3</v>
      </c>
    </row>
    <row r="166" spans="2:7" x14ac:dyDescent="0.25">
      <c r="B166" s="34">
        <f t="shared" si="33"/>
        <v>1.9000000000000006</v>
      </c>
      <c r="C166" s="34">
        <f t="shared" si="31"/>
        <v>-0.90000000000000058</v>
      </c>
      <c r="D166" s="31">
        <f t="shared" si="27"/>
        <v>-1.2415766284582547E-2</v>
      </c>
      <c r="E166" s="31">
        <f t="shared" si="28"/>
        <v>7.2239443865034392E-2</v>
      </c>
      <c r="F166" s="31">
        <f t="shared" si="29"/>
        <v>-0.58715521625316369</v>
      </c>
      <c r="G166" s="31">
        <f t="shared" si="30"/>
        <v>5.2185372499294553E-3</v>
      </c>
    </row>
    <row r="167" spans="2:7" x14ac:dyDescent="0.25">
      <c r="B167" s="34">
        <f t="shared" si="33"/>
        <v>2.0000000000000004</v>
      </c>
      <c r="C167" s="34">
        <f t="shared" si="31"/>
        <v>-1.0000000000000004</v>
      </c>
      <c r="D167" s="31">
        <f t="shared" si="27"/>
        <v>-1.823974476064727E-2</v>
      </c>
      <c r="E167" s="31">
        <f t="shared" si="28"/>
        <v>7.6422211558170638E-2</v>
      </c>
      <c r="F167" s="31">
        <f t="shared" si="29"/>
        <v>-0.63122675694785935</v>
      </c>
      <c r="G167" s="31">
        <f t="shared" si="30"/>
        <v>5.8403544194417902E-3</v>
      </c>
    </row>
    <row r="168" spans="2:7" x14ac:dyDescent="0.25">
      <c r="B168" s="34">
        <f t="shared" si="33"/>
        <v>2.1000000000000005</v>
      </c>
      <c r="C168" s="34">
        <f t="shared" si="31"/>
        <v>-1.1000000000000005</v>
      </c>
      <c r="D168" s="31">
        <f t="shared" si="27"/>
        <v>-2.4063723236712006E-2</v>
      </c>
      <c r="E168" s="31">
        <f t="shared" si="28"/>
        <v>8.082209214408842E-2</v>
      </c>
      <c r="F168" s="31">
        <f t="shared" si="29"/>
        <v>-0.66892259037699753</v>
      </c>
      <c r="G168" s="31">
        <f t="shared" si="30"/>
        <v>6.532210578547519E-3</v>
      </c>
    </row>
    <row r="169" spans="2:7" x14ac:dyDescent="0.25">
      <c r="B169" s="34">
        <v>2.5</v>
      </c>
      <c r="C169" s="34">
        <f t="shared" si="31"/>
        <v>-1.5</v>
      </c>
      <c r="D169" s="31">
        <f t="shared" si="27"/>
        <v>-4.7359637140970856E-2</v>
      </c>
      <c r="E169" s="31">
        <f t="shared" si="28"/>
        <v>0.10000012555444306</v>
      </c>
      <c r="F169" s="31">
        <f t="shared" si="29"/>
        <v>-0.77359540012631245</v>
      </c>
      <c r="G169" s="31">
        <f t="shared" si="30"/>
        <v>1.0000025110904375E-2</v>
      </c>
    </row>
  </sheetData>
  <sheetProtection formatCells="0" selectLockedCells="1"/>
  <mergeCells count="2">
    <mergeCell ref="B2:D2"/>
    <mergeCell ref="F2:L2"/>
  </mergeCells>
  <phoneticPr fontId="12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cp:lastPrinted>2024-12-22T07:02:56Z</cp:lastPrinted>
  <dcterms:created xsi:type="dcterms:W3CDTF">2016-08-25T21:59:06Z</dcterms:created>
  <dcterms:modified xsi:type="dcterms:W3CDTF">2024-12-29T05:03:35Z</dcterms:modified>
</cp:coreProperties>
</file>