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07deb67e297b88e/Investment Banking/COURSERA/6. Investment and Portfolio Management Specialization/2. Portfolio Selection and Risk Management/MODULE 2/Peer-graded Assignment Measuring portfolio returns and volatility/"/>
    </mc:Choice>
  </mc:AlternateContent>
  <xr:revisionPtr revIDLastSave="233" documentId="11_03D791BDC201DDB6051BC363FC315D2E03D1F263" xr6:coauthVersionLast="47" xr6:coauthVersionMax="47" xr10:uidLastSave="{E3DB397F-534C-4730-AB10-385A9B077AB5}"/>
  <bookViews>
    <workbookView xWindow="-108" yWindow="-108" windowWidth="23256" windowHeight="12696" tabRatio="500" activeTab="2" xr2:uid="{00000000-000D-0000-FFFF-FFFF00000000}"/>
  </bookViews>
  <sheets>
    <sheet name="Question 1" sheetId="2" r:id="rId1"/>
    <sheet name="Sheet1" sheetId="3" r:id="rId2"/>
    <sheet name="Sheet2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" i="2" l="1"/>
  <c r="D57" i="2"/>
  <c r="D47" i="2"/>
  <c r="D37" i="2"/>
  <c r="D19" i="2" a="1"/>
  <c r="D19" i="2"/>
  <c r="C20" i="2" a="1"/>
  <c r="C20" i="2"/>
  <c r="D18" i="2" a="1"/>
  <c r="D18" i="2"/>
  <c r="B20" i="2" a="1"/>
  <c r="B20" i="2"/>
  <c r="C18" i="2" a="1"/>
  <c r="C18" i="2"/>
  <c r="B19" i="2" a="1"/>
  <c r="B19" i="2"/>
  <c r="I67" i="3"/>
  <c r="G67" i="3"/>
  <c r="E67" i="3"/>
  <c r="I66" i="3"/>
  <c r="G66" i="3"/>
  <c r="E66" i="3"/>
  <c r="C67" i="2" a="1"/>
  <c r="C67" i="2"/>
  <c r="C57" i="2" a="1"/>
  <c r="C57" i="2"/>
  <c r="C47" i="2" a="1"/>
  <c r="C47" i="2"/>
  <c r="C37" i="2"/>
  <c r="B39" i="2"/>
  <c r="B38" i="2"/>
  <c r="B37" i="2"/>
  <c r="D27" i="2"/>
  <c r="B29" i="2"/>
  <c r="D28" i="2"/>
  <c r="C29" i="2"/>
  <c r="C27" i="2"/>
  <c r="B28" i="2"/>
  <c r="D20" i="2"/>
  <c r="C19" i="2"/>
  <c r="B18" i="2"/>
  <c r="I65" i="3"/>
  <c r="G65" i="3"/>
  <c r="E65" i="3"/>
  <c r="C65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<sst xmlns="http://schemas.openxmlformats.org/spreadsheetml/2006/main" count="94" uniqueCount="48">
  <si>
    <t>PLEASE FILL IN THE YELLOW CELLS BASED ON YOUR ANALYSIS</t>
  </si>
  <si>
    <t>Microsoft (MSFT)</t>
  </si>
  <si>
    <t>Walgreens(WBA)</t>
  </si>
  <si>
    <t>Tesla Motors(TSLA)</t>
  </si>
  <si>
    <t>E(r)</t>
  </si>
  <si>
    <t>σ</t>
  </si>
  <si>
    <t>Variance-Covariance Matrix</t>
  </si>
  <si>
    <t xml:space="preserve">Weights </t>
  </si>
  <si>
    <t>Portfolio i (Equally weighted portfolio)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</si>
  <si>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</si>
  <si>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  <scheme val="minor"/>
      </rPr>
      <t>p</t>
    </r>
  </si>
  <si>
    <t>Portfolio ii (30%MSFT, 20%WBA, 50%TSLA)</t>
  </si>
  <si>
    <t>Portfolio iii (50%MSFT, 30%WBA, 20%TSLA)</t>
  </si>
  <si>
    <t>Portfolio iv (20%MSFT, 50%WBA, 30%TSLA)</t>
  </si>
  <si>
    <t>Corrleation matrix</t>
  </si>
  <si>
    <t>TABLE 1</t>
  </si>
  <si>
    <t>TABLE 2</t>
  </si>
  <si>
    <t>TABLE 3</t>
  </si>
  <si>
    <t>TABLE 4</t>
  </si>
  <si>
    <t>TABLE 5</t>
  </si>
  <si>
    <t>TABLE 6</t>
  </si>
  <si>
    <t>TABLE 7</t>
  </si>
  <si>
    <t>Instructions:</t>
  </si>
  <si>
    <t>Please format expected return and volatility as 'Percentage' with three digits after the decimal point.</t>
  </si>
  <si>
    <t>Please format all your entries in Table 2 as 'Number' with five-digits after the decimal point.</t>
  </si>
  <si>
    <t>Please format all your entries in Table 3 as 'Number' with five-digits after the decimal point.</t>
  </si>
  <si>
    <t>Please format the weights as 'Number' with two-digits after the decimal point.</t>
  </si>
  <si>
    <t>Please format the expected return and volatility as 'Percentage' with three-digits after the decimal point.</t>
  </si>
  <si>
    <t>Adjusted closing prices</t>
  </si>
  <si>
    <t>Date</t>
  </si>
  <si>
    <t>S&amp;P 500</t>
  </si>
  <si>
    <t>MSFT</t>
  </si>
  <si>
    <t>WBA</t>
  </si>
  <si>
    <t>TSLA</t>
  </si>
  <si>
    <t>Return</t>
  </si>
  <si>
    <t>Return2</t>
  </si>
  <si>
    <t>Return3</t>
  </si>
  <si>
    <t>Return4</t>
  </si>
  <si>
    <t>Total</t>
  </si>
  <si>
    <t>Volatility</t>
  </si>
  <si>
    <t>Er</t>
  </si>
  <si>
    <t>Microsoft</t>
  </si>
  <si>
    <t>Walgreens</t>
  </si>
  <si>
    <t>Tesla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</si>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</sst>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%"/>
    <numFmt numFmtId="166" formatCode="mmm\-yyyy"/>
    <numFmt numFmtId="167" formatCode="0.000"/>
    <numFmt numFmtId="168" formatCode="0.00000"/>
    <numFmt numFmtId="169" formatCode="0.0%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6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8" fillId="2" borderId="0" xfId="0" applyFont="1" applyFill="1"/>
    <xf numFmtId="165" fontId="0" fillId="3" borderId="4" xfId="1" applyNumberFormat="1" applyFont="1" applyFill="1" applyBorder="1" applyProtection="1">
      <protection locked="0"/>
    </xf>
    <xf numFmtId="165" fontId="0" fillId="3" borderId="5" xfId="1" applyNumberFormat="1" applyFont="1" applyFill="1" applyBorder="1" applyProtection="1">
      <protection locked="0"/>
    </xf>
    <xf numFmtId="2" fontId="0" fillId="3" borderId="5" xfId="1" applyNumberFormat="1" applyFont="1" applyFill="1" applyBorder="1" applyProtection="1">
      <protection locked="0"/>
    </xf>
    <xf numFmtId="164" fontId="0" fillId="0" borderId="0" xfId="1" applyNumberFormat="1" applyFont="1" applyFill="1" applyBorder="1" applyProtection="1">
      <protection locked="0"/>
    </xf>
    <xf numFmtId="0" fontId="6" fillId="0" borderId="0" xfId="0" applyFont="1"/>
    <xf numFmtId="0" fontId="9" fillId="0" borderId="0" xfId="0" applyFont="1"/>
    <xf numFmtId="165" fontId="0" fillId="3" borderId="4" xfId="1" applyNumberFormat="1" applyFont="1" applyFill="1" applyBorder="1" applyAlignment="1" applyProtection="1">
      <alignment horizontal="center"/>
      <protection locked="0"/>
    </xf>
    <xf numFmtId="0" fontId="10" fillId="0" borderId="0" xfId="0" applyFont="1"/>
    <xf numFmtId="165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1" applyNumberFormat="1" applyFont="1" applyFill="1" applyBorder="1" applyProtection="1"/>
    <xf numFmtId="0" fontId="0" fillId="0" borderId="0" xfId="0" applyProtection="1">
      <protection locked="0"/>
    </xf>
    <xf numFmtId="2" fontId="0" fillId="0" borderId="0" xfId="1" applyNumberFormat="1" applyFont="1" applyFill="1" applyBorder="1" applyProtection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165" fontId="0" fillId="0" borderId="0" xfId="1" applyNumberFormat="1" applyFont="1"/>
    <xf numFmtId="168" fontId="0" fillId="3" borderId="4" xfId="1" applyNumberFormat="1" applyFont="1" applyFill="1" applyBorder="1" applyAlignment="1" applyProtection="1">
      <alignment horizontal="center"/>
      <protection locked="0"/>
    </xf>
    <xf numFmtId="168" fontId="0" fillId="3" borderId="4" xfId="1" applyNumberFormat="1" applyFont="1" applyFill="1" applyBorder="1" applyProtection="1">
      <protection locked="0"/>
    </xf>
    <xf numFmtId="167" fontId="0" fillId="0" borderId="0" xfId="0" applyNumberFormat="1"/>
    <xf numFmtId="164" fontId="0" fillId="0" borderId="0" xfId="0" applyNumberFormat="1"/>
    <xf numFmtId="169" fontId="0" fillId="3" borderId="4" xfId="1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6" formatCode="mmm\-yyyy"/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62DC4B2-C558-4B5B-A245-4A8BB85FB6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0E-4581-B1C2-4096CE7B1D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D2C0F4-997C-44C6-A869-D0C8FA7726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0E-4581-B1C2-4096CE7B1DF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129255-CEF0-449C-9C37-1CAAF66564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0E-4581-B1C2-4096CE7B1DF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E04255-C626-4BA5-A618-FDEC4F0236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0E-4581-B1C2-4096CE7B1D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8A4AD30-7378-453F-935D-B9D22BABC9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0E-4581-B1C2-4096CE7B1DF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C31801-20F1-4F0E-8482-9F241B36A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0E-4581-B1C2-4096CE7B1DF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CFABB4-1F0F-45FC-9F5E-A6FF12AC1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0E-4581-B1C2-4096CE7B1DF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637346-02DA-4B28-946D-2C9F0546CD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0E-4581-B1C2-4096CE7B1D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Sheet2!$C$4:$C$11</c:f>
              <c:numCache>
                <c:formatCode>0.0%</c:formatCode>
                <c:ptCount val="8"/>
                <c:pt idx="0">
                  <c:v>3.3506482498125989E-2</c:v>
                </c:pt>
                <c:pt idx="1">
                  <c:v>6.2528110377284479E-2</c:v>
                </c:pt>
                <c:pt idx="2">
                  <c:v>7.4215366062717739E-2</c:v>
                </c:pt>
                <c:pt idx="3">
                  <c:v>0.16504153377314812</c:v>
                </c:pt>
                <c:pt idx="4">
                  <c:v>6.7814922869706376E-2</c:v>
                </c:pt>
                <c:pt idx="5">
                  <c:v>8.9756617936763497E-2</c:v>
                </c:pt>
                <c:pt idx="6">
                  <c:v>5.5120513945743223E-2</c:v>
                </c:pt>
                <c:pt idx="7">
                  <c:v>6.5896279004788366E-2</c:v>
                </c:pt>
              </c:numCache>
            </c:numRef>
          </c:xVal>
          <c:yVal>
            <c:numRef>
              <c:f>Sheet2!$D$4:$D$11</c:f>
              <c:numCache>
                <c:formatCode>0.0%</c:formatCode>
                <c:ptCount val="8"/>
                <c:pt idx="0">
                  <c:v>8.5416241548657238E-3</c:v>
                </c:pt>
                <c:pt idx="1">
                  <c:v>1.5470112370199881E-2</c:v>
                </c:pt>
                <c:pt idx="2">
                  <c:v>1.7345762145059632E-2</c:v>
                </c:pt>
                <c:pt idx="3">
                  <c:v>4.7967385852574554E-2</c:v>
                </c:pt>
                <c:pt idx="4">
                  <c:v>2.73765493468771E-2</c:v>
                </c:pt>
                <c:pt idx="5">
                  <c:v>3.2628777050798488E-2</c:v>
                </c:pt>
                <c:pt idx="6">
                  <c:v>2.2907799699118291E-2</c:v>
                </c:pt>
                <c:pt idx="7">
                  <c:v>2.6593071290714528E-2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Sheet2!$B$4:$B$11</c15:f>
                <c15:dlblRangeCache>
                  <c:ptCount val="8"/>
                  <c:pt idx="0">
                    <c:v>S&amp;P 500</c:v>
                  </c:pt>
                  <c:pt idx="1">
                    <c:v>Microsoft</c:v>
                  </c:pt>
                  <c:pt idx="2">
                    <c:v>Walgreens</c:v>
                  </c:pt>
                  <c:pt idx="3">
                    <c:v>Tesla</c:v>
                  </c:pt>
                  <c:pt idx="4">
                    <c:v>P1</c:v>
                  </c:pt>
                  <c:pt idx="5">
                    <c:v>P2</c:v>
                  </c:pt>
                  <c:pt idx="6">
                    <c:v>P3</c:v>
                  </c:pt>
                  <c:pt idx="7">
                    <c:v>P4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E0E-4581-B1C2-4096CE7B1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50943"/>
        <c:axId val="494245663"/>
      </c:scatterChart>
      <c:valAx>
        <c:axId val="49425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45663"/>
        <c:crosses val="autoZero"/>
        <c:crossBetween val="midCat"/>
      </c:valAx>
      <c:valAx>
        <c:axId val="49424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5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</xdr:row>
      <xdr:rowOff>26670</xdr:rowOff>
    </xdr:from>
    <xdr:to>
      <xdr:col>19</xdr:col>
      <xdr:colOff>350520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B4D1D0-2F0E-8B26-53CB-AC3FCA345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01418-787D-492C-9552-9323EE078E7D}" name="Table2" displayName="Table2" ref="A3:I65" totalsRowCount="1" headerRowDxfId="21" dataDxfId="19" headerRowBorderDxfId="20" tableBorderDxfId="18">
  <autoFilter ref="A3:I64" xr:uid="{C9801418-787D-492C-9552-9323EE078E7D}"/>
  <tableColumns count="9">
    <tableColumn id="1" xr3:uid="{CC68E558-E90B-4077-B26E-D865A2848564}" name="Date" totalsRowLabel="Total" dataDxfId="17" totalsRowDxfId="16"/>
    <tableColumn id="2" xr3:uid="{CFA2D3CB-3A46-477E-8C4C-DB84A0727BF7}" name="S&amp;P 500" dataDxfId="15" totalsRowDxfId="14"/>
    <tableColumn id="3" xr3:uid="{BBD14EAD-6846-49BA-8593-60928AAA9A55}" name="Return" totalsRowFunction="stdDev" dataDxfId="13" totalsRowDxfId="12" totalsRowCellStyle="Percent">
      <calculatedColumnFormula>Table2[[#This Row],[S&amp;P 500]]/B3-1</calculatedColumnFormula>
    </tableColumn>
    <tableColumn id="4" xr3:uid="{9BA4A4EA-80E5-4209-83A2-CA282B602280}" name="MSFT" dataDxfId="11" totalsRowDxfId="10" totalsRowCellStyle="Percent"/>
    <tableColumn id="5" xr3:uid="{3D5188D3-8F87-41BD-9060-57F42EC609D5}" name="Return2" totalsRowFunction="stdDev" dataDxfId="9" totalsRowDxfId="8" totalsRowCellStyle="Percent">
      <calculatedColumnFormula>Table2[[#This Row],[MSFT]]/D3-1</calculatedColumnFormula>
    </tableColumn>
    <tableColumn id="6" xr3:uid="{DD6CB186-4429-478A-B07B-1284A2AF9869}" name="WBA" dataDxfId="7" totalsRowDxfId="6" totalsRowCellStyle="Percent"/>
    <tableColumn id="7" xr3:uid="{A1EA04EE-63FB-496F-B9AD-2D588B0FED32}" name="Return3" totalsRowFunction="stdDev" dataDxfId="5" totalsRowDxfId="4" totalsRowCellStyle="Percent">
      <calculatedColumnFormula>Table2[[#This Row],[WBA]]/F3-1</calculatedColumnFormula>
    </tableColumn>
    <tableColumn id="8" xr3:uid="{6E6E4141-A8EC-49B5-9F59-8B9BEE15D0E7}" name="TSLA" dataDxfId="3" totalsRowDxfId="2" totalsRowCellStyle="Percent"/>
    <tableColumn id="9" xr3:uid="{FA68DC32-9EF3-49D5-B675-EE1F6F36068B}" name="Return4" totalsRowFunction="stdDev" dataDxfId="1" totalsRowDxfId="0" totalsRowCellStyle="Percent">
      <calculatedColumnFormula>Table2[[#This Row],[TSLA]]/H3-1</calculatedColumnFormula>
    </tableColumn>
  </tableColumns>
  <tableStyleInfo name="TableStyleMedium9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9"/>
  <sheetViews>
    <sheetView topLeftCell="A18" zoomScale="40" zoomScaleNormal="40" workbookViewId="0">
      <selection activeCell="C37" activeCellId="3" sqref="C67:D67 C57:D57 C47:D47 C37:D37"/>
    </sheetView>
  </sheetViews>
  <sheetFormatPr defaultColWidth="11.09765625" defaultRowHeight="15.6"/>
  <cols>
    <col min="1" max="1" width="37.09765625" customWidth="1"/>
    <col min="2" max="2" width="23.3984375" bestFit="1" customWidth="1"/>
    <col min="3" max="5" width="23.09765625" bestFit="1" customWidth="1"/>
  </cols>
  <sheetData>
    <row r="3" spans="1:4" ht="18">
      <c r="A3" s="1" t="s">
        <v>0</v>
      </c>
      <c r="B3" s="2"/>
      <c r="C3" s="2"/>
    </row>
    <row r="4" spans="1:4" ht="18">
      <c r="A4" s="13"/>
    </row>
    <row r="5" spans="1:4">
      <c r="A5" s="16" t="s">
        <v>22</v>
      </c>
    </row>
    <row r="6" spans="1:4">
      <c r="A6" s="14" t="s">
        <v>23</v>
      </c>
    </row>
    <row r="7" spans="1:4">
      <c r="A7" s="37" t="s">
        <v>15</v>
      </c>
      <c r="B7" s="37"/>
      <c r="C7" s="37"/>
    </row>
    <row r="8" spans="1:4">
      <c r="A8" s="7"/>
      <c r="B8" s="5" t="s">
        <v>4</v>
      </c>
      <c r="C8" s="5" t="s">
        <v>5</v>
      </c>
    </row>
    <row r="9" spans="1:4">
      <c r="A9" s="4" t="s">
        <v>1</v>
      </c>
      <c r="B9" s="15">
        <v>1.5727947576369878E-2</v>
      </c>
      <c r="C9" s="15">
        <v>6.302307381130319E-2</v>
      </c>
    </row>
    <row r="10" spans="1:4">
      <c r="A10" s="4" t="s">
        <v>2</v>
      </c>
      <c r="B10" s="15">
        <v>1.7634858180810627E-2</v>
      </c>
      <c r="C10" s="15">
        <v>7.4807022186233418E-2</v>
      </c>
    </row>
    <row r="11" spans="1:4">
      <c r="A11" s="4" t="s">
        <v>3</v>
      </c>
      <c r="B11" s="15">
        <v>4.8766842283450802E-2</v>
      </c>
      <c r="C11" s="15">
        <v>0.16631516203652863</v>
      </c>
    </row>
    <row r="12" spans="1:4">
      <c r="B12" s="17"/>
      <c r="C12" s="17"/>
    </row>
    <row r="13" spans="1:4">
      <c r="A13" s="16" t="s">
        <v>22</v>
      </c>
      <c r="B13" s="17"/>
      <c r="C13" s="17"/>
    </row>
    <row r="14" spans="1:4">
      <c r="A14" s="14" t="s">
        <v>24</v>
      </c>
    </row>
    <row r="15" spans="1:4">
      <c r="A15" s="37" t="s">
        <v>16</v>
      </c>
      <c r="B15" s="37"/>
      <c r="C15" s="37"/>
      <c r="D15" s="37"/>
    </row>
    <row r="16" spans="1:4">
      <c r="B16" s="38" t="s">
        <v>6</v>
      </c>
      <c r="C16" s="38"/>
      <c r="D16" s="38"/>
    </row>
    <row r="17" spans="1:4">
      <c r="A17" s="3"/>
      <c r="B17" s="6" t="s">
        <v>1</v>
      </c>
      <c r="C17" s="6" t="s">
        <v>2</v>
      </c>
      <c r="D17" s="6" t="s">
        <v>3</v>
      </c>
    </row>
    <row r="18" spans="1:4">
      <c r="A18" s="4" t="s">
        <v>1</v>
      </c>
      <c r="B18" s="30">
        <f>C9^2</f>
        <v>3.9719078326249701E-3</v>
      </c>
      <c r="C18" s="30" cm="1">
        <f t="array" ref="C18">SUM((Sheet1!G5:G64-'Question 1'!$B$10)*(Sheet1!E5:E64-'Question 1'!$B$9))/59</f>
        <v>2.8949174768337329E-4</v>
      </c>
      <c r="D18" s="30" cm="1">
        <f t="array" ref="D18">SUM((Sheet1!I5:I64-'Question 1'!$B$11)*(Sheet1!E5:E64-'Question 1'!$B$9))/59</f>
        <v>1.6680695976203385E-3</v>
      </c>
    </row>
    <row r="19" spans="1:4">
      <c r="A19" s="4" t="s">
        <v>2</v>
      </c>
      <c r="B19" s="30" cm="1">
        <f t="array" ref="B19">SUM((Sheet1!G5:G64-'Question 1'!$B$10)*(Sheet1!E5:E64-'Question 1'!$B$9))/59</f>
        <v>2.8949174768337329E-4</v>
      </c>
      <c r="C19" s="30">
        <f>C10^2</f>
        <v>5.5960905683716186E-3</v>
      </c>
      <c r="D19" s="30" cm="1">
        <f t="array" ref="D19">SUM((Sheet1!I5:I64-'Question 1'!$B$11)*(Sheet1!G5:G64-'Question 1'!$B$10))/59</f>
        <v>1.2295982978861714E-4</v>
      </c>
    </row>
    <row r="20" spans="1:4">
      <c r="A20" s="4" t="s">
        <v>3</v>
      </c>
      <c r="B20" s="30" cm="1">
        <f t="array" ref="B20">SUM((Sheet1!I5:I64-'Question 1'!$B$11)*(Sheet1!E5:E64-'Question 1'!$B$9))/59</f>
        <v>1.6680695976203385E-3</v>
      </c>
      <c r="C20" s="30" cm="1">
        <f t="array" ref="C20">SUM((Sheet1!I5:I64-'Question 1'!$B$11)*(Sheet1!G5:G64-'Question 1'!$B$10))/59</f>
        <v>1.2295982978861714E-4</v>
      </c>
      <c r="D20" s="30">
        <f>C11^2</f>
        <v>2.7660733123236775E-2</v>
      </c>
    </row>
    <row r="21" spans="1:4">
      <c r="B21" s="18"/>
      <c r="C21" s="18"/>
      <c r="D21" s="18"/>
    </row>
    <row r="22" spans="1:4">
      <c r="A22" s="16" t="s">
        <v>22</v>
      </c>
      <c r="B22" s="18"/>
      <c r="C22" s="18"/>
      <c r="D22" s="18"/>
    </row>
    <row r="23" spans="1:4">
      <c r="A23" s="14" t="s">
        <v>25</v>
      </c>
      <c r="B23" s="12"/>
      <c r="C23" s="12"/>
      <c r="D23" s="12"/>
    </row>
    <row r="24" spans="1:4">
      <c r="A24" s="37" t="s">
        <v>17</v>
      </c>
      <c r="B24" s="37"/>
      <c r="C24" s="37"/>
      <c r="D24" s="37"/>
    </row>
    <row r="25" spans="1:4">
      <c r="B25" s="38" t="s">
        <v>14</v>
      </c>
      <c r="C25" s="38"/>
      <c r="D25" s="38"/>
    </row>
    <row r="26" spans="1:4">
      <c r="A26" s="3"/>
      <c r="B26" s="6" t="s">
        <v>1</v>
      </c>
      <c r="C26" s="6" t="s">
        <v>2</v>
      </c>
      <c r="D26" s="6" t="s">
        <v>3</v>
      </c>
    </row>
    <row r="27" spans="1:4">
      <c r="A27" s="4" t="s">
        <v>1</v>
      </c>
      <c r="B27" s="31">
        <v>1</v>
      </c>
      <c r="C27" s="31">
        <f>B19/(C10*C9)</f>
        <v>6.1403657378071991E-2</v>
      </c>
      <c r="D27" s="31">
        <f>B20/(C11*C9)</f>
        <v>0.15914124179331551</v>
      </c>
    </row>
    <row r="28" spans="1:4">
      <c r="A28" s="4" t="s">
        <v>2</v>
      </c>
      <c r="B28" s="31">
        <f>B19/(C10*C9)</f>
        <v>6.1403657378071991E-2</v>
      </c>
      <c r="C28" s="31">
        <v>1</v>
      </c>
      <c r="D28" s="31">
        <f>C20/(C11*C10)</f>
        <v>9.8830056295913099E-3</v>
      </c>
    </row>
    <row r="29" spans="1:4">
      <c r="A29" s="4" t="s">
        <v>3</v>
      </c>
      <c r="B29" s="31">
        <f>B20/(C11*C9)</f>
        <v>0.15914124179331551</v>
      </c>
      <c r="C29" s="31">
        <f>C20/(C11*C10)</f>
        <v>9.8830056295913099E-3</v>
      </c>
      <c r="D29" s="31">
        <v>1</v>
      </c>
    </row>
    <row r="30" spans="1:4">
      <c r="B30" s="18"/>
      <c r="C30" s="18"/>
      <c r="D30" s="18"/>
    </row>
    <row r="31" spans="1:4">
      <c r="A31" s="16" t="s">
        <v>22</v>
      </c>
      <c r="B31" s="18"/>
      <c r="C31" s="18"/>
      <c r="D31" s="18"/>
    </row>
    <row r="32" spans="1:4">
      <c r="A32" s="14" t="s">
        <v>26</v>
      </c>
      <c r="B32" s="12"/>
      <c r="C32" s="12"/>
      <c r="D32" s="12"/>
    </row>
    <row r="33" spans="1:4">
      <c r="A33" s="14" t="s">
        <v>27</v>
      </c>
      <c r="B33" s="12"/>
      <c r="C33" s="12"/>
      <c r="D33" s="12"/>
    </row>
    <row r="34" spans="1:4">
      <c r="A34" s="37" t="s">
        <v>18</v>
      </c>
      <c r="B34" s="37"/>
      <c r="C34" s="37"/>
      <c r="D34" s="37"/>
    </row>
    <row r="35" spans="1:4">
      <c r="A35" s="8" t="s">
        <v>8</v>
      </c>
    </row>
    <row r="36" spans="1:4" ht="16.2">
      <c r="A36" s="7"/>
      <c r="B36" s="5" t="s">
        <v>7</v>
      </c>
      <c r="C36" s="5" t="s">
        <v>9</v>
      </c>
      <c r="D36" s="5" t="s">
        <v>10</v>
      </c>
    </row>
    <row r="37" spans="1:4">
      <c r="A37" s="4" t="s">
        <v>1</v>
      </c>
      <c r="B37" s="11">
        <f>1/3</f>
        <v>0.33333333333333331</v>
      </c>
      <c r="C37" s="10">
        <f>B37*SUM(B9:B11)</f>
        <v>2.73765493468771E-2</v>
      </c>
      <c r="D37" s="9">
        <f>SQRT(B37^2*$C$9^2+B38^2*$C$10^2+B39^2*$C$11^2+2*B37*B38*B19+2*B37*B38*B20+2*B37*B38*C20)</f>
        <v>6.7814922869706376E-2</v>
      </c>
    </row>
    <row r="38" spans="1:4">
      <c r="A38" s="4" t="s">
        <v>2</v>
      </c>
      <c r="B38" s="11">
        <f>1/3</f>
        <v>0.33333333333333331</v>
      </c>
    </row>
    <row r="39" spans="1:4">
      <c r="A39" s="4" t="s">
        <v>3</v>
      </c>
      <c r="B39" s="11">
        <f>1/3</f>
        <v>0.33333333333333331</v>
      </c>
    </row>
    <row r="40" spans="1:4">
      <c r="B40" s="19"/>
      <c r="C40" s="19"/>
      <c r="D40" s="19"/>
    </row>
    <row r="41" spans="1:4">
      <c r="A41" s="16" t="s">
        <v>22</v>
      </c>
    </row>
    <row r="42" spans="1:4">
      <c r="A42" s="14" t="s">
        <v>26</v>
      </c>
      <c r="B42" s="19"/>
      <c r="C42" s="19"/>
      <c r="D42" s="19"/>
    </row>
    <row r="43" spans="1:4">
      <c r="A43" s="14" t="s">
        <v>27</v>
      </c>
      <c r="B43" s="19"/>
      <c r="C43" s="19"/>
      <c r="D43" s="19"/>
    </row>
    <row r="44" spans="1:4">
      <c r="A44" s="37" t="s">
        <v>19</v>
      </c>
      <c r="B44" s="37"/>
      <c r="C44" s="37"/>
      <c r="D44" s="37"/>
    </row>
    <row r="45" spans="1:4">
      <c r="A45" s="8" t="s">
        <v>11</v>
      </c>
    </row>
    <row r="46" spans="1:4" ht="16.2">
      <c r="A46" s="7"/>
      <c r="B46" s="5" t="s">
        <v>7</v>
      </c>
      <c r="C46" s="5" t="s">
        <v>9</v>
      </c>
      <c r="D46" s="5" t="s">
        <v>10</v>
      </c>
    </row>
    <row r="47" spans="1:4">
      <c r="A47" s="4" t="s">
        <v>1</v>
      </c>
      <c r="B47" s="11">
        <v>0.3</v>
      </c>
      <c r="C47" s="10" cm="1">
        <f t="array" ref="C47">SUM(B47:B49*$B$9:$B$11)</f>
        <v>3.2628777050798488E-2</v>
      </c>
      <c r="D47" s="9">
        <f>SQRT(B47^2*$C$9^2+B48^2*$C$10^2+B49^2*$C$11^2+2*B47*B48*$B$19+2*B47*B49*$B$20+2*B48*B49*$C$20)</f>
        <v>8.9756617936763497E-2</v>
      </c>
    </row>
    <row r="48" spans="1:4">
      <c r="A48" s="4" t="s">
        <v>2</v>
      </c>
      <c r="B48" s="11">
        <v>0.2</v>
      </c>
    </row>
    <row r="49" spans="1:4">
      <c r="A49" s="4" t="s">
        <v>3</v>
      </c>
      <c r="B49" s="11">
        <v>0.5</v>
      </c>
    </row>
    <row r="50" spans="1:4">
      <c r="B50" s="20"/>
    </row>
    <row r="51" spans="1:4">
      <c r="A51" s="16" t="s">
        <v>22</v>
      </c>
    </row>
    <row r="52" spans="1:4">
      <c r="A52" s="14" t="s">
        <v>26</v>
      </c>
    </row>
    <row r="53" spans="1:4">
      <c r="A53" s="14" t="s">
        <v>27</v>
      </c>
    </row>
    <row r="54" spans="1:4">
      <c r="A54" s="37" t="s">
        <v>20</v>
      </c>
      <c r="B54" s="37"/>
      <c r="C54" s="37"/>
      <c r="D54" s="37"/>
    </row>
    <row r="55" spans="1:4">
      <c r="A55" s="8" t="s">
        <v>12</v>
      </c>
    </row>
    <row r="56" spans="1:4" ht="16.2">
      <c r="A56" s="7"/>
      <c r="B56" s="5" t="s">
        <v>7</v>
      </c>
      <c r="C56" s="5" t="s">
        <v>9</v>
      </c>
      <c r="D56" s="5" t="s">
        <v>10</v>
      </c>
    </row>
    <row r="57" spans="1:4">
      <c r="A57" s="4" t="s">
        <v>1</v>
      </c>
      <c r="B57" s="11">
        <v>0.5</v>
      </c>
      <c r="C57" s="10" cm="1">
        <f t="array" ref="C57">SUM(B57:B59*$B$9:$B$11)</f>
        <v>2.2907799699118291E-2</v>
      </c>
      <c r="D57" s="9">
        <f>SQRT(B57^2*$C$9^2+B58^2*$C$10^2+B59^2*$C$11^2+2*B57*B58*$B$19+2*B57*B59*$B$20+2*B58*B59*$C$20)</f>
        <v>5.5120513945743223E-2</v>
      </c>
    </row>
    <row r="58" spans="1:4">
      <c r="A58" s="4" t="s">
        <v>2</v>
      </c>
      <c r="B58" s="11">
        <v>0.3</v>
      </c>
    </row>
    <row r="59" spans="1:4">
      <c r="A59" s="4" t="s">
        <v>3</v>
      </c>
      <c r="B59" s="11">
        <v>0.2</v>
      </c>
    </row>
    <row r="60" spans="1:4">
      <c r="B60" s="20"/>
    </row>
    <row r="61" spans="1:4">
      <c r="A61" s="16" t="s">
        <v>22</v>
      </c>
      <c r="B61" s="20"/>
    </row>
    <row r="62" spans="1:4">
      <c r="A62" s="14" t="s">
        <v>26</v>
      </c>
      <c r="B62" s="20"/>
    </row>
    <row r="63" spans="1:4">
      <c r="A63" s="14" t="s">
        <v>27</v>
      </c>
    </row>
    <row r="64" spans="1:4">
      <c r="A64" s="37" t="s">
        <v>21</v>
      </c>
      <c r="B64" s="37"/>
      <c r="C64" s="37"/>
      <c r="D64" s="37"/>
    </row>
    <row r="65" spans="1:4">
      <c r="A65" s="8" t="s">
        <v>13</v>
      </c>
    </row>
    <row r="66" spans="1:4" ht="16.2">
      <c r="A66" s="7"/>
      <c r="B66" s="5" t="s">
        <v>7</v>
      </c>
      <c r="C66" s="5" t="s">
        <v>9</v>
      </c>
      <c r="D66" s="5" t="s">
        <v>10</v>
      </c>
    </row>
    <row r="67" spans="1:4">
      <c r="A67" s="4" t="s">
        <v>1</v>
      </c>
      <c r="B67" s="11">
        <v>0.2</v>
      </c>
      <c r="C67" s="10" cm="1">
        <f t="array" ref="C67">SUM(B67:B69*$B$9:$B$11)</f>
        <v>2.6593071290714528E-2</v>
      </c>
      <c r="D67" s="9">
        <f>SQRT(B67^2*$C$9^2+B68^2*$C$10^2+B69^2*$C$11^2+2*B67*B68*$B$19+2*B67*B69*$B$20+2*B68*B69*$C$20)</f>
        <v>6.5896279004788366E-2</v>
      </c>
    </row>
    <row r="68" spans="1:4">
      <c r="A68" s="4" t="s">
        <v>2</v>
      </c>
      <c r="B68" s="11">
        <v>0.5</v>
      </c>
    </row>
    <row r="69" spans="1:4">
      <c r="A69" s="4" t="s">
        <v>3</v>
      </c>
      <c r="B69" s="11">
        <v>0.3</v>
      </c>
    </row>
  </sheetData>
  <sheetProtection algorithmName="SHA-512" hashValue="gcZyxygfki+BoQuF2i6/5kn3mcm0PtX9hblR4fJZf0HSu3kuaeK1g+K4ZLjSYtpFLzAw7hOVAspX6faQyCFr4Q==" saltValue="Js94Iy3NKCgJXJ6hAedsJw==" spinCount="100000" sheet="1" objects="1" scenarios="1" formatCells="0" selectLockedCells="1"/>
  <mergeCells count="9">
    <mergeCell ref="A54:D54"/>
    <mergeCell ref="A64:D64"/>
    <mergeCell ref="B16:D16"/>
    <mergeCell ref="B25:D25"/>
    <mergeCell ref="A7:C7"/>
    <mergeCell ref="A15:D15"/>
    <mergeCell ref="A24:D24"/>
    <mergeCell ref="A34:D34"/>
    <mergeCell ref="A44:D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40CA-68D3-4EE0-B991-422CA75CD669}">
  <dimension ref="A2:I74"/>
  <sheetViews>
    <sheetView topLeftCell="A97" workbookViewId="0">
      <selection activeCell="F114" sqref="F114"/>
    </sheetView>
  </sheetViews>
  <sheetFormatPr defaultRowHeight="15.6"/>
  <cols>
    <col min="1" max="1" width="12.296875" bestFit="1" customWidth="1"/>
    <col min="2" max="2" width="9.5" customWidth="1"/>
    <col min="3" max="3" width="10.09765625" customWidth="1"/>
    <col min="5" max="5" width="10.09765625" customWidth="1"/>
    <col min="7" max="7" width="10.09765625" customWidth="1"/>
  </cols>
  <sheetData>
    <row r="2" spans="1:9">
      <c r="A2" s="39" t="s">
        <v>28</v>
      </c>
      <c r="B2" s="39"/>
      <c r="C2" s="39"/>
      <c r="D2" s="39"/>
      <c r="E2" s="39"/>
      <c r="F2" s="39"/>
      <c r="G2" s="39"/>
      <c r="H2" s="39"/>
    </row>
    <row r="3" spans="1:9">
      <c r="A3" s="23" t="s">
        <v>29</v>
      </c>
      <c r="B3" s="23" t="s">
        <v>30</v>
      </c>
      <c r="C3" s="23" t="s">
        <v>34</v>
      </c>
      <c r="D3" s="24" t="s">
        <v>31</v>
      </c>
      <c r="E3" s="23" t="s">
        <v>35</v>
      </c>
      <c r="F3" s="24" t="s">
        <v>32</v>
      </c>
      <c r="G3" s="23" t="s">
        <v>36</v>
      </c>
      <c r="H3" s="23" t="s">
        <v>33</v>
      </c>
      <c r="I3" s="23" t="s">
        <v>37</v>
      </c>
    </row>
    <row r="4" spans="1:9">
      <c r="A4" s="21">
        <v>40513</v>
      </c>
      <c r="B4" s="22">
        <v>1257.6400149999999</v>
      </c>
      <c r="C4" s="22">
        <v>0</v>
      </c>
      <c r="D4" s="22">
        <v>23.976344999999998</v>
      </c>
      <c r="E4" s="22">
        <v>0</v>
      </c>
      <c r="F4" s="22">
        <v>34.562576</v>
      </c>
      <c r="G4" s="22">
        <v>0</v>
      </c>
      <c r="H4" s="22">
        <v>26.629999000000002</v>
      </c>
      <c r="I4" s="22">
        <v>0</v>
      </c>
    </row>
    <row r="5" spans="1:9">
      <c r="A5" s="21">
        <v>40546</v>
      </c>
      <c r="B5" s="22">
        <v>1286.119995</v>
      </c>
      <c r="C5" s="22">
        <f>Table2[[#This Row],[S&amp;P 500]]/B4-1</f>
        <v>2.2645573980086819E-2</v>
      </c>
      <c r="D5" s="22">
        <v>23.821714</v>
      </c>
      <c r="E5" s="22">
        <f>Table2[[#This Row],[MSFT]]/D4-1</f>
        <v>-6.4493149393703986E-3</v>
      </c>
      <c r="F5" s="22">
        <v>35.875526000000001</v>
      </c>
      <c r="G5" s="22">
        <f>Table2[[#This Row],[WBA]]/F4-1</f>
        <v>3.7987619904257253E-2</v>
      </c>
      <c r="H5" s="22">
        <v>24.1</v>
      </c>
      <c r="I5" s="22">
        <f>Table2[[#This Row],[TSLA]]/H4-1</f>
        <v>-9.5005598761006338E-2</v>
      </c>
    </row>
    <row r="6" spans="1:9">
      <c r="A6" s="21">
        <v>40575</v>
      </c>
      <c r="B6" s="22">
        <v>1327.219971</v>
      </c>
      <c r="C6" s="22">
        <f>Table2[[#This Row],[S&amp;P 500]]/B5-1</f>
        <v>3.1956564052952219E-2</v>
      </c>
      <c r="D6" s="22">
        <v>22.96876</v>
      </c>
      <c r="E6" s="22">
        <f>Table2[[#This Row],[MSFT]]/D5-1</f>
        <v>-3.580573589289171E-2</v>
      </c>
      <c r="F6" s="22">
        <v>38.607776999999999</v>
      </c>
      <c r="G6" s="22">
        <f>Table2[[#This Row],[WBA]]/F5-1</f>
        <v>7.6159189972573538E-2</v>
      </c>
      <c r="H6" s="22">
        <v>23.889999</v>
      </c>
      <c r="I6" s="22">
        <f>Table2[[#This Row],[TSLA]]/H5-1</f>
        <v>-8.7137344398341421E-3</v>
      </c>
    </row>
    <row r="7" spans="1:9">
      <c r="A7" s="21">
        <v>40603</v>
      </c>
      <c r="B7" s="22">
        <v>1325.829956</v>
      </c>
      <c r="C7" s="22">
        <f>Table2[[#This Row],[S&amp;P 500]]/B6-1</f>
        <v>-1.0473132038185673E-3</v>
      </c>
      <c r="D7" s="22">
        <v>21.940435000000001</v>
      </c>
      <c r="E7" s="22">
        <f>Table2[[#This Row],[MSFT]]/D6-1</f>
        <v>-4.4770592752939153E-2</v>
      </c>
      <c r="F7" s="22">
        <v>35.757179000000001</v>
      </c>
      <c r="G7" s="22">
        <f>Table2[[#This Row],[WBA]]/F6-1</f>
        <v>-7.3834813125863152E-2</v>
      </c>
      <c r="H7" s="22">
        <v>27.75</v>
      </c>
      <c r="I7" s="22">
        <f>Table2[[#This Row],[TSLA]]/H6-1</f>
        <v>0.16157392890640132</v>
      </c>
    </row>
    <row r="8" spans="1:9">
      <c r="A8" s="21">
        <v>40634</v>
      </c>
      <c r="B8" s="22">
        <v>1363.6099850000001</v>
      </c>
      <c r="C8" s="22">
        <f>Table2[[#This Row],[S&amp;P 500]]/B7-1</f>
        <v>2.8495380443795071E-2</v>
      </c>
      <c r="D8" s="22">
        <v>22.398430000000001</v>
      </c>
      <c r="E8" s="22">
        <f>Table2[[#This Row],[MSFT]]/D7-1</f>
        <v>2.0874472178878944E-2</v>
      </c>
      <c r="F8" s="22">
        <v>38.055477000000003</v>
      </c>
      <c r="G8" s="22">
        <f>Table2[[#This Row],[WBA]]/F7-1</f>
        <v>6.4275148775019497E-2</v>
      </c>
      <c r="H8" s="22">
        <v>27.6</v>
      </c>
      <c r="I8" s="22">
        <f>Table2[[#This Row],[TSLA]]/H7-1</f>
        <v>-5.4054054054053502E-3</v>
      </c>
    </row>
    <row r="9" spans="1:9">
      <c r="A9" s="21">
        <v>40665</v>
      </c>
      <c r="B9" s="22">
        <v>1345.1999510000001</v>
      </c>
      <c r="C9" s="22">
        <f>Table2[[#This Row],[S&amp;P 500]]/B8-1</f>
        <v>-1.3500952766930641E-2</v>
      </c>
      <c r="D9" s="22">
        <v>21.753724999999999</v>
      </c>
      <c r="E9" s="22">
        <f>Table2[[#This Row],[MSFT]]/D8-1</f>
        <v>-2.8783490628584318E-2</v>
      </c>
      <c r="F9" s="22">
        <v>39.020256000000003</v>
      </c>
      <c r="G9" s="22">
        <f>Table2[[#This Row],[WBA]]/F8-1</f>
        <v>2.5351909266568828E-2</v>
      </c>
      <c r="H9" s="22">
        <v>30.139999</v>
      </c>
      <c r="I9" s="22">
        <f>Table2[[#This Row],[TSLA]]/H8-1</f>
        <v>9.2028949275362315E-2</v>
      </c>
    </row>
    <row r="10" spans="1:9">
      <c r="A10" s="21">
        <v>40695</v>
      </c>
      <c r="B10" s="22">
        <v>1320.6400149999999</v>
      </c>
      <c r="C10" s="22">
        <f>Table2[[#This Row],[S&amp;P 500]]/B9-1</f>
        <v>-1.825746126569705E-2</v>
      </c>
      <c r="D10" s="22">
        <v>22.614826000000001</v>
      </c>
      <c r="E10" s="22">
        <f>Table2[[#This Row],[MSFT]]/D9-1</f>
        <v>3.9584071233777163E-2</v>
      </c>
      <c r="F10" s="22">
        <v>37.973872999999998</v>
      </c>
      <c r="G10" s="22">
        <f>Table2[[#This Row],[WBA]]/F9-1</f>
        <v>-2.6816405304978197E-2</v>
      </c>
      <c r="H10" s="22">
        <v>29.129999000000002</v>
      </c>
      <c r="I10" s="22">
        <f>Table2[[#This Row],[TSLA]]/H9-1</f>
        <v>-3.3510286446923887E-2</v>
      </c>
    </row>
    <row r="11" spans="1:9">
      <c r="A11" s="21">
        <v>40725</v>
      </c>
      <c r="B11" s="22">
        <v>1292.280029</v>
      </c>
      <c r="C11" s="22">
        <f>Table2[[#This Row],[S&amp;P 500]]/B10-1</f>
        <v>-2.1474425791952023E-2</v>
      </c>
      <c r="D11" s="22">
        <v>23.832547999999999</v>
      </c>
      <c r="E11" s="22">
        <f>Table2[[#This Row],[MSFT]]/D10-1</f>
        <v>5.3846180377421282E-2</v>
      </c>
      <c r="F11" s="22">
        <v>34.915215000000003</v>
      </c>
      <c r="G11" s="22">
        <f>Table2[[#This Row],[WBA]]/F10-1</f>
        <v>-8.0546379875447327E-2</v>
      </c>
      <c r="H11" s="22">
        <v>28.17</v>
      </c>
      <c r="I11" s="22">
        <f>Table2[[#This Row],[TSLA]]/H10-1</f>
        <v>-3.2955682559412391E-2</v>
      </c>
    </row>
    <row r="12" spans="1:9">
      <c r="A12" s="21">
        <v>40756</v>
      </c>
      <c r="B12" s="22">
        <v>1218.8900149999999</v>
      </c>
      <c r="C12" s="22">
        <f>Table2[[#This Row],[S&amp;P 500]]/B11-1</f>
        <v>-5.6791107463597612E-2</v>
      </c>
      <c r="D12" s="22">
        <v>23.28274</v>
      </c>
      <c r="E12" s="22">
        <f>Table2[[#This Row],[MSFT]]/D11-1</f>
        <v>-2.3069627301285589E-2</v>
      </c>
      <c r="F12" s="22">
        <v>31.681184999999999</v>
      </c>
      <c r="G12" s="22">
        <f>Table2[[#This Row],[WBA]]/F11-1</f>
        <v>-9.262523515894161E-2</v>
      </c>
      <c r="H12" s="22">
        <v>24.74</v>
      </c>
      <c r="I12" s="22">
        <f>Table2[[#This Row],[TSLA]]/H11-1</f>
        <v>-0.12176073837415702</v>
      </c>
    </row>
    <row r="13" spans="1:9">
      <c r="A13" s="21">
        <v>40787</v>
      </c>
      <c r="B13" s="22">
        <v>1131.420044</v>
      </c>
      <c r="C13" s="22">
        <f>Table2[[#This Row],[S&amp;P 500]]/B12-1</f>
        <v>-7.1761988303760127E-2</v>
      </c>
      <c r="D13" s="22">
        <v>21.785992</v>
      </c>
      <c r="E13" s="22">
        <f>Table2[[#This Row],[MSFT]]/D12-1</f>
        <v>-6.4285732692973441E-2</v>
      </c>
      <c r="F13" s="22">
        <v>29.593699999999998</v>
      </c>
      <c r="G13" s="22">
        <f>Table2[[#This Row],[WBA]]/F12-1</f>
        <v>-6.5890369946704941E-2</v>
      </c>
      <c r="H13" s="22">
        <v>24.389999</v>
      </c>
      <c r="I13" s="22">
        <f>Table2[[#This Row],[TSLA]]/H12-1</f>
        <v>-1.4147170573969192E-2</v>
      </c>
    </row>
    <row r="14" spans="1:9">
      <c r="A14" s="21">
        <v>40819</v>
      </c>
      <c r="B14" s="22">
        <v>1253.3000489999999</v>
      </c>
      <c r="C14" s="22">
        <f>Table2[[#This Row],[S&amp;P 500]]/B13-1</f>
        <v>0.10772303853581011</v>
      </c>
      <c r="D14" s="22">
        <v>23.308996</v>
      </c>
      <c r="E14" s="22">
        <f>Table2[[#This Row],[MSFT]]/D13-1</f>
        <v>6.9907489179285465E-2</v>
      </c>
      <c r="F14" s="22">
        <v>29.872633</v>
      </c>
      <c r="G14" s="22">
        <f>Table2[[#This Row],[WBA]]/F13-1</f>
        <v>9.4254182478028525E-3</v>
      </c>
      <c r="H14" s="22">
        <v>29.370000999999998</v>
      </c>
      <c r="I14" s="22">
        <f>Table2[[#This Row],[TSLA]]/H13-1</f>
        <v>0.20418213219278925</v>
      </c>
    </row>
    <row r="15" spans="1:9">
      <c r="A15" s="21">
        <v>40848</v>
      </c>
      <c r="B15" s="22">
        <v>1246.959961</v>
      </c>
      <c r="C15" s="22">
        <f>Table2[[#This Row],[S&amp;P 500]]/B14-1</f>
        <v>-5.0587151935872487E-3</v>
      </c>
      <c r="D15" s="22">
        <v>22.558541999999999</v>
      </c>
      <c r="E15" s="22">
        <f>Table2[[#This Row],[MSFT]]/D14-1</f>
        <v>-3.2195895524629203E-2</v>
      </c>
      <c r="F15" s="22">
        <v>30.547604</v>
      </c>
      <c r="G15" s="22">
        <f>Table2[[#This Row],[WBA]]/F14-1</f>
        <v>2.2594961749772713E-2</v>
      </c>
      <c r="H15" s="22">
        <v>32.740001999999997</v>
      </c>
      <c r="I15" s="22">
        <f>Table2[[#This Row],[TSLA]]/H14-1</f>
        <v>0.11474296510919424</v>
      </c>
    </row>
    <row r="16" spans="1:9">
      <c r="A16" s="21">
        <v>40878</v>
      </c>
      <c r="B16" s="22">
        <v>1257.599976</v>
      </c>
      <c r="C16" s="22">
        <f>Table2[[#This Row],[S&amp;P 500]]/B15-1</f>
        <v>8.532763948144062E-3</v>
      </c>
      <c r="D16" s="22">
        <v>22.893656</v>
      </c>
      <c r="E16" s="22">
        <f>Table2[[#This Row],[MSFT]]/D15-1</f>
        <v>1.485530403516333E-2</v>
      </c>
      <c r="F16" s="22">
        <v>29.949697</v>
      </c>
      <c r="G16" s="22">
        <f>Table2[[#This Row],[WBA]]/F15-1</f>
        <v>-1.9572958979041322E-2</v>
      </c>
      <c r="H16" s="22">
        <v>28.559999000000001</v>
      </c>
      <c r="I16" s="22">
        <f>Table2[[#This Row],[TSLA]]/H15-1</f>
        <v>-0.12767265560948948</v>
      </c>
    </row>
    <row r="17" spans="1:9">
      <c r="A17" s="21">
        <v>40911</v>
      </c>
      <c r="B17" s="22">
        <v>1312.410034</v>
      </c>
      <c r="C17" s="22">
        <f>Table2[[#This Row],[S&amp;P 500]]/B16-1</f>
        <v>4.3583062218506274E-2</v>
      </c>
      <c r="D17" s="22">
        <v>26.041976999999999</v>
      </c>
      <c r="E17" s="22">
        <f>Table2[[#This Row],[MSFT]]/D16-1</f>
        <v>0.13751936344286819</v>
      </c>
      <c r="F17" s="22">
        <v>30.221474000000001</v>
      </c>
      <c r="G17" s="22">
        <f>Table2[[#This Row],[WBA]]/F16-1</f>
        <v>9.0744490670473521E-3</v>
      </c>
      <c r="H17" s="22">
        <v>29.07</v>
      </c>
      <c r="I17" s="22">
        <f>Table2[[#This Row],[TSLA]]/H16-1</f>
        <v>1.7857178496399673E-2</v>
      </c>
    </row>
    <row r="18" spans="1:9">
      <c r="A18" s="21">
        <v>40940</v>
      </c>
      <c r="B18" s="22">
        <v>1365.6800539999999</v>
      </c>
      <c r="C18" s="22">
        <f>Table2[[#This Row],[S&amp;P 500]]/B17-1</f>
        <v>4.0589464130841746E-2</v>
      </c>
      <c r="D18" s="22">
        <v>28.175207</v>
      </c>
      <c r="E18" s="22">
        <f>Table2[[#This Row],[MSFT]]/D17-1</f>
        <v>8.1915055834662631E-2</v>
      </c>
      <c r="F18" s="22">
        <v>30.236746</v>
      </c>
      <c r="G18" s="22">
        <f>Table2[[#This Row],[WBA]]/F17-1</f>
        <v>5.0533604019453726E-4</v>
      </c>
      <c r="H18" s="22">
        <v>33.409999999999997</v>
      </c>
      <c r="I18" s="22">
        <f>Table2[[#This Row],[TSLA]]/H17-1</f>
        <v>0.14929480564155484</v>
      </c>
    </row>
    <row r="19" spans="1:9">
      <c r="A19" s="21">
        <v>40969</v>
      </c>
      <c r="B19" s="22">
        <v>1408.469971</v>
      </c>
      <c r="C19" s="22">
        <f>Table2[[#This Row],[S&amp;P 500]]/B18-1</f>
        <v>3.1332314530530647E-2</v>
      </c>
      <c r="D19" s="22">
        <v>28.636803</v>
      </c>
      <c r="E19" s="22">
        <f>Table2[[#This Row],[MSFT]]/D18-1</f>
        <v>1.6383056209666957E-2</v>
      </c>
      <c r="F19" s="22">
        <v>30.537655000000001</v>
      </c>
      <c r="G19" s="22">
        <f>Table2[[#This Row],[WBA]]/F18-1</f>
        <v>9.951765312312455E-3</v>
      </c>
      <c r="H19" s="22">
        <v>37.240001999999997</v>
      </c>
      <c r="I19" s="22">
        <f>Table2[[#This Row],[TSLA]]/H18-1</f>
        <v>0.11463639628853639</v>
      </c>
    </row>
    <row r="20" spans="1:9">
      <c r="A20" s="21">
        <v>41001</v>
      </c>
      <c r="B20" s="22">
        <v>1397.910034</v>
      </c>
      <c r="C20" s="22">
        <f>Table2[[#This Row],[S&amp;P 500]]/B19-1</f>
        <v>-7.4974527092703802E-3</v>
      </c>
      <c r="D20" s="22">
        <v>28.423759</v>
      </c>
      <c r="E20" s="22">
        <f>Table2[[#This Row],[MSFT]]/D19-1</f>
        <v>-7.4395176025759957E-3</v>
      </c>
      <c r="F20" s="22">
        <v>31.969249999999999</v>
      </c>
      <c r="G20" s="22">
        <f>Table2[[#This Row],[WBA]]/F19-1</f>
        <v>4.6879663811775885E-2</v>
      </c>
      <c r="H20" s="22">
        <v>33.130001</v>
      </c>
      <c r="I20" s="22">
        <f>Table2[[#This Row],[TSLA]]/H19-1</f>
        <v>-0.11036521963666912</v>
      </c>
    </row>
    <row r="21" spans="1:9">
      <c r="A21" s="21">
        <v>41030</v>
      </c>
      <c r="B21" s="22">
        <v>1310.329956</v>
      </c>
      <c r="C21" s="22">
        <f>Table2[[#This Row],[S&amp;P 500]]/B20-1</f>
        <v>-6.265072563317764E-2</v>
      </c>
      <c r="D21" s="22">
        <v>26.081627000000001</v>
      </c>
      <c r="E21" s="22">
        <f>Table2[[#This Row],[MSFT]]/D20-1</f>
        <v>-8.240050163667656E-2</v>
      </c>
      <c r="F21" s="22">
        <v>28.021816000000001</v>
      </c>
      <c r="G21" s="22">
        <f>Table2[[#This Row],[WBA]]/F20-1</f>
        <v>-0.12347596518529513</v>
      </c>
      <c r="H21" s="22">
        <v>29.5</v>
      </c>
      <c r="I21" s="22">
        <f>Table2[[#This Row],[TSLA]]/H20-1</f>
        <v>-0.10956839391583473</v>
      </c>
    </row>
    <row r="22" spans="1:9">
      <c r="A22" s="21">
        <v>41061</v>
      </c>
      <c r="B22" s="22">
        <v>1362.160034</v>
      </c>
      <c r="C22" s="22">
        <f>Table2[[#This Row],[S&amp;P 500]]/B21-1</f>
        <v>3.9554982134591521E-2</v>
      </c>
      <c r="D22" s="22">
        <v>27.332543999999999</v>
      </c>
      <c r="E22" s="22">
        <f>Table2[[#This Row],[MSFT]]/D21-1</f>
        <v>4.7961616811711849E-2</v>
      </c>
      <c r="F22" s="22">
        <v>27.158757999999999</v>
      </c>
      <c r="G22" s="22">
        <f>Table2[[#This Row],[WBA]]/F21-1</f>
        <v>-3.0799502787399735E-2</v>
      </c>
      <c r="H22" s="22">
        <v>31.290001</v>
      </c>
      <c r="I22" s="22">
        <f>Table2[[#This Row],[TSLA]]/H21-1</f>
        <v>6.067800000000001E-2</v>
      </c>
    </row>
    <row r="23" spans="1:9">
      <c r="A23" s="21">
        <v>41092</v>
      </c>
      <c r="B23" s="22">
        <v>1379.3199460000001</v>
      </c>
      <c r="C23" s="22">
        <f>Table2[[#This Row],[S&amp;P 500]]/B22-1</f>
        <v>1.2597574126154365E-2</v>
      </c>
      <c r="D23" s="22">
        <v>26.331807999999999</v>
      </c>
      <c r="E23" s="22">
        <f>Table2[[#This Row],[MSFT]]/D22-1</f>
        <v>-3.6613350005034295E-2</v>
      </c>
      <c r="F23" s="22">
        <v>33.383789</v>
      </c>
      <c r="G23" s="22">
        <f>Table2[[#This Row],[WBA]]/F22-1</f>
        <v>0.22920897192721412</v>
      </c>
      <c r="H23" s="22">
        <v>27.42</v>
      </c>
      <c r="I23" s="22">
        <f>Table2[[#This Row],[TSLA]]/H22-1</f>
        <v>-0.1236817154464136</v>
      </c>
    </row>
    <row r="24" spans="1:9">
      <c r="A24" s="21">
        <v>41122</v>
      </c>
      <c r="B24" s="22">
        <v>1406.579956</v>
      </c>
      <c r="C24" s="22">
        <f>Table2[[#This Row],[S&amp;P 500]]/B23-1</f>
        <v>1.9763369680148246E-2</v>
      </c>
      <c r="D24" s="22">
        <v>27.720483999999999</v>
      </c>
      <c r="E24" s="22">
        <f>Table2[[#This Row],[MSFT]]/D23-1</f>
        <v>5.273758642019577E-2</v>
      </c>
      <c r="F24" s="22">
        <v>33.087707999999999</v>
      </c>
      <c r="G24" s="22">
        <f>Table2[[#This Row],[WBA]]/F23-1</f>
        <v>-8.8690052528189733E-3</v>
      </c>
      <c r="H24" s="22">
        <v>28.52</v>
      </c>
      <c r="I24" s="22">
        <f>Table2[[#This Row],[TSLA]]/H23-1</f>
        <v>4.0116703136396703E-2</v>
      </c>
    </row>
    <row r="25" spans="1:9">
      <c r="A25" s="21">
        <v>41156</v>
      </c>
      <c r="B25" s="22">
        <v>1440.670044</v>
      </c>
      <c r="C25" s="22">
        <f>Table2[[#This Row],[S&amp;P 500]]/B24-1</f>
        <v>2.4236153696477025E-2</v>
      </c>
      <c r="D25" s="22">
        <v>26.767085999999999</v>
      </c>
      <c r="E25" s="22">
        <f>Table2[[#This Row],[MSFT]]/D24-1</f>
        <v>-3.4393266726511662E-2</v>
      </c>
      <c r="F25" s="22">
        <v>33.716892000000001</v>
      </c>
      <c r="G25" s="22">
        <f>Table2[[#This Row],[WBA]]/F24-1</f>
        <v>1.9015641699932972E-2</v>
      </c>
      <c r="H25" s="22">
        <v>29.280000999999999</v>
      </c>
      <c r="I25" s="22">
        <f>Table2[[#This Row],[TSLA]]/H24-1</f>
        <v>2.6648001402524546E-2</v>
      </c>
    </row>
    <row r="26" spans="1:9">
      <c r="A26" s="21">
        <v>41183</v>
      </c>
      <c r="B26" s="22">
        <v>1412.160034</v>
      </c>
      <c r="C26" s="22">
        <f>Table2[[#This Row],[S&amp;P 500]]/B25-1</f>
        <v>-1.9789409878227415E-2</v>
      </c>
      <c r="D26" s="22">
        <v>25.669781</v>
      </c>
      <c r="E26" s="22">
        <f>Table2[[#This Row],[MSFT]]/D25-1</f>
        <v>-4.0994563248311744E-2</v>
      </c>
      <c r="F26" s="22">
        <v>32.597316999999997</v>
      </c>
      <c r="G26" s="22">
        <f>Table2[[#This Row],[WBA]]/F25-1</f>
        <v>-3.3205166122666441E-2</v>
      </c>
      <c r="H26" s="22">
        <v>28.129999000000002</v>
      </c>
      <c r="I26" s="22">
        <f>Table2[[#This Row],[TSLA]]/H25-1</f>
        <v>-3.9276023248769554E-2</v>
      </c>
    </row>
    <row r="27" spans="1:9">
      <c r="A27" s="21">
        <v>41214</v>
      </c>
      <c r="B27" s="22">
        <v>1416.1800539999999</v>
      </c>
      <c r="C27" s="22">
        <f>Table2[[#This Row],[S&amp;P 500]]/B26-1</f>
        <v>2.8467170173434031E-3</v>
      </c>
      <c r="D27" s="22">
        <v>24.139614000000002</v>
      </c>
      <c r="E27" s="22">
        <f>Table2[[#This Row],[MSFT]]/D26-1</f>
        <v>-5.9609663206709795E-2</v>
      </c>
      <c r="F27" s="22">
        <v>31.632256999999999</v>
      </c>
      <c r="G27" s="22">
        <f>Table2[[#This Row],[WBA]]/F26-1</f>
        <v>-2.9605504035807528E-2</v>
      </c>
      <c r="H27" s="22">
        <v>33.82</v>
      </c>
      <c r="I27" s="22">
        <f>Table2[[#This Row],[TSLA]]/H26-1</f>
        <v>0.20227519382421577</v>
      </c>
    </row>
    <row r="28" spans="1:9">
      <c r="A28" s="21">
        <v>41246</v>
      </c>
      <c r="B28" s="22">
        <v>1426.1899410000001</v>
      </c>
      <c r="C28" s="22">
        <f>Table2[[#This Row],[S&amp;P 500]]/B27-1</f>
        <v>7.068230463864511E-3</v>
      </c>
      <c r="D28" s="22">
        <v>24.221226000000001</v>
      </c>
      <c r="E28" s="22">
        <f>Table2[[#This Row],[MSFT]]/D27-1</f>
        <v>3.3808328501028218E-3</v>
      </c>
      <c r="F28" s="22">
        <v>34.524028999999999</v>
      </c>
      <c r="G28" s="22">
        <f>Table2[[#This Row],[WBA]]/F27-1</f>
        <v>9.1418453005108091E-2</v>
      </c>
      <c r="H28" s="22">
        <v>33.869999</v>
      </c>
      <c r="I28" s="22">
        <f>Table2[[#This Row],[TSLA]]/H27-1</f>
        <v>1.4783855706681504E-3</v>
      </c>
    </row>
    <row r="29" spans="1:9">
      <c r="A29" s="21">
        <v>41276</v>
      </c>
      <c r="B29" s="22">
        <v>1498.1099850000001</v>
      </c>
      <c r="C29" s="22">
        <f>Table2[[#This Row],[S&amp;P 500]]/B28-1</f>
        <v>5.0428096519578469E-2</v>
      </c>
      <c r="D29" s="22">
        <v>24.892277</v>
      </c>
      <c r="E29" s="22">
        <f>Table2[[#This Row],[MSFT]]/D28-1</f>
        <v>2.7705079833696189E-2</v>
      </c>
      <c r="F29" s="22">
        <v>37.275879000000003</v>
      </c>
      <c r="G29" s="22">
        <f>Table2[[#This Row],[WBA]]/F28-1</f>
        <v>7.9708251896092541E-2</v>
      </c>
      <c r="H29" s="22">
        <v>37.509998000000003</v>
      </c>
      <c r="I29" s="22">
        <f>Table2[[#This Row],[TSLA]]/H28-1</f>
        <v>0.10746971087894042</v>
      </c>
    </row>
    <row r="30" spans="1:9">
      <c r="A30" s="21">
        <v>41306</v>
      </c>
      <c r="B30" s="22">
        <v>1514.6800539999999</v>
      </c>
      <c r="C30" s="22">
        <f>Table2[[#This Row],[S&amp;P 500]]/B29-1</f>
        <v>1.1060649195259176E-2</v>
      </c>
      <c r="D30" s="22">
        <v>25.418382999999999</v>
      </c>
      <c r="E30" s="22">
        <f>Table2[[#This Row],[MSFT]]/D29-1</f>
        <v>2.113531036152283E-2</v>
      </c>
      <c r="F30" s="22">
        <v>38.442055000000003</v>
      </c>
      <c r="G30" s="22">
        <f>Table2[[#This Row],[WBA]]/F29-1</f>
        <v>3.1285003366386066E-2</v>
      </c>
      <c r="H30" s="22">
        <v>34.830002</v>
      </c>
      <c r="I30" s="22">
        <f>Table2[[#This Row],[TSLA]]/H29-1</f>
        <v>-7.1447511140896425E-2</v>
      </c>
    </row>
    <row r="31" spans="1:9">
      <c r="A31" s="21">
        <v>41334</v>
      </c>
      <c r="B31" s="22">
        <v>1569.1899410000001</v>
      </c>
      <c r="C31" s="22">
        <f>Table2[[#This Row],[S&amp;P 500]]/B30-1</f>
        <v>3.5987723516956116E-2</v>
      </c>
      <c r="D31" s="22">
        <v>26.158992999999999</v>
      </c>
      <c r="E31" s="22">
        <f>Table2[[#This Row],[MSFT]]/D30-1</f>
        <v>2.9136786553259464E-2</v>
      </c>
      <c r="F31" s="22">
        <v>44.770817000000001</v>
      </c>
      <c r="G31" s="22">
        <f>Table2[[#This Row],[WBA]]/F30-1</f>
        <v>0.16463120923166041</v>
      </c>
      <c r="H31" s="22">
        <v>37.889999000000003</v>
      </c>
      <c r="I31" s="22">
        <f>Table2[[#This Row],[TSLA]]/H30-1</f>
        <v>8.785520598017782E-2</v>
      </c>
    </row>
    <row r="32" spans="1:9">
      <c r="A32" s="21">
        <v>41365</v>
      </c>
      <c r="B32" s="22">
        <v>1597.5699460000001</v>
      </c>
      <c r="C32" s="22">
        <f>Table2[[#This Row],[S&amp;P 500]]/B31-1</f>
        <v>1.8085767859252311E-2</v>
      </c>
      <c r="D32" s="22">
        <v>30.264334000000002</v>
      </c>
      <c r="E32" s="22">
        <f>Table2[[#This Row],[MSFT]]/D31-1</f>
        <v>0.15693803656738625</v>
      </c>
      <c r="F32" s="22">
        <v>46.489159000000001</v>
      </c>
      <c r="G32" s="22">
        <f>Table2[[#This Row],[WBA]]/F31-1</f>
        <v>3.8380849739686473E-2</v>
      </c>
      <c r="H32" s="22">
        <v>53.990001999999997</v>
      </c>
      <c r="I32" s="22">
        <f>Table2[[#This Row],[TSLA]]/H31-1</f>
        <v>0.42491431578026684</v>
      </c>
    </row>
    <row r="33" spans="1:9">
      <c r="A33" s="21">
        <v>41395</v>
      </c>
      <c r="B33" s="22">
        <v>1630.73999</v>
      </c>
      <c r="C33" s="22">
        <f>Table2[[#This Row],[S&amp;P 500]]/B32-1</f>
        <v>2.0762811721046104E-2</v>
      </c>
      <c r="D33" s="22">
        <v>32.133887999999999</v>
      </c>
      <c r="E33" s="22">
        <f>Table2[[#This Row],[MSFT]]/D32-1</f>
        <v>6.177416625127119E-2</v>
      </c>
      <c r="F33" s="22">
        <v>45.098469000000001</v>
      </c>
      <c r="G33" s="22">
        <f>Table2[[#This Row],[WBA]]/F32-1</f>
        <v>-2.9914286038170701E-2</v>
      </c>
      <c r="H33" s="22">
        <v>97.760002</v>
      </c>
      <c r="I33" s="22">
        <f>Table2[[#This Row],[TSLA]]/H32-1</f>
        <v>0.8107056562064956</v>
      </c>
    </row>
    <row r="34" spans="1:9">
      <c r="A34" s="21">
        <v>41428</v>
      </c>
      <c r="B34" s="22">
        <v>1606.280029</v>
      </c>
      <c r="C34" s="22">
        <f>Table2[[#This Row],[S&amp;P 500]]/B33-1</f>
        <v>-1.4999301636062778E-2</v>
      </c>
      <c r="D34" s="22">
        <v>31.802422</v>
      </c>
      <c r="E34" s="22">
        <f>Table2[[#This Row],[MSFT]]/D33-1</f>
        <v>-1.0315153896098717E-2</v>
      </c>
      <c r="F34" s="22">
        <v>41.736857999999998</v>
      </c>
      <c r="G34" s="22">
        <f>Table2[[#This Row],[WBA]]/F33-1</f>
        <v>-7.4539359639902658E-2</v>
      </c>
      <c r="H34" s="22">
        <v>107.360001</v>
      </c>
      <c r="I34" s="22">
        <f>Table2[[#This Row],[TSLA]]/H33-1</f>
        <v>9.8199660429630464E-2</v>
      </c>
    </row>
    <row r="35" spans="1:9">
      <c r="A35" s="21">
        <v>41456</v>
      </c>
      <c r="B35" s="22">
        <v>1685.7299800000001</v>
      </c>
      <c r="C35" s="22">
        <f>Table2[[#This Row],[S&amp;P 500]]/B34-1</f>
        <v>4.9462079815224991E-2</v>
      </c>
      <c r="D35" s="22">
        <v>29.316420000000001</v>
      </c>
      <c r="E35" s="22">
        <f>Table2[[#This Row],[MSFT]]/D34-1</f>
        <v>-7.817020980351741E-2</v>
      </c>
      <c r="F35" s="22">
        <v>47.449711000000001</v>
      </c>
      <c r="G35" s="22">
        <f>Table2[[#This Row],[WBA]]/F34-1</f>
        <v>0.13687788860388106</v>
      </c>
      <c r="H35" s="22">
        <v>134.279999</v>
      </c>
      <c r="I35" s="22">
        <f>Table2[[#This Row],[TSLA]]/H34-1</f>
        <v>0.25074513551839495</v>
      </c>
    </row>
    <row r="36" spans="1:9">
      <c r="A36" s="21">
        <v>41487</v>
      </c>
      <c r="B36" s="22">
        <v>1632.969971</v>
      </c>
      <c r="C36" s="22">
        <f>Table2[[#This Row],[S&amp;P 500]]/B35-1</f>
        <v>-3.1298019033866864E-2</v>
      </c>
      <c r="D36" s="22">
        <v>30.969479</v>
      </c>
      <c r="E36" s="22">
        <f>Table2[[#This Row],[MSFT]]/D35-1</f>
        <v>5.6386796204993539E-2</v>
      </c>
      <c r="F36" s="22">
        <v>45.682727999999997</v>
      </c>
      <c r="G36" s="22">
        <f>Table2[[#This Row],[WBA]]/F35-1</f>
        <v>-3.7239067694216366E-2</v>
      </c>
      <c r="H36" s="22">
        <v>169</v>
      </c>
      <c r="I36" s="22">
        <f>Table2[[#This Row],[TSLA]]/H35-1</f>
        <v>0.25856420359371612</v>
      </c>
    </row>
    <row r="37" spans="1:9">
      <c r="A37" s="21">
        <v>41520</v>
      </c>
      <c r="B37" s="22">
        <v>1681.5500489999999</v>
      </c>
      <c r="C37" s="22">
        <f>Table2[[#This Row],[S&amp;P 500]]/B36-1</f>
        <v>2.9749523177239112E-2</v>
      </c>
      <c r="D37" s="22">
        <v>30.85821</v>
      </c>
      <c r="E37" s="22">
        <f>Table2[[#This Row],[MSFT]]/D36-1</f>
        <v>-3.5928599250895088E-3</v>
      </c>
      <c r="F37" s="22">
        <v>51.128162000000003</v>
      </c>
      <c r="G37" s="22">
        <f>Table2[[#This Row],[WBA]]/F36-1</f>
        <v>0.1192011562882147</v>
      </c>
      <c r="H37" s="22">
        <v>193.36999499999999</v>
      </c>
      <c r="I37" s="22">
        <f>Table2[[#This Row],[TSLA]]/H36-1</f>
        <v>0.14420115384615384</v>
      </c>
    </row>
    <row r="38" spans="1:9">
      <c r="A38" s="21">
        <v>41548</v>
      </c>
      <c r="B38" s="22">
        <v>1756.540039</v>
      </c>
      <c r="C38" s="22">
        <f>Table2[[#This Row],[S&amp;P 500]]/B37-1</f>
        <v>4.4595752618006079E-2</v>
      </c>
      <c r="D38" s="22">
        <v>32.833210000000001</v>
      </c>
      <c r="E38" s="22">
        <f>Table2[[#This Row],[MSFT]]/D37-1</f>
        <v>6.4002416212735724E-2</v>
      </c>
      <c r="F38" s="22">
        <v>56.298000000000002</v>
      </c>
      <c r="G38" s="22">
        <f>Table2[[#This Row],[WBA]]/F37-1</f>
        <v>0.10111527185350422</v>
      </c>
      <c r="H38" s="22">
        <v>159.94000199999999</v>
      </c>
      <c r="I38" s="22">
        <f>Table2[[#This Row],[TSLA]]/H37-1</f>
        <v>-0.1728809735967568</v>
      </c>
    </row>
    <row r="39" spans="1:9">
      <c r="A39" s="21">
        <v>41579</v>
      </c>
      <c r="B39" s="22">
        <v>1805.8100589999999</v>
      </c>
      <c r="C39" s="22">
        <f>Table2[[#This Row],[S&amp;P 500]]/B38-1</f>
        <v>2.8049471635186451E-2</v>
      </c>
      <c r="D39" s="22">
        <v>35.623409000000002</v>
      </c>
      <c r="E39" s="22">
        <f>Table2[[#This Row],[MSFT]]/D38-1</f>
        <v>8.4980999421013115E-2</v>
      </c>
      <c r="F39" s="22">
        <v>56.554001</v>
      </c>
      <c r="G39" s="22">
        <f>Table2[[#This Row],[WBA]]/F38-1</f>
        <v>4.5472485701090193E-3</v>
      </c>
      <c r="H39" s="22">
        <v>127.279999</v>
      </c>
      <c r="I39" s="22">
        <f>Table2[[#This Row],[TSLA]]/H38-1</f>
        <v>-0.20420159179440289</v>
      </c>
    </row>
    <row r="40" spans="1:9">
      <c r="A40" s="21">
        <v>41610</v>
      </c>
      <c r="B40" s="22">
        <v>1848.3599850000001</v>
      </c>
      <c r="C40" s="22">
        <f>Table2[[#This Row],[S&amp;P 500]]/B39-1</f>
        <v>2.356279155049279E-2</v>
      </c>
      <c r="D40" s="22">
        <v>34.950741000000001</v>
      </c>
      <c r="E40" s="22">
        <f>Table2[[#This Row],[MSFT]]/D39-1</f>
        <v>-1.8882752069011688E-2</v>
      </c>
      <c r="F40" s="22">
        <v>54.872664999999998</v>
      </c>
      <c r="G40" s="22">
        <f>Table2[[#This Row],[WBA]]/F39-1</f>
        <v>-2.9729744496768684E-2</v>
      </c>
      <c r="H40" s="22">
        <v>150.429993</v>
      </c>
      <c r="I40" s="22">
        <f>Table2[[#This Row],[TSLA]]/H39-1</f>
        <v>0.18188241814803896</v>
      </c>
    </row>
    <row r="41" spans="1:9">
      <c r="A41" s="21">
        <v>41641</v>
      </c>
      <c r="B41" s="22">
        <v>1782.589966</v>
      </c>
      <c r="C41" s="22">
        <f>Table2[[#This Row],[S&amp;P 500]]/B40-1</f>
        <v>-3.5582905675162646E-2</v>
      </c>
      <c r="D41" s="22">
        <v>35.352474000000001</v>
      </c>
      <c r="E41" s="22">
        <f>Table2[[#This Row],[MSFT]]/D40-1</f>
        <v>1.1494262739665473E-2</v>
      </c>
      <c r="F41" s="22">
        <v>54.78669</v>
      </c>
      <c r="G41" s="22">
        <f>Table2[[#This Row],[WBA]]/F40-1</f>
        <v>-1.5668092665082067E-3</v>
      </c>
      <c r="H41" s="22">
        <v>181.41000399999999</v>
      </c>
      <c r="I41" s="22">
        <f>Table2[[#This Row],[TSLA]]/H40-1</f>
        <v>0.2059430462115357</v>
      </c>
    </row>
    <row r="42" spans="1:9">
      <c r="A42" s="21">
        <v>41673</v>
      </c>
      <c r="B42" s="22">
        <v>1859.4499510000001</v>
      </c>
      <c r="C42" s="22">
        <f>Table2[[#This Row],[S&amp;P 500]]/B41-1</f>
        <v>4.3117029976595278E-2</v>
      </c>
      <c r="D42" s="22">
        <v>36.059967</v>
      </c>
      <c r="E42" s="22">
        <f>Table2[[#This Row],[MSFT]]/D41-1</f>
        <v>2.0012545656634906E-2</v>
      </c>
      <c r="F42" s="22">
        <v>65.226982000000007</v>
      </c>
      <c r="G42" s="22">
        <f>Table2[[#This Row],[WBA]]/F41-1</f>
        <v>0.19056256181930342</v>
      </c>
      <c r="H42" s="22">
        <v>244.80999800000001</v>
      </c>
      <c r="I42" s="22">
        <f>Table2[[#This Row],[TSLA]]/H41-1</f>
        <v>0.34948455213087382</v>
      </c>
    </row>
    <row r="43" spans="1:9">
      <c r="A43" s="21">
        <v>41701</v>
      </c>
      <c r="B43" s="22">
        <v>1872.339966</v>
      </c>
      <c r="C43" s="22">
        <f>Table2[[#This Row],[S&amp;P 500]]/B42-1</f>
        <v>6.9321656079357474E-3</v>
      </c>
      <c r="D43" s="22">
        <v>38.582560999999998</v>
      </c>
      <c r="E43" s="22">
        <f>Table2[[#This Row],[MSFT]]/D42-1</f>
        <v>6.9955527136228435E-2</v>
      </c>
      <c r="F43" s="22">
        <v>63.383926000000002</v>
      </c>
      <c r="G43" s="22">
        <f>Table2[[#This Row],[WBA]]/F42-1</f>
        <v>-2.8256036742586144E-2</v>
      </c>
      <c r="H43" s="22">
        <v>208.449997</v>
      </c>
      <c r="I43" s="22">
        <f>Table2[[#This Row],[TSLA]]/H42-1</f>
        <v>-0.14852334993279159</v>
      </c>
    </row>
    <row r="44" spans="1:9">
      <c r="A44" s="21">
        <v>41730</v>
      </c>
      <c r="B44" s="22">
        <v>1883.9499510000001</v>
      </c>
      <c r="C44" s="22">
        <f>Table2[[#This Row],[S&amp;P 500]]/B43-1</f>
        <v>6.2007889650528281E-3</v>
      </c>
      <c r="D44" s="22">
        <v>38.027214000000001</v>
      </c>
      <c r="E44" s="22">
        <f>Table2[[#This Row],[MSFT]]/D43-1</f>
        <v>-1.4393730887900302E-2</v>
      </c>
      <c r="F44" s="22">
        <v>65.178993000000006</v>
      </c>
      <c r="G44" s="22">
        <f>Table2[[#This Row],[WBA]]/F43-1</f>
        <v>2.8320539816356627E-2</v>
      </c>
      <c r="H44" s="22">
        <v>207.88999899999999</v>
      </c>
      <c r="I44" s="22">
        <f>Table2[[#This Row],[TSLA]]/H43-1</f>
        <v>-2.6864860065217711E-3</v>
      </c>
    </row>
    <row r="45" spans="1:9">
      <c r="A45" s="21">
        <v>41760</v>
      </c>
      <c r="B45" s="22">
        <v>1923.5699460000001</v>
      </c>
      <c r="C45" s="22">
        <f>Table2[[#This Row],[S&amp;P 500]]/B44-1</f>
        <v>2.1030280012996005E-2</v>
      </c>
      <c r="D45" s="22">
        <v>38.807353999999997</v>
      </c>
      <c r="E45" s="22">
        <f>Table2[[#This Row],[MSFT]]/D44-1</f>
        <v>2.0515307800355709E-2</v>
      </c>
      <c r="F45" s="22">
        <v>69.350639000000001</v>
      </c>
      <c r="G45" s="22">
        <f>Table2[[#This Row],[WBA]]/F44-1</f>
        <v>6.4002921923018929E-2</v>
      </c>
      <c r="H45" s="22">
        <v>207.770004</v>
      </c>
      <c r="I45" s="22">
        <f>Table2[[#This Row],[TSLA]]/H44-1</f>
        <v>-5.7720429350716085E-4</v>
      </c>
    </row>
    <row r="46" spans="1:9">
      <c r="A46" s="21">
        <v>41792</v>
      </c>
      <c r="B46" s="22">
        <v>1960.2299800000001</v>
      </c>
      <c r="C46" s="22">
        <f>Table2[[#This Row],[S&amp;P 500]]/B45-1</f>
        <v>1.9058331658920569E-2</v>
      </c>
      <c r="D46" s="22">
        <v>39.527766999999997</v>
      </c>
      <c r="E46" s="22">
        <f>Table2[[#This Row],[MSFT]]/D45-1</f>
        <v>1.8563826845808595E-2</v>
      </c>
      <c r="F46" s="22">
        <v>71.491623000000004</v>
      </c>
      <c r="G46" s="22">
        <f>Table2[[#This Row],[WBA]]/F45-1</f>
        <v>3.0871871274322338E-2</v>
      </c>
      <c r="H46" s="22">
        <v>240.05999800000001</v>
      </c>
      <c r="I46" s="22">
        <f>Table2[[#This Row],[TSLA]]/H45-1</f>
        <v>0.15541220281249069</v>
      </c>
    </row>
    <row r="47" spans="1:9">
      <c r="A47" s="21">
        <v>41821</v>
      </c>
      <c r="B47" s="22">
        <v>1930.670044</v>
      </c>
      <c r="C47" s="22">
        <f>Table2[[#This Row],[S&amp;P 500]]/B46-1</f>
        <v>-1.5079830581919862E-2</v>
      </c>
      <c r="D47" s="22">
        <v>40.911712999999999</v>
      </c>
      <c r="E47" s="22">
        <f>Table2[[#This Row],[MSFT]]/D46-1</f>
        <v>3.5011995491675663E-2</v>
      </c>
      <c r="F47" s="22">
        <v>66.322388000000004</v>
      </c>
      <c r="G47" s="22">
        <f>Table2[[#This Row],[WBA]]/F46-1</f>
        <v>-7.230546437587515E-2</v>
      </c>
      <c r="H47" s="22">
        <v>223.300003</v>
      </c>
      <c r="I47" s="22">
        <f>Table2[[#This Row],[TSLA]]/H46-1</f>
        <v>-6.9815859117019596E-2</v>
      </c>
    </row>
    <row r="48" spans="1:9">
      <c r="A48" s="21">
        <v>41852</v>
      </c>
      <c r="B48" s="22">
        <v>2003.369995</v>
      </c>
      <c r="C48" s="22">
        <f>Table2[[#This Row],[S&amp;P 500]]/B47-1</f>
        <v>3.7655295489735119E-2</v>
      </c>
      <c r="D48" s="22">
        <v>43.332428</v>
      </c>
      <c r="E48" s="22">
        <f>Table2[[#This Row],[MSFT]]/D47-1</f>
        <v>5.9169240847969373E-2</v>
      </c>
      <c r="F48" s="22">
        <v>58.685592999999997</v>
      </c>
      <c r="G48" s="22">
        <f>Table2[[#This Row],[WBA]]/F47-1</f>
        <v>-0.11514656257552136</v>
      </c>
      <c r="H48" s="22">
        <v>269.70001200000002</v>
      </c>
      <c r="I48" s="22">
        <f>Table2[[#This Row],[TSLA]]/H47-1</f>
        <v>0.20779224530507512</v>
      </c>
    </row>
    <row r="49" spans="1:9">
      <c r="A49" s="21">
        <v>41884</v>
      </c>
      <c r="B49" s="22">
        <v>1972.290039</v>
      </c>
      <c r="C49" s="22">
        <f>Table2[[#This Row],[S&amp;P 500]]/B48-1</f>
        <v>-1.5513837223063764E-2</v>
      </c>
      <c r="D49" s="22">
        <v>44.219486000000003</v>
      </c>
      <c r="E49" s="22">
        <f>Table2[[#This Row],[MSFT]]/D48-1</f>
        <v>2.047099691713572E-2</v>
      </c>
      <c r="F49" s="22">
        <v>57.473483999999999</v>
      </c>
      <c r="G49" s="22">
        <f>Table2[[#This Row],[WBA]]/F48-1</f>
        <v>-2.0654285626797719E-2</v>
      </c>
      <c r="H49" s="22">
        <v>242.679993</v>
      </c>
      <c r="I49" s="22">
        <f>Table2[[#This Row],[TSLA]]/H48-1</f>
        <v>-0.10018545716638683</v>
      </c>
    </row>
    <row r="50" spans="1:9">
      <c r="A50" s="21">
        <v>41913</v>
      </c>
      <c r="B50" s="22">
        <v>2018.0500489999999</v>
      </c>
      <c r="C50" s="22">
        <f>Table2[[#This Row],[S&amp;P 500]]/B49-1</f>
        <v>2.3201460786772321E-2</v>
      </c>
      <c r="D50" s="22">
        <v>44.782246000000001</v>
      </c>
      <c r="E50" s="22">
        <f>Table2[[#This Row],[MSFT]]/D49-1</f>
        <v>1.2726516088404916E-2</v>
      </c>
      <c r="F50" s="22">
        <v>62.273445000000002</v>
      </c>
      <c r="G50" s="22">
        <f>Table2[[#This Row],[WBA]]/F49-1</f>
        <v>8.3516095874751617E-2</v>
      </c>
      <c r="H50" s="22">
        <v>241.699997</v>
      </c>
      <c r="I50" s="22">
        <f>Table2[[#This Row],[TSLA]]/H49-1</f>
        <v>-4.0382232910316507E-3</v>
      </c>
    </row>
    <row r="51" spans="1:9">
      <c r="A51" s="21">
        <v>41946</v>
      </c>
      <c r="B51" s="22">
        <v>2067.5600589999999</v>
      </c>
      <c r="C51" s="22">
        <f>Table2[[#This Row],[S&amp;P 500]]/B50-1</f>
        <v>2.4533588760364822E-2</v>
      </c>
      <c r="D51" s="22">
        <v>45.890166999999998</v>
      </c>
      <c r="E51" s="22">
        <f>Table2[[#This Row],[MSFT]]/D50-1</f>
        <v>2.4740183866615251E-2</v>
      </c>
      <c r="F51" s="22">
        <v>66.865500999999995</v>
      </c>
      <c r="G51" s="22">
        <f>Table2[[#This Row],[WBA]]/F50-1</f>
        <v>7.3740195359354166E-2</v>
      </c>
      <c r="H51" s="22">
        <v>244.520004</v>
      </c>
      <c r="I51" s="22">
        <f>Table2[[#This Row],[TSLA]]/H50-1</f>
        <v>1.1667385333066438E-2</v>
      </c>
    </row>
    <row r="52" spans="1:9">
      <c r="A52" s="21">
        <v>41974</v>
      </c>
      <c r="B52" s="22">
        <v>2058.8999020000001</v>
      </c>
      <c r="C52" s="22">
        <f>Table2[[#This Row],[S&amp;P 500]]/B51-1</f>
        <v>-4.1885878779204244E-3</v>
      </c>
      <c r="D52" s="22">
        <v>44.584778</v>
      </c>
      <c r="E52" s="22">
        <f>Table2[[#This Row],[MSFT]]/D51-1</f>
        <v>-2.8445941371274541E-2</v>
      </c>
      <c r="F52" s="22">
        <v>74.262512000000001</v>
      </c>
      <c r="G52" s="22">
        <f>Table2[[#This Row],[WBA]]/F51-1</f>
        <v>0.11062522361120131</v>
      </c>
      <c r="H52" s="22">
        <v>222.41000399999999</v>
      </c>
      <c r="I52" s="22">
        <f>Table2[[#This Row],[TSLA]]/H51-1</f>
        <v>-9.0422049886765166E-2</v>
      </c>
    </row>
    <row r="53" spans="1:9">
      <c r="A53" s="21">
        <v>42006</v>
      </c>
      <c r="B53" s="22">
        <v>1994.98999</v>
      </c>
      <c r="C53" s="22">
        <f>Table2[[#This Row],[S&amp;P 500]]/B52-1</f>
        <v>-3.1040805790470194E-2</v>
      </c>
      <c r="D53" s="22">
        <v>38.777718</v>
      </c>
      <c r="E53" s="22">
        <f>Table2[[#This Row],[MSFT]]/D52-1</f>
        <v>-0.1302475925752058</v>
      </c>
      <c r="F53" s="22">
        <v>71.874808999999999</v>
      </c>
      <c r="G53" s="22">
        <f>Table2[[#This Row],[WBA]]/F52-1</f>
        <v>-3.2152198137332055E-2</v>
      </c>
      <c r="H53" s="22">
        <v>203.60000600000001</v>
      </c>
      <c r="I53" s="22">
        <f>Table2[[#This Row],[TSLA]]/H52-1</f>
        <v>-8.4573524849178905E-2</v>
      </c>
    </row>
    <row r="54" spans="1:9">
      <c r="A54" s="21">
        <v>42037</v>
      </c>
      <c r="B54" s="22">
        <v>2104.5</v>
      </c>
      <c r="C54" s="22">
        <f>Table2[[#This Row],[S&amp;P 500]]/B53-1</f>
        <v>5.4892511014553946E-2</v>
      </c>
      <c r="D54" s="22">
        <v>42.388714</v>
      </c>
      <c r="E54" s="22">
        <f>Table2[[#This Row],[MSFT]]/D53-1</f>
        <v>9.3120384237153964E-2</v>
      </c>
      <c r="F54" s="22">
        <v>81.311295000000001</v>
      </c>
      <c r="G54" s="22">
        <f>Table2[[#This Row],[WBA]]/F53-1</f>
        <v>0.13129058889046918</v>
      </c>
      <c r="H54" s="22">
        <v>203.33999600000001</v>
      </c>
      <c r="I54" s="22">
        <f>Table2[[#This Row],[TSLA]]/H53-1</f>
        <v>-1.2770628307348098E-3</v>
      </c>
    </row>
    <row r="55" spans="1:9">
      <c r="A55" s="21">
        <v>42065</v>
      </c>
      <c r="B55" s="22">
        <v>2067.889893</v>
      </c>
      <c r="C55" s="22">
        <f>Table2[[#This Row],[S&amp;P 500]]/B54-1</f>
        <v>-1.739610691375626E-2</v>
      </c>
      <c r="D55" s="22">
        <v>39.305019000000001</v>
      </c>
      <c r="E55" s="22">
        <f>Table2[[#This Row],[MSFT]]/D54-1</f>
        <v>-7.2748019673349762E-2</v>
      </c>
      <c r="F55" s="22">
        <v>82.877228000000002</v>
      </c>
      <c r="G55" s="22">
        <f>Table2[[#This Row],[WBA]]/F54-1</f>
        <v>1.9258492931394144E-2</v>
      </c>
      <c r="H55" s="22">
        <v>188.770004</v>
      </c>
      <c r="I55" s="22">
        <f>Table2[[#This Row],[TSLA]]/H54-1</f>
        <v>-7.1653350480050282E-2</v>
      </c>
    </row>
    <row r="56" spans="1:9">
      <c r="A56" s="21">
        <v>42095</v>
      </c>
      <c r="B56" s="22">
        <v>2085.51001</v>
      </c>
      <c r="C56" s="22">
        <f>Table2[[#This Row],[S&amp;P 500]]/B55-1</f>
        <v>8.5208197301247512E-3</v>
      </c>
      <c r="D56" s="22">
        <v>47.019089000000001</v>
      </c>
      <c r="E56" s="22">
        <f>Table2[[#This Row],[MSFT]]/D55-1</f>
        <v>0.19626170388061626</v>
      </c>
      <c r="F56" s="22">
        <v>81.164482000000007</v>
      </c>
      <c r="G56" s="22">
        <f>Table2[[#This Row],[WBA]]/F55-1</f>
        <v>-2.0666062817641495E-2</v>
      </c>
      <c r="H56" s="22">
        <v>226.050003</v>
      </c>
      <c r="I56" s="22">
        <f>Table2[[#This Row],[TSLA]]/H55-1</f>
        <v>0.19748899830504851</v>
      </c>
    </row>
    <row r="57" spans="1:9">
      <c r="A57" s="21">
        <v>42125</v>
      </c>
      <c r="B57" s="22">
        <v>2107.389893</v>
      </c>
      <c r="C57" s="22">
        <f>Table2[[#This Row],[S&amp;P 500]]/B56-1</f>
        <v>1.0491382393316817E-2</v>
      </c>
      <c r="D57" s="22">
        <v>45.592799999999997</v>
      </c>
      <c r="E57" s="22">
        <f>Table2[[#This Row],[MSFT]]/D56-1</f>
        <v>-3.0334254242994851E-2</v>
      </c>
      <c r="F57" s="22">
        <v>84.342635999999999</v>
      </c>
      <c r="G57" s="22">
        <f>Table2[[#This Row],[WBA]]/F56-1</f>
        <v>3.9156955378585323E-2</v>
      </c>
      <c r="H57" s="22">
        <v>250.800003</v>
      </c>
      <c r="I57" s="22">
        <f>Table2[[#This Row],[TSLA]]/H56-1</f>
        <v>0.10948904964181749</v>
      </c>
    </row>
    <row r="58" spans="1:9">
      <c r="A58" s="21">
        <v>42156</v>
      </c>
      <c r="B58" s="22">
        <v>2063.110107</v>
      </c>
      <c r="C58" s="22">
        <f>Table2[[#This Row],[S&amp;P 500]]/B57-1</f>
        <v>-2.1011672375900514E-2</v>
      </c>
      <c r="D58" s="22">
        <v>42.956085000000002</v>
      </c>
      <c r="E58" s="22">
        <f>Table2[[#This Row],[MSFT]]/D57-1</f>
        <v>-5.7831828709796196E-2</v>
      </c>
      <c r="F58" s="22">
        <v>82.967055999999999</v>
      </c>
      <c r="G58" s="22">
        <f>Table2[[#This Row],[WBA]]/F57-1</f>
        <v>-1.6309426231354673E-2</v>
      </c>
      <c r="H58" s="22">
        <v>268.26001000000002</v>
      </c>
      <c r="I58" s="22">
        <f>Table2[[#This Row],[TSLA]]/H57-1</f>
        <v>6.9617251958326465E-2</v>
      </c>
    </row>
    <row r="59" spans="1:9">
      <c r="A59" s="21">
        <v>42186</v>
      </c>
      <c r="B59" s="22">
        <v>2103.8400879999999</v>
      </c>
      <c r="C59" s="22">
        <f>Table2[[#This Row],[S&amp;P 500]]/B58-1</f>
        <v>1.9742029696721453E-2</v>
      </c>
      <c r="D59" s="22">
        <v>45.437125999999999</v>
      </c>
      <c r="E59" s="22">
        <f>Table2[[#This Row],[MSFT]]/D58-1</f>
        <v>5.7757614549836189E-2</v>
      </c>
      <c r="F59" s="22">
        <v>94.944419999999994</v>
      </c>
      <c r="G59" s="22">
        <f>Table2[[#This Row],[WBA]]/F58-1</f>
        <v>0.14436289025369287</v>
      </c>
      <c r="H59" s="22">
        <v>266.14999399999999</v>
      </c>
      <c r="I59" s="22">
        <f>Table2[[#This Row],[TSLA]]/H58-1</f>
        <v>-7.8655629663177962E-3</v>
      </c>
    </row>
    <row r="60" spans="1:9">
      <c r="A60" s="21">
        <v>42219</v>
      </c>
      <c r="B60" s="22">
        <v>1972.1800539999999</v>
      </c>
      <c r="C60" s="22">
        <f>Table2[[#This Row],[S&amp;P 500]]/B59-1</f>
        <v>-6.2580818167202845E-2</v>
      </c>
      <c r="D60" s="22">
        <v>42.622345000000003</v>
      </c>
      <c r="E60" s="22">
        <f>Table2[[#This Row],[MSFT]]/D59-1</f>
        <v>-6.1948922561695374E-2</v>
      </c>
      <c r="F60" s="22">
        <v>85.373962000000006</v>
      </c>
      <c r="G60" s="22">
        <f>Table2[[#This Row],[WBA]]/F59-1</f>
        <v>-0.10080063683574025</v>
      </c>
      <c r="H60" s="22">
        <v>249.05999800000001</v>
      </c>
      <c r="I60" s="22">
        <f>Table2[[#This Row],[TSLA]]/H59-1</f>
        <v>-6.4211896995195805E-2</v>
      </c>
    </row>
    <row r="61" spans="1:9">
      <c r="A61" s="21">
        <v>42248</v>
      </c>
      <c r="B61" s="22">
        <v>1920.030029</v>
      </c>
      <c r="C61" s="22">
        <f>Table2[[#This Row],[S&amp;P 500]]/B60-1</f>
        <v>-2.6442831573227132E-2</v>
      </c>
      <c r="D61" s="22">
        <v>43.347079999999998</v>
      </c>
      <c r="E61" s="22">
        <f>Table2[[#This Row],[MSFT]]/D60-1</f>
        <v>1.7003639757502631E-2</v>
      </c>
      <c r="F61" s="22">
        <v>81.970839999999995</v>
      </c>
      <c r="G61" s="22">
        <f>Table2[[#This Row],[WBA]]/F60-1</f>
        <v>-3.9861357260191466E-2</v>
      </c>
      <c r="H61" s="22">
        <v>248.39999399999999</v>
      </c>
      <c r="I61" s="22">
        <f>Table2[[#This Row],[TSLA]]/H60-1</f>
        <v>-2.6499799457960771E-3</v>
      </c>
    </row>
    <row r="62" spans="1:9">
      <c r="A62" s="21">
        <v>42278</v>
      </c>
      <c r="B62" s="22">
        <v>2079.360107</v>
      </c>
      <c r="C62" s="22">
        <f>Table2[[#This Row],[S&amp;P 500]]/B61-1</f>
        <v>8.2983117760394132E-2</v>
      </c>
      <c r="D62" s="22">
        <v>51.554234000000001</v>
      </c>
      <c r="E62" s="22">
        <f>Table2[[#This Row],[MSFT]]/D61-1</f>
        <v>0.18933579839749304</v>
      </c>
      <c r="F62" s="22">
        <v>83.529373000000007</v>
      </c>
      <c r="G62" s="22">
        <f>Table2[[#This Row],[WBA]]/F61-1</f>
        <v>1.9013261301214168E-2</v>
      </c>
      <c r="H62" s="22">
        <v>206.929993</v>
      </c>
      <c r="I62" s="22">
        <f>Table2[[#This Row],[TSLA]]/H61-1</f>
        <v>-0.16694847826767656</v>
      </c>
    </row>
    <row r="63" spans="1:9">
      <c r="A63" s="21">
        <v>42310</v>
      </c>
      <c r="B63" s="22">
        <v>2080.4099120000001</v>
      </c>
      <c r="C63" s="22">
        <f>Table2[[#This Row],[S&amp;P 500]]/B62-1</f>
        <v>5.0486926072412786E-4</v>
      </c>
      <c r="D63" s="22">
        <v>53.587741999999999</v>
      </c>
      <c r="E63" s="22">
        <f>Table2[[#This Row],[MSFT]]/D62-1</f>
        <v>3.9444054197371958E-2</v>
      </c>
      <c r="F63" s="22">
        <v>83.254517000000007</v>
      </c>
      <c r="G63" s="22">
        <f>Table2[[#This Row],[WBA]]/F62-1</f>
        <v>-3.2905311045492436E-3</v>
      </c>
      <c r="H63" s="22">
        <v>230.259995</v>
      </c>
      <c r="I63" s="22">
        <f>Table2[[#This Row],[TSLA]]/H62-1</f>
        <v>0.11274345328953839</v>
      </c>
    </row>
    <row r="64" spans="1:9">
      <c r="A64" s="21">
        <v>42339</v>
      </c>
      <c r="B64" s="22">
        <v>2043.9399410000001</v>
      </c>
      <c r="C64" s="22">
        <f>Table2[[#This Row],[S&amp;P 500]]/B63-1</f>
        <v>-1.7530185176314439E-2</v>
      </c>
      <c r="D64" s="22">
        <v>54.701892999999998</v>
      </c>
      <c r="E64" s="22">
        <f>Table2[[#This Row],[MSFT]]/D63-1</f>
        <v>2.0791154066539974E-2</v>
      </c>
      <c r="F64" s="22">
        <v>84.374092000000005</v>
      </c>
      <c r="G64" s="22">
        <f>Table2[[#This Row],[WBA]]/F63-1</f>
        <v>1.3447618703979813E-2</v>
      </c>
      <c r="H64" s="22">
        <v>240.009995</v>
      </c>
      <c r="I64" s="22">
        <f>Table2[[#This Row],[TSLA]]/H63-1</f>
        <v>4.2343438772332043E-2</v>
      </c>
    </row>
    <row r="65" spans="1:9">
      <c r="A65" s="25" t="s">
        <v>38</v>
      </c>
      <c r="B65" s="26"/>
      <c r="C65" s="28">
        <f>SUBTOTAL(107,Table2[Return])</f>
        <v>3.3506482498125989E-2</v>
      </c>
      <c r="D65" s="27"/>
      <c r="E65" s="28">
        <f>SUBTOTAL(107,Table2[Return2])</f>
        <v>6.2528110377284479E-2</v>
      </c>
      <c r="F65" s="27"/>
      <c r="G65" s="28">
        <f>SUBTOTAL(107,Table2[Return3])</f>
        <v>7.4215366062717739E-2</v>
      </c>
      <c r="H65" s="27"/>
      <c r="I65" s="28">
        <f>SUBTOTAL(107,Table2[Return4])</f>
        <v>0.16504153377314812</v>
      </c>
    </row>
    <row r="66" spans="1:9">
      <c r="C66" s="32"/>
      <c r="E66" s="33">
        <f>AVERAGE(E5:E64)</f>
        <v>1.5727947576369878E-2</v>
      </c>
      <c r="G66" s="33">
        <f>AVERAGE(G5:G64)</f>
        <v>1.7634858180810627E-2</v>
      </c>
      <c r="I66" s="33">
        <f>AVERAGE(I5:I64)</f>
        <v>4.8766842283450802E-2</v>
      </c>
    </row>
    <row r="67" spans="1:9">
      <c r="E67">
        <f>_xlfn.STDEV.S(E5:E64)</f>
        <v>6.302307381130319E-2</v>
      </c>
      <c r="G67">
        <f>_xlfn.STDEV.S(G5:G64)</f>
        <v>7.4807022186233418E-2</v>
      </c>
      <c r="I67">
        <f>_xlfn.STDEV.S(I5:I64)</f>
        <v>0.16631516203652863</v>
      </c>
    </row>
    <row r="68" spans="1:9">
      <c r="C68" s="29"/>
      <c r="D68" s="29"/>
      <c r="E68" s="29"/>
      <c r="F68" s="29"/>
    </row>
    <row r="69" spans="1:9">
      <c r="B69" s="29">
        <v>1.5727947576369878E-2</v>
      </c>
      <c r="C69" s="29">
        <v>6.302307381130319E-2</v>
      </c>
      <c r="D69" s="29"/>
      <c r="E69" s="29"/>
      <c r="F69" s="29"/>
      <c r="G69" s="29"/>
    </row>
    <row r="70" spans="1:9">
      <c r="B70" s="29">
        <v>1.7634858180810627E-2</v>
      </c>
      <c r="C70" s="29">
        <v>7.4807022186233418E-2</v>
      </c>
      <c r="E70" s="29"/>
      <c r="F70" s="29"/>
      <c r="G70" s="29"/>
    </row>
    <row r="71" spans="1:9">
      <c r="B71" s="29">
        <v>4.8766842283450802E-2</v>
      </c>
      <c r="C71" s="29">
        <v>0.16631516203652863</v>
      </c>
    </row>
    <row r="72" spans="1:9">
      <c r="C72" s="29"/>
      <c r="D72" s="29"/>
    </row>
    <row r="73" spans="1:9">
      <c r="C73" s="29"/>
      <c r="D73" s="29"/>
    </row>
    <row r="74" spans="1:9">
      <c r="C74" s="29"/>
      <c r="D74" s="29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C46B-0644-43A7-8D13-E9BF13EC0697}">
  <dimension ref="B3:D11"/>
  <sheetViews>
    <sheetView showGridLines="0" tabSelected="1" zoomScale="85" zoomScaleNormal="85" workbookViewId="0">
      <selection activeCell="B30" sqref="B30"/>
    </sheetView>
  </sheetViews>
  <sheetFormatPr defaultRowHeight="15.6"/>
  <cols>
    <col min="2" max="2" width="9.69921875" style="26" bestFit="1" customWidth="1"/>
    <col min="3" max="4" width="8.796875" style="26"/>
  </cols>
  <sheetData>
    <row r="3" spans="2:4">
      <c r="C3" s="36" t="s">
        <v>39</v>
      </c>
      <c r="D3" s="36" t="s">
        <v>40</v>
      </c>
    </row>
    <row r="4" spans="2:4">
      <c r="B4" s="35" t="s">
        <v>30</v>
      </c>
      <c r="C4" s="34">
        <v>3.3506482498125989E-2</v>
      </c>
      <c r="D4" s="34">
        <v>8.5416241548657238E-3</v>
      </c>
    </row>
    <row r="5" spans="2:4">
      <c r="B5" s="35" t="s">
        <v>41</v>
      </c>
      <c r="C5" s="34">
        <v>6.2528110377284479E-2</v>
      </c>
      <c r="D5" s="34">
        <v>1.5470112370199881E-2</v>
      </c>
    </row>
    <row r="6" spans="2:4">
      <c r="B6" s="35" t="s">
        <v>42</v>
      </c>
      <c r="C6" s="34">
        <v>7.4215366062717739E-2</v>
      </c>
      <c r="D6" s="34">
        <v>1.7345762145059632E-2</v>
      </c>
    </row>
    <row r="7" spans="2:4">
      <c r="B7" s="35" t="s">
        <v>43</v>
      </c>
      <c r="C7" s="34">
        <v>0.16504153377314812</v>
      </c>
      <c r="D7" s="34">
        <v>4.7967385852574554E-2</v>
      </c>
    </row>
    <row r="8" spans="2:4">
      <c r="B8" s="35" t="s">
        <v>44</v>
      </c>
      <c r="C8" s="34">
        <v>6.7814922869706376E-2</v>
      </c>
      <c r="D8" s="34">
        <v>2.73765493468771E-2</v>
      </c>
    </row>
    <row r="9" spans="2:4">
      <c r="B9" s="35" t="s">
        <v>45</v>
      </c>
      <c r="C9" s="34">
        <v>8.9756617936763497E-2</v>
      </c>
      <c r="D9" s="34">
        <v>3.2628777050798488E-2</v>
      </c>
    </row>
    <row r="10" spans="2:4">
      <c r="B10" s="35" t="s">
        <v>46</v>
      </c>
      <c r="C10" s="34">
        <v>5.5120513945743223E-2</v>
      </c>
      <c r="D10" s="34">
        <v>2.2907799699118291E-2</v>
      </c>
    </row>
    <row r="11" spans="2:4">
      <c r="B11" s="35" t="s">
        <v>47</v>
      </c>
      <c r="C11" s="34">
        <v>6.5896279004788366E-2</v>
      </c>
      <c r="D11" s="34">
        <v>2.6593071290714528E-2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José Pablo San Francisco</cp:lastModifiedBy>
  <dcterms:created xsi:type="dcterms:W3CDTF">2016-09-26T18:44:59Z</dcterms:created>
  <dcterms:modified xsi:type="dcterms:W3CDTF">2024-12-18T22:29:42Z</dcterms:modified>
</cp:coreProperties>
</file>