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513a2fe206d3e4a/Documents/RICE- Portfolio/Portfolio/"/>
    </mc:Choice>
  </mc:AlternateContent>
  <xr:revisionPtr revIDLastSave="322" documentId="8_{0BC32BEA-AA21-49B5-8A6E-4171C4E34683}" xr6:coauthVersionLast="47" xr6:coauthVersionMax="47" xr10:uidLastSave="{60166518-6783-444A-BCE4-D918055AAE56}"/>
  <bookViews>
    <workbookView xWindow="28680" yWindow="-120" windowWidth="29040" windowHeight="15720" xr2:uid="{5FBF24CD-8B74-45E2-90D5-1402658510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4" i="1" l="1"/>
  <c r="C25" i="1"/>
  <c r="F23" i="1"/>
  <c r="F22" i="1"/>
  <c r="J16" i="1"/>
  <c r="J17" i="1"/>
  <c r="J18" i="1"/>
  <c r="J15" i="1"/>
  <c r="B53" i="1"/>
  <c r="B51" i="1"/>
  <c r="B52" i="1" s="1"/>
  <c r="D45" i="1"/>
  <c r="D44" i="1"/>
  <c r="D43" i="1"/>
  <c r="D39" i="1"/>
  <c r="D40" i="1"/>
  <c r="D38" i="1"/>
  <c r="C31" i="1"/>
  <c r="D31" i="1"/>
  <c r="B31" i="1"/>
  <c r="G16" i="1"/>
  <c r="G17" i="1"/>
  <c r="G18" i="1"/>
  <c r="G15" i="1"/>
  <c r="D19" i="1"/>
  <c r="D20" i="1" s="1" a="1"/>
  <c r="D20" i="1" s="1"/>
  <c r="E19" i="1"/>
  <c r="E20" i="1" s="1" a="1"/>
  <c r="E20" i="1" s="1"/>
  <c r="C19" i="1"/>
  <c r="C20" i="1" s="1" a="1"/>
  <c r="C20" i="1" s="1"/>
  <c r="F16" i="1"/>
  <c r="F17" i="1"/>
  <c r="F18" i="1"/>
  <c r="F15" i="1"/>
  <c r="F11" i="1"/>
  <c r="E9" i="1"/>
  <c r="F9" i="1" s="1"/>
  <c r="E8" i="1"/>
  <c r="F8" i="1" s="1"/>
  <c r="E3" i="1"/>
  <c r="F3" i="1" s="1"/>
  <c r="E4" i="1"/>
  <c r="F4" i="1" s="1"/>
  <c r="E5" i="1"/>
  <c r="F5" i="1" s="1"/>
  <c r="E2" i="1"/>
  <c r="F2" i="1" s="1"/>
  <c r="B54" i="1" l="1"/>
  <c r="C54" i="1" s="1"/>
  <c r="J19" i="1"/>
  <c r="J20" i="1" s="1" a="1"/>
  <c r="J20" i="1" s="1"/>
  <c r="B23" i="1" a="1"/>
  <c r="B23" i="1" s="1"/>
  <c r="B24" i="1" s="1"/>
  <c r="C23" i="1" a="1"/>
  <c r="C23" i="1" s="1"/>
  <c r="C24" i="1" s="1"/>
  <c r="F6" i="1"/>
  <c r="B41" i="1"/>
  <c r="E33" i="1"/>
  <c r="F19" i="1"/>
  <c r="F20" i="1" a="1"/>
  <c r="F20" i="1" s="1"/>
  <c r="F10" i="1"/>
  <c r="G19" i="1"/>
  <c r="G20" i="1" s="1" a="1"/>
  <c r="G20" i="1" s="1"/>
  <c r="E32" i="1"/>
  <c r="B46" i="1"/>
  <c r="H1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<sst xmlns="http://schemas.openxmlformats.org/spreadsheetml/2006/main" count="71" uniqueCount="60">
  <si>
    <t>Crash</t>
  </si>
  <si>
    <t>Poor</t>
  </si>
  <si>
    <t>Good</t>
  </si>
  <si>
    <t>Excellent</t>
  </si>
  <si>
    <t>State of the economy</t>
  </si>
  <si>
    <t>Probability</t>
  </si>
  <si>
    <t>Year-end price</t>
  </si>
  <si>
    <t>Cash dividends</t>
  </si>
  <si>
    <t>Return</t>
  </si>
  <si>
    <t>Mean Return</t>
  </si>
  <si>
    <t>Total Expected Return</t>
  </si>
  <si>
    <t>Total STDEV</t>
  </si>
  <si>
    <t>Prob</t>
  </si>
  <si>
    <t>Toyota</t>
  </si>
  <si>
    <t>Walmart</t>
  </si>
  <si>
    <t>Pfizer</t>
  </si>
  <si>
    <t>Expansion</t>
  </si>
  <si>
    <t>Normal</t>
  </si>
  <si>
    <t>Recession</t>
  </si>
  <si>
    <t>Depression</t>
  </si>
  <si>
    <t>Average Return</t>
  </si>
  <si>
    <t>Average Volatility</t>
  </si>
  <si>
    <t xml:space="preserve"> 50% Toyota 50% Pfizer</t>
  </si>
  <si>
    <t>Portfolio A</t>
  </si>
  <si>
    <t xml:space="preserve">Portfolio B </t>
  </si>
  <si>
    <t>50% Walmart 50% Pfizer</t>
  </si>
  <si>
    <t xml:space="preserve"> </t>
  </si>
  <si>
    <t>Portfolio C</t>
  </si>
  <si>
    <t>Return on A</t>
  </si>
  <si>
    <t>Return on B</t>
  </si>
  <si>
    <t>Return on C</t>
  </si>
  <si>
    <t>Portfolio Weight</t>
  </si>
  <si>
    <t>Expected Returns</t>
  </si>
  <si>
    <t>Portfolio return</t>
  </si>
  <si>
    <t xml:space="preserve">Wealth </t>
  </si>
  <si>
    <t>A</t>
  </si>
  <si>
    <t>B</t>
  </si>
  <si>
    <t>C</t>
  </si>
  <si>
    <t>Expected Return</t>
  </si>
  <si>
    <t>Investment Amount</t>
  </si>
  <si>
    <t>Weightage</t>
  </si>
  <si>
    <t>Whole Portfolio</t>
  </si>
  <si>
    <t>Budget</t>
  </si>
  <si>
    <t>Borrowing</t>
  </si>
  <si>
    <t>Total Asset</t>
  </si>
  <si>
    <t>Return On investment</t>
  </si>
  <si>
    <t>Interest on loan</t>
  </si>
  <si>
    <t>Total Return</t>
  </si>
  <si>
    <t>Rate</t>
  </si>
  <si>
    <t>Portfolio D</t>
  </si>
  <si>
    <t>Equal Weightage</t>
  </si>
  <si>
    <t>Returns</t>
  </si>
  <si>
    <t>Cov</t>
  </si>
  <si>
    <t>Cor</t>
  </si>
  <si>
    <t>Toyota, Pfizer</t>
  </si>
  <si>
    <t>Walmart,Toyota</t>
  </si>
  <si>
    <t>Var</t>
  </si>
  <si>
    <t>Volatility</t>
  </si>
  <si>
    <t>Vol</t>
  </si>
  <si>
    <t>Average 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</si>
</sst>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9" formatCode="0.000%"/>
    <numFmt numFmtId="177" formatCode="0.0000000"/>
    <numFmt numFmtId="179" formatCode="0.00000%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10" fontId="0" fillId="0" borderId="0" xfId="0" applyNumberFormat="1"/>
    <xf numFmtId="9" fontId="0" fillId="0" borderId="0" xfId="2" applyFont="1"/>
    <xf numFmtId="10" fontId="0" fillId="0" borderId="0" xfId="2" applyNumberFormat="1" applyFont="1"/>
    <xf numFmtId="9" fontId="0" fillId="0" borderId="0" xfId="0" applyNumberFormat="1"/>
    <xf numFmtId="2" fontId="0" fillId="0" borderId="0" xfId="0" applyNumberFormat="1"/>
    <xf numFmtId="9" fontId="0" fillId="0" borderId="0" xfId="2" applyNumberFormat="1" applyFont="1"/>
    <xf numFmtId="44" fontId="0" fillId="0" borderId="0" xfId="1" applyFont="1"/>
    <xf numFmtId="44" fontId="0" fillId="0" borderId="0" xfId="0" applyNumberFormat="1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  <xf numFmtId="10" fontId="0" fillId="0" borderId="1" xfId="2" applyNumberFormat="1" applyFont="1" applyBorder="1"/>
    <xf numFmtId="10" fontId="0" fillId="0" borderId="1" xfId="0" applyNumberFormat="1" applyBorder="1"/>
    <xf numFmtId="169" fontId="0" fillId="0" borderId="1" xfId="2" applyNumberFormat="1" applyFont="1" applyBorder="1"/>
    <xf numFmtId="0" fontId="0" fillId="0" borderId="2" xfId="0" applyBorder="1"/>
    <xf numFmtId="10" fontId="0" fillId="0" borderId="2" xfId="2" applyNumberFormat="1" applyFont="1" applyBorder="1"/>
    <xf numFmtId="169" fontId="0" fillId="0" borderId="2" xfId="2" applyNumberFormat="1" applyFont="1" applyBorder="1"/>
    <xf numFmtId="0" fontId="0" fillId="0" borderId="3" xfId="0" applyBorder="1"/>
    <xf numFmtId="10" fontId="0" fillId="0" borderId="3" xfId="0" applyNumberFormat="1" applyBorder="1"/>
    <xf numFmtId="10" fontId="0" fillId="0" borderId="3" xfId="2" applyNumberFormat="1" applyFont="1" applyBorder="1"/>
    <xf numFmtId="177" fontId="0" fillId="0" borderId="0" xfId="2" applyNumberFormat="1" applyFont="1"/>
    <xf numFmtId="179" fontId="0" fillId="0" borderId="0" xfId="2" applyNumberFormat="1" applyFont="1"/>
    <xf numFmtId="10" fontId="0" fillId="3" borderId="0" xfId="2" applyNumberFormat="1" applyFont="1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20744-0E65-4F60-B724-82B387666CF7}">
  <dimension ref="A1:M54"/>
  <sheetViews>
    <sheetView tabSelected="1" workbookViewId="0">
      <selection activeCell="C25" sqref="C25"/>
    </sheetView>
  </sheetViews>
  <sheetFormatPr defaultRowHeight="14.25"/>
  <cols>
    <col min="1" max="1" width="18.375" bestFit="1" customWidth="1"/>
    <col min="2" max="2" width="12.125" bestFit="1" customWidth="1"/>
    <col min="3" max="3" width="14.75" customWidth="1"/>
    <col min="4" max="4" width="14.5" customWidth="1"/>
    <col min="5" max="5" width="19.25" bestFit="1" customWidth="1"/>
    <col min="6" max="6" width="20.625" bestFit="1" customWidth="1"/>
    <col min="7" max="7" width="21.75" bestFit="1" customWidth="1"/>
    <col min="8" max="8" width="32.375" bestFit="1" customWidth="1"/>
  </cols>
  <sheetData>
    <row r="1" spans="1:1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13">
      <c r="A2" t="s">
        <v>0</v>
      </c>
      <c r="B2">
        <v>0.25</v>
      </c>
      <c r="C2">
        <v>160</v>
      </c>
      <c r="D2">
        <v>5</v>
      </c>
      <c r="E2">
        <f>((C2+D2)-160)/160</f>
        <v>3.125E-2</v>
      </c>
      <c r="F2">
        <f>B2*E2</f>
        <v>7.8125E-3</v>
      </c>
    </row>
    <row r="3" spans="1:13">
      <c r="A3" t="s">
        <v>1</v>
      </c>
      <c r="B3">
        <v>0.4</v>
      </c>
      <c r="C3">
        <v>150</v>
      </c>
      <c r="D3">
        <v>10</v>
      </c>
      <c r="E3">
        <f t="shared" ref="E3:E5" si="0">((C3+D3)-160)/160</f>
        <v>0</v>
      </c>
      <c r="F3">
        <f t="shared" ref="F3:F5" si="1">B3*E3</f>
        <v>0</v>
      </c>
    </row>
    <row r="4" spans="1:13">
      <c r="A4" t="s">
        <v>2</v>
      </c>
      <c r="B4">
        <v>0.3</v>
      </c>
      <c r="C4">
        <v>160</v>
      </c>
      <c r="D4">
        <v>20</v>
      </c>
      <c r="E4">
        <f t="shared" si="0"/>
        <v>0.125</v>
      </c>
      <c r="F4">
        <f t="shared" si="1"/>
        <v>3.7499999999999999E-2</v>
      </c>
    </row>
    <row r="5" spans="1:13">
      <c r="A5" t="s">
        <v>3</v>
      </c>
      <c r="B5">
        <v>0.05</v>
      </c>
      <c r="C5">
        <v>200</v>
      </c>
      <c r="D5">
        <v>30</v>
      </c>
      <c r="E5">
        <f t="shared" si="0"/>
        <v>0.4375</v>
      </c>
      <c r="F5">
        <f t="shared" si="1"/>
        <v>2.1875000000000002E-2</v>
      </c>
    </row>
    <row r="6" spans="1:13">
      <c r="F6">
        <f>SUM(F2:F5)</f>
        <v>6.7187499999999997E-2</v>
      </c>
    </row>
    <row r="8" spans="1:13">
      <c r="B8">
        <v>0.6</v>
      </c>
      <c r="C8">
        <v>50000</v>
      </c>
      <c r="E8">
        <f>C8/100000</f>
        <v>0.5</v>
      </c>
      <c r="F8">
        <f>B8*E8</f>
        <v>0.3</v>
      </c>
    </row>
    <row r="9" spans="1:13">
      <c r="B9">
        <v>0.4</v>
      </c>
      <c r="C9">
        <v>-30000</v>
      </c>
      <c r="E9">
        <f>C9/100000</f>
        <v>-0.3</v>
      </c>
      <c r="F9">
        <f>B9*E9</f>
        <v>-0.12</v>
      </c>
    </row>
    <row r="10" spans="1:13">
      <c r="E10" t="s">
        <v>10</v>
      </c>
      <c r="F10">
        <f>SUM(F8:F9)</f>
        <v>0.18</v>
      </c>
      <c r="J10" s="9"/>
      <c r="K10" s="9"/>
      <c r="L10" s="9"/>
    </row>
    <row r="11" spans="1:13">
      <c r="E11" t="s">
        <v>11</v>
      </c>
      <c r="F11">
        <f>0.6*(0.5-0.18)^2+0.4*(-0.3-0.18)^2</f>
        <v>0.15360000000000001</v>
      </c>
      <c r="I11" s="9" t="s">
        <v>49</v>
      </c>
      <c r="J11" t="s">
        <v>13</v>
      </c>
      <c r="K11" t="s">
        <v>14</v>
      </c>
      <c r="L11" t="s">
        <v>15</v>
      </c>
    </row>
    <row r="12" spans="1:13">
      <c r="I12" t="s">
        <v>40</v>
      </c>
      <c r="J12" s="3">
        <v>0.5</v>
      </c>
      <c r="K12" s="3">
        <v>0.5</v>
      </c>
      <c r="L12" s="2">
        <v>0</v>
      </c>
    </row>
    <row r="13" spans="1:13">
      <c r="F13" t="s">
        <v>23</v>
      </c>
      <c r="G13" t="s">
        <v>24</v>
      </c>
      <c r="H13" t="s">
        <v>27</v>
      </c>
    </row>
    <row r="14" spans="1:13">
      <c r="A14" t="s">
        <v>4</v>
      </c>
      <c r="B14" t="s">
        <v>12</v>
      </c>
      <c r="C14" t="s">
        <v>13</v>
      </c>
      <c r="D14" t="s">
        <v>14</v>
      </c>
      <c r="E14" t="s">
        <v>15</v>
      </c>
      <c r="F14" t="s">
        <v>22</v>
      </c>
      <c r="G14" t="s">
        <v>25</v>
      </c>
      <c r="H14" t="s">
        <v>50</v>
      </c>
      <c r="J14" t="s">
        <v>51</v>
      </c>
      <c r="L14" s="3"/>
      <c r="M14" s="3"/>
    </row>
    <row r="15" spans="1:13">
      <c r="A15" t="s">
        <v>16</v>
      </c>
      <c r="B15">
        <v>0.1</v>
      </c>
      <c r="C15" s="1">
        <v>0.06</v>
      </c>
      <c r="D15" s="1">
        <v>4.4999999999999998E-2</v>
      </c>
      <c r="E15" s="1">
        <v>2.5000000000000001E-2</v>
      </c>
      <c r="F15" s="1">
        <f>AVERAGE(C15,E15)</f>
        <v>4.2499999999999996E-2</v>
      </c>
      <c r="G15" s="1">
        <f>AVERAGE(D15,E15)</f>
        <v>3.5000000000000003E-2</v>
      </c>
      <c r="J15" s="3">
        <f>SUMPRODUCT($J$12:$L$12,C15:E15)</f>
        <v>5.2499999999999998E-2</v>
      </c>
    </row>
    <row r="16" spans="1:13">
      <c r="A16" t="s">
        <v>17</v>
      </c>
      <c r="B16">
        <v>0.4</v>
      </c>
      <c r="C16" s="1">
        <v>7.4999999999999997E-2</v>
      </c>
      <c r="D16" s="1">
        <v>5.5E-2</v>
      </c>
      <c r="E16" s="1">
        <v>-5.0000000000000001E-3</v>
      </c>
      <c r="F16" s="1">
        <f t="shared" ref="F16:F18" si="2">AVERAGE(C16,E16)</f>
        <v>3.4999999999999996E-2</v>
      </c>
      <c r="G16" s="1">
        <f t="shared" ref="G16:G19" si="3">AVERAGE(D16,E16)</f>
        <v>2.5000000000000001E-2</v>
      </c>
      <c r="J16" s="3">
        <f t="shared" ref="J16:J18" si="4">SUMPRODUCT($J$12:$L$12,C16:E16)</f>
        <v>6.5000000000000002E-2</v>
      </c>
    </row>
    <row r="17" spans="1:10">
      <c r="A17" t="s">
        <v>18</v>
      </c>
      <c r="B17">
        <v>0.3</v>
      </c>
      <c r="C17" s="1">
        <v>0.02</v>
      </c>
      <c r="D17" s="1">
        <v>0.04</v>
      </c>
      <c r="E17" s="1">
        <v>0.01</v>
      </c>
      <c r="F17" s="1">
        <f t="shared" si="2"/>
        <v>1.4999999999999999E-2</v>
      </c>
      <c r="G17" s="1">
        <f t="shared" si="3"/>
        <v>2.5000000000000001E-2</v>
      </c>
      <c r="J17" s="3">
        <f t="shared" si="4"/>
        <v>0.03</v>
      </c>
    </row>
    <row r="18" spans="1:10" ht="15" thickBot="1">
      <c r="A18" s="18" t="s">
        <v>19</v>
      </c>
      <c r="B18" s="18">
        <v>0.2</v>
      </c>
      <c r="C18" s="19">
        <v>-0.03</v>
      </c>
      <c r="D18" s="19">
        <v>-0.01</v>
      </c>
      <c r="E18" s="19">
        <v>0.13</v>
      </c>
      <c r="F18" s="19">
        <f t="shared" si="2"/>
        <v>0.05</v>
      </c>
      <c r="G18" s="19">
        <f t="shared" si="3"/>
        <v>6.0000000000000005E-2</v>
      </c>
      <c r="H18" s="18"/>
      <c r="I18" s="18"/>
      <c r="J18" s="20">
        <f t="shared" si="4"/>
        <v>-0.02</v>
      </c>
    </row>
    <row r="19" spans="1:10">
      <c r="A19" s="10" t="s">
        <v>20</v>
      </c>
      <c r="B19" s="11"/>
      <c r="C19" s="12">
        <f>SUMPRODUCT($B$15:$B$18,C15:C18)</f>
        <v>3.5999999999999997E-2</v>
      </c>
      <c r="D19" s="12">
        <f t="shared" ref="D19:E19" si="5">SUMPRODUCT($B$15:$B$18,D15:D18)</f>
        <v>3.6500000000000005E-2</v>
      </c>
      <c r="E19" s="12">
        <f t="shared" si="5"/>
        <v>2.9500000000000002E-2</v>
      </c>
      <c r="F19" s="13">
        <f>SUMPRODUCT($B$15:$B$18,F15:F18)</f>
        <v>3.2750000000000001E-2</v>
      </c>
      <c r="G19" s="13">
        <f>SUMPRODUCT($B$15:$B$18,G15:G18)</f>
        <v>3.3000000000000002E-2</v>
      </c>
      <c r="H19" s="13">
        <f>AVERAGE(C19:E19)</f>
        <v>3.4000000000000002E-2</v>
      </c>
      <c r="I19" s="11"/>
      <c r="J19" s="14">
        <f>SUMPRODUCT(B15:B18,J15:J18)</f>
        <v>3.6250000000000004E-2</v>
      </c>
    </row>
    <row r="20" spans="1:10">
      <c r="A20" s="15" t="s">
        <v>21</v>
      </c>
      <c r="B20" s="15"/>
      <c r="C20" s="16" cm="1">
        <f t="array" ref="C20">SQRT(SUMPRODUCT(B15:B18, (C15:C18 - C$19)^2))</f>
        <v>4.0174618853201331E-2</v>
      </c>
      <c r="D20" s="16" cm="1">
        <f t="array" ref="D20">SQRT(SUMPRODUCT($B$15:$B$18, (D15:D18 - D$19)^2))</f>
        <v>2.4088378940891809E-2</v>
      </c>
      <c r="E20" s="16" cm="1">
        <f t="array" ref="E20">SQRT(SUMPRODUCT($B$15:$B$18, (E15:E18 - E$19)^2))</f>
        <v>5.1110175112202463E-2</v>
      </c>
      <c r="F20" s="16" cm="1">
        <f t="array" ref="F20">SQRT(SUMPRODUCT($B$15:$B$18, (F15:F18 - F$19)^2))</f>
        <v>1.2867109232457772E-2</v>
      </c>
      <c r="G20" s="16" cm="1">
        <f t="array" ref="G20">SQRT(SUMPRODUCT($B$15:$B$18, (G15:G18 - G$19)^2))</f>
        <v>1.3820274961085255E-2</v>
      </c>
      <c r="H20" s="15"/>
      <c r="I20" s="15"/>
      <c r="J20" s="17" cm="1">
        <f t="array" ref="J20">SQRT(SUMPRODUCT(B15:B18,(J15:J18-J19)^2))</f>
        <v>3.1647472252930409E-2</v>
      </c>
    </row>
    <row r="21" spans="1:10">
      <c r="C21" s="3"/>
      <c r="D21" s="3"/>
      <c r="E21" s="3"/>
      <c r="F21" s="3"/>
      <c r="G21" s="3"/>
    </row>
    <row r="22" spans="1:10">
      <c r="B22" s="21" t="s">
        <v>54</v>
      </c>
      <c r="C22" t="s">
        <v>55</v>
      </c>
      <c r="E22" s="3" t="s">
        <v>56</v>
      </c>
      <c r="F22" s="22">
        <f>C20^2*0.5^2+E20^2*0.5^2+2*(0.5^2*B24*C20*E20)</f>
        <v>1.6556249999999969E-4</v>
      </c>
      <c r="G22" s="3"/>
    </row>
    <row r="23" spans="1:10">
      <c r="A23" t="s">
        <v>52</v>
      </c>
      <c r="B23" s="21" cm="1">
        <f t="array" ref="B23">SUMPRODUCT($B$15:$B$18,(C15:C18-C19)*(E15:E18-E19))</f>
        <v>-1.7820000000000004E-3</v>
      </c>
      <c r="C23" s="21" cm="1">
        <f t="array" ref="C23">SUMPRODUCT($B$15:$B$18,(D15:D18-D19)*(C15:C18-C19))</f>
        <v>9.0600000000000012E-4</v>
      </c>
      <c r="E23" s="3" t="s">
        <v>57</v>
      </c>
      <c r="F23" s="23">
        <f>SQRT(F22)</f>
        <v>1.2867109232457759E-2</v>
      </c>
      <c r="G23" s="3"/>
    </row>
    <row r="24" spans="1:10">
      <c r="A24" t="s">
        <v>53</v>
      </c>
      <c r="B24">
        <f>B23/(C20*E20)</f>
        <v>-0.86785778896609023</v>
      </c>
      <c r="C24">
        <f>C23/(D20*C20)</f>
        <v>0.93620047668219752</v>
      </c>
      <c r="D24" s="3"/>
      <c r="E24" s="3" t="s">
        <v>59</v>
      </c>
      <c r="F24" s="3">
        <f>AVERAGE(C20,E20)</f>
        <v>4.5642396982701894E-2</v>
      </c>
      <c r="G24" s="3"/>
    </row>
    <row r="25" spans="1:10">
      <c r="A25" t="s">
        <v>58</v>
      </c>
      <c r="C25">
        <f>SQRT(0.5^2*C20^2+0.5^2*D20^2+2*(0.5^2*C24*D20*C20))</f>
        <v>3.1647472252930409E-2</v>
      </c>
      <c r="D25" s="3"/>
      <c r="E25" s="3"/>
      <c r="F25" s="3"/>
      <c r="G25" s="3"/>
    </row>
    <row r="27" spans="1:10">
      <c r="A27" t="s">
        <v>5</v>
      </c>
      <c r="B27" t="s">
        <v>28</v>
      </c>
      <c r="C27" t="s">
        <v>29</v>
      </c>
      <c r="D27" t="s">
        <v>30</v>
      </c>
      <c r="E27" t="s">
        <v>33</v>
      </c>
    </row>
    <row r="28" spans="1:10">
      <c r="A28" s="4">
        <v>0.3</v>
      </c>
      <c r="B28" s="4">
        <v>-0.2</v>
      </c>
      <c r="C28" s="4">
        <v>-0.05</v>
      </c>
      <c r="D28" s="4">
        <v>0.05</v>
      </c>
    </row>
    <row r="29" spans="1:10">
      <c r="A29" s="4">
        <v>0.4</v>
      </c>
      <c r="B29" s="4">
        <v>0.05</v>
      </c>
      <c r="C29" s="4">
        <v>0.1</v>
      </c>
      <c r="D29" s="4">
        <v>0.03</v>
      </c>
    </row>
    <row r="30" spans="1:10">
      <c r="A30" s="4">
        <v>0.3</v>
      </c>
      <c r="B30" s="4">
        <v>0.4</v>
      </c>
      <c r="C30" s="4">
        <v>0.15</v>
      </c>
      <c r="D30" s="4">
        <v>0.02</v>
      </c>
    </row>
    <row r="31" spans="1:10">
      <c r="A31" t="s">
        <v>32</v>
      </c>
      <c r="B31" s="3">
        <f>SUMPRODUCT($A$28:$A$30,B28:B30)</f>
        <v>0.08</v>
      </c>
      <c r="C31" s="3">
        <f t="shared" ref="C31:D31" si="6">SUMPRODUCT($A$28:$A$30,C28:C30)</f>
        <v>7.0000000000000007E-2</v>
      </c>
      <c r="D31" s="3">
        <f t="shared" si="6"/>
        <v>3.3000000000000002E-2</v>
      </c>
    </row>
    <row r="32" spans="1:10">
      <c r="A32" t="s">
        <v>31</v>
      </c>
      <c r="B32" s="4">
        <v>0.4</v>
      </c>
      <c r="C32" s="4">
        <v>0.4</v>
      </c>
      <c r="D32" s="4">
        <v>0.2</v>
      </c>
      <c r="E32" s="3">
        <f>SUMPRODUCT($B$31:$D$31,B32:D32)</f>
        <v>6.6600000000000006E-2</v>
      </c>
    </row>
    <row r="33" spans="1:7">
      <c r="A33" t="s">
        <v>31</v>
      </c>
      <c r="B33" s="5">
        <v>0.33333333333333331</v>
      </c>
      <c r="C33" s="5">
        <v>0.33333333333333331</v>
      </c>
      <c r="D33" s="5">
        <v>0.33333333333333331</v>
      </c>
      <c r="E33" s="3">
        <f>SUMPRODUCT($B$31:$D$31,B33:D33)</f>
        <v>6.0999999999999999E-2</v>
      </c>
      <c r="G33" t="s">
        <v>26</v>
      </c>
    </row>
    <row r="35" spans="1:7">
      <c r="A35" t="s">
        <v>34</v>
      </c>
      <c r="B35">
        <v>50000</v>
      </c>
    </row>
    <row r="37" spans="1:7">
      <c r="B37" t="s">
        <v>38</v>
      </c>
      <c r="C37" t="s">
        <v>39</v>
      </c>
      <c r="D37" t="s">
        <v>40</v>
      </c>
    </row>
    <row r="38" spans="1:7">
      <c r="A38" t="s">
        <v>35</v>
      </c>
      <c r="B38" s="6">
        <v>0.2</v>
      </c>
      <c r="C38">
        <v>25000</v>
      </c>
      <c r="D38">
        <f>C38/$B$35</f>
        <v>0.5</v>
      </c>
    </row>
    <row r="39" spans="1:7">
      <c r="A39" t="s">
        <v>36</v>
      </c>
      <c r="B39" s="6">
        <v>0.15</v>
      </c>
      <c r="C39">
        <v>12500</v>
      </c>
      <c r="D39">
        <f t="shared" ref="D39:D40" si="7">C39/$B$35</f>
        <v>0.25</v>
      </c>
    </row>
    <row r="40" spans="1:7">
      <c r="A40" t="s">
        <v>37</v>
      </c>
      <c r="B40" s="6">
        <v>0.17</v>
      </c>
      <c r="C40">
        <v>12500</v>
      </c>
      <c r="D40">
        <f t="shared" si="7"/>
        <v>0.25</v>
      </c>
    </row>
    <row r="41" spans="1:7">
      <c r="A41" t="s">
        <v>41</v>
      </c>
      <c r="B41" s="3">
        <f>SUMPRODUCT(B38:B40,D38:D40)</f>
        <v>0.18000000000000002</v>
      </c>
    </row>
    <row r="43" spans="1:7">
      <c r="A43" t="s">
        <v>35</v>
      </c>
      <c r="B43" s="6">
        <v>0.2</v>
      </c>
      <c r="C43">
        <v>20000</v>
      </c>
      <c r="D43">
        <f>C43/$B$35</f>
        <v>0.4</v>
      </c>
    </row>
    <row r="44" spans="1:7">
      <c r="A44" t="s">
        <v>36</v>
      </c>
      <c r="B44" s="6">
        <v>0.15</v>
      </c>
      <c r="C44">
        <v>10000</v>
      </c>
      <c r="D44">
        <f t="shared" ref="D44:D45" si="8">C44/$B$35</f>
        <v>0.2</v>
      </c>
    </row>
    <row r="45" spans="1:7">
      <c r="A45" t="s">
        <v>37</v>
      </c>
      <c r="B45" s="6">
        <v>0.17</v>
      </c>
      <c r="C45">
        <v>20000</v>
      </c>
      <c r="D45">
        <f t="shared" si="8"/>
        <v>0.4</v>
      </c>
    </row>
    <row r="46" spans="1:7">
      <c r="A46" t="s">
        <v>41</v>
      </c>
      <c r="B46" s="3">
        <f>SUMPRODUCT(B43:B45,D43:D45)</f>
        <v>0.17800000000000002</v>
      </c>
    </row>
    <row r="47" spans="1:7">
      <c r="B47" s="3"/>
    </row>
    <row r="48" spans="1:7">
      <c r="C48" t="s">
        <v>48</v>
      </c>
    </row>
    <row r="49" spans="1:3">
      <c r="A49" t="s">
        <v>42</v>
      </c>
      <c r="B49" s="7">
        <v>300000</v>
      </c>
      <c r="C49" s="3">
        <v>0.08</v>
      </c>
    </row>
    <row r="50" spans="1:3">
      <c r="A50" t="s">
        <v>43</v>
      </c>
      <c r="B50" s="7">
        <v>120000</v>
      </c>
      <c r="C50" s="3">
        <v>0.05</v>
      </c>
    </row>
    <row r="51" spans="1:3">
      <c r="A51" t="s">
        <v>44</v>
      </c>
      <c r="B51" s="8">
        <f>SUM(B49:B50)</f>
        <v>420000</v>
      </c>
      <c r="C51" s="3"/>
    </row>
    <row r="52" spans="1:3">
      <c r="A52" t="s">
        <v>45</v>
      </c>
      <c r="B52" s="8">
        <f>B51*C49</f>
        <v>33600</v>
      </c>
      <c r="C52" s="3"/>
    </row>
    <row r="53" spans="1:3">
      <c r="A53" t="s">
        <v>46</v>
      </c>
      <c r="B53" s="8">
        <f>-C50*B50</f>
        <v>-6000</v>
      </c>
      <c r="C53" s="3"/>
    </row>
    <row r="54" spans="1:3">
      <c r="A54" t="s">
        <v>47</v>
      </c>
      <c r="B54" s="8">
        <f>SUM(B52:B53)</f>
        <v>27600</v>
      </c>
      <c r="C54" s="3">
        <f>B54/B49</f>
        <v>9.1999999999999998E-2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xizo Thirteen</dc:creator>
  <cp:lastModifiedBy>xizo Thirteen</cp:lastModifiedBy>
  <dcterms:created xsi:type="dcterms:W3CDTF">2024-12-17T15:57:24Z</dcterms:created>
  <dcterms:modified xsi:type="dcterms:W3CDTF">2024-12-19T06:06:43Z</dcterms:modified>
</cp:coreProperties>
</file>