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40"/>
  </bookViews>
  <sheets>
    <sheet name="表格说明" sheetId="20" r:id="rId1"/>
    <sheet name="2.基础数值表" sheetId="7" r:id="rId2"/>
    <sheet name="3.城市产业表" sheetId="19" r:id="rId3"/>
    <sheet name="4.产业设计模板（参考）" sheetId="21" r:id="rId4"/>
  </sheets>
  <calcPr calcId="144525"/>
</workbook>
</file>

<file path=xl/sharedStrings.xml><?xml version="1.0" encoding="utf-8"?>
<sst xmlns="http://schemas.openxmlformats.org/spreadsheetml/2006/main" count="367" uniqueCount="166">
  <si>
    <t>表格使用说明</t>
  </si>
  <si>
    <t>1按照顺序，分别了解基础数值表、城市产业表、产业设计模板表</t>
  </si>
  <si>
    <t>2按要求将城市的贸易项目、收购数量最大值、（收购价格）按要求填入3.城市产业表，可以查看各项生产所需员工情况、预期收益等</t>
  </si>
  <si>
    <t>3可自由调整表4，来设计自己想要的生产规划。</t>
  </si>
  <si>
    <t>基础数值表：顾名思义，查询基础数值的表，也是最底层数据源，大部分数据直接来源于系统设定，部分数据为专本定制，用于排序</t>
  </si>
  <si>
    <r>
      <rPr>
        <sz val="11"/>
        <color theme="1"/>
        <rFont val="宋体"/>
        <charset val="134"/>
        <scheme val="minor"/>
      </rPr>
      <t>系统设定更改时，需要手动修改相关数值，如</t>
    </r>
    <r>
      <rPr>
        <sz val="11"/>
        <color rgb="FFFF0000"/>
        <rFont val="宋体"/>
        <charset val="134"/>
        <scheme val="minor"/>
      </rPr>
      <t>水资源的日产量已经从5调到了3</t>
    </r>
  </si>
  <si>
    <r>
      <rPr>
        <sz val="11"/>
        <color rgb="FFFF0000"/>
        <rFont val="宋体"/>
        <charset val="134"/>
        <scheme val="minor"/>
      </rPr>
      <t>合成等级</t>
    </r>
    <r>
      <rPr>
        <sz val="11"/>
        <color theme="1"/>
        <rFont val="宋体"/>
        <charset val="134"/>
        <scheme val="minor"/>
      </rPr>
      <t>：指一个产品从生产原材料到出产需要的最高流程，如茶，需要生产木材-生产煤炭-生产茶，等级为3.</t>
    </r>
  </si>
  <si>
    <t>主要用于排序，以及方便理解各项原材料需求的计算过程</t>
  </si>
  <si>
    <t>类型：</t>
  </si>
  <si>
    <t>只生产该产品的工坊类型，主要用于排序，以及统计工人数量</t>
  </si>
  <si>
    <t>价格：</t>
  </si>
  <si>
    <t>价格数据来源于系统初始设定。因不同的城市稀缺不同，价格有些许变化，仅供参考</t>
  </si>
  <si>
    <t>如需计算切实价格，可在表4.产业规划表内手动录入当前城市的实际售价。</t>
  </si>
  <si>
    <t>原料及单位原料：原料即生产高级产品需要的原材料。单位原料指生产一个产品需要的原料数量</t>
  </si>
  <si>
    <t>单位原料与表3.城市合成表的原料份数相对应，用于计算生产足额产品需要的原料数量。</t>
  </si>
  <si>
    <r>
      <rPr>
        <sz val="11"/>
        <color rgb="FFFF0000"/>
        <rFont val="宋体"/>
        <charset val="134"/>
        <scheme val="minor"/>
      </rPr>
      <t>双倍产量</t>
    </r>
    <r>
      <rPr>
        <sz val="11"/>
        <color theme="1"/>
        <rFont val="宋体"/>
        <charset val="134"/>
        <scheme val="minor"/>
      </rPr>
      <t>：</t>
    </r>
  </si>
  <si>
    <t>本表格默认所有工人都是最强的，后续测算过程均以双倍产量为准，涉及到原材料的计算，即双倍产出实际上</t>
  </si>
  <si>
    <t>还是只用一份材料。</t>
  </si>
  <si>
    <t>城市产业表：用来计算城市贸易产业的生产路线、需要产品的数量、人工等。，运用了大量公式，请按要求使用，谨慎修改数值。</t>
  </si>
  <si>
    <r>
      <rPr>
        <sz val="11"/>
        <color theme="1"/>
        <rFont val="宋体"/>
        <charset val="134"/>
        <scheme val="minor"/>
      </rPr>
      <t>（本表格套用了曙光城的数据，可根据所在城市修改，</t>
    </r>
    <r>
      <rPr>
        <sz val="11"/>
        <color rgb="FFFF0000"/>
        <rFont val="宋体"/>
        <charset val="134"/>
        <scheme val="minor"/>
      </rPr>
      <t>只需要改贸易项目、数量、价格</t>
    </r>
    <r>
      <rPr>
        <sz val="11"/>
        <color theme="1"/>
        <rFont val="宋体"/>
        <charset val="134"/>
        <scheme val="minor"/>
      </rPr>
      <t>）</t>
    </r>
  </si>
  <si>
    <t>1.表格使用方法：</t>
  </si>
  <si>
    <r>
      <rPr>
        <sz val="11"/>
        <color theme="1"/>
        <rFont val="宋体"/>
        <charset val="134"/>
        <scheme val="minor"/>
      </rPr>
      <t>A本表格</t>
    </r>
    <r>
      <rPr>
        <sz val="11"/>
        <color rgb="FFFF0000"/>
        <rFont val="宋体"/>
        <charset val="134"/>
        <scheme val="minor"/>
      </rPr>
      <t>贸易项目、数量、</t>
    </r>
    <r>
      <rPr>
        <sz val="11"/>
        <rFont val="宋体"/>
        <charset val="134"/>
        <scheme val="minor"/>
      </rPr>
      <t>需要手动添加</t>
    </r>
    <r>
      <rPr>
        <sz val="11"/>
        <color theme="1"/>
        <rFont val="宋体"/>
        <charset val="134"/>
        <scheme val="minor"/>
      </rPr>
      <t>外，其他均可使用下拉功能复制第一行的公式</t>
    </r>
  </si>
  <si>
    <t>B因此只需要打开游戏，对照城市贸易需求，分别录入项目、最大收购数量即可</t>
  </si>
  <si>
    <t>C选中C1-T1单元格，下拉公式以平齐，则可看到全部内容均会自动计算（从表2取数或计算）。</t>
  </si>
  <si>
    <t>D两个问题</t>
  </si>
  <si>
    <t>如有重复项目，不要紧，按住O列“合成等级”，降序排序即可，然后把重复项目手动计算合计收购数量即可</t>
  </si>
  <si>
    <t>从原料品列表里面可能会发现不是采购对象的项目。同样，手动录入这些项目，收购数量为0，然重新排序即可</t>
  </si>
  <si>
    <t>2.名词解释</t>
  </si>
  <si>
    <t>总需求量</t>
  </si>
  <si>
    <t>指出售和作为原材料使用的总量</t>
  </si>
  <si>
    <t>员工量</t>
  </si>
  <si>
    <t>生产足额产品需要的员工数，是向上取整的。所以会导致产量溢出</t>
  </si>
  <si>
    <t>人均收益</t>
  </si>
  <si>
    <t>值得注意的是高级产品的收益应该考虑占用初级产品的员工人数。具体如何设计需要自行判断</t>
  </si>
  <si>
    <t>此外，部分产业会有副产品，因此计算工种人数的时候要注意区分，主要是牧场养鸡和养牛。</t>
  </si>
  <si>
    <r>
      <rPr>
        <sz val="11"/>
        <color theme="1"/>
        <rFont val="宋体"/>
        <charset val="134"/>
        <scheme val="minor"/>
      </rPr>
      <t>3.原料总需求量的计算比较复杂，采用了以下步骤（</t>
    </r>
    <r>
      <rPr>
        <sz val="11"/>
        <color rgb="FFFF0000"/>
        <rFont val="宋体"/>
        <charset val="134"/>
        <scheme val="minor"/>
      </rPr>
      <t>看不懂可以不看，只要会从有游戏里面复制贸易内容到表格就行</t>
    </r>
    <r>
      <rPr>
        <sz val="11"/>
        <color theme="1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</si>
  <si>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（</t>
    </r>
    <r>
      <rPr>
        <sz val="11"/>
        <color rgb="FFFF0000"/>
        <rFont val="宋体"/>
        <charset val="134"/>
        <scheme val="minor"/>
      </rPr>
      <t>为方便查看，已隐藏用于详细计算的列。需要的可以自行展开</t>
    </r>
    <r>
      <rPr>
        <sz val="11"/>
        <color theme="1"/>
        <rFont val="宋体"/>
        <charset val="134"/>
        <scheme val="minor"/>
      </rPr>
      <t>）</t>
    </r>
  </si>
  <si>
    <t>A将工业品按按合成等级从高至低排序</t>
  </si>
  <si>
    <t>B从上至下计算总需求量，因为按照合成等级，低级产品的应生产数量受高级产品制约，其中</t>
  </si>
  <si>
    <t>3级产品因不会被作为原材料，故收购数量就是总需求量</t>
  </si>
  <si>
    <r>
      <rPr>
        <sz val="11"/>
        <color theme="1"/>
        <rFont val="宋体"/>
        <charset val="134"/>
        <scheme val="minor"/>
      </rPr>
      <t>2级产品可能会被作为原料生产3级产品，故应先计算</t>
    </r>
    <r>
      <rPr>
        <sz val="11"/>
        <color rgb="FFFF0000"/>
        <rFont val="宋体"/>
        <charset val="134"/>
        <scheme val="minor"/>
      </rPr>
      <t>被当成原料</t>
    </r>
    <r>
      <rPr>
        <sz val="11"/>
        <color theme="1"/>
        <rFont val="宋体"/>
        <charset val="134"/>
        <scheme val="minor"/>
      </rPr>
      <t>的数量，再加上</t>
    </r>
    <r>
      <rPr>
        <sz val="11"/>
        <color rgb="FFFF0000"/>
        <rFont val="宋体"/>
        <charset val="134"/>
        <scheme val="minor"/>
      </rPr>
      <t>收购数量</t>
    </r>
    <r>
      <rPr>
        <sz val="11"/>
        <color theme="1"/>
        <rFont val="宋体"/>
        <charset val="134"/>
        <scheme val="minor"/>
      </rPr>
      <t>即为总需求量，其中</t>
    </r>
  </si>
  <si>
    <r>
      <rPr>
        <sz val="11"/>
        <color theme="1"/>
        <rFont val="宋体"/>
        <charset val="134"/>
        <scheme val="minor"/>
      </rPr>
      <t>生产上级产品需要本级原料的数</t>
    </r>
    <r>
      <rPr>
        <sz val="11"/>
        <rFont val="宋体"/>
        <charset val="134"/>
        <scheme val="minor"/>
      </rPr>
      <t>量</t>
    </r>
    <r>
      <rPr>
        <sz val="11"/>
        <color rgb="FFFF0000"/>
        <rFont val="宋体"/>
        <charset val="134"/>
        <scheme val="minor"/>
      </rPr>
      <t>不取决</t>
    </r>
    <r>
      <rPr>
        <sz val="11"/>
        <rFont val="宋体"/>
        <charset val="134"/>
        <scheme val="minor"/>
      </rPr>
      <t>于</t>
    </r>
    <r>
      <rPr>
        <sz val="11"/>
        <color rgb="FFFF0000"/>
        <rFont val="宋体"/>
        <charset val="134"/>
        <scheme val="minor"/>
      </rPr>
      <t>上级产品的数量</t>
    </r>
    <r>
      <rPr>
        <sz val="11"/>
        <color theme="1"/>
        <rFont val="宋体"/>
        <charset val="134"/>
        <scheme val="minor"/>
      </rPr>
      <t>，而取决于上级产品的</t>
    </r>
    <r>
      <rPr>
        <sz val="11"/>
        <color rgb="FFFF0000"/>
        <rFont val="宋体"/>
        <charset val="134"/>
        <scheme val="minor"/>
      </rPr>
      <t>！产量！，</t>
    </r>
  </si>
  <si>
    <r>
      <rPr>
        <sz val="11"/>
        <color theme="1"/>
        <rFont val="宋体"/>
        <charset val="134"/>
        <scheme val="minor"/>
      </rPr>
      <t>本表是最求</t>
    </r>
    <r>
      <rPr>
        <sz val="11"/>
        <color rgb="FFFF0000"/>
        <rFont val="宋体"/>
        <charset val="134"/>
        <scheme val="minor"/>
      </rPr>
      <t>最大售卖</t>
    </r>
    <r>
      <rPr>
        <sz val="11"/>
        <color theme="1"/>
        <rFont val="宋体"/>
        <charset val="134"/>
        <scheme val="minor"/>
      </rPr>
      <t>，所以会通过</t>
    </r>
    <r>
      <rPr>
        <sz val="11"/>
        <color rgb="FFFF0000"/>
        <rFont val="宋体"/>
        <charset val="134"/>
        <scheme val="minor"/>
      </rPr>
      <t>增加工人</t>
    </r>
    <r>
      <rPr>
        <sz val="11"/>
        <color theme="1"/>
        <rFont val="宋体"/>
        <charset val="134"/>
        <scheme val="minor"/>
      </rPr>
      <t>的方式提高产量，而产量是</t>
    </r>
    <r>
      <rPr>
        <sz val="11"/>
        <color rgb="FFFF0000"/>
        <rFont val="宋体"/>
        <charset val="134"/>
        <scheme val="minor"/>
      </rPr>
      <t>固定值</t>
    </r>
    <r>
      <rPr>
        <sz val="11"/>
        <color theme="1"/>
        <rFont val="宋体"/>
        <charset val="134"/>
        <scheme val="minor"/>
      </rPr>
      <t>，因此</t>
    </r>
    <r>
      <rPr>
        <sz val="11"/>
        <color rgb="FFFF0000"/>
        <rFont val="宋体"/>
        <charset val="134"/>
        <scheme val="minor"/>
      </rPr>
      <t>需求量是一定小于产量</t>
    </r>
    <r>
      <rPr>
        <sz val="11"/>
        <color theme="1"/>
        <rFont val="宋体"/>
        <charset val="134"/>
        <scheme val="minor"/>
      </rPr>
      <t>的。</t>
    </r>
  </si>
  <si>
    <r>
      <rPr>
        <sz val="11"/>
        <color theme="1"/>
        <rFont val="宋体"/>
        <charset val="134"/>
        <scheme val="minor"/>
      </rPr>
      <t>故</t>
    </r>
    <r>
      <rPr>
        <sz val="11"/>
        <color rgb="FFFF0000"/>
        <rFont val="宋体"/>
        <charset val="134"/>
        <scheme val="minor"/>
      </rPr>
      <t>原料数量</t>
    </r>
    <r>
      <rPr>
        <sz val="11"/>
        <color theme="1"/>
        <rFont val="宋体"/>
        <charset val="134"/>
        <scheme val="minor"/>
      </rPr>
      <t>取决于</t>
    </r>
    <r>
      <rPr>
        <sz val="11"/>
        <color rgb="FFFF0000"/>
        <rFont val="宋体"/>
        <charset val="134"/>
        <scheme val="minor"/>
      </rPr>
      <t>工人生产一周所需要的原料数</t>
    </r>
    <r>
      <rPr>
        <sz val="11"/>
        <color theme="1"/>
        <rFont val="宋体"/>
        <charset val="134"/>
        <scheme val="minor"/>
      </rPr>
      <t>，本表使用双倍产量*工坊数量÷2来计算原料的份数</t>
    </r>
  </si>
  <si>
    <r>
      <rPr>
        <sz val="11"/>
        <color theme="1"/>
        <rFont val="宋体"/>
        <charset val="134"/>
        <scheme val="minor"/>
      </rPr>
      <t>然后用</t>
    </r>
    <r>
      <rPr>
        <sz val="11"/>
        <color rgb="FFFF0000"/>
        <rFont val="宋体"/>
        <charset val="134"/>
        <scheme val="minor"/>
      </rPr>
      <t>原料份数</t>
    </r>
    <r>
      <rPr>
        <sz val="11"/>
        <color theme="1"/>
        <rFont val="宋体"/>
        <charset val="134"/>
        <scheme val="minor"/>
      </rPr>
      <t>*生产</t>
    </r>
    <r>
      <rPr>
        <sz val="11"/>
        <color rgb="FFFF0000"/>
        <rFont val="宋体"/>
        <charset val="134"/>
        <scheme val="minor"/>
      </rPr>
      <t>单个上级产品</t>
    </r>
    <r>
      <rPr>
        <sz val="11"/>
        <color theme="1"/>
        <rFont val="宋体"/>
        <charset val="134"/>
        <scheme val="minor"/>
      </rPr>
      <t>需要当前原料的数量，从而得到</t>
    </r>
    <r>
      <rPr>
        <sz val="11"/>
        <color rgb="FFFF0000"/>
        <rFont val="宋体"/>
        <charset val="134"/>
        <scheme val="minor"/>
      </rPr>
      <t>该上级产品需要</t>
    </r>
    <r>
      <rPr>
        <sz val="11"/>
        <color theme="1"/>
        <rFont val="宋体"/>
        <charset val="134"/>
        <scheme val="minor"/>
      </rPr>
      <t>的原料数量</t>
    </r>
  </si>
  <si>
    <r>
      <rPr>
        <sz val="11"/>
        <color theme="1"/>
        <rFont val="宋体"/>
        <charset val="134"/>
        <scheme val="minor"/>
      </rPr>
      <t>最后，计算该原料生产</t>
    </r>
    <r>
      <rPr>
        <sz val="11"/>
        <color rgb="FFFF0000"/>
        <rFont val="宋体"/>
        <charset val="134"/>
        <scheme val="minor"/>
      </rPr>
      <t>全部上级产品</t>
    </r>
    <r>
      <rPr>
        <sz val="11"/>
        <color theme="1"/>
        <rFont val="宋体"/>
        <charset val="134"/>
        <scheme val="minor"/>
      </rPr>
      <t>的总使用量。因为VLOOKUP只能计算第一个查找值，所以使用了如下手段</t>
    </r>
  </si>
  <si>
    <t>使用D2&amp;COUNTIF(D$2:$D2,D2)语句，对原料的每一列（一个产品最多有4项原料）进行标记</t>
  </si>
  <si>
    <t>结合VLOOKUP(A15&amp;ROW($C$1),C:E,3,0)语句，可以让VLOOKUP公式罗列出该列的每一个对象，而不是只搜索第一个</t>
  </si>
  <si>
    <t>考虑到一个城使用的原料数实际上不会很多，因此每一列只计算4次，4列合计16次，足以覆盖需求。</t>
  </si>
  <si>
    <t>最后将所有查找值加起来即被当成原料的数量。再加上收购数，则为总需求量。</t>
  </si>
  <si>
    <t>1级产品即为初级农作物，同理，也不是单纯计算上级产品的总需求量来计算原料数量。参照2级产品方式计算。</t>
  </si>
  <si>
    <t>产业设计模板：实际上只是复制了表3，用来进行产业规划。</t>
  </si>
  <si>
    <t>因为表3的功能只是用来自动计算收益的，因此表4模板在新增产业的时候，如果导致原材料不够，会自动补充原材料员工，影响计算结果</t>
  </si>
  <si>
    <t>同时还存在其他的逻辑功能。</t>
  </si>
  <si>
    <t>因此该表仅供参考，只是提供一个思路，大家可以自行从表2、3中取数，自行设计模板进行产业规划</t>
  </si>
  <si>
    <t>项目</t>
  </si>
  <si>
    <t>合成等级</t>
  </si>
  <si>
    <t>类型</t>
  </si>
  <si>
    <t>价格</t>
  </si>
  <si>
    <t>原料1</t>
  </si>
  <si>
    <t>单位原料数量</t>
  </si>
  <si>
    <t>原料2</t>
  </si>
  <si>
    <t>单位数量</t>
  </si>
  <si>
    <t>原料3</t>
  </si>
  <si>
    <t>原料4</t>
  </si>
  <si>
    <t>周产量</t>
  </si>
  <si>
    <t>双倍产量</t>
  </si>
  <si>
    <t>小麦</t>
  </si>
  <si>
    <t>1</t>
  </si>
  <si>
    <t>C农</t>
  </si>
  <si>
    <t>甘蔗</t>
  </si>
  <si>
    <t>蔬菜</t>
  </si>
  <si>
    <t>棉线</t>
  </si>
  <si>
    <t>药材</t>
  </si>
  <si>
    <t>水果</t>
  </si>
  <si>
    <t>木材</t>
  </si>
  <si>
    <t>茶鲜叶</t>
  </si>
  <si>
    <t>香料</t>
  </si>
  <si>
    <t>咖啡豆</t>
  </si>
  <si>
    <t>橡胶</t>
  </si>
  <si>
    <t>蜂蜜</t>
  </si>
  <si>
    <t>鸡肉</t>
  </si>
  <si>
    <t>鸡蛋</t>
  </si>
  <si>
    <t>牛奶</t>
  </si>
  <si>
    <t>生皮</t>
  </si>
  <si>
    <t>猪肉</t>
  </si>
  <si>
    <t>水</t>
  </si>
  <si>
    <t>A井</t>
  </si>
  <si>
    <t>矿粉</t>
  </si>
  <si>
    <t>B采</t>
  </si>
  <si>
    <t>面粉</t>
  </si>
  <si>
    <t>2</t>
  </si>
  <si>
    <t>D轻</t>
  </si>
  <si>
    <t>小麦啤</t>
  </si>
  <si>
    <t>糖</t>
  </si>
  <si>
    <t>木炭</t>
  </si>
  <si>
    <t>成药</t>
  </si>
  <si>
    <t>织物</t>
  </si>
  <si>
    <t>食盐</t>
  </si>
  <si>
    <t>E高</t>
  </si>
  <si>
    <t>弹药</t>
  </si>
  <si>
    <t>F金</t>
  </si>
  <si>
    <t>首饰</t>
  </si>
  <si>
    <t>轮胎</t>
  </si>
  <si>
    <t>G重</t>
  </si>
  <si>
    <t>建材</t>
  </si>
  <si>
    <t>水果罐头</t>
  </si>
  <si>
    <t>3</t>
  </si>
  <si>
    <t>脱水菜</t>
  </si>
  <si>
    <t>茶</t>
  </si>
  <si>
    <t>外伤膏</t>
  </si>
  <si>
    <t>鸡肉干</t>
  </si>
  <si>
    <t>腌肉</t>
  </si>
  <si>
    <t>面包</t>
  </si>
  <si>
    <t>果酒</t>
  </si>
  <si>
    <t xml:space="preserve">净水器 </t>
  </si>
  <si>
    <t>调味料</t>
  </si>
  <si>
    <t>咖啡</t>
  </si>
  <si>
    <t>衣服</t>
  </si>
  <si>
    <t>能量棒</t>
  </si>
  <si>
    <t>皮革</t>
  </si>
  <si>
    <t>奶酪</t>
  </si>
  <si>
    <t>火腿</t>
  </si>
  <si>
    <t>收购数量max</t>
  </si>
  <si>
    <t>标记1</t>
  </si>
  <si>
    <t>合成用量1</t>
  </si>
  <si>
    <t>标记2</t>
  </si>
  <si>
    <t>用量2</t>
  </si>
  <si>
    <t>标记3</t>
  </si>
  <si>
    <t>用量3</t>
  </si>
  <si>
    <t>标记4</t>
  </si>
  <si>
    <t>用量4</t>
  </si>
  <si>
    <t>实际产出</t>
  </si>
  <si>
    <t>原料份数</t>
  </si>
  <si>
    <t>单价</t>
  </si>
  <si>
    <t>出售总价</t>
  </si>
  <si>
    <t>剩余原料</t>
  </si>
  <si>
    <t>员工</t>
  </si>
  <si>
    <t>浪费人力</t>
  </si>
  <si>
    <t>表格说明</t>
  </si>
  <si>
    <t>第一步：对L列进行排序，让员工种类集中，方便计算各类员工的数量，使用=sum（）语句添加到右边的‘员工表’</t>
  </si>
  <si>
    <t>第二步：根据收益、浪费人力、产业类型等情况，计算可以放弃的产业（员工表农民数量为8以下，产业链才能动起来）</t>
  </si>
  <si>
    <t>员工表</t>
  </si>
  <si>
    <t>使用数量</t>
  </si>
  <si>
    <t>MAX</t>
  </si>
  <si>
    <t>余量</t>
  </si>
  <si>
    <r>
      <rPr>
        <sz val="11"/>
        <color theme="1"/>
        <rFont val="宋体"/>
        <charset val="134"/>
        <scheme val="minor"/>
      </rPr>
      <t>第三步：在‘表3.城市产业表’中，把想要放弃的产业的</t>
    </r>
    <r>
      <rPr>
        <sz val="11"/>
        <color rgb="FFFF0000"/>
        <rFont val="宋体"/>
        <charset val="134"/>
        <scheme val="minor"/>
      </rPr>
      <t>！采购数量！</t>
    </r>
    <r>
      <rPr>
        <sz val="11"/>
        <color theme="1"/>
        <rFont val="宋体"/>
        <charset val="134"/>
        <scheme val="minor"/>
      </rPr>
      <t>改成0，此时，所有该产业以及上游原材料的员工、数量均会同步变化。</t>
    </r>
  </si>
  <si>
    <t>农民</t>
  </si>
  <si>
    <r>
      <rPr>
        <sz val="11"/>
        <color rgb="FFFF0000"/>
        <rFont val="宋体"/>
        <charset val="134"/>
        <scheme val="minor"/>
      </rPr>
      <t>第四步</t>
    </r>
    <r>
      <rPr>
        <sz val="11"/>
        <color theme="1"/>
        <rFont val="宋体"/>
        <charset val="134"/>
        <scheme val="minor"/>
      </rPr>
      <t>：重复第三步，直到农民数量降为8或以下（注意养鸡和养牛有副产品，本表不好计算重复员工，有这两个产业的时候大于8也可以）</t>
    </r>
  </si>
  <si>
    <t>轻工</t>
  </si>
  <si>
    <t>高工</t>
  </si>
  <si>
    <t>以上是计算贸易最优的步骤，即自动贸易每周能赚多少钱。以下步骤可以根据剩余物料自行设计想要的产业</t>
  </si>
  <si>
    <t>金工</t>
  </si>
  <si>
    <t>第五步：在下方‘产业设计表’中，添加希望增加的产业和生产的员工数即可，表格会自动计算收益和总共需要的原料数量</t>
  </si>
  <si>
    <t>重工</t>
  </si>
  <si>
    <t>第六步：结合上表的‘剩余原料’来分析能否增加该产业。</t>
  </si>
  <si>
    <t>采购</t>
  </si>
  <si>
    <t>第七步：甚至可以把想添加的产业直接手工加到‘表3.城市产业表’中进行迭代计算，只需要将预期的产量作为‘收购数量’一并手工录入即可</t>
  </si>
  <si>
    <t>水井</t>
  </si>
  <si>
    <t>注意：本表格上面的表进行了排序，所以下拉表格无法得到正确的数据不能自动更新，</t>
  </si>
  <si>
    <t>可以手动修改第一行（即A2:O2）的值对重新应到‘表3.城市产业表’第一行，再下拉（建议使用替换功能统一改成2）</t>
  </si>
  <si>
    <t>最后需要重新修改‘员工表’的公式</t>
  </si>
  <si>
    <t>产业设计表：对比需要原料和剩余原料，判断能否新增该产业</t>
  </si>
  <si>
    <t>员工数</t>
  </si>
  <si>
    <t>系统单价</t>
  </si>
  <si>
    <t>数量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</si>
</sst>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abSelected="1" topLeftCell="A13" workbookViewId="0">
      <selection activeCell="F28" sqref="F28"/>
    </sheetView>
  </sheetViews>
  <sheetFormatPr defaultColWidth="9" defaultRowHeight="13.5" outlineLevelCol="5"/>
  <sheetData>
    <row r="1" spans="1:1">
      <c r="A1" t="s">
        <v>0</v>
      </c>
    </row>
    <row r="2" spans="2:2">
      <c r="B2" t="s">
        <v>1</v>
      </c>
    </row>
    <row r="3" spans="2:2">
      <c r="B3" t="s">
        <v>2</v>
      </c>
    </row>
    <row r="4" spans="2:2">
      <c r="B4" t="s">
        <v>3</v>
      </c>
    </row>
    <row r="6" spans="1:1">
      <c r="A6" t="s">
        <v>4</v>
      </c>
    </row>
    <row r="7" spans="2:2">
      <c r="B7" s="2" t="s">
        <v>5</v>
      </c>
    </row>
    <row r="8" spans="2:2">
      <c r="B8" s="3" t="s">
        <v>6</v>
      </c>
    </row>
    <row r="9" spans="3:3">
      <c r="C9" t="s">
        <v>7</v>
      </c>
    </row>
    <row r="10" spans="2:3">
      <c r="B10" s="3" t="s">
        <v>8</v>
      </c>
      <c r="C10" t="s">
        <v>9</v>
      </c>
    </row>
    <row r="11" spans="2:3">
      <c r="B11" s="3" t="s">
        <v>10</v>
      </c>
      <c r="C11" t="s">
        <v>11</v>
      </c>
    </row>
    <row r="12" spans="3:3">
      <c r="C12" t="s">
        <v>12</v>
      </c>
    </row>
    <row r="13" spans="2:2">
      <c r="B13" s="3" t="s">
        <v>13</v>
      </c>
    </row>
    <row r="14" spans="3:3">
      <c r="C14" t="s">
        <v>14</v>
      </c>
    </row>
    <row r="15" spans="2:3">
      <c r="B15" s="3" t="s">
        <v>15</v>
      </c>
      <c r="C15" t="s">
        <v>16</v>
      </c>
    </row>
    <row r="16" spans="3:3">
      <c r="C16" t="s">
        <v>17</v>
      </c>
    </row>
    <row r="18" spans="1:1">
      <c r="A18" t="s">
        <v>18</v>
      </c>
    </row>
    <row r="19" spans="2:2">
      <c r="B19" s="2" t="s">
        <v>19</v>
      </c>
    </row>
    <row r="20" spans="2:2">
      <c r="B20" t="s">
        <v>20</v>
      </c>
    </row>
    <row r="21" spans="3:3">
      <c r="C21" s="2" t="s">
        <v>21</v>
      </c>
    </row>
    <row r="22" spans="3:3">
      <c r="C22" t="s">
        <v>22</v>
      </c>
    </row>
    <row r="23" spans="3:3">
      <c r="C23" t="s">
        <v>23</v>
      </c>
    </row>
    <row r="24" spans="3:3">
      <c r="C24" t="s">
        <v>24</v>
      </c>
    </row>
    <row r="25" spans="3:3">
      <c r="C25" t="s">
        <v>25</v>
      </c>
    </row>
    <row r="26" spans="3:3">
      <c r="C26" t="s">
        <v>26</v>
      </c>
    </row>
    <row r="28" spans="2:2">
      <c r="B28" t="s">
        <v>27</v>
      </c>
    </row>
    <row r="29" spans="3:4">
      <c r="C29" t="s">
        <v>28</v>
      </c>
      <c r="D29" t="s">
        <v>29</v>
      </c>
    </row>
    <row r="30" spans="3:4">
      <c r="C30" t="s">
        <v>30</v>
      </c>
      <c r="D30" t="s">
        <v>31</v>
      </c>
    </row>
    <row r="31" spans="3:4">
      <c r="C31" t="s">
        <v>32</v>
      </c>
      <c r="D31" t="s">
        <v>33</v>
      </c>
    </row>
    <row r="32" spans="4:4">
      <c r="D32" t="s">
        <v>34</v>
      </c>
    </row>
    <row r="34" spans="2:2">
      <c r="B34" s="2" t="s">
        <v>35</v>
      </c>
    </row>
    <row r="35" spans="3:3">
      <c r="C35" s="2" t="s">
        <v>36</v>
      </c>
    </row>
    <row r="36" spans="3:3">
      <c r="C36" t="s">
        <v>37</v>
      </c>
    </row>
    <row r="37" spans="3:3">
      <c r="C37" t="s">
        <v>38</v>
      </c>
    </row>
    <row r="38" spans="4:4">
      <c r="D38" t="s">
        <v>39</v>
      </c>
    </row>
    <row r="39" spans="4:4">
      <c r="D39" s="2" t="s">
        <v>40</v>
      </c>
    </row>
    <row r="40" spans="5:5">
      <c r="E40" s="2" t="s">
        <v>41</v>
      </c>
    </row>
    <row r="41" spans="5:5">
      <c r="E41" s="2" t="s">
        <v>42</v>
      </c>
    </row>
    <row r="42" spans="5:5">
      <c r="E42" s="2" t="s">
        <v>43</v>
      </c>
    </row>
    <row r="43" spans="5:5">
      <c r="E43" s="2" t="s">
        <v>44</v>
      </c>
    </row>
    <row r="44" spans="5:5">
      <c r="E44" s="2" t="s">
        <v>45</v>
      </c>
    </row>
    <row r="45" spans="6:6">
      <c r="F45" t="s">
        <v>46</v>
      </c>
    </row>
    <row r="46" spans="6:6">
      <c r="F46" t="s">
        <v>47</v>
      </c>
    </row>
    <row r="47" spans="6:6">
      <c r="F47" t="s">
        <v>48</v>
      </c>
    </row>
    <row r="48" spans="6:6">
      <c r="F48" t="s">
        <v>49</v>
      </c>
    </row>
    <row r="49" spans="4:4">
      <c r="D49" t="s">
        <v>50</v>
      </c>
    </row>
    <row r="51" spans="1:1">
      <c r="A51" t="s">
        <v>51</v>
      </c>
    </row>
    <row r="52" spans="2:2">
      <c r="B52" t="s">
        <v>52</v>
      </c>
    </row>
    <row r="53" spans="2:2">
      <c r="B53" t="s">
        <v>53</v>
      </c>
    </row>
    <row r="54" spans="2:2">
      <c r="B54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zoomScale="85" zoomScaleNormal="85" workbookViewId="0">
      <selection activeCell="M20" sqref="M20"/>
    </sheetView>
  </sheetViews>
  <sheetFormatPr defaultColWidth="9" defaultRowHeight="13.5"/>
  <cols>
    <col min="2" max="2" width="8.875" customWidth="1"/>
    <col min="3" max="3" width="5.375" customWidth="1"/>
    <col min="4" max="4" width="8.375" customWidth="1"/>
    <col min="5" max="5" width="7.125" customWidth="1"/>
    <col min="6" max="6" width="11.75" customWidth="1"/>
    <col min="7" max="7" width="7.25" customWidth="1"/>
    <col min="8" max="8" width="7.75" customWidth="1"/>
    <col min="9" max="9" width="7.25" customWidth="1"/>
    <col min="10" max="10" width="7.875" customWidth="1"/>
    <col min="11" max="11" width="7.375" customWidth="1"/>
    <col min="12" max="12" width="8.125" customWidth="1"/>
    <col min="13" max="13" width="7" customWidth="1"/>
    <col min="14" max="14" width="7.875" customWidth="1"/>
  </cols>
  <sheetData>
    <row r="1" spans="1:14">
      <c r="A1" s="19" t="s">
        <v>55</v>
      </c>
      <c r="B1" t="s">
        <v>56</v>
      </c>
      <c r="C1" s="6" t="s">
        <v>57</v>
      </c>
      <c r="D1" s="19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6" t="s">
        <v>62</v>
      </c>
      <c r="K1" s="6" t="s">
        <v>64</v>
      </c>
      <c r="L1" s="6" t="s">
        <v>62</v>
      </c>
      <c r="M1" s="6" t="s">
        <v>65</v>
      </c>
      <c r="N1" s="6" t="s">
        <v>66</v>
      </c>
    </row>
    <row r="2" spans="1:14">
      <c r="A2" s="6" t="s">
        <v>67</v>
      </c>
      <c r="B2" s="19" t="s">
        <v>68</v>
      </c>
      <c r="C2" s="6" t="s">
        <v>69</v>
      </c>
      <c r="D2" s="6">
        <v>25</v>
      </c>
      <c r="E2" s="6"/>
      <c r="F2" s="6"/>
      <c r="G2" s="6"/>
      <c r="H2" s="6"/>
      <c r="I2" s="6"/>
      <c r="J2" s="6"/>
      <c r="M2" s="6">
        <v>10</v>
      </c>
      <c r="N2" s="6">
        <f t="shared" ref="N2:N47" si="0">M2*2</f>
        <v>20</v>
      </c>
    </row>
    <row r="3" spans="1:14">
      <c r="A3" s="6" t="s">
        <v>70</v>
      </c>
      <c r="B3" s="19" t="s">
        <v>68</v>
      </c>
      <c r="C3" s="6" t="s">
        <v>69</v>
      </c>
      <c r="D3" s="6">
        <v>25</v>
      </c>
      <c r="E3" s="6"/>
      <c r="F3" s="6"/>
      <c r="G3" s="6"/>
      <c r="H3" s="6"/>
      <c r="I3" s="6"/>
      <c r="J3" s="6"/>
      <c r="M3" s="6">
        <v>10</v>
      </c>
      <c r="N3" s="6">
        <f t="shared" si="0"/>
        <v>20</v>
      </c>
    </row>
    <row r="4" spans="1:14">
      <c r="A4" s="6" t="s">
        <v>71</v>
      </c>
      <c r="B4" s="19" t="s">
        <v>68</v>
      </c>
      <c r="C4" s="6" t="s">
        <v>69</v>
      </c>
      <c r="D4" s="6">
        <v>25</v>
      </c>
      <c r="E4" s="6"/>
      <c r="F4" s="6"/>
      <c r="G4" s="6"/>
      <c r="H4" s="6"/>
      <c r="I4" s="6"/>
      <c r="J4" s="6"/>
      <c r="M4" s="6">
        <v>10</v>
      </c>
      <c r="N4" s="6">
        <f t="shared" si="0"/>
        <v>20</v>
      </c>
    </row>
    <row r="5" spans="1:14">
      <c r="A5" s="6" t="s">
        <v>72</v>
      </c>
      <c r="B5" s="19" t="s">
        <v>68</v>
      </c>
      <c r="C5" s="6" t="s">
        <v>69</v>
      </c>
      <c r="D5" s="6">
        <v>50</v>
      </c>
      <c r="E5" s="6"/>
      <c r="F5" s="6"/>
      <c r="G5" s="6"/>
      <c r="H5" s="6"/>
      <c r="I5" s="6"/>
      <c r="J5" s="6"/>
      <c r="M5" s="6">
        <v>5</v>
      </c>
      <c r="N5" s="6">
        <f t="shared" si="0"/>
        <v>10</v>
      </c>
    </row>
    <row r="6" spans="1:14">
      <c r="A6" s="6" t="s">
        <v>73</v>
      </c>
      <c r="B6" s="19" t="s">
        <v>68</v>
      </c>
      <c r="C6" s="6" t="s">
        <v>69</v>
      </c>
      <c r="D6" s="6">
        <v>50</v>
      </c>
      <c r="E6" s="6"/>
      <c r="F6" s="6"/>
      <c r="G6" s="6"/>
      <c r="H6" s="6"/>
      <c r="I6" s="6"/>
      <c r="J6" s="6"/>
      <c r="M6" s="6">
        <v>5</v>
      </c>
      <c r="N6" s="6">
        <f t="shared" si="0"/>
        <v>10</v>
      </c>
    </row>
    <row r="7" spans="1:14">
      <c r="A7" s="6" t="s">
        <v>74</v>
      </c>
      <c r="B7" s="19" t="s">
        <v>68</v>
      </c>
      <c r="C7" s="6" t="s">
        <v>69</v>
      </c>
      <c r="D7" s="6">
        <v>25</v>
      </c>
      <c r="E7" s="6"/>
      <c r="F7" s="6"/>
      <c r="G7" s="6"/>
      <c r="H7" s="6"/>
      <c r="I7" s="6"/>
      <c r="J7" s="6"/>
      <c r="M7" s="6">
        <v>10</v>
      </c>
      <c r="N7" s="6">
        <f t="shared" si="0"/>
        <v>20</v>
      </c>
    </row>
    <row r="8" spans="1:14">
      <c r="A8" s="6" t="s">
        <v>75</v>
      </c>
      <c r="B8" s="19" t="s">
        <v>68</v>
      </c>
      <c r="C8" s="6" t="s">
        <v>69</v>
      </c>
      <c r="D8" s="6">
        <v>25</v>
      </c>
      <c r="E8" s="6"/>
      <c r="F8" s="6"/>
      <c r="G8" s="6"/>
      <c r="H8" s="6"/>
      <c r="I8" s="6"/>
      <c r="J8" s="6"/>
      <c r="M8" s="6">
        <v>10</v>
      </c>
      <c r="N8" s="6">
        <f t="shared" si="0"/>
        <v>20</v>
      </c>
    </row>
    <row r="9" spans="1:14">
      <c r="A9" s="6" t="s">
        <v>76</v>
      </c>
      <c r="B9" s="19" t="s">
        <v>68</v>
      </c>
      <c r="C9" s="6" t="s">
        <v>69</v>
      </c>
      <c r="D9" s="6">
        <v>50</v>
      </c>
      <c r="E9" s="6"/>
      <c r="F9" s="6"/>
      <c r="G9" s="6"/>
      <c r="H9" s="6"/>
      <c r="I9" s="6"/>
      <c r="J9" s="6"/>
      <c r="M9" s="6">
        <v>5</v>
      </c>
      <c r="N9" s="6">
        <f t="shared" si="0"/>
        <v>10</v>
      </c>
    </row>
    <row r="10" spans="1:14">
      <c r="A10" s="6" t="s">
        <v>77</v>
      </c>
      <c r="B10" s="19" t="s">
        <v>68</v>
      </c>
      <c r="C10" s="6" t="s">
        <v>69</v>
      </c>
      <c r="D10" s="6">
        <v>50</v>
      </c>
      <c r="E10" s="6"/>
      <c r="F10" s="6"/>
      <c r="G10" s="6"/>
      <c r="H10" s="6"/>
      <c r="I10" s="6"/>
      <c r="J10" s="6"/>
      <c r="M10" s="6">
        <v>5</v>
      </c>
      <c r="N10" s="6">
        <f t="shared" si="0"/>
        <v>10</v>
      </c>
    </row>
    <row r="11" spans="1:14">
      <c r="A11" s="6" t="s">
        <v>78</v>
      </c>
      <c r="B11" s="19" t="s">
        <v>68</v>
      </c>
      <c r="C11" s="6" t="s">
        <v>69</v>
      </c>
      <c r="D11" s="6">
        <v>50</v>
      </c>
      <c r="E11" s="6"/>
      <c r="F11" s="6"/>
      <c r="G11" s="6"/>
      <c r="H11" s="6"/>
      <c r="I11" s="6"/>
      <c r="J11" s="6"/>
      <c r="M11" s="6">
        <v>5</v>
      </c>
      <c r="N11" s="6">
        <f t="shared" si="0"/>
        <v>10</v>
      </c>
    </row>
    <row r="12" spans="1:14">
      <c r="A12" s="6" t="s">
        <v>79</v>
      </c>
      <c r="B12" s="19" t="s">
        <v>68</v>
      </c>
      <c r="C12" s="6" t="s">
        <v>69</v>
      </c>
      <c r="D12" s="6">
        <v>25</v>
      </c>
      <c r="E12" s="6"/>
      <c r="F12" s="6"/>
      <c r="G12" s="6"/>
      <c r="H12" s="6"/>
      <c r="I12" s="6"/>
      <c r="J12" s="6"/>
      <c r="M12" s="6">
        <v>10</v>
      </c>
      <c r="N12" s="6">
        <f t="shared" si="0"/>
        <v>20</v>
      </c>
    </row>
    <row r="13" spans="1:14">
      <c r="A13" s="6" t="s">
        <v>80</v>
      </c>
      <c r="B13" s="19" t="s">
        <v>68</v>
      </c>
      <c r="C13" s="6" t="s">
        <v>69</v>
      </c>
      <c r="D13" s="6">
        <v>125</v>
      </c>
      <c r="E13" s="6"/>
      <c r="F13" s="6"/>
      <c r="G13" s="6"/>
      <c r="H13" s="6"/>
      <c r="I13" s="6"/>
      <c r="J13" s="6"/>
      <c r="M13" s="6">
        <v>2</v>
      </c>
      <c r="N13" s="6">
        <f t="shared" si="0"/>
        <v>4</v>
      </c>
    </row>
    <row r="14" spans="1:14">
      <c r="A14" s="6" t="s">
        <v>81</v>
      </c>
      <c r="B14" s="19" t="s">
        <v>68</v>
      </c>
      <c r="C14" s="6" t="s">
        <v>69</v>
      </c>
      <c r="D14" s="6">
        <v>64</v>
      </c>
      <c r="E14" s="6"/>
      <c r="F14" s="6"/>
      <c r="G14" s="6"/>
      <c r="H14" s="6"/>
      <c r="I14" s="6"/>
      <c r="J14" s="6"/>
      <c r="M14" s="6">
        <v>2</v>
      </c>
      <c r="N14" s="6">
        <f t="shared" si="0"/>
        <v>4</v>
      </c>
    </row>
    <row r="15" spans="1:14">
      <c r="A15" s="6" t="s">
        <v>82</v>
      </c>
      <c r="B15" s="19" t="s">
        <v>68</v>
      </c>
      <c r="C15" s="6" t="s">
        <v>69</v>
      </c>
      <c r="D15" s="6">
        <v>64</v>
      </c>
      <c r="E15" s="6"/>
      <c r="F15" s="6"/>
      <c r="G15" s="6"/>
      <c r="H15" s="6"/>
      <c r="I15" s="6"/>
      <c r="J15" s="6"/>
      <c r="M15" s="6">
        <v>2</v>
      </c>
      <c r="N15" s="6">
        <f t="shared" si="0"/>
        <v>4</v>
      </c>
    </row>
    <row r="16" spans="1:14">
      <c r="A16" s="6" t="s">
        <v>83</v>
      </c>
      <c r="B16" s="19" t="s">
        <v>68</v>
      </c>
      <c r="C16" s="6" t="s">
        <v>69</v>
      </c>
      <c r="D16" s="6">
        <v>64</v>
      </c>
      <c r="E16" s="6"/>
      <c r="F16" s="6"/>
      <c r="G16" s="6"/>
      <c r="H16" s="6"/>
      <c r="I16" s="6"/>
      <c r="J16" s="6"/>
      <c r="M16" s="6">
        <v>2</v>
      </c>
      <c r="N16" s="6">
        <f t="shared" si="0"/>
        <v>4</v>
      </c>
    </row>
    <row r="17" spans="1:14">
      <c r="A17" s="6" t="s">
        <v>84</v>
      </c>
      <c r="B17" s="19" t="s">
        <v>68</v>
      </c>
      <c r="C17" s="6" t="s">
        <v>69</v>
      </c>
      <c r="D17" s="6">
        <v>125</v>
      </c>
      <c r="E17" s="6"/>
      <c r="F17" s="6"/>
      <c r="G17" s="6"/>
      <c r="H17" s="6"/>
      <c r="I17" s="6"/>
      <c r="J17" s="6"/>
      <c r="M17" s="6">
        <v>1</v>
      </c>
      <c r="N17" s="6">
        <f t="shared" si="0"/>
        <v>2</v>
      </c>
    </row>
    <row r="18" spans="1:14">
      <c r="A18" s="6" t="s">
        <v>85</v>
      </c>
      <c r="B18" s="19" t="s">
        <v>68</v>
      </c>
      <c r="C18" s="6" t="s">
        <v>69</v>
      </c>
      <c r="D18" s="6">
        <v>64</v>
      </c>
      <c r="E18" s="6"/>
      <c r="F18" s="6"/>
      <c r="G18" s="6"/>
      <c r="H18" s="6"/>
      <c r="I18" s="6"/>
      <c r="J18" s="6"/>
      <c r="M18" s="6">
        <v>4</v>
      </c>
      <c r="N18" s="6">
        <f t="shared" si="0"/>
        <v>8</v>
      </c>
    </row>
    <row r="19" spans="1:14">
      <c r="A19" s="6" t="s">
        <v>86</v>
      </c>
      <c r="B19" s="19" t="s">
        <v>68</v>
      </c>
      <c r="C19" s="6" t="s">
        <v>87</v>
      </c>
      <c r="D19" s="6">
        <v>3</v>
      </c>
      <c r="E19" s="6"/>
      <c r="F19" s="6"/>
      <c r="G19" s="6"/>
      <c r="H19" s="6"/>
      <c r="I19" s="6"/>
      <c r="J19" s="6"/>
      <c r="M19" s="6">
        <v>21</v>
      </c>
      <c r="N19" s="6">
        <f t="shared" si="0"/>
        <v>42</v>
      </c>
    </row>
    <row r="20" spans="1:14">
      <c r="A20" s="6" t="s">
        <v>88</v>
      </c>
      <c r="B20" s="19" t="s">
        <v>68</v>
      </c>
      <c r="C20" s="6" t="s">
        <v>89</v>
      </c>
      <c r="D20" s="6">
        <v>5</v>
      </c>
      <c r="E20" s="6"/>
      <c r="F20" s="6"/>
      <c r="G20" s="6"/>
      <c r="H20" s="6"/>
      <c r="I20" s="6"/>
      <c r="J20" s="6"/>
      <c r="M20" s="6">
        <v>35</v>
      </c>
      <c r="N20" s="6">
        <f t="shared" si="0"/>
        <v>70</v>
      </c>
    </row>
    <row r="21" spans="1:14">
      <c r="A21" s="6" t="s">
        <v>90</v>
      </c>
      <c r="B21" s="19" t="s">
        <v>91</v>
      </c>
      <c r="C21" s="6" t="s">
        <v>92</v>
      </c>
      <c r="D21" s="6">
        <v>25</v>
      </c>
      <c r="E21" s="6" t="s">
        <v>67</v>
      </c>
      <c r="F21" s="6">
        <v>0.5</v>
      </c>
      <c r="G21" s="6"/>
      <c r="H21" s="6"/>
      <c r="I21" s="6"/>
      <c r="J21" s="6"/>
      <c r="M21" s="6">
        <v>14</v>
      </c>
      <c r="N21" s="6">
        <f t="shared" si="0"/>
        <v>28</v>
      </c>
    </row>
    <row r="22" spans="1:14">
      <c r="A22" s="6" t="s">
        <v>93</v>
      </c>
      <c r="B22" s="19" t="s">
        <v>91</v>
      </c>
      <c r="C22" s="6" t="s">
        <v>92</v>
      </c>
      <c r="D22" s="6">
        <v>164</v>
      </c>
      <c r="E22" s="6" t="s">
        <v>67</v>
      </c>
      <c r="F22" s="6">
        <v>0.5</v>
      </c>
      <c r="G22" s="6" t="s">
        <v>86</v>
      </c>
      <c r="H22" s="6">
        <v>0.5</v>
      </c>
      <c r="I22" s="6"/>
      <c r="J22" s="6"/>
      <c r="M22" s="6">
        <v>4</v>
      </c>
      <c r="N22" s="6">
        <f t="shared" si="0"/>
        <v>8</v>
      </c>
    </row>
    <row r="23" spans="1:14">
      <c r="A23" s="6" t="s">
        <v>94</v>
      </c>
      <c r="B23" s="19" t="s">
        <v>91</v>
      </c>
      <c r="C23" s="6" t="s">
        <v>92</v>
      </c>
      <c r="D23" s="6">
        <v>25</v>
      </c>
      <c r="E23" s="6" t="s">
        <v>70</v>
      </c>
      <c r="F23" s="6">
        <v>1</v>
      </c>
      <c r="G23" s="6"/>
      <c r="H23" s="6"/>
      <c r="I23" s="6"/>
      <c r="J23" s="6"/>
      <c r="M23" s="6">
        <v>5</v>
      </c>
      <c r="N23" s="6">
        <f t="shared" si="0"/>
        <v>10</v>
      </c>
    </row>
    <row r="24" spans="1:14">
      <c r="A24" s="6" t="s">
        <v>95</v>
      </c>
      <c r="B24" s="19" t="s">
        <v>91</v>
      </c>
      <c r="C24" s="6" t="s">
        <v>92</v>
      </c>
      <c r="D24" s="6">
        <v>30</v>
      </c>
      <c r="E24" s="6" t="s">
        <v>75</v>
      </c>
      <c r="F24" s="6">
        <v>1</v>
      </c>
      <c r="G24" s="6"/>
      <c r="H24" s="6"/>
      <c r="I24" s="6"/>
      <c r="J24" s="6"/>
      <c r="M24" s="6">
        <v>35</v>
      </c>
      <c r="N24" s="6">
        <f t="shared" si="0"/>
        <v>70</v>
      </c>
    </row>
    <row r="25" spans="1:14">
      <c r="A25" s="6" t="s">
        <v>96</v>
      </c>
      <c r="B25" s="19" t="s">
        <v>91</v>
      </c>
      <c r="C25" s="6" t="s">
        <v>92</v>
      </c>
      <c r="D25" s="6">
        <v>175</v>
      </c>
      <c r="E25" s="6" t="s">
        <v>73</v>
      </c>
      <c r="F25" s="6">
        <v>2.5</v>
      </c>
      <c r="G25" s="6"/>
      <c r="H25" s="6"/>
      <c r="I25" s="6"/>
      <c r="J25" s="6"/>
      <c r="M25" s="6">
        <v>4</v>
      </c>
      <c r="N25" s="6">
        <f t="shared" si="0"/>
        <v>8</v>
      </c>
    </row>
    <row r="26" spans="1:14">
      <c r="A26" s="6" t="s">
        <v>97</v>
      </c>
      <c r="B26" s="19" t="s">
        <v>91</v>
      </c>
      <c r="C26" s="6" t="s">
        <v>92</v>
      </c>
      <c r="D26" s="6">
        <v>70</v>
      </c>
      <c r="E26" s="6" t="s">
        <v>72</v>
      </c>
      <c r="F26" s="6">
        <v>1</v>
      </c>
      <c r="G26" s="6"/>
      <c r="H26" s="6"/>
      <c r="I26" s="6"/>
      <c r="J26" s="6"/>
      <c r="M26" s="6">
        <v>4</v>
      </c>
      <c r="N26" s="6">
        <f t="shared" si="0"/>
        <v>8</v>
      </c>
    </row>
    <row r="27" spans="1:14">
      <c r="A27" s="6" t="s">
        <v>98</v>
      </c>
      <c r="B27" s="19" t="s">
        <v>91</v>
      </c>
      <c r="C27" s="6" t="s">
        <v>99</v>
      </c>
      <c r="D27" s="6">
        <v>28</v>
      </c>
      <c r="E27" s="6" t="s">
        <v>88</v>
      </c>
      <c r="F27" s="6">
        <v>1</v>
      </c>
      <c r="G27" s="6"/>
      <c r="H27" s="6"/>
      <c r="I27" s="6"/>
      <c r="J27" s="6"/>
      <c r="M27" s="6">
        <v>10</v>
      </c>
      <c r="N27" s="6">
        <f t="shared" si="0"/>
        <v>20</v>
      </c>
    </row>
    <row r="28" spans="1:14">
      <c r="A28" s="6" t="s">
        <v>100</v>
      </c>
      <c r="B28" s="19" t="s">
        <v>91</v>
      </c>
      <c r="C28" s="6" t="s">
        <v>101</v>
      </c>
      <c r="D28" s="6">
        <v>10</v>
      </c>
      <c r="E28" s="6" t="s">
        <v>88</v>
      </c>
      <c r="F28" s="6">
        <v>1</v>
      </c>
      <c r="G28" s="6"/>
      <c r="H28" s="6"/>
      <c r="I28" s="6"/>
      <c r="J28" s="6"/>
      <c r="M28" s="6">
        <v>50</v>
      </c>
      <c r="N28" s="6">
        <f t="shared" si="0"/>
        <v>100</v>
      </c>
    </row>
    <row r="29" spans="1:14">
      <c r="A29" s="6" t="s">
        <v>102</v>
      </c>
      <c r="B29" s="19" t="s">
        <v>91</v>
      </c>
      <c r="C29" s="6" t="s">
        <v>101</v>
      </c>
      <c r="D29" s="6">
        <v>500</v>
      </c>
      <c r="E29" s="6" t="s">
        <v>88</v>
      </c>
      <c r="F29" s="6">
        <v>50</v>
      </c>
      <c r="G29" s="6"/>
      <c r="H29" s="6"/>
      <c r="I29" s="6"/>
      <c r="J29" s="6"/>
      <c r="M29" s="6">
        <v>0.05</v>
      </c>
      <c r="N29" s="6">
        <f t="shared" si="0"/>
        <v>0.1</v>
      </c>
    </row>
    <row r="30" spans="1:14">
      <c r="A30" s="6" t="s">
        <v>103</v>
      </c>
      <c r="B30" s="19" t="s">
        <v>91</v>
      </c>
      <c r="C30" s="6" t="s">
        <v>104</v>
      </c>
      <c r="D30" s="6">
        <v>50</v>
      </c>
      <c r="E30" s="6" t="s">
        <v>79</v>
      </c>
      <c r="F30" s="6">
        <v>1</v>
      </c>
      <c r="G30" s="6"/>
      <c r="H30" s="6"/>
      <c r="I30" s="6"/>
      <c r="J30" s="6"/>
      <c r="M30" s="6">
        <v>7</v>
      </c>
      <c r="N30" s="6">
        <f t="shared" si="0"/>
        <v>14</v>
      </c>
    </row>
    <row r="31" spans="1:14">
      <c r="A31" s="6" t="s">
        <v>105</v>
      </c>
      <c r="B31" s="19" t="s">
        <v>91</v>
      </c>
      <c r="C31" s="6" t="s">
        <v>104</v>
      </c>
      <c r="D31" s="6">
        <v>250</v>
      </c>
      <c r="E31" s="6" t="s">
        <v>88</v>
      </c>
      <c r="F31" s="6">
        <v>50</v>
      </c>
      <c r="G31" s="19" t="s">
        <v>86</v>
      </c>
      <c r="H31" s="6">
        <v>5</v>
      </c>
      <c r="I31" s="6"/>
      <c r="J31" s="6"/>
      <c r="M31" s="6">
        <v>2</v>
      </c>
      <c r="N31" s="6">
        <f t="shared" si="0"/>
        <v>4</v>
      </c>
    </row>
    <row r="32" spans="1:14">
      <c r="A32" s="6" t="s">
        <v>106</v>
      </c>
      <c r="B32" s="19" t="s">
        <v>107</v>
      </c>
      <c r="C32" s="6" t="s">
        <v>92</v>
      </c>
      <c r="D32" s="6">
        <v>75</v>
      </c>
      <c r="E32" s="6" t="s">
        <v>74</v>
      </c>
      <c r="F32" s="6">
        <v>1</v>
      </c>
      <c r="G32" s="6" t="s">
        <v>94</v>
      </c>
      <c r="H32" s="6">
        <v>1</v>
      </c>
      <c r="I32" s="6"/>
      <c r="J32" s="6"/>
      <c r="M32" s="6">
        <v>7</v>
      </c>
      <c r="N32" s="6">
        <f t="shared" si="0"/>
        <v>14</v>
      </c>
    </row>
    <row r="33" spans="1:14">
      <c r="A33" s="6" t="s">
        <v>108</v>
      </c>
      <c r="B33" s="19" t="s">
        <v>107</v>
      </c>
      <c r="C33" s="6" t="s">
        <v>92</v>
      </c>
      <c r="D33" s="6">
        <v>75</v>
      </c>
      <c r="E33" s="6" t="s">
        <v>71</v>
      </c>
      <c r="F33" s="6">
        <v>1.66666666666667</v>
      </c>
      <c r="G33" s="6" t="s">
        <v>98</v>
      </c>
      <c r="H33" s="6">
        <v>0.666666666666667</v>
      </c>
      <c r="I33" s="19"/>
      <c r="J33" s="19"/>
      <c r="M33" s="6">
        <v>10.5</v>
      </c>
      <c r="N33" s="6">
        <f t="shared" si="0"/>
        <v>21</v>
      </c>
    </row>
    <row r="34" spans="1:14">
      <c r="A34" s="6" t="s">
        <v>109</v>
      </c>
      <c r="B34" s="19" t="s">
        <v>107</v>
      </c>
      <c r="C34" s="6" t="s">
        <v>92</v>
      </c>
      <c r="D34" s="6">
        <v>32</v>
      </c>
      <c r="E34" s="6" t="s">
        <v>76</v>
      </c>
      <c r="F34" s="6">
        <v>0.4</v>
      </c>
      <c r="G34" s="6" t="s">
        <v>95</v>
      </c>
      <c r="H34" s="6">
        <v>0.4</v>
      </c>
      <c r="I34" s="6"/>
      <c r="J34" s="6"/>
      <c r="M34" s="6">
        <v>17.5</v>
      </c>
      <c r="N34" s="6">
        <f t="shared" si="0"/>
        <v>35</v>
      </c>
    </row>
    <row r="35" spans="1:14">
      <c r="A35" s="6" t="s">
        <v>110</v>
      </c>
      <c r="B35" s="19" t="s">
        <v>107</v>
      </c>
      <c r="C35" s="6" t="s">
        <v>92</v>
      </c>
      <c r="D35" s="6">
        <v>144</v>
      </c>
      <c r="E35" s="6" t="s">
        <v>80</v>
      </c>
      <c r="F35" s="6">
        <v>0.5</v>
      </c>
      <c r="G35" s="6" t="s">
        <v>95</v>
      </c>
      <c r="H35" s="6">
        <v>1</v>
      </c>
      <c r="I35" s="6"/>
      <c r="J35" s="6"/>
      <c r="M35" s="6">
        <v>4</v>
      </c>
      <c r="N35" s="6">
        <f t="shared" si="0"/>
        <v>8</v>
      </c>
    </row>
    <row r="36" spans="1:14">
      <c r="A36" s="6" t="s">
        <v>111</v>
      </c>
      <c r="B36" s="19" t="s">
        <v>107</v>
      </c>
      <c r="C36" s="6" t="s">
        <v>92</v>
      </c>
      <c r="D36" s="6">
        <v>50</v>
      </c>
      <c r="E36" s="6" t="s">
        <v>81</v>
      </c>
      <c r="F36" s="6">
        <v>0.4</v>
      </c>
      <c r="G36" s="6" t="s">
        <v>98</v>
      </c>
      <c r="H36" s="6">
        <v>0.2</v>
      </c>
      <c r="I36" s="6"/>
      <c r="J36" s="6"/>
      <c r="M36" s="6">
        <v>10</v>
      </c>
      <c r="N36" s="6">
        <f t="shared" si="0"/>
        <v>20</v>
      </c>
    </row>
    <row r="37" spans="1:14">
      <c r="A37" s="6" t="s">
        <v>112</v>
      </c>
      <c r="B37" s="19" t="s">
        <v>107</v>
      </c>
      <c r="C37" s="6" t="s">
        <v>92</v>
      </c>
      <c r="D37" s="6">
        <v>50</v>
      </c>
      <c r="E37" s="6" t="s">
        <v>85</v>
      </c>
      <c r="F37" s="6">
        <v>0.4</v>
      </c>
      <c r="G37" s="6" t="s">
        <v>98</v>
      </c>
      <c r="H37" s="6">
        <v>0.2</v>
      </c>
      <c r="I37" s="6"/>
      <c r="J37" s="6"/>
      <c r="M37" s="6">
        <v>10</v>
      </c>
      <c r="N37" s="6">
        <f t="shared" si="0"/>
        <v>20</v>
      </c>
    </row>
    <row r="38" spans="1:14">
      <c r="A38" s="6" t="s">
        <v>113</v>
      </c>
      <c r="B38" s="19" t="s">
        <v>107</v>
      </c>
      <c r="C38" s="6" t="s">
        <v>99</v>
      </c>
      <c r="D38" s="6">
        <v>50</v>
      </c>
      <c r="E38" s="6" t="s">
        <v>82</v>
      </c>
      <c r="F38" s="6">
        <v>0.2</v>
      </c>
      <c r="G38" s="6" t="s">
        <v>90</v>
      </c>
      <c r="H38" s="6">
        <v>0.2</v>
      </c>
      <c r="I38" s="6" t="s">
        <v>86</v>
      </c>
      <c r="J38" s="6">
        <v>0.2</v>
      </c>
      <c r="K38" s="6" t="s">
        <v>94</v>
      </c>
      <c r="L38" s="6">
        <v>0.2</v>
      </c>
      <c r="M38" s="6">
        <v>35</v>
      </c>
      <c r="N38" s="6">
        <f t="shared" si="0"/>
        <v>70</v>
      </c>
    </row>
    <row r="39" spans="1:14">
      <c r="A39" s="6" t="s">
        <v>114</v>
      </c>
      <c r="B39" s="19" t="s">
        <v>107</v>
      </c>
      <c r="C39" s="6" t="s">
        <v>99</v>
      </c>
      <c r="D39" s="6">
        <v>164</v>
      </c>
      <c r="E39" s="6" t="s">
        <v>74</v>
      </c>
      <c r="F39" s="6">
        <v>0.2</v>
      </c>
      <c r="G39" s="6" t="s">
        <v>94</v>
      </c>
      <c r="H39" s="6">
        <v>0.2</v>
      </c>
      <c r="I39" s="6" t="s">
        <v>67</v>
      </c>
      <c r="J39" s="6">
        <v>0.2</v>
      </c>
      <c r="K39" s="6" t="s">
        <v>86</v>
      </c>
      <c r="L39" s="6">
        <v>0.2</v>
      </c>
      <c r="M39" s="6">
        <v>0.857142857142857</v>
      </c>
      <c r="N39" s="6">
        <f t="shared" si="0"/>
        <v>1.71428571428571</v>
      </c>
    </row>
    <row r="40" spans="1:14">
      <c r="A40" s="6" t="s">
        <v>115</v>
      </c>
      <c r="B40" s="19" t="s">
        <v>107</v>
      </c>
      <c r="C40" s="6" t="s">
        <v>99</v>
      </c>
      <c r="D40" s="6">
        <v>126</v>
      </c>
      <c r="E40" s="6" t="s">
        <v>97</v>
      </c>
      <c r="F40" s="6">
        <v>0.833333333333333</v>
      </c>
      <c r="G40" s="6" t="s">
        <v>95</v>
      </c>
      <c r="H40" s="6">
        <v>0.666666666666667</v>
      </c>
      <c r="I40" s="6"/>
      <c r="J40" s="6"/>
      <c r="M40" s="6">
        <v>12</v>
      </c>
      <c r="N40" s="6">
        <f t="shared" si="0"/>
        <v>24</v>
      </c>
    </row>
    <row r="41" spans="1:14">
      <c r="A41" s="6" t="s">
        <v>116</v>
      </c>
      <c r="B41" s="19" t="s">
        <v>107</v>
      </c>
      <c r="C41" s="6" t="s">
        <v>99</v>
      </c>
      <c r="D41" s="6">
        <v>90</v>
      </c>
      <c r="E41" s="6" t="s">
        <v>77</v>
      </c>
      <c r="F41" s="6">
        <v>0.666666666666667</v>
      </c>
      <c r="G41" s="6" t="s">
        <v>95</v>
      </c>
      <c r="H41" s="6">
        <v>0.333333333333333</v>
      </c>
      <c r="I41" s="6"/>
      <c r="J41" s="6"/>
      <c r="M41" s="6">
        <v>10.5</v>
      </c>
      <c r="N41" s="6">
        <f t="shared" si="0"/>
        <v>21</v>
      </c>
    </row>
    <row r="42" spans="1:14">
      <c r="A42" s="6" t="s">
        <v>117</v>
      </c>
      <c r="B42" s="19" t="s">
        <v>107</v>
      </c>
      <c r="C42" s="6" t="s">
        <v>99</v>
      </c>
      <c r="D42" s="6">
        <v>125</v>
      </c>
      <c r="E42" s="6" t="s">
        <v>78</v>
      </c>
      <c r="F42" s="6">
        <v>1</v>
      </c>
      <c r="G42" s="6" t="s">
        <v>95</v>
      </c>
      <c r="H42" s="6">
        <v>0.4</v>
      </c>
      <c r="I42" s="6"/>
      <c r="J42" s="6"/>
      <c r="M42" s="6">
        <v>17.5</v>
      </c>
      <c r="N42" s="6">
        <f t="shared" si="0"/>
        <v>35</v>
      </c>
    </row>
    <row r="43" spans="1:14">
      <c r="A43" s="6" t="s">
        <v>118</v>
      </c>
      <c r="B43" s="19" t="s">
        <v>107</v>
      </c>
      <c r="C43" s="6" t="s">
        <v>99</v>
      </c>
      <c r="D43" s="6">
        <v>310</v>
      </c>
      <c r="E43" s="6" t="s">
        <v>97</v>
      </c>
      <c r="F43" s="6">
        <v>1.5</v>
      </c>
      <c r="G43" s="19"/>
      <c r="H43" s="19"/>
      <c r="I43" s="6"/>
      <c r="J43" s="6"/>
      <c r="M43" s="6">
        <v>4</v>
      </c>
      <c r="N43" s="6">
        <f t="shared" si="0"/>
        <v>8</v>
      </c>
    </row>
    <row r="44" spans="1:14">
      <c r="A44" s="6" t="s">
        <v>119</v>
      </c>
      <c r="B44" s="19" t="s">
        <v>107</v>
      </c>
      <c r="C44" s="6" t="s">
        <v>99</v>
      </c>
      <c r="D44" s="6">
        <v>85</v>
      </c>
      <c r="E44" s="6" t="s">
        <v>67</v>
      </c>
      <c r="F44" s="6">
        <v>0.333333333333333</v>
      </c>
      <c r="G44" s="6" t="s">
        <v>94</v>
      </c>
      <c r="H44" s="6">
        <v>0.333333333333333</v>
      </c>
      <c r="I44" s="6" t="s">
        <v>82</v>
      </c>
      <c r="J44" s="6">
        <v>0.333333333333333</v>
      </c>
      <c r="K44" s="6" t="s">
        <v>80</v>
      </c>
      <c r="L44" s="6">
        <v>0.333333333333333</v>
      </c>
      <c r="M44" s="6">
        <v>21</v>
      </c>
      <c r="N44" s="6">
        <f t="shared" si="0"/>
        <v>42</v>
      </c>
    </row>
    <row r="45" spans="1:14">
      <c r="A45" s="6" t="s">
        <v>120</v>
      </c>
      <c r="B45" s="19" t="s">
        <v>107</v>
      </c>
      <c r="C45" s="6" t="s">
        <v>99</v>
      </c>
      <c r="D45" s="6">
        <v>190</v>
      </c>
      <c r="E45" s="6" t="s">
        <v>84</v>
      </c>
      <c r="F45" s="6">
        <v>0.4</v>
      </c>
      <c r="G45" s="6" t="s">
        <v>95</v>
      </c>
      <c r="H45" s="6">
        <v>0.4</v>
      </c>
      <c r="I45" s="6"/>
      <c r="J45" s="6"/>
      <c r="M45" s="6">
        <v>5</v>
      </c>
      <c r="N45" s="6">
        <f t="shared" si="0"/>
        <v>10</v>
      </c>
    </row>
    <row r="46" spans="1:14">
      <c r="A46" s="6" t="s">
        <v>121</v>
      </c>
      <c r="B46" s="19" t="s">
        <v>107</v>
      </c>
      <c r="C46" s="6" t="s">
        <v>99</v>
      </c>
      <c r="D46" s="6">
        <v>105</v>
      </c>
      <c r="E46" s="6" t="s">
        <v>83</v>
      </c>
      <c r="F46" s="6">
        <v>0.6</v>
      </c>
      <c r="G46" s="6" t="s">
        <v>98</v>
      </c>
      <c r="H46" s="6">
        <v>0.2</v>
      </c>
      <c r="I46" s="6"/>
      <c r="J46" s="6"/>
      <c r="M46" s="6">
        <v>10</v>
      </c>
      <c r="N46" s="6">
        <f t="shared" si="0"/>
        <v>20</v>
      </c>
    </row>
    <row r="47" spans="1:14">
      <c r="A47" s="6" t="s">
        <v>122</v>
      </c>
      <c r="B47" s="19" t="s">
        <v>107</v>
      </c>
      <c r="C47" s="6" t="s">
        <v>99</v>
      </c>
      <c r="D47" s="6">
        <v>105</v>
      </c>
      <c r="E47" s="6" t="s">
        <v>85</v>
      </c>
      <c r="F47" s="6">
        <v>0.4</v>
      </c>
      <c r="G47" s="6" t="s">
        <v>98</v>
      </c>
      <c r="H47" s="6">
        <v>0.2</v>
      </c>
      <c r="I47" s="6" t="s">
        <v>80</v>
      </c>
      <c r="J47" s="6">
        <v>0.2</v>
      </c>
      <c r="M47" s="6">
        <v>10</v>
      </c>
      <c r="N47" s="6">
        <f t="shared" si="0"/>
        <v>20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workbookViewId="0">
      <selection activeCell="U34" sqref="U34"/>
    </sheetView>
  </sheetViews>
  <sheetFormatPr defaultColWidth="9" defaultRowHeight="13.5"/>
  <cols>
    <col min="1" max="1" width="8.25" customWidth="1"/>
    <col min="2" max="2" width="11.375" customWidth="1"/>
    <col min="3" max="3" width="11.375" hidden="1" customWidth="1"/>
    <col min="4" max="4" width="7.25" customWidth="1"/>
    <col min="5" max="6" width="9.5" hidden="1" customWidth="1"/>
    <col min="7" max="7" width="7.25" customWidth="1"/>
    <col min="8" max="9" width="5.5" hidden="1" customWidth="1"/>
    <col min="10" max="10" width="7.125" customWidth="1"/>
    <col min="11" max="12" width="5.625" hidden="1" customWidth="1"/>
    <col min="13" max="13" width="7.25" customWidth="1"/>
    <col min="14" max="14" width="5.875" hidden="1" customWidth="1"/>
    <col min="15" max="15" width="8" customWidth="1"/>
    <col min="16" max="16" width="8.125" customWidth="1"/>
    <col min="18" max="18" width="6" customWidth="1"/>
    <col min="19" max="19" width="8.375" customWidth="1"/>
    <col min="20" max="20" width="9" hidden="1" customWidth="1"/>
    <col min="21" max="21" width="4.875" customWidth="1"/>
    <col min="23" max="23" width="8" customWidth="1"/>
    <col min="24" max="24" width="4.125" customWidth="1"/>
    <col min="25" max="25" width="7.875" customWidth="1"/>
  </cols>
  <sheetData>
    <row r="1" spans="1:31">
      <c r="A1" s="7" t="s">
        <v>55</v>
      </c>
      <c r="B1" s="8" t="s">
        <v>123</v>
      </c>
      <c r="C1" s="9" t="s">
        <v>124</v>
      </c>
      <c r="D1" s="6" t="s">
        <v>59</v>
      </c>
      <c r="E1" s="6" t="s">
        <v>125</v>
      </c>
      <c r="F1" s="6" t="s">
        <v>126</v>
      </c>
      <c r="G1" s="6" t="s">
        <v>61</v>
      </c>
      <c r="H1" s="6" t="s">
        <v>127</v>
      </c>
      <c r="I1" s="6" t="s">
        <v>128</v>
      </c>
      <c r="J1" s="6" t="s">
        <v>63</v>
      </c>
      <c r="K1" s="6" t="s">
        <v>129</v>
      </c>
      <c r="L1" s="6" t="s">
        <v>130</v>
      </c>
      <c r="M1" s="6" t="s">
        <v>64</v>
      </c>
      <c r="N1" s="6" t="s">
        <v>131</v>
      </c>
      <c r="O1" s="14" t="s">
        <v>56</v>
      </c>
      <c r="P1" s="15" t="s">
        <v>28</v>
      </c>
      <c r="Q1" t="s">
        <v>66</v>
      </c>
      <c r="R1" t="s">
        <v>30</v>
      </c>
      <c r="S1" t="s">
        <v>132</v>
      </c>
      <c r="T1" t="s">
        <v>133</v>
      </c>
      <c r="U1" s="8" t="s">
        <v>134</v>
      </c>
      <c r="V1" t="s">
        <v>135</v>
      </c>
      <c r="W1" t="s">
        <v>32</v>
      </c>
      <c r="X1" s="6" t="s">
        <v>57</v>
      </c>
      <c r="Y1" s="6" t="s">
        <v>136</v>
      </c>
      <c r="Z1" s="6"/>
      <c r="AA1" s="6"/>
      <c r="AB1" s="6"/>
      <c r="AC1" s="6"/>
      <c r="AD1" s="6"/>
      <c r="AE1" s="6"/>
    </row>
    <row r="2" spans="1:25">
      <c r="A2" s="4" t="s">
        <v>110</v>
      </c>
      <c r="B2" s="10">
        <v>4</v>
      </c>
      <c r="C2" t="str">
        <f>D2&amp;COUNTIF(D$2:$D2,D2)</f>
        <v>蜂蜜1</v>
      </c>
      <c r="D2" t="str">
        <f>VLOOKUP($A2,'2.基础数值表'!$A:$N,5,FALSE)</f>
        <v>蜂蜜</v>
      </c>
      <c r="E2">
        <f>T2*VLOOKUP($A2,'2.基础数值表'!$A:$N,6,FALSE)</f>
        <v>2</v>
      </c>
      <c r="F2" t="str">
        <f>G2&amp;COUNTIF($G$2:G2,G2)</f>
        <v>木炭1</v>
      </c>
      <c r="G2" t="str">
        <f>VLOOKUP($A2,'2.基础数值表'!$A:$N,7,FALSE)</f>
        <v>木炭</v>
      </c>
      <c r="H2">
        <f>T2*VLOOKUP($A2,'2.基础数值表'!$A:$N,8,FALSE)</f>
        <v>4</v>
      </c>
      <c r="I2" t="str">
        <f>J2&amp;COUNTIF(J$2:$J2,J2)</f>
        <v>01</v>
      </c>
      <c r="J2">
        <f>VLOOKUP($A2,'2.基础数值表'!$A:$N,9,FALSE)</f>
        <v>0</v>
      </c>
      <c r="K2">
        <f>T2*VLOOKUP($A2,'2.基础数值表'!$A:$N,10,FALSE)</f>
        <v>0</v>
      </c>
      <c r="L2" t="str">
        <f>M2&amp;COUNTIF(M$2:$M2,M2)</f>
        <v>01</v>
      </c>
      <c r="M2">
        <f>VLOOKUP($A2,'2.基础数值表'!$A:$N,11,FALSE)</f>
        <v>0</v>
      </c>
      <c r="N2">
        <f>T2*VLOOKUP($A2,'2.基础数值表'!$A:$N,12,FALSE)</f>
        <v>0</v>
      </c>
      <c r="O2" s="16" t="str">
        <f>VLOOKUP(A2,'2.基础数值表'!A:N,2,FALSE)</f>
        <v>3</v>
      </c>
      <c r="P2" s="12">
        <f>B2+IFERROR(VLOOKUP(A2&amp;ROW($C$1),C:E,3,0),"0")+IFERROR(VLOOKUP(A2&amp;ROW($C$2),C:E,3,0),"0")+IFERROR(VLOOKUP(A2&amp;ROW($C$3),C:E,3,0),"0")+IFERROR(VLOOKUP(A2&amp;ROW($C$4),C:E,3,0),"0")+IFERROR(VLOOKUP(A2&amp;ROW($F$1),F:H,3,0),"0")+IFERROR(VLOOKUP(A2&amp;ROW($F$2),F:H,3,0),"0")+IFERROR(VLOOKUP(A2&amp;ROW($F$3),F:H,3,0),"0")+IFERROR(VLOOKUP(A2&amp;ROW($F$4),F:H,3,0),"0")+IFERROR(VLOOKUP(A2&amp;ROW($I$1),I:K,3,0),"0")+IFERROR(VLOOKUP(A2&amp;ROW($I$2),I:K,3,0),"0")+IFERROR(VLOOKUP(A2&amp;ROW($I$3),I:K,3,0),"0")+IFERROR(VLOOKUP(A2&amp;ROW($I$4),I:K,3,0),"0")+IFERROR(VLOOKUP(A2&amp;ROW($L$1),L:N,3,0),"0")+IFERROR(VLOOKUP(A2&amp;ROW($L$2),L:N,3,0),"0")+IFERROR(VLOOKUP(A2&amp;ROW($L$3),L:N,3,0),"0")+IFERROR(VLOOKUP(A2&amp;ROW($L$4),L:N,3,0),"0")</f>
        <v>4</v>
      </c>
      <c r="Q2">
        <f>VLOOKUP(A2,'2.基础数值表'!A:N,14,0)</f>
        <v>8</v>
      </c>
      <c r="R2">
        <f>ROUNDUP(P2/Q2,0)</f>
        <v>1</v>
      </c>
      <c r="S2" s="12">
        <f>Q2*R2</f>
        <v>8</v>
      </c>
      <c r="T2">
        <f>Q2*R2*0.5</f>
        <v>4</v>
      </c>
      <c r="U2" s="8">
        <f>VLOOKUP(A2,'2.基础数值表'!A:N,4,FALSE)</f>
        <v>144</v>
      </c>
      <c r="V2">
        <f>B2*U2</f>
        <v>576</v>
      </c>
      <c r="W2">
        <f>IFERROR(V2/R2,0)</f>
        <v>576</v>
      </c>
      <c r="X2" t="str">
        <f>VLOOKUP(A2,'2.基础数值表'!A:N,3,0)</f>
        <v>D轻</v>
      </c>
      <c r="Y2">
        <f>S2-P2</f>
        <v>4</v>
      </c>
    </row>
    <row r="3" spans="1:25">
      <c r="A3" s="4" t="s">
        <v>108</v>
      </c>
      <c r="B3" s="10">
        <v>5</v>
      </c>
      <c r="C3" t="str">
        <f>D3&amp;COUNTIF(D$2:$D3,D3)</f>
        <v>蔬菜1</v>
      </c>
      <c r="D3" t="str">
        <f>VLOOKUP($A3,'2.基础数值表'!$A:$N,5,FALSE)</f>
        <v>蔬菜</v>
      </c>
      <c r="E3">
        <f>T3*VLOOKUP($A3,'2.基础数值表'!$A:$N,6,FALSE)</f>
        <v>17.5</v>
      </c>
      <c r="F3" t="str">
        <f>G3&amp;COUNTIF($G$2:G3,G3)</f>
        <v>食盐1</v>
      </c>
      <c r="G3" t="str">
        <f>VLOOKUP($A3,'2.基础数值表'!$A:$N,7,FALSE)</f>
        <v>食盐</v>
      </c>
      <c r="H3">
        <f>T3*VLOOKUP($A3,'2.基础数值表'!$A:$N,8,FALSE)</f>
        <v>7</v>
      </c>
      <c r="I3" t="str">
        <f>J3&amp;COUNTIF(J$2:$J3,J3)</f>
        <v>02</v>
      </c>
      <c r="J3">
        <f>VLOOKUP($A3,'2.基础数值表'!$A:$N,9,FALSE)</f>
        <v>0</v>
      </c>
      <c r="K3">
        <f>T3*VLOOKUP($A3,'2.基础数值表'!$A:$N,10,FALSE)</f>
        <v>0</v>
      </c>
      <c r="L3" t="str">
        <f>M3&amp;COUNTIF(M$2:$M3,M3)</f>
        <v>02</v>
      </c>
      <c r="M3">
        <f>VLOOKUP($A3,'2.基础数值表'!$A:$N,11,FALSE)</f>
        <v>0</v>
      </c>
      <c r="N3">
        <f>T3*VLOOKUP($A3,'2.基础数值表'!$A:$N,12,FALSE)</f>
        <v>0</v>
      </c>
      <c r="O3" s="16" t="str">
        <f>VLOOKUP(A3,'2.基础数值表'!A:N,2,FALSE)</f>
        <v>3</v>
      </c>
      <c r="P3" s="12">
        <f>B3+IFERROR(VLOOKUP(A3&amp;ROW($C$1),C:E,3,0),"0")+IFERROR(VLOOKUP(A3&amp;ROW($C$2),C:E,3,0),"0")+IFERROR(VLOOKUP(A3&amp;ROW($C$3),C:E,3,0),"0")+IFERROR(VLOOKUP(A3&amp;ROW($C$4),C:E,3,0),"0")+IFERROR(VLOOKUP(A3&amp;ROW($F$1),F:H,3,0),"0")+IFERROR(VLOOKUP(A3&amp;ROW($F$2),F:H,3,0),"0")+IFERROR(VLOOKUP(A3&amp;ROW($F$3),F:H,3,0),"0")+IFERROR(VLOOKUP(A3&amp;ROW($F$4),F:H,3,0),"0")+IFERROR(VLOOKUP(A3&amp;ROW($I$1),I:K,3,0),"0")+IFERROR(VLOOKUP(A3&amp;ROW($I$2),I:K,3,0),"0")+IFERROR(VLOOKUP(A3&amp;ROW($I$3),I:K,3,0),"0")+IFERROR(VLOOKUP(A3&amp;ROW($I$4),I:K,3,0),"0")+IFERROR(VLOOKUP(A3&amp;ROW($L$1),L:N,3,0),"0")+IFERROR(VLOOKUP(A3&amp;ROW($L$2),L:N,3,0),"0")+IFERROR(VLOOKUP(A3&amp;ROW($L$3),L:N,3,0),"0")+IFERROR(VLOOKUP(A3&amp;ROW($L$4),L:N,3,0),"0")</f>
        <v>5</v>
      </c>
      <c r="Q3">
        <f>VLOOKUP(A3,'2.基础数值表'!A:N,14,0)</f>
        <v>21</v>
      </c>
      <c r="R3">
        <f t="shared" ref="R3:R14" si="0">ROUNDUP(P3/Q3,0)</f>
        <v>1</v>
      </c>
      <c r="S3" s="12">
        <f t="shared" ref="S3:S14" si="1">Q3*R3</f>
        <v>21</v>
      </c>
      <c r="T3">
        <f t="shared" ref="T3:T14" si="2">Q3*R3*0.5</f>
        <v>10.5</v>
      </c>
      <c r="U3" s="8">
        <f>VLOOKUP(A3,'2.基础数值表'!A:N,4,FALSE)</f>
        <v>75</v>
      </c>
      <c r="V3">
        <f t="shared" ref="V3:V32" si="3">B3*U3</f>
        <v>375</v>
      </c>
      <c r="W3">
        <f t="shared" ref="W3:W32" si="4">IFERROR(V3/R3,0)</f>
        <v>375</v>
      </c>
      <c r="X3" t="str">
        <f>VLOOKUP(A3,'2.基础数值表'!A:N,3,0)</f>
        <v>D轻</v>
      </c>
      <c r="Y3">
        <f t="shared" ref="Y3:Y32" si="5">S3-P3</f>
        <v>16</v>
      </c>
    </row>
    <row r="4" spans="1:25">
      <c r="A4" s="4" t="s">
        <v>109</v>
      </c>
      <c r="B4" s="10">
        <v>12</v>
      </c>
      <c r="C4" t="str">
        <f>D4&amp;COUNTIF(D$2:$D4,D4)</f>
        <v>茶鲜叶1</v>
      </c>
      <c r="D4" t="str">
        <f>VLOOKUP($A4,'2.基础数值表'!$A:$N,5,FALSE)</f>
        <v>茶鲜叶</v>
      </c>
      <c r="E4">
        <f>T4*VLOOKUP($A4,'2.基础数值表'!$A:$N,6,FALSE)</f>
        <v>7</v>
      </c>
      <c r="F4" t="str">
        <f>G4&amp;COUNTIF($G$2:G4,G4)</f>
        <v>木炭2</v>
      </c>
      <c r="G4" t="str">
        <f>VLOOKUP($A4,'2.基础数值表'!$A:$N,7,FALSE)</f>
        <v>木炭</v>
      </c>
      <c r="H4">
        <f>T4*VLOOKUP($A4,'2.基础数值表'!$A:$N,8,FALSE)</f>
        <v>7</v>
      </c>
      <c r="I4" t="str">
        <f>J4&amp;COUNTIF(J$2:$J4,J4)</f>
        <v>03</v>
      </c>
      <c r="J4">
        <f>VLOOKUP($A4,'2.基础数值表'!$A:$N,9,FALSE)</f>
        <v>0</v>
      </c>
      <c r="K4">
        <f>T4*VLOOKUP($A4,'2.基础数值表'!$A:$N,10,FALSE)</f>
        <v>0</v>
      </c>
      <c r="L4" t="str">
        <f>M4&amp;COUNTIF(M$2:$M4,M4)</f>
        <v>03</v>
      </c>
      <c r="M4">
        <f>VLOOKUP($A4,'2.基础数值表'!$A:$N,11,FALSE)</f>
        <v>0</v>
      </c>
      <c r="N4">
        <f>T4*VLOOKUP($A4,'2.基础数值表'!$A:$N,12,FALSE)</f>
        <v>0</v>
      </c>
      <c r="O4" s="16" t="str">
        <f>VLOOKUP(A4,'2.基础数值表'!A:N,2,FALSE)</f>
        <v>3</v>
      </c>
      <c r="P4" s="12">
        <f>B4+IFERROR(VLOOKUP(A4&amp;ROW($C$1),C:E,3,0),"0")+IFERROR(VLOOKUP(A4&amp;ROW($C$2),C:E,3,0),"0")+IFERROR(VLOOKUP(A4&amp;ROW($C$3),C:E,3,0),"0")+IFERROR(VLOOKUP(A4&amp;ROW($C$4),C:E,3,0),"0")+IFERROR(VLOOKUP(A4&amp;ROW($F$1),F:H,3,0),"0")+IFERROR(VLOOKUP(A4&amp;ROW($F$2),F:H,3,0),"0")+IFERROR(VLOOKUP(A4&amp;ROW($F$3),F:H,3,0),"0")+IFERROR(VLOOKUP(A4&amp;ROW($F$4),F:H,3,0),"0")+IFERROR(VLOOKUP(A4&amp;ROW($I$1),I:K,3,0),"0")+IFERROR(VLOOKUP(A4&amp;ROW($I$2),I:K,3,0),"0")+IFERROR(VLOOKUP(A4&amp;ROW($I$3),I:K,3,0),"0")+IFERROR(VLOOKUP(A4&amp;ROW($I$4),I:K,3,0),"0")+IFERROR(VLOOKUP(A4&amp;ROW($L$1),L:N,3,0),"0")+IFERROR(VLOOKUP(A4&amp;ROW($L$2),L:N,3,0),"0")+IFERROR(VLOOKUP(A4&amp;ROW($L$3),L:N,3,0),"0")+IFERROR(VLOOKUP(A4&amp;ROW($L$4),L:N,3,0),"0")</f>
        <v>12</v>
      </c>
      <c r="Q4">
        <f>VLOOKUP(A4,'2.基础数值表'!A:N,14,0)</f>
        <v>35</v>
      </c>
      <c r="R4">
        <f t="shared" si="0"/>
        <v>1</v>
      </c>
      <c r="S4" s="12">
        <f t="shared" si="1"/>
        <v>35</v>
      </c>
      <c r="T4">
        <f t="shared" si="2"/>
        <v>17.5</v>
      </c>
      <c r="U4" s="8">
        <f>VLOOKUP(A4,'2.基础数值表'!A:N,4,FALSE)</f>
        <v>32</v>
      </c>
      <c r="V4">
        <f t="shared" si="3"/>
        <v>384</v>
      </c>
      <c r="W4">
        <f t="shared" si="4"/>
        <v>384</v>
      </c>
      <c r="X4" t="str">
        <f>VLOOKUP(A4,'2.基础数值表'!A:N,3,0)</f>
        <v>D轻</v>
      </c>
      <c r="Y4">
        <f t="shared" si="5"/>
        <v>23</v>
      </c>
    </row>
    <row r="5" spans="1:25">
      <c r="A5" s="4" t="s">
        <v>106</v>
      </c>
      <c r="B5" s="10">
        <v>7</v>
      </c>
      <c r="C5" t="str">
        <f>D5&amp;COUNTIF(D$2:$D5,D5)</f>
        <v>水果1</v>
      </c>
      <c r="D5" t="str">
        <f>VLOOKUP($A5,'2.基础数值表'!$A:$N,5,FALSE)</f>
        <v>水果</v>
      </c>
      <c r="E5">
        <f>T5*VLOOKUP($A5,'2.基础数值表'!$A:$N,6,FALSE)</f>
        <v>7</v>
      </c>
      <c r="F5" t="str">
        <f>G5&amp;COUNTIF($G$2:G5,G5)</f>
        <v>糖1</v>
      </c>
      <c r="G5" t="str">
        <f>VLOOKUP($A5,'2.基础数值表'!$A:$N,7,FALSE)</f>
        <v>糖</v>
      </c>
      <c r="H5">
        <f>T5*VLOOKUP($A5,'2.基础数值表'!$A:$N,8,FALSE)</f>
        <v>7</v>
      </c>
      <c r="I5" t="str">
        <f>J5&amp;COUNTIF(J$2:$J5,J5)</f>
        <v>04</v>
      </c>
      <c r="J5">
        <f>VLOOKUP($A5,'2.基础数值表'!$A:$N,9,FALSE)</f>
        <v>0</v>
      </c>
      <c r="K5">
        <f>T5*VLOOKUP($A5,'2.基础数值表'!$A:$N,10,FALSE)</f>
        <v>0</v>
      </c>
      <c r="L5" t="str">
        <f>M5&amp;COUNTIF(M$2:$M5,M5)</f>
        <v>04</v>
      </c>
      <c r="M5">
        <f>VLOOKUP($A5,'2.基础数值表'!$A:$N,11,FALSE)</f>
        <v>0</v>
      </c>
      <c r="N5">
        <f>T5*VLOOKUP($A5,'2.基础数值表'!$A:$N,12,FALSE)</f>
        <v>0</v>
      </c>
      <c r="O5" s="16" t="str">
        <f>VLOOKUP(A5,'2.基础数值表'!A:N,2,FALSE)</f>
        <v>3</v>
      </c>
      <c r="P5" s="12">
        <f>B5+IFERROR(VLOOKUP(A5&amp;ROW($C$1),C:E,3,0),"0")+IFERROR(VLOOKUP(A5&amp;ROW($C$2),C:E,3,0),"0")+IFERROR(VLOOKUP(A5&amp;ROW($C$3),C:E,3,0),"0")+IFERROR(VLOOKUP(A5&amp;ROW($C$4),C:E,3,0),"0")+IFERROR(VLOOKUP(A5&amp;ROW($F$1),F:H,3,0),"0")+IFERROR(VLOOKUP(A5&amp;ROW($F$2),F:H,3,0),"0")+IFERROR(VLOOKUP(A5&amp;ROW($F$3),F:H,3,0),"0")+IFERROR(VLOOKUP(A5&amp;ROW($F$4),F:H,3,0),"0")+IFERROR(VLOOKUP(A5&amp;ROW($I$1),I:K,3,0),"0")+IFERROR(VLOOKUP(A5&amp;ROW($I$2),I:K,3,0),"0")+IFERROR(VLOOKUP(A5&amp;ROW($I$3),I:K,3,0),"0")+IFERROR(VLOOKUP(A5&amp;ROW($I$4),I:K,3,0),"0")+IFERROR(VLOOKUP(A5&amp;ROW($L$1),L:N,3,0),"0")+IFERROR(VLOOKUP(A5&amp;ROW($L$2),L:N,3,0),"0")+IFERROR(VLOOKUP(A5&amp;ROW($L$3),L:N,3,0),"0")+IFERROR(VLOOKUP(A5&amp;ROW($L$4),L:N,3,0),"0")</f>
        <v>7</v>
      </c>
      <c r="Q5">
        <f>VLOOKUP(A5,'2.基础数值表'!A:N,14,0)</f>
        <v>14</v>
      </c>
      <c r="R5">
        <f t="shared" si="0"/>
        <v>1</v>
      </c>
      <c r="S5" s="12">
        <f t="shared" si="1"/>
        <v>14</v>
      </c>
      <c r="T5">
        <f t="shared" si="2"/>
        <v>7</v>
      </c>
      <c r="U5" s="8">
        <f>VLOOKUP(A5,'2.基础数值表'!A:N,4,FALSE)</f>
        <v>75</v>
      </c>
      <c r="V5">
        <f t="shared" si="3"/>
        <v>525</v>
      </c>
      <c r="W5">
        <f t="shared" si="4"/>
        <v>525</v>
      </c>
      <c r="X5" t="str">
        <f>VLOOKUP(A5,'2.基础数值表'!A:N,3,0)</f>
        <v>D轻</v>
      </c>
      <c r="Y5">
        <f t="shared" si="5"/>
        <v>7</v>
      </c>
    </row>
    <row r="6" spans="1:25">
      <c r="A6" s="4" t="s">
        <v>95</v>
      </c>
      <c r="B6" s="10"/>
      <c r="C6" t="str">
        <f>D6&amp;COUNTIF(D$2:$D6,D6)</f>
        <v>木材1</v>
      </c>
      <c r="D6" t="str">
        <f>VLOOKUP($A6,'2.基础数值表'!$A:$N,5,FALSE)</f>
        <v>木材</v>
      </c>
      <c r="E6">
        <f>T6*VLOOKUP($A6,'2.基础数值表'!$A:$N,6,FALSE)</f>
        <v>35</v>
      </c>
      <c r="F6" t="str">
        <f>G6&amp;COUNTIF($G$2:G6,G6)</f>
        <v>01</v>
      </c>
      <c r="G6">
        <f>VLOOKUP($A6,'2.基础数值表'!$A:$N,7,FALSE)</f>
        <v>0</v>
      </c>
      <c r="H6">
        <f>T6*VLOOKUP($A6,'2.基础数值表'!$A:$N,8,FALSE)</f>
        <v>0</v>
      </c>
      <c r="I6" t="str">
        <f>J6&amp;COUNTIF(J$2:$J6,J6)</f>
        <v>05</v>
      </c>
      <c r="J6">
        <f>VLOOKUP($A6,'2.基础数值表'!$A:$N,9,FALSE)</f>
        <v>0</v>
      </c>
      <c r="K6">
        <f>T6*VLOOKUP($A6,'2.基础数值表'!$A:$N,10,FALSE)</f>
        <v>0</v>
      </c>
      <c r="L6" t="str">
        <f>M6&amp;COUNTIF(M$2:$M6,M6)</f>
        <v>05</v>
      </c>
      <c r="M6">
        <f>VLOOKUP($A6,'2.基础数值表'!$A:$N,11,FALSE)</f>
        <v>0</v>
      </c>
      <c r="N6">
        <f>T6*VLOOKUP($A6,'2.基础数值表'!$A:$N,12,FALSE)</f>
        <v>0</v>
      </c>
      <c r="O6" s="16" t="str">
        <f>VLOOKUP(A6,'2.基础数值表'!A:N,2,FALSE)</f>
        <v>2</v>
      </c>
      <c r="P6" s="12">
        <f>B6+IFERROR(VLOOKUP(A6&amp;ROW($C$1),C:E,3,0),"0")+IFERROR(VLOOKUP(A6&amp;ROW($C$2),C:E,3,0),"0")+IFERROR(VLOOKUP(A6&amp;ROW($C$3),C:E,3,0),"0")+IFERROR(VLOOKUP(A6&amp;ROW($C$4),C:E,3,0),"0")+IFERROR(VLOOKUP(A6&amp;ROW($F$1),F:H,3,0),"0")+IFERROR(VLOOKUP(A6&amp;ROW($F$2),F:H,3,0),"0")+IFERROR(VLOOKUP(A6&amp;ROW($F$3),F:H,3,0),"0")+IFERROR(VLOOKUP(A6&amp;ROW($F$4),F:H,3,0),"0")+IFERROR(VLOOKUP(A6&amp;ROW($I$1),I:K,3,0),"0")+IFERROR(VLOOKUP(A6&amp;ROW($I$2),I:K,3,0),"0")+IFERROR(VLOOKUP(A6&amp;ROW($I$3),I:K,3,0),"0")+IFERROR(VLOOKUP(A6&amp;ROW($I$4),I:K,3,0),"0")+IFERROR(VLOOKUP(A6&amp;ROW($L$1),L:N,3,0),"0")+IFERROR(VLOOKUP(A6&amp;ROW($L$2),L:N,3,0),"0")+IFERROR(VLOOKUP(A6&amp;ROW($L$3),L:N,3,0),"0")+IFERROR(VLOOKUP(A6&amp;ROW($L$4),L:N,3,0),"0")</f>
        <v>11</v>
      </c>
      <c r="Q6">
        <f>VLOOKUP(A6,'2.基础数值表'!A:N,14,0)</f>
        <v>70</v>
      </c>
      <c r="R6">
        <f t="shared" si="0"/>
        <v>1</v>
      </c>
      <c r="S6" s="12">
        <f t="shared" si="1"/>
        <v>70</v>
      </c>
      <c r="T6">
        <f t="shared" si="2"/>
        <v>35</v>
      </c>
      <c r="U6" s="8">
        <f>VLOOKUP(A6,'2.基础数值表'!A:N,4,FALSE)</f>
        <v>30</v>
      </c>
      <c r="V6">
        <f t="shared" si="3"/>
        <v>0</v>
      </c>
      <c r="W6">
        <f t="shared" si="4"/>
        <v>0</v>
      </c>
      <c r="X6" t="str">
        <f>VLOOKUP(A6,'2.基础数值表'!A:N,3,0)</f>
        <v>D轻</v>
      </c>
      <c r="Y6">
        <f t="shared" si="5"/>
        <v>59</v>
      </c>
    </row>
    <row r="7" spans="1:25">
      <c r="A7" s="4" t="s">
        <v>94</v>
      </c>
      <c r="B7" s="10"/>
      <c r="C7" t="str">
        <f>D7&amp;COUNTIF(D$2:$D7,D7)</f>
        <v>甘蔗1</v>
      </c>
      <c r="D7" t="str">
        <f>VLOOKUP($A7,'2.基础数值表'!$A:$N,5,FALSE)</f>
        <v>甘蔗</v>
      </c>
      <c r="E7">
        <f>T7*VLOOKUP($A7,'2.基础数值表'!$A:$N,6,FALSE)</f>
        <v>5</v>
      </c>
      <c r="F7" t="str">
        <f>G7&amp;COUNTIF($G$2:G7,G7)</f>
        <v>02</v>
      </c>
      <c r="G7">
        <f>VLOOKUP($A7,'2.基础数值表'!$A:$N,7,FALSE)</f>
        <v>0</v>
      </c>
      <c r="H7">
        <f>T7*VLOOKUP($A7,'2.基础数值表'!$A:$N,8,FALSE)</f>
        <v>0</v>
      </c>
      <c r="I7" t="str">
        <f>J7&amp;COUNTIF(J$2:$J7,J7)</f>
        <v>06</v>
      </c>
      <c r="J7">
        <f>VLOOKUP($A7,'2.基础数值表'!$A:$N,9,FALSE)</f>
        <v>0</v>
      </c>
      <c r="K7">
        <f>T7*VLOOKUP($A7,'2.基础数值表'!$A:$N,10,FALSE)</f>
        <v>0</v>
      </c>
      <c r="L7" t="str">
        <f>M7&amp;COUNTIF(M$2:$M7,M7)</f>
        <v>06</v>
      </c>
      <c r="M7">
        <f>VLOOKUP($A7,'2.基础数值表'!$A:$N,11,FALSE)</f>
        <v>0</v>
      </c>
      <c r="N7">
        <f>T7*VLOOKUP($A7,'2.基础数值表'!$A:$N,12,FALSE)</f>
        <v>0</v>
      </c>
      <c r="O7" s="16" t="str">
        <f>VLOOKUP(A7,'2.基础数值表'!A:N,2,FALSE)</f>
        <v>2</v>
      </c>
      <c r="P7" s="12">
        <f>B7+IFERROR(VLOOKUP(A7&amp;ROW($C$1),C:E,3,0),"0")+IFERROR(VLOOKUP(A7&amp;ROW($C$2),C:E,3,0),"0")+IFERROR(VLOOKUP(A7&amp;ROW($C$3),C:E,3,0),"0")+IFERROR(VLOOKUP(A7&amp;ROW($C$4),C:E,3,0),"0")+IFERROR(VLOOKUP(A7&amp;ROW($F$1),F:H,3,0),"0")+IFERROR(VLOOKUP(A7&amp;ROW($F$2),F:H,3,0),"0")+IFERROR(VLOOKUP(A7&amp;ROW($F$3),F:H,3,0),"0")+IFERROR(VLOOKUP(A7&amp;ROW($F$4),F:H,3,0),"0")+IFERROR(VLOOKUP(A7&amp;ROW($I$1),I:K,3,0),"0")+IFERROR(VLOOKUP(A7&amp;ROW($I$2),I:K,3,0),"0")+IFERROR(VLOOKUP(A7&amp;ROW($I$3),I:K,3,0),"0")+IFERROR(VLOOKUP(A7&amp;ROW($I$4),I:K,3,0),"0")+IFERROR(VLOOKUP(A7&amp;ROW($L$1),L:N,3,0),"0")+IFERROR(VLOOKUP(A7&amp;ROW($L$2),L:N,3,0),"0")+IFERROR(VLOOKUP(A7&amp;ROW($L$3),L:N,3,0),"0")+IFERROR(VLOOKUP(A7&amp;ROW($L$4),L:N,3,0),"0")</f>
        <v>7</v>
      </c>
      <c r="Q7">
        <f>VLOOKUP(A7,'2.基础数值表'!A:N,14,0)</f>
        <v>10</v>
      </c>
      <c r="R7">
        <f t="shared" si="0"/>
        <v>1</v>
      </c>
      <c r="S7" s="12">
        <f t="shared" si="1"/>
        <v>10</v>
      </c>
      <c r="T7">
        <f t="shared" si="2"/>
        <v>5</v>
      </c>
      <c r="U7" s="8">
        <f>VLOOKUP(A7,'2.基础数值表'!A:N,4,FALSE)</f>
        <v>25</v>
      </c>
      <c r="V7">
        <f t="shared" si="3"/>
        <v>0</v>
      </c>
      <c r="W7">
        <f t="shared" si="4"/>
        <v>0</v>
      </c>
      <c r="X7" t="str">
        <f>VLOOKUP(A7,'2.基础数值表'!A:N,3,0)</f>
        <v>D轻</v>
      </c>
      <c r="Y7">
        <f t="shared" si="5"/>
        <v>3</v>
      </c>
    </row>
    <row r="8" spans="1:25">
      <c r="A8" s="4" t="s">
        <v>97</v>
      </c>
      <c r="B8" s="10">
        <v>7</v>
      </c>
      <c r="C8" t="str">
        <f>D8&amp;COUNTIF(D$2:$D8,D8)</f>
        <v>棉线1</v>
      </c>
      <c r="D8" t="str">
        <f>VLOOKUP($A8,'2.基础数值表'!$A:$N,5,FALSE)</f>
        <v>棉线</v>
      </c>
      <c r="E8">
        <f>T8*VLOOKUP($A8,'2.基础数值表'!$A:$N,6,FALSE)</f>
        <v>4</v>
      </c>
      <c r="F8" t="str">
        <f>G8&amp;COUNTIF($G$2:G8,G8)</f>
        <v>03</v>
      </c>
      <c r="G8">
        <f>VLOOKUP($A8,'2.基础数值表'!$A:$N,7,FALSE)</f>
        <v>0</v>
      </c>
      <c r="H8">
        <f>T8*VLOOKUP($A8,'2.基础数值表'!$A:$N,8,FALSE)</f>
        <v>0</v>
      </c>
      <c r="I8" t="str">
        <f>J8&amp;COUNTIF(J$2:$J8,J8)</f>
        <v>07</v>
      </c>
      <c r="J8">
        <f>VLOOKUP($A8,'2.基础数值表'!$A:$N,9,FALSE)</f>
        <v>0</v>
      </c>
      <c r="K8">
        <f>T8*VLOOKUP($A8,'2.基础数值表'!$A:$N,10,FALSE)</f>
        <v>0</v>
      </c>
      <c r="L8" t="str">
        <f>M8&amp;COUNTIF(M$2:$M8,M8)</f>
        <v>07</v>
      </c>
      <c r="M8">
        <f>VLOOKUP($A8,'2.基础数值表'!$A:$N,11,FALSE)</f>
        <v>0</v>
      </c>
      <c r="N8">
        <f>T8*VLOOKUP($A8,'2.基础数值表'!$A:$N,12,FALSE)</f>
        <v>0</v>
      </c>
      <c r="O8" s="16" t="str">
        <f>VLOOKUP(A8,'2.基础数值表'!A:N,2,FALSE)</f>
        <v>2</v>
      </c>
      <c r="P8" s="12">
        <f>B8+IFERROR(VLOOKUP(A8&amp;ROW($C$1),C:E,3,0),"0")+IFERROR(VLOOKUP(A8&amp;ROW($C$2),C:E,3,0),"0")+IFERROR(VLOOKUP(A8&amp;ROW($C$3),C:E,3,0),"0")+IFERROR(VLOOKUP(A8&amp;ROW($C$4),C:E,3,0),"0")+IFERROR(VLOOKUP(A8&amp;ROW($F$1),F:H,3,0),"0")+IFERROR(VLOOKUP(A8&amp;ROW($F$2),F:H,3,0),"0")+IFERROR(VLOOKUP(A8&amp;ROW($F$3),F:H,3,0),"0")+IFERROR(VLOOKUP(A8&amp;ROW($F$4),F:H,3,0),"0")+IFERROR(VLOOKUP(A8&amp;ROW($I$1),I:K,3,0),"0")+IFERROR(VLOOKUP(A8&amp;ROW($I$2),I:K,3,0),"0")+IFERROR(VLOOKUP(A8&amp;ROW($I$3),I:K,3,0),"0")+IFERROR(VLOOKUP(A8&amp;ROW($I$4),I:K,3,0),"0")+IFERROR(VLOOKUP(A8&amp;ROW($L$1),L:N,3,0),"0")+IFERROR(VLOOKUP(A8&amp;ROW($L$2),L:N,3,0),"0")+IFERROR(VLOOKUP(A8&amp;ROW($L$3),L:N,3,0),"0")+IFERROR(VLOOKUP(A8&amp;ROW($L$4),L:N,3,0),"0")</f>
        <v>7</v>
      </c>
      <c r="Q8">
        <f>VLOOKUP(A8,'2.基础数值表'!A:N,14,0)</f>
        <v>8</v>
      </c>
      <c r="R8">
        <f t="shared" si="0"/>
        <v>1</v>
      </c>
      <c r="S8" s="12">
        <f t="shared" si="1"/>
        <v>8</v>
      </c>
      <c r="T8">
        <f t="shared" si="2"/>
        <v>4</v>
      </c>
      <c r="U8" s="8">
        <f>VLOOKUP(A8,'2.基础数值表'!A:N,4,FALSE)</f>
        <v>70</v>
      </c>
      <c r="V8">
        <f t="shared" si="3"/>
        <v>490</v>
      </c>
      <c r="W8">
        <f t="shared" si="4"/>
        <v>490</v>
      </c>
      <c r="X8" t="str">
        <f>VLOOKUP(A8,'2.基础数值表'!A:N,3,0)</f>
        <v>D轻</v>
      </c>
      <c r="Y8">
        <f t="shared" si="5"/>
        <v>1</v>
      </c>
    </row>
    <row r="9" spans="1:25">
      <c r="A9" s="4" t="s">
        <v>96</v>
      </c>
      <c r="B9" s="10">
        <v>4</v>
      </c>
      <c r="C9" t="str">
        <f>D9&amp;COUNTIF(D$2:$D9,D9)</f>
        <v>药材1</v>
      </c>
      <c r="D9" t="str">
        <f>VLOOKUP($A9,'2.基础数值表'!$A:$N,5,FALSE)</f>
        <v>药材</v>
      </c>
      <c r="E9">
        <f>T9*VLOOKUP($A9,'2.基础数值表'!$A:$N,6,FALSE)</f>
        <v>10</v>
      </c>
      <c r="F9" t="str">
        <f>G9&amp;COUNTIF($G$2:G9,G9)</f>
        <v>04</v>
      </c>
      <c r="G9">
        <f>VLOOKUP($A9,'2.基础数值表'!$A:$N,7,FALSE)</f>
        <v>0</v>
      </c>
      <c r="H9">
        <f>T9*VLOOKUP($A9,'2.基础数值表'!$A:$N,8,FALSE)</f>
        <v>0</v>
      </c>
      <c r="I9" t="str">
        <f>J9&amp;COUNTIF(J$2:$J9,J9)</f>
        <v>08</v>
      </c>
      <c r="J9">
        <f>VLOOKUP($A9,'2.基础数值表'!$A:$N,9,FALSE)</f>
        <v>0</v>
      </c>
      <c r="K9">
        <f>T9*VLOOKUP($A9,'2.基础数值表'!$A:$N,10,FALSE)</f>
        <v>0</v>
      </c>
      <c r="L9" t="str">
        <f>M9&amp;COUNTIF(M$2:$M9,M9)</f>
        <v>08</v>
      </c>
      <c r="M9">
        <f>VLOOKUP($A9,'2.基础数值表'!$A:$N,11,FALSE)</f>
        <v>0</v>
      </c>
      <c r="N9">
        <f>T9*VLOOKUP($A9,'2.基础数值表'!$A:$N,12,FALSE)</f>
        <v>0</v>
      </c>
      <c r="O9" s="16" t="str">
        <f>VLOOKUP(A9,'2.基础数值表'!A:N,2,FALSE)</f>
        <v>2</v>
      </c>
      <c r="P9" s="12">
        <f>B9+IFERROR(VLOOKUP(A9&amp;ROW($C$1),C:E,3,0),"0")+IFERROR(VLOOKUP(A9&amp;ROW($C$2),C:E,3,0),"0")+IFERROR(VLOOKUP(A9&amp;ROW($C$3),C:E,3,0),"0")+IFERROR(VLOOKUP(A9&amp;ROW($C$4),C:E,3,0),"0")+IFERROR(VLOOKUP(A9&amp;ROW($F$1),F:H,3,0),"0")+IFERROR(VLOOKUP(A9&amp;ROW($F$2),F:H,3,0),"0")+IFERROR(VLOOKUP(A9&amp;ROW($F$3),F:H,3,0),"0")+IFERROR(VLOOKUP(A9&amp;ROW($F$4),F:H,3,0),"0")+IFERROR(VLOOKUP(A9&amp;ROW($I$1),I:K,3,0),"0")+IFERROR(VLOOKUP(A9&amp;ROW($I$2),I:K,3,0),"0")+IFERROR(VLOOKUP(A9&amp;ROW($I$3),I:K,3,0),"0")+IFERROR(VLOOKUP(A9&amp;ROW($I$4),I:K,3,0),"0")+IFERROR(VLOOKUP(A9&amp;ROW($L$1),L:N,3,0),"0")+IFERROR(VLOOKUP(A9&amp;ROW($L$2),L:N,3,0),"0")+IFERROR(VLOOKUP(A9&amp;ROW($L$3),L:N,3,0),"0")+IFERROR(VLOOKUP(A9&amp;ROW($L$4),L:N,3,0),"0")</f>
        <v>4</v>
      </c>
      <c r="Q9">
        <f>VLOOKUP(A9,'2.基础数值表'!A:N,14,0)</f>
        <v>8</v>
      </c>
      <c r="R9">
        <f t="shared" si="0"/>
        <v>1</v>
      </c>
      <c r="S9" s="12">
        <f t="shared" si="1"/>
        <v>8</v>
      </c>
      <c r="T9">
        <f t="shared" si="2"/>
        <v>4</v>
      </c>
      <c r="U9" s="8">
        <f>VLOOKUP(A9,'2.基础数值表'!A:N,4,FALSE)</f>
        <v>175</v>
      </c>
      <c r="V9">
        <f t="shared" si="3"/>
        <v>700</v>
      </c>
      <c r="W9">
        <f t="shared" si="4"/>
        <v>700</v>
      </c>
      <c r="X9" t="str">
        <f>VLOOKUP(A9,'2.基础数值表'!A:N,3,0)</f>
        <v>D轻</v>
      </c>
      <c r="Y9">
        <f t="shared" si="5"/>
        <v>4</v>
      </c>
    </row>
    <row r="10" spans="1:25">
      <c r="A10" s="4" t="s">
        <v>90</v>
      </c>
      <c r="B10" s="10">
        <v>11</v>
      </c>
      <c r="C10" t="str">
        <f>D10&amp;COUNTIF(D$2:$D10,D10)</f>
        <v>小麦1</v>
      </c>
      <c r="D10" t="str">
        <f>VLOOKUP($A10,'2.基础数值表'!$A:$N,5,FALSE)</f>
        <v>小麦</v>
      </c>
      <c r="E10">
        <f>T10*VLOOKUP($A10,'2.基础数值表'!$A:$N,6,FALSE)</f>
        <v>7</v>
      </c>
      <c r="F10" t="str">
        <f>G10&amp;COUNTIF($G$2:G10,G10)</f>
        <v>05</v>
      </c>
      <c r="G10">
        <f>VLOOKUP($A10,'2.基础数值表'!$A:$N,7,FALSE)</f>
        <v>0</v>
      </c>
      <c r="H10">
        <f>T10*VLOOKUP($A10,'2.基础数值表'!$A:$N,8,FALSE)</f>
        <v>0</v>
      </c>
      <c r="I10" t="str">
        <f>J10&amp;COUNTIF(J$2:$J10,J10)</f>
        <v>09</v>
      </c>
      <c r="J10">
        <f>VLOOKUP($A10,'2.基础数值表'!$A:$N,9,FALSE)</f>
        <v>0</v>
      </c>
      <c r="K10">
        <f>T10*VLOOKUP($A10,'2.基础数值表'!$A:$N,10,FALSE)</f>
        <v>0</v>
      </c>
      <c r="L10" t="str">
        <f>M10&amp;COUNTIF(M$2:$M10,M10)</f>
        <v>09</v>
      </c>
      <c r="M10">
        <f>VLOOKUP($A10,'2.基础数值表'!$A:$N,11,FALSE)</f>
        <v>0</v>
      </c>
      <c r="N10">
        <f>T10*VLOOKUP($A10,'2.基础数值表'!$A:$N,12,FALSE)</f>
        <v>0</v>
      </c>
      <c r="O10" s="16" t="str">
        <f>VLOOKUP(A10,'2.基础数值表'!A:N,2,FALSE)</f>
        <v>2</v>
      </c>
      <c r="P10" s="12">
        <f>B10+IFERROR(VLOOKUP(A10&amp;ROW($C$1),C:E,3,0),"0")+IFERROR(VLOOKUP(A10&amp;ROW($C$2),C:E,3,0),"0")+IFERROR(VLOOKUP(A10&amp;ROW($C$3),C:E,3,0),"0")+IFERROR(VLOOKUP(A10&amp;ROW($C$4),C:E,3,0),"0")+IFERROR(VLOOKUP(A10&amp;ROW($F$1),F:H,3,0),"0")+IFERROR(VLOOKUP(A10&amp;ROW($F$2),F:H,3,0),"0")+IFERROR(VLOOKUP(A10&amp;ROW($F$3),F:H,3,0),"0")+IFERROR(VLOOKUP(A10&amp;ROW($F$4),F:H,3,0),"0")+IFERROR(VLOOKUP(A10&amp;ROW($I$1),I:K,3,0),"0")+IFERROR(VLOOKUP(A10&amp;ROW($I$2),I:K,3,0),"0")+IFERROR(VLOOKUP(A10&amp;ROW($I$3),I:K,3,0),"0")+IFERROR(VLOOKUP(A10&amp;ROW($I$4),I:K,3,0),"0")+IFERROR(VLOOKUP(A10&amp;ROW($L$1),L:N,3,0),"0")+IFERROR(VLOOKUP(A10&amp;ROW($L$2),L:N,3,0),"0")+IFERROR(VLOOKUP(A10&amp;ROW($L$3),L:N,3,0),"0")+IFERROR(VLOOKUP(A10&amp;ROW($L$4),L:N,3,0),"0")</f>
        <v>11</v>
      </c>
      <c r="Q10">
        <f>VLOOKUP(A10,'2.基础数值表'!A:N,14,0)</f>
        <v>28</v>
      </c>
      <c r="R10">
        <f t="shared" si="0"/>
        <v>1</v>
      </c>
      <c r="S10" s="12">
        <f t="shared" si="1"/>
        <v>28</v>
      </c>
      <c r="T10">
        <f t="shared" si="2"/>
        <v>14</v>
      </c>
      <c r="U10" s="8">
        <f>VLOOKUP(A10,'2.基础数值表'!A:N,4,FALSE)</f>
        <v>25</v>
      </c>
      <c r="V10">
        <f t="shared" si="3"/>
        <v>275</v>
      </c>
      <c r="W10">
        <f t="shared" si="4"/>
        <v>275</v>
      </c>
      <c r="X10" t="str">
        <f>VLOOKUP(A10,'2.基础数值表'!A:N,3,0)</f>
        <v>D轻</v>
      </c>
      <c r="Y10">
        <f t="shared" si="5"/>
        <v>17</v>
      </c>
    </row>
    <row r="11" spans="1:25">
      <c r="A11" s="4" t="s">
        <v>98</v>
      </c>
      <c r="B11" s="10">
        <v>7</v>
      </c>
      <c r="C11" t="str">
        <f>D11&amp;COUNTIF(D$2:$D11,D11)</f>
        <v>矿粉1</v>
      </c>
      <c r="D11" t="str">
        <f>VLOOKUP($A11,'2.基础数值表'!$A:$N,5,FALSE)</f>
        <v>矿粉</v>
      </c>
      <c r="E11">
        <f>T11*VLOOKUP($A11,'2.基础数值表'!$A:$N,6,FALSE)</f>
        <v>10</v>
      </c>
      <c r="F11" t="str">
        <f>G11&amp;COUNTIF($G$2:G11,G11)</f>
        <v>06</v>
      </c>
      <c r="G11">
        <f>VLOOKUP($A11,'2.基础数值表'!$A:$N,7,FALSE)</f>
        <v>0</v>
      </c>
      <c r="H11">
        <f>T11*VLOOKUP($A11,'2.基础数值表'!$A:$N,8,FALSE)</f>
        <v>0</v>
      </c>
      <c r="I11" t="str">
        <f>J11&amp;COUNTIF(J$2:$J11,J11)</f>
        <v>010</v>
      </c>
      <c r="J11">
        <f>VLOOKUP($A11,'2.基础数值表'!$A:$N,9,FALSE)</f>
        <v>0</v>
      </c>
      <c r="K11">
        <f>T11*VLOOKUP($A11,'2.基础数值表'!$A:$N,10,FALSE)</f>
        <v>0</v>
      </c>
      <c r="L11" t="str">
        <f>M11&amp;COUNTIF(M$2:$M11,M11)</f>
        <v>010</v>
      </c>
      <c r="M11">
        <f>VLOOKUP($A11,'2.基础数值表'!$A:$N,11,FALSE)</f>
        <v>0</v>
      </c>
      <c r="N11">
        <f>T11*VLOOKUP($A11,'2.基础数值表'!$A:$N,12,FALSE)</f>
        <v>0</v>
      </c>
      <c r="O11" s="16" t="str">
        <f>VLOOKUP(A11,'2.基础数值表'!A:N,2,FALSE)</f>
        <v>2</v>
      </c>
      <c r="P11" s="12">
        <f>B11+IFERROR(VLOOKUP(A11&amp;ROW($C$1),C:E,3,0),"0")+IFERROR(VLOOKUP(A11&amp;ROW($C$2),C:E,3,0),"0")+IFERROR(VLOOKUP(A11&amp;ROW($C$3),C:E,3,0),"0")+IFERROR(VLOOKUP(A11&amp;ROW($C$4),C:E,3,0),"0")+IFERROR(VLOOKUP(A11&amp;ROW($F$1),F:H,3,0),"0")+IFERROR(VLOOKUP(A11&amp;ROW($F$2),F:H,3,0),"0")+IFERROR(VLOOKUP(A11&amp;ROW($F$3),F:H,3,0),"0")+IFERROR(VLOOKUP(A11&amp;ROW($F$4),F:H,3,0),"0")+IFERROR(VLOOKUP(A11&amp;ROW($I$1),I:K,3,0),"0")+IFERROR(VLOOKUP(A11&amp;ROW($I$2),I:K,3,0),"0")+IFERROR(VLOOKUP(A11&amp;ROW($I$3),I:K,3,0),"0")+IFERROR(VLOOKUP(A11&amp;ROW($I$4),I:K,3,0),"0")+IFERROR(VLOOKUP(A11&amp;ROW($L$1),L:N,3,0),"0")+IFERROR(VLOOKUP(A11&amp;ROW($L$2),L:N,3,0),"0")+IFERROR(VLOOKUP(A11&amp;ROW($L$3),L:N,3,0),"0")+IFERROR(VLOOKUP(A11&amp;ROW($L$4),L:N,3,0),"0")</f>
        <v>14</v>
      </c>
      <c r="Q11">
        <f>VLOOKUP(A11,'2.基础数值表'!A:N,14,0)</f>
        <v>20</v>
      </c>
      <c r="R11">
        <f t="shared" si="0"/>
        <v>1</v>
      </c>
      <c r="S11" s="12">
        <f t="shared" si="1"/>
        <v>20</v>
      </c>
      <c r="T11">
        <f t="shared" si="2"/>
        <v>10</v>
      </c>
      <c r="U11" s="8">
        <f>VLOOKUP(A11,'2.基础数值表'!A:N,4,FALSE)</f>
        <v>28</v>
      </c>
      <c r="V11">
        <f t="shared" si="3"/>
        <v>196</v>
      </c>
      <c r="W11">
        <f t="shared" si="4"/>
        <v>196</v>
      </c>
      <c r="X11" t="str">
        <f>VLOOKUP(A11,'2.基础数值表'!A:N,3,0)</f>
        <v>E高</v>
      </c>
      <c r="Y11">
        <f t="shared" si="5"/>
        <v>6</v>
      </c>
    </row>
    <row r="12" spans="1:25">
      <c r="A12" s="4" t="s">
        <v>100</v>
      </c>
      <c r="B12" s="10">
        <v>30</v>
      </c>
      <c r="C12" t="str">
        <f>D12&amp;COUNTIF(D$2:$D12,D12)</f>
        <v>矿粉2</v>
      </c>
      <c r="D12" t="str">
        <f>VLOOKUP($A12,'2.基础数值表'!$A:$N,5,FALSE)</f>
        <v>矿粉</v>
      </c>
      <c r="E12">
        <f>T12*VLOOKUP($A12,'2.基础数值表'!$A:$N,6,FALSE)</f>
        <v>50</v>
      </c>
      <c r="F12" t="str">
        <f>G12&amp;COUNTIF($G$2:G12,G12)</f>
        <v>07</v>
      </c>
      <c r="G12">
        <f>VLOOKUP($A12,'2.基础数值表'!$A:$N,7,FALSE)</f>
        <v>0</v>
      </c>
      <c r="H12">
        <f>T12*VLOOKUP($A12,'2.基础数值表'!$A:$N,8,FALSE)</f>
        <v>0</v>
      </c>
      <c r="I12" t="str">
        <f>J12&amp;COUNTIF(J$2:$J12,J12)</f>
        <v>011</v>
      </c>
      <c r="J12">
        <f>VLOOKUP($A12,'2.基础数值表'!$A:$N,9,FALSE)</f>
        <v>0</v>
      </c>
      <c r="K12">
        <f>T12*VLOOKUP($A12,'2.基础数值表'!$A:$N,10,FALSE)</f>
        <v>0</v>
      </c>
      <c r="L12" t="str">
        <f>M12&amp;COUNTIF(M$2:$M12,M12)</f>
        <v>011</v>
      </c>
      <c r="M12">
        <f>VLOOKUP($A12,'2.基础数值表'!$A:$N,11,FALSE)</f>
        <v>0</v>
      </c>
      <c r="N12">
        <f>T12*VLOOKUP($A12,'2.基础数值表'!$A:$N,12,FALSE)</f>
        <v>0</v>
      </c>
      <c r="O12" s="16" t="str">
        <f>VLOOKUP(A12,'2.基础数值表'!A:N,2,FALSE)</f>
        <v>2</v>
      </c>
      <c r="P12" s="12">
        <f>B12+IFERROR(VLOOKUP(A12&amp;ROW($C$1),C:E,3,0),"0")+IFERROR(VLOOKUP(A12&amp;ROW($C$2),C:E,3,0),"0")+IFERROR(VLOOKUP(A12&amp;ROW($C$3),C:E,3,0),"0")+IFERROR(VLOOKUP(A12&amp;ROW($C$4),C:E,3,0),"0")+IFERROR(VLOOKUP(A12&amp;ROW($F$1),F:H,3,0),"0")+IFERROR(VLOOKUP(A12&amp;ROW($F$2),F:H,3,0),"0")+IFERROR(VLOOKUP(A12&amp;ROW($F$3),F:H,3,0),"0")+IFERROR(VLOOKUP(A12&amp;ROW($F$4),F:H,3,0),"0")+IFERROR(VLOOKUP(A12&amp;ROW($I$1),I:K,3,0),"0")+IFERROR(VLOOKUP(A12&amp;ROW($I$2),I:K,3,0),"0")+IFERROR(VLOOKUP(A12&amp;ROW($I$3),I:K,3,0),"0")+IFERROR(VLOOKUP(A12&amp;ROW($I$4),I:K,3,0),"0")+IFERROR(VLOOKUP(A12&amp;ROW($L$1),L:N,3,0),"0")+IFERROR(VLOOKUP(A12&amp;ROW($L$2),L:N,3,0),"0")+IFERROR(VLOOKUP(A12&amp;ROW($L$3),L:N,3,0),"0")+IFERROR(VLOOKUP(A12&amp;ROW($L$4),L:N,3,0),"0")</f>
        <v>30</v>
      </c>
      <c r="Q12">
        <f>VLOOKUP(A12,'2.基础数值表'!A:N,14,0)</f>
        <v>100</v>
      </c>
      <c r="R12">
        <f t="shared" si="0"/>
        <v>1</v>
      </c>
      <c r="S12" s="12">
        <f t="shared" si="1"/>
        <v>100</v>
      </c>
      <c r="T12">
        <f t="shared" si="2"/>
        <v>50</v>
      </c>
      <c r="U12" s="8">
        <f>VLOOKUP(A12,'2.基础数值表'!A:N,4,FALSE)</f>
        <v>10</v>
      </c>
      <c r="V12">
        <f t="shared" si="3"/>
        <v>300</v>
      </c>
      <c r="W12">
        <f t="shared" si="4"/>
        <v>300</v>
      </c>
      <c r="X12" t="str">
        <f>VLOOKUP(A12,'2.基础数值表'!A:N,3,0)</f>
        <v>F金</v>
      </c>
      <c r="Y12">
        <f t="shared" si="5"/>
        <v>70</v>
      </c>
    </row>
    <row r="13" spans="1:25">
      <c r="A13" s="4" t="s">
        <v>103</v>
      </c>
      <c r="B13" s="10">
        <v>6</v>
      </c>
      <c r="C13" t="str">
        <f>D13&amp;COUNTIF(D$2:$D13,D13)</f>
        <v>橡胶1</v>
      </c>
      <c r="D13" t="str">
        <f>VLOOKUP($A13,'2.基础数值表'!$A:$N,5,FALSE)</f>
        <v>橡胶</v>
      </c>
      <c r="E13">
        <f>T13*VLOOKUP($A13,'2.基础数值表'!$A:$N,6,FALSE)</f>
        <v>7</v>
      </c>
      <c r="F13" t="str">
        <f>G13&amp;COUNTIF($G$2:G13,G13)</f>
        <v>08</v>
      </c>
      <c r="G13">
        <f>VLOOKUP($A13,'2.基础数值表'!$A:$N,7,FALSE)</f>
        <v>0</v>
      </c>
      <c r="H13">
        <f>T13*VLOOKUP($A13,'2.基础数值表'!$A:$N,8,FALSE)</f>
        <v>0</v>
      </c>
      <c r="I13" t="str">
        <f>J13&amp;COUNTIF(J$2:$J13,J13)</f>
        <v>012</v>
      </c>
      <c r="J13">
        <f>VLOOKUP($A13,'2.基础数值表'!$A:$N,9,FALSE)</f>
        <v>0</v>
      </c>
      <c r="K13">
        <f>T13*VLOOKUP($A13,'2.基础数值表'!$A:$N,10,FALSE)</f>
        <v>0</v>
      </c>
      <c r="L13" t="str">
        <f>M13&amp;COUNTIF(M$2:$M13,M13)</f>
        <v>012</v>
      </c>
      <c r="M13">
        <f>VLOOKUP($A13,'2.基础数值表'!$A:$N,11,FALSE)</f>
        <v>0</v>
      </c>
      <c r="N13">
        <f>T13*VLOOKUP($A13,'2.基础数值表'!$A:$N,12,FALSE)</f>
        <v>0</v>
      </c>
      <c r="O13" s="16" t="str">
        <f>VLOOKUP(A13,'2.基础数值表'!A:N,2,FALSE)</f>
        <v>2</v>
      </c>
      <c r="P13" s="12">
        <f>B13+IFERROR(VLOOKUP(A13&amp;ROW($C$1),C:E,3,0),"0")+IFERROR(VLOOKUP(A13&amp;ROW($C$2),C:E,3,0),"0")+IFERROR(VLOOKUP(A13&amp;ROW($C$3),C:E,3,0),"0")+IFERROR(VLOOKUP(A13&amp;ROW($C$4),C:E,3,0),"0")+IFERROR(VLOOKUP(A13&amp;ROW($F$1),F:H,3,0),"0")+IFERROR(VLOOKUP(A13&amp;ROW($F$2),F:H,3,0),"0")+IFERROR(VLOOKUP(A13&amp;ROW($F$3),F:H,3,0),"0")+IFERROR(VLOOKUP(A13&amp;ROW($F$4),F:H,3,0),"0")+IFERROR(VLOOKUP(A13&amp;ROW($I$1),I:K,3,0),"0")+IFERROR(VLOOKUP(A13&amp;ROW($I$2),I:K,3,0),"0")+IFERROR(VLOOKUP(A13&amp;ROW($I$3),I:K,3,0),"0")+IFERROR(VLOOKUP(A13&amp;ROW($I$4),I:K,3,0),"0")+IFERROR(VLOOKUP(A13&amp;ROW($L$1),L:N,3,0),"0")+IFERROR(VLOOKUP(A13&amp;ROW($L$2),L:N,3,0),"0")+IFERROR(VLOOKUP(A13&amp;ROW($L$3),L:N,3,0),"0")+IFERROR(VLOOKUP(A13&amp;ROW($L$4),L:N,3,0),"0")</f>
        <v>6</v>
      </c>
      <c r="Q13">
        <f>VLOOKUP(A13,'2.基础数值表'!A:N,14,0)</f>
        <v>14</v>
      </c>
      <c r="R13">
        <f t="shared" si="0"/>
        <v>1</v>
      </c>
      <c r="S13" s="12">
        <f t="shared" si="1"/>
        <v>14</v>
      </c>
      <c r="T13">
        <f t="shared" si="2"/>
        <v>7</v>
      </c>
      <c r="U13" s="8">
        <f>VLOOKUP(A13,'2.基础数值表'!A:N,4,FALSE)</f>
        <v>50</v>
      </c>
      <c r="V13">
        <f t="shared" si="3"/>
        <v>300</v>
      </c>
      <c r="W13">
        <f t="shared" si="4"/>
        <v>300</v>
      </c>
      <c r="X13" t="str">
        <f>VLOOKUP(A13,'2.基础数值表'!A:N,3,0)</f>
        <v>G重</v>
      </c>
      <c r="Y13">
        <f t="shared" si="5"/>
        <v>8</v>
      </c>
    </row>
    <row r="14" spans="1:25">
      <c r="A14" s="4" t="s">
        <v>105</v>
      </c>
      <c r="B14" s="10">
        <v>2</v>
      </c>
      <c r="C14" t="str">
        <f>D14&amp;COUNTIF(D$2:$D14,D14)</f>
        <v>矿粉3</v>
      </c>
      <c r="D14" t="str">
        <f>VLOOKUP($A14,'2.基础数值表'!$A:$N,5,FALSE)</f>
        <v>矿粉</v>
      </c>
      <c r="E14">
        <f>T14*VLOOKUP($A14,'2.基础数值表'!$A:$N,6,FALSE)</f>
        <v>100</v>
      </c>
      <c r="F14" t="str">
        <f>G14&amp;COUNTIF($G$2:G14,G14)</f>
        <v>水1</v>
      </c>
      <c r="G14" t="str">
        <f>VLOOKUP($A14,'2.基础数值表'!$A:$N,7,FALSE)</f>
        <v>水</v>
      </c>
      <c r="H14">
        <f>T14*VLOOKUP($A14,'2.基础数值表'!$A:$N,8,FALSE)</f>
        <v>10</v>
      </c>
      <c r="I14" t="str">
        <f>J14&amp;COUNTIF(J$2:$J14,J14)</f>
        <v>013</v>
      </c>
      <c r="J14">
        <f>VLOOKUP($A14,'2.基础数值表'!$A:$N,9,FALSE)</f>
        <v>0</v>
      </c>
      <c r="K14">
        <f>T14*VLOOKUP($A14,'2.基础数值表'!$A:$N,10,FALSE)</f>
        <v>0</v>
      </c>
      <c r="L14" t="str">
        <f>M14&amp;COUNTIF(M$2:$M14,M14)</f>
        <v>013</v>
      </c>
      <c r="M14">
        <f>VLOOKUP($A14,'2.基础数值表'!$A:$N,11,FALSE)</f>
        <v>0</v>
      </c>
      <c r="N14">
        <f>T14*VLOOKUP($A14,'2.基础数值表'!$A:$N,12,FALSE)</f>
        <v>0</v>
      </c>
      <c r="O14" s="16" t="str">
        <f>VLOOKUP(A14,'2.基础数值表'!A:N,2,FALSE)</f>
        <v>2</v>
      </c>
      <c r="P14" s="12">
        <f>B14+IFERROR(VLOOKUP(A14&amp;ROW($C$1),C:E,3,0),"0")+IFERROR(VLOOKUP(A14&amp;ROW($C$2),C:E,3,0),"0")+IFERROR(VLOOKUP(A14&amp;ROW($C$3),C:E,3,0),"0")+IFERROR(VLOOKUP(A14&amp;ROW($C$4),C:E,3,0),"0")+IFERROR(VLOOKUP(A14&amp;ROW($F$1),F:H,3,0),"0")+IFERROR(VLOOKUP(A14&amp;ROW($F$2),F:H,3,0),"0")+IFERROR(VLOOKUP(A14&amp;ROW($F$3),F:H,3,0),"0")+IFERROR(VLOOKUP(A14&amp;ROW($F$4),F:H,3,0),"0")+IFERROR(VLOOKUP(A14&amp;ROW($I$1),I:K,3,0),"0")+IFERROR(VLOOKUP(A14&amp;ROW($I$2),I:K,3,0),"0")+IFERROR(VLOOKUP(A14&amp;ROW($I$3),I:K,3,0),"0")+IFERROR(VLOOKUP(A14&amp;ROW($I$4),I:K,3,0),"0")+IFERROR(VLOOKUP(A14&amp;ROW($L$1),L:N,3,0),"0")+IFERROR(VLOOKUP(A14&amp;ROW($L$2),L:N,3,0),"0")+IFERROR(VLOOKUP(A14&amp;ROW($L$3),L:N,3,0),"0")+IFERROR(VLOOKUP(A14&amp;ROW($L$4),L:N,3,0),"0")</f>
        <v>2</v>
      </c>
      <c r="Q14">
        <f>VLOOKUP(A14,'2.基础数值表'!A:N,14,0)</f>
        <v>4</v>
      </c>
      <c r="R14">
        <f t="shared" si="0"/>
        <v>1</v>
      </c>
      <c r="S14" s="12">
        <f t="shared" si="1"/>
        <v>4</v>
      </c>
      <c r="T14">
        <f t="shared" si="2"/>
        <v>2</v>
      </c>
      <c r="U14" s="8">
        <f>VLOOKUP(A14,'2.基础数值表'!A:N,4,FALSE)</f>
        <v>250</v>
      </c>
      <c r="V14">
        <f t="shared" si="3"/>
        <v>500</v>
      </c>
      <c r="W14">
        <f t="shared" si="4"/>
        <v>500</v>
      </c>
      <c r="X14" t="str">
        <f>VLOOKUP(A14,'2.基础数值表'!A:N,3,0)</f>
        <v>G重</v>
      </c>
      <c r="Y14">
        <f t="shared" si="5"/>
        <v>2</v>
      </c>
    </row>
    <row r="15" spans="1:25">
      <c r="A15" s="4" t="s">
        <v>71</v>
      </c>
      <c r="B15" s="10">
        <v>7</v>
      </c>
      <c r="C15" s="11" t="str">
        <f>D15&amp;COUNTIF(D$2:$D15,D15)</f>
        <v>01</v>
      </c>
      <c r="D15" s="12">
        <f>VLOOKUP($A15,'2.基础数值表'!$A:$N,5,FALSE)</f>
        <v>0</v>
      </c>
      <c r="E15" s="12">
        <f>B15*VLOOKUP($A15,'2.基础数值表'!$A:$N,6,FALSE)</f>
        <v>0</v>
      </c>
      <c r="F15" s="12" t="str">
        <f>G15&amp;COUNTIF($G$2:G15,G15)</f>
        <v>09</v>
      </c>
      <c r="G15" s="12">
        <f>VLOOKUP($A15,'2.基础数值表'!$A:$N,7,FALSE)</f>
        <v>0</v>
      </c>
      <c r="H15" s="12">
        <f>B15*VLOOKUP($A15,'2.基础数值表'!$A:$N,8,FALSE)</f>
        <v>0</v>
      </c>
      <c r="I15" s="12" t="str">
        <f>J15&amp;COUNTIF(J$2:$J15,J15)</f>
        <v>014</v>
      </c>
      <c r="J15" s="12">
        <f>VLOOKUP($A15,'2.基础数值表'!$A:$N,9,FALSE)</f>
        <v>0</v>
      </c>
      <c r="K15" s="12">
        <f>B15*VLOOKUP($A15,'2.基础数值表'!$A:$N,10,FALSE)</f>
        <v>0</v>
      </c>
      <c r="L15" s="12" t="str">
        <f>M15&amp;COUNTIF(M$2:$M15,M15)</f>
        <v>014</v>
      </c>
      <c r="M15" s="12">
        <f>VLOOKUP($A15,'2.基础数值表'!$A:$N,11,FALSE)</f>
        <v>0</v>
      </c>
      <c r="N15" s="12">
        <f>B15*VLOOKUP($A15,'2.基础数值表'!$A:$N,12,FALSE)</f>
        <v>0</v>
      </c>
      <c r="O15" s="16" t="str">
        <f>VLOOKUP(A15,'2.基础数值表'!A:N,2,FALSE)</f>
        <v>1</v>
      </c>
      <c r="P15" s="12">
        <f>B15+IFERROR(VLOOKUP(A15&amp;ROW($C$1),C:E,3,0),"0")+IFERROR(VLOOKUP(A15&amp;ROW($C$2),C:E,3,0),"0")+IFERROR(VLOOKUP(A15&amp;ROW($C$3),C:E,3,0),"0")+IFERROR(VLOOKUP(A15&amp;ROW($C$4),C:E,3,0),"0")+IFERROR(VLOOKUP(A15&amp;ROW($F$1),F:H,3,0),"0")+IFERROR(VLOOKUP(A15&amp;ROW($F$2),F:H,3,0),"0")+IFERROR(VLOOKUP(A15&amp;ROW($F$3),F:H,3,0),"0")+IFERROR(VLOOKUP(A15&amp;ROW($F$4),F:H,3,0),"0")+IFERROR(VLOOKUP(A15&amp;ROW($I$1),I:K,3,0),"0")+IFERROR(VLOOKUP(A15&amp;ROW($I$2),I:K,3,0),"0")+IFERROR(VLOOKUP(A15&amp;ROW($I$3),I:K,3,0),"0")+IFERROR(VLOOKUP(A15&amp;ROW($I$4),I:K,3,0),"0")+IFERROR(VLOOKUP(A15&amp;ROW($L$1),L:N,3,0),"0")+IFERROR(VLOOKUP(A15&amp;ROW($L$2),L:N,3,0),"0")+IFERROR(VLOOKUP(A15&amp;ROW($L$3),L:N,3,0),"0")+IFERROR(VLOOKUP(A15&amp;ROW($L$4),L:N,3,0),"0")</f>
        <v>24.5</v>
      </c>
      <c r="Q15" s="12">
        <f>VLOOKUP(A15,'2.基础数值表'!A:N,14,0)</f>
        <v>20</v>
      </c>
      <c r="R15">
        <f t="shared" ref="R15:R32" si="6">ROUNDUP(P15/Q15,0)</f>
        <v>2</v>
      </c>
      <c r="S15" s="12">
        <f t="shared" ref="S15:S32" si="7">Q15*R15</f>
        <v>40</v>
      </c>
      <c r="T15">
        <f t="shared" ref="T15:T32" si="8">Q15*R15*0.5</f>
        <v>20</v>
      </c>
      <c r="U15" s="8">
        <f>VLOOKUP(A15,'2.基础数值表'!A:N,4,FALSE)</f>
        <v>25</v>
      </c>
      <c r="V15">
        <f t="shared" si="3"/>
        <v>175</v>
      </c>
      <c r="W15">
        <f t="shared" si="4"/>
        <v>87.5</v>
      </c>
      <c r="X15" t="str">
        <f>VLOOKUP(A15,'2.基础数值表'!A:N,3,0)</f>
        <v>C农</v>
      </c>
      <c r="Y15">
        <f t="shared" si="5"/>
        <v>15.5</v>
      </c>
    </row>
    <row r="16" spans="1:25">
      <c r="A16" s="4" t="s">
        <v>86</v>
      </c>
      <c r="B16" s="10">
        <v>36</v>
      </c>
      <c r="C16" s="11" t="str">
        <f>D16&amp;COUNTIF(D$2:$D16,D16)</f>
        <v>02</v>
      </c>
      <c r="D16" s="12">
        <f>VLOOKUP($A16,'2.基础数值表'!$A:$N,5,FALSE)</f>
        <v>0</v>
      </c>
      <c r="E16" s="12">
        <f>B16*VLOOKUP($A16,'2.基础数值表'!$A:$N,6,FALSE)</f>
        <v>0</v>
      </c>
      <c r="F16" s="12" t="str">
        <f>G16&amp;COUNTIF($G$2:G16,G16)</f>
        <v>010</v>
      </c>
      <c r="G16" s="12">
        <f>VLOOKUP($A16,'2.基础数值表'!$A:$N,7,FALSE)</f>
        <v>0</v>
      </c>
      <c r="H16" s="12">
        <f>B16*VLOOKUP($A16,'2.基础数值表'!$A:$N,8,FALSE)</f>
        <v>0</v>
      </c>
      <c r="I16" s="12" t="str">
        <f>J16&amp;COUNTIF(J$2:$J16,J16)</f>
        <v>015</v>
      </c>
      <c r="J16" s="12">
        <f>VLOOKUP($A16,'2.基础数值表'!$A:$N,9,FALSE)</f>
        <v>0</v>
      </c>
      <c r="K16" s="12">
        <f>B16*VLOOKUP($A16,'2.基础数值表'!$A:$N,10,FALSE)</f>
        <v>0</v>
      </c>
      <c r="L16" s="12" t="str">
        <f>M16&amp;COUNTIF(M$2:$M16,M16)</f>
        <v>015</v>
      </c>
      <c r="M16" s="12">
        <f>VLOOKUP($A16,'2.基础数值表'!$A:$N,11,FALSE)</f>
        <v>0</v>
      </c>
      <c r="N16" s="12">
        <f>B16*VLOOKUP($A16,'2.基础数值表'!$A:$N,12,FALSE)</f>
        <v>0</v>
      </c>
      <c r="O16" s="16" t="str">
        <f>VLOOKUP(A16,'2.基础数值表'!A:N,2,FALSE)</f>
        <v>1</v>
      </c>
      <c r="P16" s="12">
        <f>B16+IFERROR(VLOOKUP(A16&amp;ROW($C$1),C:E,3,0),"0")+IFERROR(VLOOKUP(A16&amp;ROW($C$2),C:E,3,0),"0")+IFERROR(VLOOKUP(A16&amp;ROW($C$3),C:E,3,0),"0")+IFERROR(VLOOKUP(A16&amp;ROW($C$4),C:E,3,0),"0")+IFERROR(VLOOKUP(A16&amp;ROW($F$1),F:H,3,0),"0")+IFERROR(VLOOKUP(A16&amp;ROW($F$2),F:H,3,0),"0")+IFERROR(VLOOKUP(A16&amp;ROW($F$3),F:H,3,0),"0")+IFERROR(VLOOKUP(A16&amp;ROW($F$4),F:H,3,0),"0")+IFERROR(VLOOKUP(A16&amp;ROW($I$1),I:K,3,0),"0")+IFERROR(VLOOKUP(A16&amp;ROW($I$2),I:K,3,0),"0")+IFERROR(VLOOKUP(A16&amp;ROW($I$3),I:K,3,0),"0")+IFERROR(VLOOKUP(A16&amp;ROW($I$4),I:K,3,0),"0")+IFERROR(VLOOKUP(A16&amp;ROW($L$1),L:N,3,0),"0")+IFERROR(VLOOKUP(A16&amp;ROW($L$2),L:N,3,0),"0")+IFERROR(VLOOKUP(A16&amp;ROW($L$3),L:N,3,0),"0")+IFERROR(VLOOKUP(A16&amp;ROW($L$4),L:N,3,0),"0")</f>
        <v>46</v>
      </c>
      <c r="Q16" s="12">
        <f>VLOOKUP(A16,'2.基础数值表'!A:N,14,0)</f>
        <v>42</v>
      </c>
      <c r="R16">
        <f t="shared" si="6"/>
        <v>2</v>
      </c>
      <c r="S16" s="12">
        <f t="shared" si="7"/>
        <v>84</v>
      </c>
      <c r="T16">
        <f t="shared" si="8"/>
        <v>42</v>
      </c>
      <c r="U16" s="8">
        <f>VLOOKUP(A16,'2.基础数值表'!A:N,4,FALSE)</f>
        <v>3</v>
      </c>
      <c r="V16">
        <f t="shared" si="3"/>
        <v>108</v>
      </c>
      <c r="W16">
        <f t="shared" si="4"/>
        <v>54</v>
      </c>
      <c r="X16" t="str">
        <f>VLOOKUP(A16,'2.基础数值表'!A:N,3,0)</f>
        <v>A井</v>
      </c>
      <c r="Y16">
        <f t="shared" si="5"/>
        <v>38</v>
      </c>
    </row>
    <row r="17" spans="1:25">
      <c r="A17" s="4" t="s">
        <v>83</v>
      </c>
      <c r="B17" s="10">
        <v>3</v>
      </c>
      <c r="C17" s="11" t="str">
        <f>D17&amp;COUNTIF(D$2:$D17,D17)</f>
        <v>03</v>
      </c>
      <c r="D17" s="12">
        <f>VLOOKUP($A17,'2.基础数值表'!$A:$N,5,FALSE)</f>
        <v>0</v>
      </c>
      <c r="E17" s="12">
        <f>B17*VLOOKUP($A17,'2.基础数值表'!$A:$N,6,FALSE)</f>
        <v>0</v>
      </c>
      <c r="F17" s="12" t="str">
        <f>G17&amp;COUNTIF($G$2:G17,G17)</f>
        <v>011</v>
      </c>
      <c r="G17" s="12">
        <f>VLOOKUP($A17,'2.基础数值表'!$A:$N,7,FALSE)</f>
        <v>0</v>
      </c>
      <c r="H17" s="12">
        <f>B17*VLOOKUP($A17,'2.基础数值表'!$A:$N,8,FALSE)</f>
        <v>0</v>
      </c>
      <c r="I17" s="12" t="str">
        <f>J17&amp;COUNTIF(J$2:$J17,J17)</f>
        <v>016</v>
      </c>
      <c r="J17" s="12">
        <f>VLOOKUP($A17,'2.基础数值表'!$A:$N,9,FALSE)</f>
        <v>0</v>
      </c>
      <c r="K17" s="12">
        <f>B17*VLOOKUP($A17,'2.基础数值表'!$A:$N,10,FALSE)</f>
        <v>0</v>
      </c>
      <c r="L17" s="12" t="str">
        <f>M17&amp;COUNTIF(M$2:$M17,M17)</f>
        <v>016</v>
      </c>
      <c r="M17" s="12">
        <f>VLOOKUP($A17,'2.基础数值表'!$A:$N,11,FALSE)</f>
        <v>0</v>
      </c>
      <c r="N17" s="12">
        <f>B17*VLOOKUP($A17,'2.基础数值表'!$A:$N,12,FALSE)</f>
        <v>0</v>
      </c>
      <c r="O17" s="16" t="str">
        <f>VLOOKUP(A17,'2.基础数值表'!A:N,2,FALSE)</f>
        <v>1</v>
      </c>
      <c r="P17" s="12">
        <f>B17+IFERROR(VLOOKUP(A17&amp;ROW($C$1),C:E,3,0),"0")+IFERROR(VLOOKUP(A17&amp;ROW($C$2),C:E,3,0),"0")+IFERROR(VLOOKUP(A17&amp;ROW($C$3),C:E,3,0),"0")+IFERROR(VLOOKUP(A17&amp;ROW($C$4),C:E,3,0),"0")+IFERROR(VLOOKUP(A17&amp;ROW($F$1),F:H,3,0),"0")+IFERROR(VLOOKUP(A17&amp;ROW($F$2),F:H,3,0),"0")+IFERROR(VLOOKUP(A17&amp;ROW($F$3),F:H,3,0),"0")+IFERROR(VLOOKUP(A17&amp;ROW($F$4),F:H,3,0),"0")+IFERROR(VLOOKUP(A17&amp;ROW($I$1),I:K,3,0),"0")+IFERROR(VLOOKUP(A17&amp;ROW($I$2),I:K,3,0),"0")+IFERROR(VLOOKUP(A17&amp;ROW($I$3),I:K,3,0),"0")+IFERROR(VLOOKUP(A17&amp;ROW($I$4),I:K,3,0),"0")+IFERROR(VLOOKUP(A17&amp;ROW($L$1),L:N,3,0),"0")+IFERROR(VLOOKUP(A17&amp;ROW($L$2),L:N,3,0),"0")+IFERROR(VLOOKUP(A17&amp;ROW($L$3),L:N,3,0),"0")+IFERROR(VLOOKUP(A17&amp;ROW($L$4),L:N,3,0),"0")</f>
        <v>3</v>
      </c>
      <c r="Q17" s="12">
        <f>VLOOKUP(A17,'2.基础数值表'!A:N,14,0)</f>
        <v>4</v>
      </c>
      <c r="R17">
        <f t="shared" si="6"/>
        <v>1</v>
      </c>
      <c r="S17" s="12">
        <f t="shared" si="7"/>
        <v>4</v>
      </c>
      <c r="T17">
        <f t="shared" si="8"/>
        <v>2</v>
      </c>
      <c r="U17" s="8">
        <f>VLOOKUP(A17,'2.基础数值表'!A:N,4,FALSE)</f>
        <v>64</v>
      </c>
      <c r="V17">
        <f t="shared" si="3"/>
        <v>192</v>
      </c>
      <c r="W17">
        <f t="shared" si="4"/>
        <v>192</v>
      </c>
      <c r="X17" t="str">
        <f>VLOOKUP(A17,'2.基础数值表'!A:N,3,0)</f>
        <v>C农</v>
      </c>
      <c r="Y17">
        <f t="shared" si="5"/>
        <v>1</v>
      </c>
    </row>
    <row r="18" spans="1:25">
      <c r="A18" s="4" t="s">
        <v>81</v>
      </c>
      <c r="B18" s="10">
        <v>3</v>
      </c>
      <c r="C18" s="11" t="str">
        <f>D18&amp;COUNTIF(D$2:$D18,D18)</f>
        <v>04</v>
      </c>
      <c r="D18" s="12">
        <f>VLOOKUP($A18,'2.基础数值表'!$A:$N,5,FALSE)</f>
        <v>0</v>
      </c>
      <c r="E18" s="12">
        <f>B18*VLOOKUP($A18,'2.基础数值表'!$A:$N,6,FALSE)</f>
        <v>0</v>
      </c>
      <c r="F18" s="12" t="str">
        <f>G18&amp;COUNTIF($G$2:G18,G18)</f>
        <v>012</v>
      </c>
      <c r="G18" s="12">
        <f>VLOOKUP($A18,'2.基础数值表'!$A:$N,7,FALSE)</f>
        <v>0</v>
      </c>
      <c r="H18" s="12">
        <f>B18*VLOOKUP($A18,'2.基础数值表'!$A:$N,8,FALSE)</f>
        <v>0</v>
      </c>
      <c r="I18" s="12" t="str">
        <f>J18&amp;COUNTIF(J$2:$J18,J18)</f>
        <v>017</v>
      </c>
      <c r="J18" s="12">
        <f>VLOOKUP($A18,'2.基础数值表'!$A:$N,9,FALSE)</f>
        <v>0</v>
      </c>
      <c r="K18" s="12">
        <f>B18*VLOOKUP($A18,'2.基础数值表'!$A:$N,10,FALSE)</f>
        <v>0</v>
      </c>
      <c r="L18" s="12" t="str">
        <f>M18&amp;COUNTIF(M$2:$M18,M18)</f>
        <v>017</v>
      </c>
      <c r="M18" s="12">
        <f>VLOOKUP($A18,'2.基础数值表'!$A:$N,11,FALSE)</f>
        <v>0</v>
      </c>
      <c r="N18" s="12">
        <f>B18*VLOOKUP($A18,'2.基础数值表'!$A:$N,12,FALSE)</f>
        <v>0</v>
      </c>
      <c r="O18" s="16" t="str">
        <f>VLOOKUP(A18,'2.基础数值表'!A:N,2,FALSE)</f>
        <v>1</v>
      </c>
      <c r="P18" s="12">
        <f>B18+IFERROR(VLOOKUP(A18&amp;ROW($C$1),C:E,3,0),"0")+IFERROR(VLOOKUP(A18&amp;ROW($C$2),C:E,3,0),"0")+IFERROR(VLOOKUP(A18&amp;ROW($C$3),C:E,3,0),"0")+IFERROR(VLOOKUP(A18&amp;ROW($C$4),C:E,3,0),"0")+IFERROR(VLOOKUP(A18&amp;ROW($F$1),F:H,3,0),"0")+IFERROR(VLOOKUP(A18&amp;ROW($F$2),F:H,3,0),"0")+IFERROR(VLOOKUP(A18&amp;ROW($F$3),F:H,3,0),"0")+IFERROR(VLOOKUP(A18&amp;ROW($F$4),F:H,3,0),"0")+IFERROR(VLOOKUP(A18&amp;ROW($I$1),I:K,3,0),"0")+IFERROR(VLOOKUP(A18&amp;ROW($I$2),I:K,3,0),"0")+IFERROR(VLOOKUP(A18&amp;ROW($I$3),I:K,3,0),"0")+IFERROR(VLOOKUP(A18&amp;ROW($I$4),I:K,3,0),"0")+IFERROR(VLOOKUP(A18&amp;ROW($L$1),L:N,3,0),"0")+IFERROR(VLOOKUP(A18&amp;ROW($L$2),L:N,3,0),"0")+IFERROR(VLOOKUP(A18&amp;ROW($L$3),L:N,3,0),"0")+IFERROR(VLOOKUP(A18&amp;ROW($L$4),L:N,3,0),"0")</f>
        <v>3</v>
      </c>
      <c r="Q18" s="12">
        <f>VLOOKUP(A18,'2.基础数值表'!A:N,14,0)</f>
        <v>4</v>
      </c>
      <c r="R18">
        <f t="shared" si="6"/>
        <v>1</v>
      </c>
      <c r="S18" s="12">
        <f t="shared" si="7"/>
        <v>4</v>
      </c>
      <c r="T18">
        <f t="shared" si="8"/>
        <v>2</v>
      </c>
      <c r="U18" s="8">
        <f>VLOOKUP(A18,'2.基础数值表'!A:N,4,FALSE)</f>
        <v>64</v>
      </c>
      <c r="V18">
        <f t="shared" si="3"/>
        <v>192</v>
      </c>
      <c r="W18">
        <f t="shared" si="4"/>
        <v>192</v>
      </c>
      <c r="X18" t="str">
        <f>VLOOKUP(A18,'2.基础数值表'!A:N,3,0)</f>
        <v>C农</v>
      </c>
      <c r="Y18">
        <f t="shared" si="5"/>
        <v>1</v>
      </c>
    </row>
    <row r="19" spans="1:25">
      <c r="A19" s="4" t="s">
        <v>85</v>
      </c>
      <c r="B19" s="10">
        <v>3</v>
      </c>
      <c r="C19" s="11" t="str">
        <f>D19&amp;COUNTIF(D$2:$D19,D19)</f>
        <v>05</v>
      </c>
      <c r="D19" s="12">
        <f>VLOOKUP($A19,'2.基础数值表'!$A:$N,5,FALSE)</f>
        <v>0</v>
      </c>
      <c r="E19" s="12">
        <f>B19*VLOOKUP($A19,'2.基础数值表'!$A:$N,6,FALSE)</f>
        <v>0</v>
      </c>
      <c r="F19" s="12" t="str">
        <f>G19&amp;COUNTIF($G$2:G19,G19)</f>
        <v>013</v>
      </c>
      <c r="G19" s="12">
        <f>VLOOKUP($A19,'2.基础数值表'!$A:$N,7,FALSE)</f>
        <v>0</v>
      </c>
      <c r="H19" s="12">
        <f>B19*VLOOKUP($A19,'2.基础数值表'!$A:$N,8,FALSE)</f>
        <v>0</v>
      </c>
      <c r="I19" s="12" t="str">
        <f>J19&amp;COUNTIF(J$2:$J19,J19)</f>
        <v>018</v>
      </c>
      <c r="J19" s="12">
        <f>VLOOKUP($A19,'2.基础数值表'!$A:$N,9,FALSE)</f>
        <v>0</v>
      </c>
      <c r="K19" s="12">
        <f>B19*VLOOKUP($A19,'2.基础数值表'!$A:$N,10,FALSE)</f>
        <v>0</v>
      </c>
      <c r="L19" s="12" t="str">
        <f>M19&amp;COUNTIF(M$2:$M19,M19)</f>
        <v>018</v>
      </c>
      <c r="M19" s="12">
        <f>VLOOKUP($A19,'2.基础数值表'!$A:$N,11,FALSE)</f>
        <v>0</v>
      </c>
      <c r="N19" s="12">
        <f>B19*VLOOKUP($A19,'2.基础数值表'!$A:$N,12,FALSE)</f>
        <v>0</v>
      </c>
      <c r="O19" s="16" t="str">
        <f>VLOOKUP(A19,'2.基础数值表'!A:N,2,FALSE)</f>
        <v>1</v>
      </c>
      <c r="P19" s="12">
        <f>B19+IFERROR(VLOOKUP(A19&amp;ROW($C$1),C:E,3,0),"0")+IFERROR(VLOOKUP(A19&amp;ROW($C$2),C:E,3,0),"0")+IFERROR(VLOOKUP(A19&amp;ROW($C$3),C:E,3,0),"0")+IFERROR(VLOOKUP(A19&amp;ROW($C$4),C:E,3,0),"0")+IFERROR(VLOOKUP(A19&amp;ROW($F$1),F:H,3,0),"0")+IFERROR(VLOOKUP(A19&amp;ROW($F$2),F:H,3,0),"0")+IFERROR(VLOOKUP(A19&amp;ROW($F$3),F:H,3,0),"0")+IFERROR(VLOOKUP(A19&amp;ROW($F$4),F:H,3,0),"0")+IFERROR(VLOOKUP(A19&amp;ROW($I$1),I:K,3,0),"0")+IFERROR(VLOOKUP(A19&amp;ROW($I$2),I:K,3,0),"0")+IFERROR(VLOOKUP(A19&amp;ROW($I$3),I:K,3,0),"0")+IFERROR(VLOOKUP(A19&amp;ROW($I$4),I:K,3,0),"0")+IFERROR(VLOOKUP(A19&amp;ROW($L$1),L:N,3,0),"0")+IFERROR(VLOOKUP(A19&amp;ROW($L$2),L:N,3,0),"0")+IFERROR(VLOOKUP(A19&amp;ROW($L$3),L:N,3,0),"0")+IFERROR(VLOOKUP(A19&amp;ROW($L$4),L:N,3,0),"0")</f>
        <v>3</v>
      </c>
      <c r="Q19" s="12">
        <f>VLOOKUP(A19,'2.基础数值表'!A:N,14,0)</f>
        <v>8</v>
      </c>
      <c r="R19">
        <f t="shared" si="6"/>
        <v>1</v>
      </c>
      <c r="S19" s="12">
        <f t="shared" si="7"/>
        <v>8</v>
      </c>
      <c r="T19">
        <f t="shared" si="8"/>
        <v>4</v>
      </c>
      <c r="U19" s="8">
        <f>VLOOKUP(A19,'2.基础数值表'!A:N,4,FALSE)</f>
        <v>64</v>
      </c>
      <c r="V19">
        <f t="shared" si="3"/>
        <v>192</v>
      </c>
      <c r="W19">
        <f t="shared" si="4"/>
        <v>192</v>
      </c>
      <c r="X19" t="str">
        <f>VLOOKUP(A19,'2.基础数值表'!A:N,3,0)</f>
        <v>C农</v>
      </c>
      <c r="Y19">
        <f t="shared" si="5"/>
        <v>5</v>
      </c>
    </row>
    <row r="20" spans="1:25">
      <c r="A20" s="4" t="s">
        <v>74</v>
      </c>
      <c r="B20" s="10">
        <v>7</v>
      </c>
      <c r="C20" s="11" t="str">
        <f>D20&amp;COUNTIF(D$2:$D20,D20)</f>
        <v>06</v>
      </c>
      <c r="D20" s="12">
        <f>VLOOKUP($A20,'2.基础数值表'!$A:$N,5,FALSE)</f>
        <v>0</v>
      </c>
      <c r="E20" s="12">
        <f>B20*VLOOKUP($A20,'2.基础数值表'!$A:$N,6,FALSE)</f>
        <v>0</v>
      </c>
      <c r="F20" s="12" t="str">
        <f>G20&amp;COUNTIF($G$2:G20,G20)</f>
        <v>014</v>
      </c>
      <c r="G20" s="12">
        <f>VLOOKUP($A20,'2.基础数值表'!$A:$N,7,FALSE)</f>
        <v>0</v>
      </c>
      <c r="H20" s="12">
        <f>B20*VLOOKUP($A20,'2.基础数值表'!$A:$N,8,FALSE)</f>
        <v>0</v>
      </c>
      <c r="I20" s="12" t="str">
        <f>J20&amp;COUNTIF(J$2:$J20,J20)</f>
        <v>019</v>
      </c>
      <c r="J20" s="12">
        <f>VLOOKUP($A20,'2.基础数值表'!$A:$N,9,FALSE)</f>
        <v>0</v>
      </c>
      <c r="K20" s="12">
        <f>B20*VLOOKUP($A20,'2.基础数值表'!$A:$N,10,FALSE)</f>
        <v>0</v>
      </c>
      <c r="L20" s="12" t="str">
        <f>M20&amp;COUNTIF(M$2:$M20,M20)</f>
        <v>019</v>
      </c>
      <c r="M20" s="12">
        <f>VLOOKUP($A20,'2.基础数值表'!$A:$N,11,FALSE)</f>
        <v>0</v>
      </c>
      <c r="N20" s="12">
        <f>B20*VLOOKUP($A20,'2.基础数值表'!$A:$N,12,FALSE)</f>
        <v>0</v>
      </c>
      <c r="O20" s="16" t="str">
        <f>VLOOKUP(A20,'2.基础数值表'!A:N,2,FALSE)</f>
        <v>1</v>
      </c>
      <c r="P20" s="12">
        <f>B20+IFERROR(VLOOKUP(A20&amp;ROW($C$1),C:E,3,0),"0")+IFERROR(VLOOKUP(A20&amp;ROW($C$2),C:E,3,0),"0")+IFERROR(VLOOKUP(A20&amp;ROW($C$3),C:E,3,0),"0")+IFERROR(VLOOKUP(A20&amp;ROW($C$4),C:E,3,0),"0")+IFERROR(VLOOKUP(A20&amp;ROW($F$1),F:H,3,0),"0")+IFERROR(VLOOKUP(A20&amp;ROW($F$2),F:H,3,0),"0")+IFERROR(VLOOKUP(A20&amp;ROW($F$3),F:H,3,0),"0")+IFERROR(VLOOKUP(A20&amp;ROW($F$4),F:H,3,0),"0")+IFERROR(VLOOKUP(A20&amp;ROW($I$1),I:K,3,0),"0")+IFERROR(VLOOKUP(A20&amp;ROW($I$2),I:K,3,0),"0")+IFERROR(VLOOKUP(A20&amp;ROW($I$3),I:K,3,0),"0")+IFERROR(VLOOKUP(A20&amp;ROW($I$4),I:K,3,0),"0")+IFERROR(VLOOKUP(A20&amp;ROW($L$1),L:N,3,0),"0")+IFERROR(VLOOKUP(A20&amp;ROW($L$2),L:N,3,0),"0")+IFERROR(VLOOKUP(A20&amp;ROW($L$3),L:N,3,0),"0")+IFERROR(VLOOKUP(A20&amp;ROW($L$4),L:N,3,0),"0")</f>
        <v>14</v>
      </c>
      <c r="Q20" s="12">
        <f>VLOOKUP(A20,'2.基础数值表'!A:N,14,0)</f>
        <v>20</v>
      </c>
      <c r="R20">
        <f t="shared" si="6"/>
        <v>1</v>
      </c>
      <c r="S20" s="12">
        <f t="shared" si="7"/>
        <v>20</v>
      </c>
      <c r="T20">
        <f t="shared" si="8"/>
        <v>10</v>
      </c>
      <c r="U20" s="8">
        <f>VLOOKUP(A20,'2.基础数值表'!A:N,4,FALSE)</f>
        <v>25</v>
      </c>
      <c r="V20">
        <f t="shared" si="3"/>
        <v>175</v>
      </c>
      <c r="W20">
        <f t="shared" si="4"/>
        <v>175</v>
      </c>
      <c r="X20" t="str">
        <f>VLOOKUP(A20,'2.基础数值表'!A:N,3,0)</f>
        <v>C农</v>
      </c>
      <c r="Y20">
        <f t="shared" si="5"/>
        <v>6</v>
      </c>
    </row>
    <row r="21" spans="1:25">
      <c r="A21" s="4" t="s">
        <v>84</v>
      </c>
      <c r="B21" s="10">
        <v>3</v>
      </c>
      <c r="C21" s="11" t="str">
        <f>D21&amp;COUNTIF(D$2:$D21,D21)</f>
        <v>07</v>
      </c>
      <c r="D21" s="12">
        <f>VLOOKUP($A21,'2.基础数值表'!$A:$N,5,FALSE)</f>
        <v>0</v>
      </c>
      <c r="E21" s="12">
        <f>B21*VLOOKUP($A21,'2.基础数值表'!$A:$N,6,FALSE)</f>
        <v>0</v>
      </c>
      <c r="F21" s="12" t="str">
        <f>G21&amp;COUNTIF($G$2:G21,G21)</f>
        <v>015</v>
      </c>
      <c r="G21" s="12">
        <f>VLOOKUP($A21,'2.基础数值表'!$A:$N,7,FALSE)</f>
        <v>0</v>
      </c>
      <c r="H21" s="12">
        <f>B21*VLOOKUP($A21,'2.基础数值表'!$A:$N,8,FALSE)</f>
        <v>0</v>
      </c>
      <c r="I21" s="12" t="str">
        <f>J21&amp;COUNTIF(J$2:$J21,J21)</f>
        <v>020</v>
      </c>
      <c r="J21" s="12">
        <f>VLOOKUP($A21,'2.基础数值表'!$A:$N,9,FALSE)</f>
        <v>0</v>
      </c>
      <c r="K21" s="12">
        <f>B21*VLOOKUP($A21,'2.基础数值表'!$A:$N,10,FALSE)</f>
        <v>0</v>
      </c>
      <c r="L21" s="12" t="str">
        <f>M21&amp;COUNTIF(M$2:$M21,M21)</f>
        <v>020</v>
      </c>
      <c r="M21" s="12">
        <f>VLOOKUP($A21,'2.基础数值表'!$A:$N,11,FALSE)</f>
        <v>0</v>
      </c>
      <c r="N21" s="12">
        <f>B21*VLOOKUP($A21,'2.基础数值表'!$A:$N,12,FALSE)</f>
        <v>0</v>
      </c>
      <c r="O21" s="16" t="str">
        <f>VLOOKUP(A21,'2.基础数值表'!A:N,2,FALSE)</f>
        <v>1</v>
      </c>
      <c r="P21" s="12">
        <f>B21+IFERROR(VLOOKUP(A21&amp;ROW($C$1),C:E,3,0),"0")+IFERROR(VLOOKUP(A21&amp;ROW($C$2),C:E,3,0),"0")+IFERROR(VLOOKUP(A21&amp;ROW($C$3),C:E,3,0),"0")+IFERROR(VLOOKUP(A21&amp;ROW($C$4),C:E,3,0),"0")+IFERROR(VLOOKUP(A21&amp;ROW($F$1),F:H,3,0),"0")+IFERROR(VLOOKUP(A21&amp;ROW($F$2),F:H,3,0),"0")+IFERROR(VLOOKUP(A21&amp;ROW($F$3),F:H,3,0),"0")+IFERROR(VLOOKUP(A21&amp;ROW($F$4),F:H,3,0),"0")+IFERROR(VLOOKUP(A21&amp;ROW($I$1),I:K,3,0),"0")+IFERROR(VLOOKUP(A21&amp;ROW($I$2),I:K,3,0),"0")+IFERROR(VLOOKUP(A21&amp;ROW($I$3),I:K,3,0),"0")+IFERROR(VLOOKUP(A21&amp;ROW($I$4),I:K,3,0),"0")+IFERROR(VLOOKUP(A21&amp;ROW($L$1),L:N,3,0),"0")+IFERROR(VLOOKUP(A21&amp;ROW($L$2),L:N,3,0),"0")+IFERROR(VLOOKUP(A21&amp;ROW($L$3),L:N,3,0),"0")+IFERROR(VLOOKUP(A21&amp;ROW($L$4),L:N,3,0),"0")</f>
        <v>3</v>
      </c>
      <c r="Q21" s="12">
        <f>VLOOKUP(A21,'2.基础数值表'!A:N,14,0)</f>
        <v>2</v>
      </c>
      <c r="R21">
        <f t="shared" si="6"/>
        <v>2</v>
      </c>
      <c r="S21" s="12">
        <f t="shared" si="7"/>
        <v>4</v>
      </c>
      <c r="T21">
        <f t="shared" si="8"/>
        <v>2</v>
      </c>
      <c r="U21" s="8">
        <f>VLOOKUP(A21,'2.基础数值表'!A:N,4,FALSE)</f>
        <v>125</v>
      </c>
      <c r="V21">
        <f t="shared" si="3"/>
        <v>375</v>
      </c>
      <c r="W21">
        <f t="shared" si="4"/>
        <v>187.5</v>
      </c>
      <c r="X21" t="str">
        <f>VLOOKUP(A21,'2.基础数值表'!A:N,3,0)</f>
        <v>C农</v>
      </c>
      <c r="Y21">
        <f t="shared" si="5"/>
        <v>1</v>
      </c>
    </row>
    <row r="22" spans="1:25">
      <c r="A22" s="4" t="s">
        <v>70</v>
      </c>
      <c r="B22" s="10">
        <v>7</v>
      </c>
      <c r="C22" s="11" t="str">
        <f>D22&amp;COUNTIF(D$2:$D22,D22)</f>
        <v>08</v>
      </c>
      <c r="D22" s="12">
        <f>VLOOKUP($A22,'2.基础数值表'!$A:$N,5,FALSE)</f>
        <v>0</v>
      </c>
      <c r="E22" s="12">
        <f>B22*VLOOKUP($A22,'2.基础数值表'!$A:$N,6,FALSE)</f>
        <v>0</v>
      </c>
      <c r="F22" s="12" t="str">
        <f>G22&amp;COUNTIF($G$2:G22,G22)</f>
        <v>016</v>
      </c>
      <c r="G22" s="12">
        <f>VLOOKUP($A22,'2.基础数值表'!$A:$N,7,FALSE)</f>
        <v>0</v>
      </c>
      <c r="H22" s="12">
        <f>B22*VLOOKUP($A22,'2.基础数值表'!$A:$N,8,FALSE)</f>
        <v>0</v>
      </c>
      <c r="I22" s="12" t="str">
        <f>J22&amp;COUNTIF(J$2:$J22,J22)</f>
        <v>021</v>
      </c>
      <c r="J22" s="12">
        <f>VLOOKUP($A22,'2.基础数值表'!$A:$N,9,FALSE)</f>
        <v>0</v>
      </c>
      <c r="K22" s="12">
        <f>B22*VLOOKUP($A22,'2.基础数值表'!$A:$N,10,FALSE)</f>
        <v>0</v>
      </c>
      <c r="L22" s="12" t="str">
        <f>M22&amp;COUNTIF(M$2:$M22,M22)</f>
        <v>021</v>
      </c>
      <c r="M22" s="12">
        <f>VLOOKUP($A22,'2.基础数值表'!$A:$N,11,FALSE)</f>
        <v>0</v>
      </c>
      <c r="N22" s="12">
        <f>B22*VLOOKUP($A22,'2.基础数值表'!$A:$N,12,FALSE)</f>
        <v>0</v>
      </c>
      <c r="O22" s="16" t="str">
        <f>VLOOKUP(A22,'2.基础数值表'!A:N,2,FALSE)</f>
        <v>1</v>
      </c>
      <c r="P22" s="12">
        <f>B22+IFERROR(VLOOKUP(A22&amp;ROW($C$1),C:E,3,0),"0")+IFERROR(VLOOKUP(A22&amp;ROW($C$2),C:E,3,0),"0")+IFERROR(VLOOKUP(A22&amp;ROW($C$3),C:E,3,0),"0")+IFERROR(VLOOKUP(A22&amp;ROW($C$4),C:E,3,0),"0")+IFERROR(VLOOKUP(A22&amp;ROW($F$1),F:H,3,0),"0")+IFERROR(VLOOKUP(A22&amp;ROW($F$2),F:H,3,0),"0")+IFERROR(VLOOKUP(A22&amp;ROW($F$3),F:H,3,0),"0")+IFERROR(VLOOKUP(A22&amp;ROW($F$4),F:H,3,0),"0")+IFERROR(VLOOKUP(A22&amp;ROW($I$1),I:K,3,0),"0")+IFERROR(VLOOKUP(A22&amp;ROW($I$2),I:K,3,0),"0")+IFERROR(VLOOKUP(A22&amp;ROW($I$3),I:K,3,0),"0")+IFERROR(VLOOKUP(A22&amp;ROW($I$4),I:K,3,0),"0")+IFERROR(VLOOKUP(A22&amp;ROW($L$1),L:N,3,0),"0")+IFERROR(VLOOKUP(A22&amp;ROW($L$2),L:N,3,0),"0")+IFERROR(VLOOKUP(A22&amp;ROW($L$3),L:N,3,0),"0")+IFERROR(VLOOKUP(A22&amp;ROW($L$4),L:N,3,0),"0")</f>
        <v>12</v>
      </c>
      <c r="Q22" s="12">
        <f>VLOOKUP(A22,'2.基础数值表'!A:N,14,0)</f>
        <v>20</v>
      </c>
      <c r="R22">
        <f t="shared" si="6"/>
        <v>1</v>
      </c>
      <c r="S22" s="12">
        <f t="shared" si="7"/>
        <v>20</v>
      </c>
      <c r="T22">
        <f t="shared" si="8"/>
        <v>10</v>
      </c>
      <c r="U22" s="8">
        <f>VLOOKUP(A22,'2.基础数值表'!A:N,4,FALSE)</f>
        <v>25</v>
      </c>
      <c r="V22">
        <f t="shared" si="3"/>
        <v>175</v>
      </c>
      <c r="W22">
        <f t="shared" si="4"/>
        <v>175</v>
      </c>
      <c r="X22" t="str">
        <f>VLOOKUP(A22,'2.基础数值表'!A:N,3,0)</f>
        <v>C农</v>
      </c>
      <c r="Y22">
        <f t="shared" si="5"/>
        <v>8</v>
      </c>
    </row>
    <row r="23" spans="1:25">
      <c r="A23" s="4" t="s">
        <v>88</v>
      </c>
      <c r="B23" s="10">
        <v>22</v>
      </c>
      <c r="C23" s="11" t="str">
        <f>D23&amp;COUNTIF(D$2:$D23,D23)</f>
        <v>09</v>
      </c>
      <c r="D23" s="12">
        <f>VLOOKUP($A23,'2.基础数值表'!$A:$N,5,FALSE)</f>
        <v>0</v>
      </c>
      <c r="E23" s="12">
        <f>B23*VLOOKUP($A23,'2.基础数值表'!$A:$N,6,FALSE)</f>
        <v>0</v>
      </c>
      <c r="F23" s="12" t="str">
        <f>G23&amp;COUNTIF($G$2:G23,G23)</f>
        <v>017</v>
      </c>
      <c r="G23" s="12">
        <f>VLOOKUP($A23,'2.基础数值表'!$A:$N,7,FALSE)</f>
        <v>0</v>
      </c>
      <c r="H23" s="12">
        <f>B23*VLOOKUP($A23,'2.基础数值表'!$A:$N,8,FALSE)</f>
        <v>0</v>
      </c>
      <c r="I23" s="12" t="str">
        <f>J23&amp;COUNTIF(J$2:$J23,J23)</f>
        <v>022</v>
      </c>
      <c r="J23" s="12">
        <f>VLOOKUP($A23,'2.基础数值表'!$A:$N,9,FALSE)</f>
        <v>0</v>
      </c>
      <c r="K23" s="12">
        <f>B23*VLOOKUP($A23,'2.基础数值表'!$A:$N,10,FALSE)</f>
        <v>0</v>
      </c>
      <c r="L23" s="12" t="str">
        <f>M23&amp;COUNTIF(M$2:$M23,M23)</f>
        <v>022</v>
      </c>
      <c r="M23" s="12">
        <f>VLOOKUP($A23,'2.基础数值表'!$A:$N,11,FALSE)</f>
        <v>0</v>
      </c>
      <c r="N23" s="12">
        <f>B23*VLOOKUP($A23,'2.基础数值表'!$A:$N,12,FALSE)</f>
        <v>0</v>
      </c>
      <c r="O23" s="16" t="str">
        <f>VLOOKUP(A23,'2.基础数值表'!A:N,2,FALSE)</f>
        <v>1</v>
      </c>
      <c r="P23" s="12">
        <f>B23+IFERROR(VLOOKUP(A23&amp;ROW($C$1),C:E,3,0),"0")+IFERROR(VLOOKUP(A23&amp;ROW($C$2),C:E,3,0),"0")+IFERROR(VLOOKUP(A23&amp;ROW($C$3),C:E,3,0),"0")+IFERROR(VLOOKUP(A23&amp;ROW($C$4),C:E,3,0),"0")+IFERROR(VLOOKUP(A23&amp;ROW($F$1),F:H,3,0),"0")+IFERROR(VLOOKUP(A23&amp;ROW($F$2),F:H,3,0),"0")+IFERROR(VLOOKUP(A23&amp;ROW($F$3),F:H,3,0),"0")+IFERROR(VLOOKUP(A23&amp;ROW($F$4),F:H,3,0),"0")+IFERROR(VLOOKUP(A23&amp;ROW($I$1),I:K,3,0),"0")+IFERROR(VLOOKUP(A23&amp;ROW($I$2),I:K,3,0),"0")+IFERROR(VLOOKUP(A23&amp;ROW($I$3),I:K,3,0),"0")+IFERROR(VLOOKUP(A23&amp;ROW($I$4),I:K,3,0),"0")+IFERROR(VLOOKUP(A23&amp;ROW($L$1),L:N,3,0),"0")+IFERROR(VLOOKUP(A23&amp;ROW($L$2),L:N,3,0),"0")+IFERROR(VLOOKUP(A23&amp;ROW($L$3),L:N,3,0),"0")+IFERROR(VLOOKUP(A23&amp;ROW($L$4),L:N,3,0),"0")</f>
        <v>182</v>
      </c>
      <c r="Q23" s="12">
        <f>VLOOKUP(A23,'2.基础数值表'!A:N,14,0)</f>
        <v>70</v>
      </c>
      <c r="R23">
        <f t="shared" si="6"/>
        <v>3</v>
      </c>
      <c r="S23" s="12">
        <f t="shared" si="7"/>
        <v>210</v>
      </c>
      <c r="T23">
        <f t="shared" si="8"/>
        <v>105</v>
      </c>
      <c r="U23" s="8">
        <f>VLOOKUP(A23,'2.基础数值表'!A:N,4,FALSE)</f>
        <v>5</v>
      </c>
      <c r="V23">
        <f t="shared" si="3"/>
        <v>110</v>
      </c>
      <c r="W23">
        <f t="shared" si="4"/>
        <v>36.6666666666667</v>
      </c>
      <c r="X23" t="str">
        <f>VLOOKUP(A23,'2.基础数值表'!A:N,3,0)</f>
        <v>B采</v>
      </c>
      <c r="Y23">
        <f t="shared" si="5"/>
        <v>28</v>
      </c>
    </row>
    <row r="24" spans="1:25">
      <c r="A24" s="4" t="s">
        <v>67</v>
      </c>
      <c r="B24" s="10">
        <v>7</v>
      </c>
      <c r="C24" s="11" t="str">
        <f>D24&amp;COUNTIF(D$2:$D24,D24)</f>
        <v>010</v>
      </c>
      <c r="D24" s="12">
        <f>VLOOKUP($A24,'2.基础数值表'!$A:$N,5,FALSE)</f>
        <v>0</v>
      </c>
      <c r="E24" s="12">
        <f>B24*VLOOKUP($A24,'2.基础数值表'!$A:$N,6,FALSE)</f>
        <v>0</v>
      </c>
      <c r="F24" s="12" t="str">
        <f>G24&amp;COUNTIF($G$2:G24,G24)</f>
        <v>018</v>
      </c>
      <c r="G24" s="12">
        <f>VLOOKUP($A24,'2.基础数值表'!$A:$N,7,FALSE)</f>
        <v>0</v>
      </c>
      <c r="H24" s="12">
        <f>B24*VLOOKUP($A24,'2.基础数值表'!$A:$N,8,FALSE)</f>
        <v>0</v>
      </c>
      <c r="I24" s="12" t="str">
        <f>J24&amp;COUNTIF(J$2:$J24,J24)</f>
        <v>023</v>
      </c>
      <c r="J24" s="12">
        <f>VLOOKUP($A24,'2.基础数值表'!$A:$N,9,FALSE)</f>
        <v>0</v>
      </c>
      <c r="K24" s="12">
        <f>B24*VLOOKUP($A24,'2.基础数值表'!$A:$N,10,FALSE)</f>
        <v>0</v>
      </c>
      <c r="L24" s="12" t="str">
        <f>M24&amp;COUNTIF(M$2:$M24,M24)</f>
        <v>023</v>
      </c>
      <c r="M24" s="12">
        <f>VLOOKUP($A24,'2.基础数值表'!$A:$N,11,FALSE)</f>
        <v>0</v>
      </c>
      <c r="N24" s="12">
        <f>B24*VLOOKUP($A24,'2.基础数值表'!$A:$N,12,FALSE)</f>
        <v>0</v>
      </c>
      <c r="O24" s="16" t="str">
        <f>VLOOKUP(A24,'2.基础数值表'!A:N,2,FALSE)</f>
        <v>1</v>
      </c>
      <c r="P24" s="12">
        <f>B24+IFERROR(VLOOKUP(A24&amp;ROW($C$1),C:E,3,0),"0")+IFERROR(VLOOKUP(A24&amp;ROW($C$2),C:E,3,0),"0")+IFERROR(VLOOKUP(A24&amp;ROW($C$3),C:E,3,0),"0")+IFERROR(VLOOKUP(A24&amp;ROW($C$4),C:E,3,0),"0")+IFERROR(VLOOKUP(A24&amp;ROW($F$1),F:H,3,0),"0")+IFERROR(VLOOKUP(A24&amp;ROW($F$2),F:H,3,0),"0")+IFERROR(VLOOKUP(A24&amp;ROW($F$3),F:H,3,0),"0")+IFERROR(VLOOKUP(A24&amp;ROW($F$4),F:H,3,0),"0")+IFERROR(VLOOKUP(A24&amp;ROW($I$1),I:K,3,0),"0")+IFERROR(VLOOKUP(A24&amp;ROW($I$2),I:K,3,0),"0")+IFERROR(VLOOKUP(A24&amp;ROW($I$3),I:K,3,0),"0")+IFERROR(VLOOKUP(A24&amp;ROW($I$4),I:K,3,0),"0")+IFERROR(VLOOKUP(A24&amp;ROW($L$1),L:N,3,0),"0")+IFERROR(VLOOKUP(A24&amp;ROW($L$2),L:N,3,0),"0")+IFERROR(VLOOKUP(A24&amp;ROW($L$3),L:N,3,0),"0")+IFERROR(VLOOKUP(A24&amp;ROW($L$4),L:N,3,0),"0")</f>
        <v>14</v>
      </c>
      <c r="Q24" s="12">
        <f>VLOOKUP(A24,'2.基础数值表'!A:N,14,0)</f>
        <v>20</v>
      </c>
      <c r="R24">
        <f t="shared" si="6"/>
        <v>1</v>
      </c>
      <c r="S24" s="12">
        <f t="shared" si="7"/>
        <v>20</v>
      </c>
      <c r="T24">
        <f t="shared" si="8"/>
        <v>10</v>
      </c>
      <c r="U24" s="8">
        <f>VLOOKUP(A24,'2.基础数值表'!A:N,4,FALSE)</f>
        <v>25</v>
      </c>
      <c r="V24">
        <f t="shared" si="3"/>
        <v>175</v>
      </c>
      <c r="W24">
        <f t="shared" si="4"/>
        <v>175</v>
      </c>
      <c r="X24" t="str">
        <f>VLOOKUP(A24,'2.基础数值表'!A:N,3,0)</f>
        <v>C农</v>
      </c>
      <c r="Y24">
        <f t="shared" si="5"/>
        <v>6</v>
      </c>
    </row>
    <row r="25" spans="1:25">
      <c r="A25" s="4" t="s">
        <v>82</v>
      </c>
      <c r="B25" s="10">
        <v>3</v>
      </c>
      <c r="C25" s="11" t="str">
        <f>D25&amp;COUNTIF(D$2:$D25,D25)</f>
        <v>011</v>
      </c>
      <c r="D25" s="12">
        <f>VLOOKUP($A25,'2.基础数值表'!$A:$N,5,FALSE)</f>
        <v>0</v>
      </c>
      <c r="E25" s="12">
        <f>B25*VLOOKUP($A25,'2.基础数值表'!$A:$N,6,FALSE)</f>
        <v>0</v>
      </c>
      <c r="F25" s="12" t="str">
        <f>G25&amp;COUNTIF($G$2:G25,G25)</f>
        <v>019</v>
      </c>
      <c r="G25" s="12">
        <f>VLOOKUP($A25,'2.基础数值表'!$A:$N,7,FALSE)</f>
        <v>0</v>
      </c>
      <c r="H25" s="12">
        <f>B25*VLOOKUP($A25,'2.基础数值表'!$A:$N,8,FALSE)</f>
        <v>0</v>
      </c>
      <c r="I25" s="12" t="str">
        <f>J25&amp;COUNTIF(J$2:$J25,J25)</f>
        <v>024</v>
      </c>
      <c r="J25" s="12">
        <f>VLOOKUP($A25,'2.基础数值表'!$A:$N,9,FALSE)</f>
        <v>0</v>
      </c>
      <c r="K25" s="12">
        <f>B25*VLOOKUP($A25,'2.基础数值表'!$A:$N,10,FALSE)</f>
        <v>0</v>
      </c>
      <c r="L25" s="12" t="str">
        <f>M25&amp;COUNTIF(M$2:$M25,M25)</f>
        <v>024</v>
      </c>
      <c r="M25" s="12">
        <f>VLOOKUP($A25,'2.基础数值表'!$A:$N,11,FALSE)</f>
        <v>0</v>
      </c>
      <c r="N25" s="12">
        <f>B25*VLOOKUP($A25,'2.基础数值表'!$A:$N,12,FALSE)</f>
        <v>0</v>
      </c>
      <c r="O25" s="16" t="str">
        <f>VLOOKUP(A25,'2.基础数值表'!A:N,2,FALSE)</f>
        <v>1</v>
      </c>
      <c r="P25" s="12">
        <f>B25+IFERROR(VLOOKUP(A25&amp;ROW($C$1),C:E,3,0),"0")+IFERROR(VLOOKUP(A25&amp;ROW($C$2),C:E,3,0),"0")+IFERROR(VLOOKUP(A25&amp;ROW($C$3),C:E,3,0),"0")+IFERROR(VLOOKUP(A25&amp;ROW($C$4),C:E,3,0),"0")+IFERROR(VLOOKUP(A25&amp;ROW($F$1),F:H,3,0),"0")+IFERROR(VLOOKUP(A25&amp;ROW($F$2),F:H,3,0),"0")+IFERROR(VLOOKUP(A25&amp;ROW($F$3),F:H,3,0),"0")+IFERROR(VLOOKUP(A25&amp;ROW($F$4),F:H,3,0),"0")+IFERROR(VLOOKUP(A25&amp;ROW($I$1),I:K,3,0),"0")+IFERROR(VLOOKUP(A25&amp;ROW($I$2),I:K,3,0),"0")+IFERROR(VLOOKUP(A25&amp;ROW($I$3),I:K,3,0),"0")+IFERROR(VLOOKUP(A25&amp;ROW($I$4),I:K,3,0),"0")+IFERROR(VLOOKUP(A25&amp;ROW($L$1),L:N,3,0),"0")+IFERROR(VLOOKUP(A25&amp;ROW($L$2),L:N,3,0),"0")+IFERROR(VLOOKUP(A25&amp;ROW($L$3),L:N,3,0),"0")+IFERROR(VLOOKUP(A25&amp;ROW($L$4),L:N,3,0),"0")</f>
        <v>3</v>
      </c>
      <c r="Q25" s="12">
        <f>VLOOKUP(A25,'2.基础数值表'!A:N,14,0)</f>
        <v>4</v>
      </c>
      <c r="R25">
        <f t="shared" si="6"/>
        <v>1</v>
      </c>
      <c r="S25" s="12">
        <f t="shared" si="7"/>
        <v>4</v>
      </c>
      <c r="T25">
        <f t="shared" si="8"/>
        <v>2</v>
      </c>
      <c r="U25" s="8">
        <f>VLOOKUP(A25,'2.基础数值表'!A:N,4,FALSE)</f>
        <v>64</v>
      </c>
      <c r="V25">
        <f t="shared" si="3"/>
        <v>192</v>
      </c>
      <c r="W25">
        <f t="shared" si="4"/>
        <v>192</v>
      </c>
      <c r="X25" t="str">
        <f>VLOOKUP(A25,'2.基础数值表'!A:N,3,0)</f>
        <v>C农</v>
      </c>
      <c r="Y25">
        <f t="shared" si="5"/>
        <v>1</v>
      </c>
    </row>
    <row r="26" spans="1:25">
      <c r="A26" s="4" t="s">
        <v>73</v>
      </c>
      <c r="B26" s="10">
        <v>4</v>
      </c>
      <c r="C26" s="11" t="str">
        <f>D26&amp;COUNTIF(D$2:$D26,D26)</f>
        <v>012</v>
      </c>
      <c r="D26" s="12">
        <f>VLOOKUP($A26,'2.基础数值表'!$A:$N,5,FALSE)</f>
        <v>0</v>
      </c>
      <c r="E26" s="12">
        <f>B26*VLOOKUP($A26,'2.基础数值表'!$A:$N,6,FALSE)</f>
        <v>0</v>
      </c>
      <c r="F26" s="12" t="str">
        <f>G26&amp;COUNTIF($G$2:G26,G26)</f>
        <v>020</v>
      </c>
      <c r="G26" s="12">
        <f>VLOOKUP($A26,'2.基础数值表'!$A:$N,7,FALSE)</f>
        <v>0</v>
      </c>
      <c r="H26" s="12">
        <f>B26*VLOOKUP($A26,'2.基础数值表'!$A:$N,8,FALSE)</f>
        <v>0</v>
      </c>
      <c r="I26" s="12" t="str">
        <f>J26&amp;COUNTIF(J$2:$J26,J26)</f>
        <v>025</v>
      </c>
      <c r="J26" s="12">
        <f>VLOOKUP($A26,'2.基础数值表'!$A:$N,9,FALSE)</f>
        <v>0</v>
      </c>
      <c r="K26" s="12">
        <f>B26*VLOOKUP($A26,'2.基础数值表'!$A:$N,10,FALSE)</f>
        <v>0</v>
      </c>
      <c r="L26" s="12" t="str">
        <f>M26&amp;COUNTIF(M$2:$M26,M26)</f>
        <v>025</v>
      </c>
      <c r="M26" s="12">
        <f>VLOOKUP($A26,'2.基础数值表'!$A:$N,11,FALSE)</f>
        <v>0</v>
      </c>
      <c r="N26" s="12">
        <f>B26*VLOOKUP($A26,'2.基础数值表'!$A:$N,12,FALSE)</f>
        <v>0</v>
      </c>
      <c r="O26" s="16" t="str">
        <f>VLOOKUP(A26,'2.基础数值表'!A:N,2,FALSE)</f>
        <v>1</v>
      </c>
      <c r="P26" s="12">
        <f>B26+IFERROR(VLOOKUP(A26&amp;ROW($C$1),C:E,3,0),"0")+IFERROR(VLOOKUP(A26&amp;ROW($C$2),C:E,3,0),"0")+IFERROR(VLOOKUP(A26&amp;ROW($C$3),C:E,3,0),"0")+IFERROR(VLOOKUP(A26&amp;ROW($C$4),C:E,3,0),"0")+IFERROR(VLOOKUP(A26&amp;ROW($F$1),F:H,3,0),"0")+IFERROR(VLOOKUP(A26&amp;ROW($F$2),F:H,3,0),"0")+IFERROR(VLOOKUP(A26&amp;ROW($F$3),F:H,3,0),"0")+IFERROR(VLOOKUP(A26&amp;ROW($F$4),F:H,3,0),"0")+IFERROR(VLOOKUP(A26&amp;ROW($I$1),I:K,3,0),"0")+IFERROR(VLOOKUP(A26&amp;ROW($I$2),I:K,3,0),"0")+IFERROR(VLOOKUP(A26&amp;ROW($I$3),I:K,3,0),"0")+IFERROR(VLOOKUP(A26&amp;ROW($I$4),I:K,3,0),"0")+IFERROR(VLOOKUP(A26&amp;ROW($L$1),L:N,3,0),"0")+IFERROR(VLOOKUP(A26&amp;ROW($L$2),L:N,3,0),"0")+IFERROR(VLOOKUP(A26&amp;ROW($L$3),L:N,3,0),"0")+IFERROR(VLOOKUP(A26&amp;ROW($L$4),L:N,3,0),"0")</f>
        <v>14</v>
      </c>
      <c r="Q26" s="12">
        <f>VLOOKUP(A26,'2.基础数值表'!A:N,14,0)</f>
        <v>10</v>
      </c>
      <c r="R26">
        <f t="shared" si="6"/>
        <v>2</v>
      </c>
      <c r="S26" s="12">
        <f t="shared" si="7"/>
        <v>20</v>
      </c>
      <c r="T26">
        <f t="shared" si="8"/>
        <v>10</v>
      </c>
      <c r="U26" s="8">
        <f>VLOOKUP(A26,'2.基础数值表'!A:N,4,FALSE)</f>
        <v>50</v>
      </c>
      <c r="V26">
        <f t="shared" si="3"/>
        <v>200</v>
      </c>
      <c r="W26">
        <f t="shared" si="4"/>
        <v>100</v>
      </c>
      <c r="X26" t="str">
        <f>VLOOKUP(A26,'2.基础数值表'!A:N,3,0)</f>
        <v>C农</v>
      </c>
      <c r="Y26">
        <f t="shared" si="5"/>
        <v>6</v>
      </c>
    </row>
    <row r="27" spans="1:25">
      <c r="A27" s="4" t="s">
        <v>80</v>
      </c>
      <c r="B27" s="10"/>
      <c r="C27" s="11" t="str">
        <f>D27&amp;COUNTIF(D$2:$D27,D27)</f>
        <v>013</v>
      </c>
      <c r="D27" s="12">
        <f>VLOOKUP($A27,'2.基础数值表'!$A:$N,5,FALSE)</f>
        <v>0</v>
      </c>
      <c r="E27" s="12">
        <f>B27*VLOOKUP($A27,'2.基础数值表'!$A:$N,6,FALSE)</f>
        <v>0</v>
      </c>
      <c r="F27" s="12" t="str">
        <f>G27&amp;COUNTIF($G$2:G27,G27)</f>
        <v>021</v>
      </c>
      <c r="G27" s="12">
        <f>VLOOKUP($A27,'2.基础数值表'!$A:$N,7,FALSE)</f>
        <v>0</v>
      </c>
      <c r="H27" s="12">
        <f>B27*VLOOKUP($A27,'2.基础数值表'!$A:$N,8,FALSE)</f>
        <v>0</v>
      </c>
      <c r="I27" s="12" t="str">
        <f>J27&amp;COUNTIF(J$2:$J27,J27)</f>
        <v>026</v>
      </c>
      <c r="J27" s="12">
        <f>VLOOKUP($A27,'2.基础数值表'!$A:$N,9,FALSE)</f>
        <v>0</v>
      </c>
      <c r="K27" s="12">
        <f>B27*VLOOKUP($A27,'2.基础数值表'!$A:$N,10,FALSE)</f>
        <v>0</v>
      </c>
      <c r="L27" s="12" t="str">
        <f>M27&amp;COUNTIF(M$2:$M27,M27)</f>
        <v>026</v>
      </c>
      <c r="M27" s="12">
        <f>VLOOKUP($A27,'2.基础数值表'!$A:$N,11,FALSE)</f>
        <v>0</v>
      </c>
      <c r="N27" s="12">
        <f>B27*VLOOKUP($A27,'2.基础数值表'!$A:$N,12,FALSE)</f>
        <v>0</v>
      </c>
      <c r="O27" s="16" t="str">
        <f>VLOOKUP(A27,'2.基础数值表'!A:N,2,FALSE)</f>
        <v>1</v>
      </c>
      <c r="P27" s="12">
        <f>B27+IFERROR(VLOOKUP(A27&amp;ROW($C$1),C:E,3,0),"0")+IFERROR(VLOOKUP(A27&amp;ROW($C$2),C:E,3,0),"0")+IFERROR(VLOOKUP(A27&amp;ROW($C$3),C:E,3,0),"0")+IFERROR(VLOOKUP(A27&amp;ROW($C$4),C:E,3,0),"0")+IFERROR(VLOOKUP(A27&amp;ROW($F$1),F:H,3,0),"0")+IFERROR(VLOOKUP(A27&amp;ROW($F$2),F:H,3,0),"0")+IFERROR(VLOOKUP(A27&amp;ROW($F$3),F:H,3,0),"0")+IFERROR(VLOOKUP(A27&amp;ROW($F$4),F:H,3,0),"0")+IFERROR(VLOOKUP(A27&amp;ROW($I$1),I:K,3,0),"0")+IFERROR(VLOOKUP(A27&amp;ROW($I$2),I:K,3,0),"0")+IFERROR(VLOOKUP(A27&amp;ROW($I$3),I:K,3,0),"0")+IFERROR(VLOOKUP(A27&amp;ROW($I$4),I:K,3,0),"0")+IFERROR(VLOOKUP(A27&amp;ROW($L$1),L:N,3,0),"0")+IFERROR(VLOOKUP(A27&amp;ROW($L$2),L:N,3,0),"0")+IFERROR(VLOOKUP(A27&amp;ROW($L$3),L:N,3,0),"0")+IFERROR(VLOOKUP(A27&amp;ROW($L$4),L:N,3,0),"0")</f>
        <v>2</v>
      </c>
      <c r="Q27" s="12">
        <f>VLOOKUP(A27,'2.基础数值表'!A:N,14,0)</f>
        <v>4</v>
      </c>
      <c r="R27">
        <f t="shared" si="6"/>
        <v>1</v>
      </c>
      <c r="S27" s="12">
        <f t="shared" si="7"/>
        <v>4</v>
      </c>
      <c r="T27">
        <f t="shared" si="8"/>
        <v>2</v>
      </c>
      <c r="U27" s="8">
        <f>VLOOKUP(A27,'2.基础数值表'!A:N,4,FALSE)</f>
        <v>125</v>
      </c>
      <c r="V27">
        <f t="shared" si="3"/>
        <v>0</v>
      </c>
      <c r="W27">
        <f t="shared" si="4"/>
        <v>0</v>
      </c>
      <c r="X27" t="str">
        <f>VLOOKUP(A27,'2.基础数值表'!A:N,3,0)</f>
        <v>C农</v>
      </c>
      <c r="Y27">
        <f t="shared" si="5"/>
        <v>2</v>
      </c>
    </row>
    <row r="28" spans="1:25">
      <c r="A28" s="4" t="s">
        <v>72</v>
      </c>
      <c r="B28" s="10"/>
      <c r="C28" s="11" t="str">
        <f>D28&amp;COUNTIF(D$2:$D28,D28)</f>
        <v>014</v>
      </c>
      <c r="D28" s="12">
        <f>VLOOKUP($A28,'2.基础数值表'!$A:$N,5,FALSE)</f>
        <v>0</v>
      </c>
      <c r="E28" s="12">
        <f>B28*VLOOKUP($A28,'2.基础数值表'!$A:$N,6,FALSE)</f>
        <v>0</v>
      </c>
      <c r="F28" s="12" t="str">
        <f>G28&amp;COUNTIF($G$2:G28,G28)</f>
        <v>022</v>
      </c>
      <c r="G28" s="12">
        <f>VLOOKUP($A28,'2.基础数值表'!$A:$N,7,FALSE)</f>
        <v>0</v>
      </c>
      <c r="H28" s="12">
        <f>B28*VLOOKUP($A28,'2.基础数值表'!$A:$N,8,FALSE)</f>
        <v>0</v>
      </c>
      <c r="I28" s="12" t="str">
        <f>J28&amp;COUNTIF(J$2:$J28,J28)</f>
        <v>027</v>
      </c>
      <c r="J28" s="12">
        <f>VLOOKUP($A28,'2.基础数值表'!$A:$N,9,FALSE)</f>
        <v>0</v>
      </c>
      <c r="K28" s="12">
        <f>B28*VLOOKUP($A28,'2.基础数值表'!$A:$N,10,FALSE)</f>
        <v>0</v>
      </c>
      <c r="L28" s="12" t="str">
        <f>M28&amp;COUNTIF(M$2:$M28,M28)</f>
        <v>027</v>
      </c>
      <c r="M28" s="12">
        <f>VLOOKUP($A28,'2.基础数值表'!$A:$N,11,FALSE)</f>
        <v>0</v>
      </c>
      <c r="N28" s="12">
        <f>B28*VLOOKUP($A28,'2.基础数值表'!$A:$N,12,FALSE)</f>
        <v>0</v>
      </c>
      <c r="O28" s="16" t="str">
        <f>VLOOKUP(A28,'2.基础数值表'!A:N,2,FALSE)</f>
        <v>1</v>
      </c>
      <c r="P28" s="12">
        <f>B28+IFERROR(VLOOKUP(A28&amp;ROW($C$1),C:E,3,0),"0")+IFERROR(VLOOKUP(A28&amp;ROW($C$2),C:E,3,0),"0")+IFERROR(VLOOKUP(A28&amp;ROW($C$3),C:E,3,0),"0")+IFERROR(VLOOKUP(A28&amp;ROW($C$4),C:E,3,0),"0")+IFERROR(VLOOKUP(A28&amp;ROW($F$1),F:H,3,0),"0")+IFERROR(VLOOKUP(A28&amp;ROW($F$2),F:H,3,0),"0")+IFERROR(VLOOKUP(A28&amp;ROW($F$3),F:H,3,0),"0")+IFERROR(VLOOKUP(A28&amp;ROW($F$4),F:H,3,0),"0")+IFERROR(VLOOKUP(A28&amp;ROW($I$1),I:K,3,0),"0")+IFERROR(VLOOKUP(A28&amp;ROW($I$2),I:K,3,0),"0")+IFERROR(VLOOKUP(A28&amp;ROW($I$3),I:K,3,0),"0")+IFERROR(VLOOKUP(A28&amp;ROW($I$4),I:K,3,0),"0")+IFERROR(VLOOKUP(A28&amp;ROW($L$1),L:N,3,0),"0")+IFERROR(VLOOKUP(A28&amp;ROW($L$2),L:N,3,0),"0")+IFERROR(VLOOKUP(A28&amp;ROW($L$3),L:N,3,0),"0")+IFERROR(VLOOKUP(A28&amp;ROW($L$4),L:N,3,0),"0")</f>
        <v>4</v>
      </c>
      <c r="Q28" s="12">
        <f>VLOOKUP(A28,'2.基础数值表'!A:N,14,0)</f>
        <v>10</v>
      </c>
      <c r="R28">
        <f t="shared" si="6"/>
        <v>1</v>
      </c>
      <c r="S28" s="12">
        <f t="shared" si="7"/>
        <v>10</v>
      </c>
      <c r="T28">
        <f t="shared" si="8"/>
        <v>5</v>
      </c>
      <c r="U28" s="8">
        <f>VLOOKUP(A28,'2.基础数值表'!A:N,4,FALSE)</f>
        <v>50</v>
      </c>
      <c r="V28">
        <f t="shared" si="3"/>
        <v>0</v>
      </c>
      <c r="W28">
        <f t="shared" si="4"/>
        <v>0</v>
      </c>
      <c r="X28" t="str">
        <f>VLOOKUP(A28,'2.基础数值表'!A:N,3,0)</f>
        <v>C农</v>
      </c>
      <c r="Y28">
        <f t="shared" si="5"/>
        <v>6</v>
      </c>
    </row>
    <row r="29" spans="1:25">
      <c r="A29" s="4" t="s">
        <v>76</v>
      </c>
      <c r="B29" s="10"/>
      <c r="C29" s="11" t="str">
        <f>D29&amp;COUNTIF(D$2:$D29,D29)</f>
        <v>015</v>
      </c>
      <c r="D29" s="12">
        <f>VLOOKUP($A29,'2.基础数值表'!$A:$N,5,FALSE)</f>
        <v>0</v>
      </c>
      <c r="E29" s="12">
        <f>B29*VLOOKUP($A29,'2.基础数值表'!$A:$N,6,FALSE)</f>
        <v>0</v>
      </c>
      <c r="F29" s="12" t="str">
        <f>G29&amp;COUNTIF($G$2:G29,G29)</f>
        <v>023</v>
      </c>
      <c r="G29" s="12">
        <f>VLOOKUP($A29,'2.基础数值表'!$A:$N,7,FALSE)</f>
        <v>0</v>
      </c>
      <c r="H29" s="12">
        <f>B29*VLOOKUP($A29,'2.基础数值表'!$A:$N,8,FALSE)</f>
        <v>0</v>
      </c>
      <c r="I29" s="12" t="str">
        <f>J29&amp;COUNTIF(J$2:$J29,J29)</f>
        <v>028</v>
      </c>
      <c r="J29" s="12">
        <f>VLOOKUP($A29,'2.基础数值表'!$A:$N,9,FALSE)</f>
        <v>0</v>
      </c>
      <c r="K29" s="12">
        <f>B29*VLOOKUP($A29,'2.基础数值表'!$A:$N,10,FALSE)</f>
        <v>0</v>
      </c>
      <c r="L29" s="12" t="str">
        <f>M29&amp;COUNTIF(M$2:$M29,M29)</f>
        <v>028</v>
      </c>
      <c r="M29" s="12">
        <f>VLOOKUP($A29,'2.基础数值表'!$A:$N,11,FALSE)</f>
        <v>0</v>
      </c>
      <c r="N29" s="12">
        <f>B29*VLOOKUP($A29,'2.基础数值表'!$A:$N,12,FALSE)</f>
        <v>0</v>
      </c>
      <c r="O29" s="16" t="str">
        <f>VLOOKUP(A29,'2.基础数值表'!A:N,2,FALSE)</f>
        <v>1</v>
      </c>
      <c r="P29" s="12">
        <f>B29+IFERROR(VLOOKUP(A29&amp;ROW($C$1),C:E,3,0),"0")+IFERROR(VLOOKUP(A29&amp;ROW($C$2),C:E,3,0),"0")+IFERROR(VLOOKUP(A29&amp;ROW($C$3),C:E,3,0),"0")+IFERROR(VLOOKUP(A29&amp;ROW($C$4),C:E,3,0),"0")+IFERROR(VLOOKUP(A29&amp;ROW($F$1),F:H,3,0),"0")+IFERROR(VLOOKUP(A29&amp;ROW($F$2),F:H,3,0),"0")+IFERROR(VLOOKUP(A29&amp;ROW($F$3),F:H,3,0),"0")+IFERROR(VLOOKUP(A29&amp;ROW($F$4),F:H,3,0),"0")+IFERROR(VLOOKUP(A29&amp;ROW($I$1),I:K,3,0),"0")+IFERROR(VLOOKUP(A29&amp;ROW($I$2),I:K,3,0),"0")+IFERROR(VLOOKUP(A29&amp;ROW($I$3),I:K,3,0),"0")+IFERROR(VLOOKUP(A29&amp;ROW($I$4),I:K,3,0),"0")+IFERROR(VLOOKUP(A29&amp;ROW($L$1),L:N,3,0),"0")+IFERROR(VLOOKUP(A29&amp;ROW($L$2),L:N,3,0),"0")+IFERROR(VLOOKUP(A29&amp;ROW($L$3),L:N,3,0),"0")+IFERROR(VLOOKUP(A29&amp;ROW($L$4),L:N,3,0),"0")</f>
        <v>7</v>
      </c>
      <c r="Q29" s="12">
        <f>VLOOKUP(A29,'2.基础数值表'!A:N,14,0)</f>
        <v>10</v>
      </c>
      <c r="R29">
        <f t="shared" si="6"/>
        <v>1</v>
      </c>
      <c r="S29" s="12">
        <f t="shared" si="7"/>
        <v>10</v>
      </c>
      <c r="T29">
        <f t="shared" si="8"/>
        <v>5</v>
      </c>
      <c r="U29" s="8">
        <f>VLOOKUP(A29,'2.基础数值表'!A:N,4,FALSE)</f>
        <v>50</v>
      </c>
      <c r="V29">
        <f t="shared" si="3"/>
        <v>0</v>
      </c>
      <c r="W29">
        <f t="shared" si="4"/>
        <v>0</v>
      </c>
      <c r="X29" t="str">
        <f>VLOOKUP(A29,'2.基础数值表'!A:N,3,0)</f>
        <v>C农</v>
      </c>
      <c r="Y29">
        <f t="shared" si="5"/>
        <v>3</v>
      </c>
    </row>
    <row r="30" spans="1:25">
      <c r="A30" s="4" t="s">
        <v>79</v>
      </c>
      <c r="B30" s="10"/>
      <c r="C30" s="11" t="str">
        <f>D30&amp;COUNTIF(D$2:$D30,D30)</f>
        <v>016</v>
      </c>
      <c r="D30" s="12">
        <f>VLOOKUP($A30,'2.基础数值表'!$A:$N,5,FALSE)</f>
        <v>0</v>
      </c>
      <c r="E30" s="12">
        <f>B30*VLOOKUP($A30,'2.基础数值表'!$A:$N,6,FALSE)</f>
        <v>0</v>
      </c>
      <c r="F30" s="12" t="str">
        <f>G30&amp;COUNTIF($G$2:G30,G30)</f>
        <v>024</v>
      </c>
      <c r="G30" s="12">
        <f>VLOOKUP($A30,'2.基础数值表'!$A:$N,7,FALSE)</f>
        <v>0</v>
      </c>
      <c r="H30" s="12">
        <f>B30*VLOOKUP($A30,'2.基础数值表'!$A:$N,8,FALSE)</f>
        <v>0</v>
      </c>
      <c r="I30" s="12" t="str">
        <f>J30&amp;COUNTIF(J$2:$J30,J30)</f>
        <v>029</v>
      </c>
      <c r="J30" s="12">
        <f>VLOOKUP($A30,'2.基础数值表'!$A:$N,9,FALSE)</f>
        <v>0</v>
      </c>
      <c r="K30" s="12">
        <f>B30*VLOOKUP($A30,'2.基础数值表'!$A:$N,10,FALSE)</f>
        <v>0</v>
      </c>
      <c r="L30" s="12" t="str">
        <f>M30&amp;COUNTIF(M$2:$M30,M30)</f>
        <v>029</v>
      </c>
      <c r="M30" s="12">
        <f>VLOOKUP($A30,'2.基础数值表'!$A:$N,11,FALSE)</f>
        <v>0</v>
      </c>
      <c r="N30" s="12">
        <f>B30*VLOOKUP($A30,'2.基础数值表'!$A:$N,12,FALSE)</f>
        <v>0</v>
      </c>
      <c r="O30" s="16" t="str">
        <f>VLOOKUP(A30,'2.基础数值表'!A:N,2,FALSE)</f>
        <v>1</v>
      </c>
      <c r="P30" s="12">
        <f>B30+IFERROR(VLOOKUP(A30&amp;ROW($C$1),C:E,3,0),"0")+IFERROR(VLOOKUP(A30&amp;ROW($C$2),C:E,3,0),"0")+IFERROR(VLOOKUP(A30&amp;ROW($C$3),C:E,3,0),"0")+IFERROR(VLOOKUP(A30&amp;ROW($C$4),C:E,3,0),"0")+IFERROR(VLOOKUP(A30&amp;ROW($F$1),F:H,3,0),"0")+IFERROR(VLOOKUP(A30&amp;ROW($F$2),F:H,3,0),"0")+IFERROR(VLOOKUP(A30&amp;ROW($F$3),F:H,3,0),"0")+IFERROR(VLOOKUP(A30&amp;ROW($F$4),F:H,3,0),"0")+IFERROR(VLOOKUP(A30&amp;ROW($I$1),I:K,3,0),"0")+IFERROR(VLOOKUP(A30&amp;ROW($I$2),I:K,3,0),"0")+IFERROR(VLOOKUP(A30&amp;ROW($I$3),I:K,3,0),"0")+IFERROR(VLOOKUP(A30&amp;ROW($I$4),I:K,3,0),"0")+IFERROR(VLOOKUP(A30&amp;ROW($L$1),L:N,3,0),"0")+IFERROR(VLOOKUP(A30&amp;ROW($L$2),L:N,3,0),"0")+IFERROR(VLOOKUP(A30&amp;ROW($L$3),L:N,3,0),"0")+IFERROR(VLOOKUP(A30&amp;ROW($L$4),L:N,3,0),"0")</f>
        <v>7</v>
      </c>
      <c r="Q30" s="12">
        <f>VLOOKUP(A30,'2.基础数值表'!A:N,14,0)</f>
        <v>20</v>
      </c>
      <c r="R30">
        <f t="shared" si="6"/>
        <v>1</v>
      </c>
      <c r="S30" s="12">
        <f t="shared" si="7"/>
        <v>20</v>
      </c>
      <c r="T30">
        <f t="shared" si="8"/>
        <v>10</v>
      </c>
      <c r="U30" s="8">
        <f>VLOOKUP(A30,'2.基础数值表'!A:N,4,FALSE)</f>
        <v>25</v>
      </c>
      <c r="V30">
        <f t="shared" si="3"/>
        <v>0</v>
      </c>
      <c r="W30">
        <f t="shared" si="4"/>
        <v>0</v>
      </c>
      <c r="X30" t="str">
        <f>VLOOKUP(A30,'2.基础数值表'!A:N,3,0)</f>
        <v>C农</v>
      </c>
      <c r="Y30">
        <f t="shared" si="5"/>
        <v>13</v>
      </c>
    </row>
    <row r="31" spans="1:25">
      <c r="A31" s="4" t="s">
        <v>75</v>
      </c>
      <c r="B31" s="10"/>
      <c r="C31" s="11" t="str">
        <f>D31&amp;COUNTIF(D$2:$D31,D31)</f>
        <v>017</v>
      </c>
      <c r="D31" s="12">
        <f>VLOOKUP($A31,'2.基础数值表'!$A:$N,5,FALSE)</f>
        <v>0</v>
      </c>
      <c r="E31" s="12">
        <f>B31*VLOOKUP($A31,'2.基础数值表'!$A:$N,6,FALSE)</f>
        <v>0</v>
      </c>
      <c r="F31" s="12" t="str">
        <f>G31&amp;COUNTIF($G$2:G31,G31)</f>
        <v>025</v>
      </c>
      <c r="G31" s="12">
        <f>VLOOKUP($A31,'2.基础数值表'!$A:$N,7,FALSE)</f>
        <v>0</v>
      </c>
      <c r="H31" s="12">
        <f>B31*VLOOKUP($A31,'2.基础数值表'!$A:$N,8,FALSE)</f>
        <v>0</v>
      </c>
      <c r="I31" s="12" t="str">
        <f>J31&amp;COUNTIF(J$2:$J31,J31)</f>
        <v>030</v>
      </c>
      <c r="J31" s="12">
        <f>VLOOKUP($A31,'2.基础数值表'!$A:$N,9,FALSE)</f>
        <v>0</v>
      </c>
      <c r="K31" s="12">
        <f>B31*VLOOKUP($A31,'2.基础数值表'!$A:$N,10,FALSE)</f>
        <v>0</v>
      </c>
      <c r="L31" s="12" t="str">
        <f>M31&amp;COUNTIF(M$2:$M31,M31)</f>
        <v>030</v>
      </c>
      <c r="M31" s="12">
        <f>VLOOKUP($A31,'2.基础数值表'!$A:$N,11,FALSE)</f>
        <v>0</v>
      </c>
      <c r="N31" s="12">
        <f>B31*VLOOKUP($A31,'2.基础数值表'!$A:$N,12,FALSE)</f>
        <v>0</v>
      </c>
      <c r="O31" s="16" t="str">
        <f>VLOOKUP(A31,'2.基础数值表'!A:N,2,FALSE)</f>
        <v>1</v>
      </c>
      <c r="P31" s="12">
        <f>B31+IFERROR(VLOOKUP(A31&amp;ROW($C$1),C:E,3,0),"0")+IFERROR(VLOOKUP(A31&amp;ROW($C$2),C:E,3,0),"0")+IFERROR(VLOOKUP(A31&amp;ROW($C$3),C:E,3,0),"0")+IFERROR(VLOOKUP(A31&amp;ROW($C$4),C:E,3,0),"0")+IFERROR(VLOOKUP(A31&amp;ROW($F$1),F:H,3,0),"0")+IFERROR(VLOOKUP(A31&amp;ROW($F$2),F:H,3,0),"0")+IFERROR(VLOOKUP(A31&amp;ROW($F$3),F:H,3,0),"0")+IFERROR(VLOOKUP(A31&amp;ROW($F$4),F:H,3,0),"0")+IFERROR(VLOOKUP(A31&amp;ROW($I$1),I:K,3,0),"0")+IFERROR(VLOOKUP(A31&amp;ROW($I$2),I:K,3,0),"0")+IFERROR(VLOOKUP(A31&amp;ROW($I$3),I:K,3,0),"0")+IFERROR(VLOOKUP(A31&amp;ROW($I$4),I:K,3,0),"0")+IFERROR(VLOOKUP(A31&amp;ROW($L$1),L:N,3,0),"0")+IFERROR(VLOOKUP(A31&amp;ROW($L$2),L:N,3,0),"0")+IFERROR(VLOOKUP(A31&amp;ROW($L$3),L:N,3,0),"0")+IFERROR(VLOOKUP(A31&amp;ROW($L$4),L:N,3,0),"0")</f>
        <v>35</v>
      </c>
      <c r="Q31" s="12">
        <f>VLOOKUP(A31,'2.基础数值表'!A:N,14,0)</f>
        <v>20</v>
      </c>
      <c r="R31">
        <f t="shared" si="6"/>
        <v>2</v>
      </c>
      <c r="S31" s="12">
        <f t="shared" si="7"/>
        <v>40</v>
      </c>
      <c r="T31">
        <f t="shared" si="8"/>
        <v>20</v>
      </c>
      <c r="U31" s="8">
        <f>VLOOKUP(A31,'2.基础数值表'!A:N,4,FALSE)</f>
        <v>25</v>
      </c>
      <c r="V31">
        <f t="shared" si="3"/>
        <v>0</v>
      </c>
      <c r="W31">
        <f t="shared" si="4"/>
        <v>0</v>
      </c>
      <c r="X31" t="str">
        <f>VLOOKUP(A31,'2.基础数值表'!A:N,3,0)</f>
        <v>C农</v>
      </c>
      <c r="Y31">
        <f t="shared" si="5"/>
        <v>5</v>
      </c>
    </row>
    <row r="32" spans="1:25">
      <c r="A32" s="13" t="s">
        <v>118</v>
      </c>
      <c r="B32" s="13">
        <f>VLOOKUP($A32,'2.基础数值表'!$A:$N,14,0)</f>
        <v>8</v>
      </c>
      <c r="C32" s="13"/>
      <c r="D32" s="13" t="str">
        <f>VLOOKUP($A32,'2.基础数值表'!$A:$N,5,FALSE)</f>
        <v>织物</v>
      </c>
      <c r="E32" s="13">
        <f>B32*VLOOKUP($A32,'2.基础数值表'!$A:$N,6,FALSE)</f>
        <v>12</v>
      </c>
      <c r="F32" s="13" t="str">
        <f>G32&amp;COUNTIF($G$2:G32,G32)</f>
        <v>026</v>
      </c>
      <c r="G32" s="13">
        <f>VLOOKUP($A32,'2.基础数值表'!$A:$N,7,FALSE)</f>
        <v>0</v>
      </c>
      <c r="H32" s="13">
        <f>B32*VLOOKUP($A32,'2.基础数值表'!$A:$N,8,FALSE)</f>
        <v>0</v>
      </c>
      <c r="I32" s="13" t="str">
        <f>J32&amp;COUNTIF(J$2:$J32,J32)</f>
        <v>031</v>
      </c>
      <c r="J32" s="13">
        <f>VLOOKUP($A32,'2.基础数值表'!$A:$N,9,FALSE)</f>
        <v>0</v>
      </c>
      <c r="K32" s="13">
        <f>B32*VLOOKUP($A32,'2.基础数值表'!$A:$N,10,FALSE)</f>
        <v>0</v>
      </c>
      <c r="L32" s="13" t="str">
        <f>M32&amp;COUNTIF(M$2:$M32,M32)</f>
        <v>031</v>
      </c>
      <c r="M32" s="13">
        <f>VLOOKUP($A32,'2.基础数值表'!$A:$N,11,FALSE)</f>
        <v>0</v>
      </c>
      <c r="N32" s="13">
        <f>B32*VLOOKUP($A32,'2.基础数值表'!$A:$N,12,FALSE)</f>
        <v>0</v>
      </c>
      <c r="O32" s="17" t="str">
        <f>VLOOKUP(A32,'2.基础数值表'!A:N,2,FALSE)</f>
        <v>3</v>
      </c>
      <c r="P32" s="13">
        <f>B32+IFERROR(VLOOKUP(A32&amp;ROW($C$1),C:E,3,0),"0")+IFERROR(VLOOKUP(A32&amp;ROW($C$2),C:E,3,0),"0")+IFERROR(VLOOKUP(A32&amp;ROW($C$3),C:E,3,0),"0")+IFERROR(VLOOKUP(A32&amp;ROW($C$4),C:E,3,0),"0")+IFERROR(VLOOKUP(A32&amp;ROW($F$1),F:H,3,0),"0")+IFERROR(VLOOKUP(A32&amp;ROW($F$2),F:H,3,0),"0")+IFERROR(VLOOKUP(A32&amp;ROW($F$3),F:H,3,0),"0")+IFERROR(VLOOKUP(A32&amp;ROW($F$4),F:H,3,0),"0")+IFERROR(VLOOKUP(A32&amp;ROW($I$1),I:K,3,0),"0")+IFERROR(VLOOKUP(A32&amp;ROW($I$2),I:K,3,0),"0")+IFERROR(VLOOKUP(A32&amp;ROW($I$3),I:K,3,0),"0")+IFERROR(VLOOKUP(A32&amp;ROW($I$4),I:K,3,0),"0")+IFERROR(VLOOKUP(A32&amp;ROW($L$1),L:N,3,0),"0")+IFERROR(VLOOKUP(A32&amp;ROW($L$2),L:N,3,0),"0")+IFERROR(VLOOKUP(A32&amp;ROW($L$3),L:N,3,0),"0")+IFERROR(VLOOKUP(A32&amp;ROW($L$4),L:N,3,0),"0")</f>
        <v>8</v>
      </c>
      <c r="Q32" s="13">
        <f>VLOOKUP(A32,'2.基础数值表'!A:N,14,0)</f>
        <v>8</v>
      </c>
      <c r="R32" s="13">
        <f t="shared" si="6"/>
        <v>1</v>
      </c>
      <c r="S32" s="13">
        <f t="shared" si="7"/>
        <v>8</v>
      </c>
      <c r="T32" s="13">
        <f t="shared" si="8"/>
        <v>4</v>
      </c>
      <c r="U32" s="18">
        <f>VLOOKUP(A32,'2.基础数值表'!A:N,4,FALSE)</f>
        <v>310</v>
      </c>
      <c r="V32" s="13">
        <f t="shared" si="3"/>
        <v>2480</v>
      </c>
      <c r="W32" s="13">
        <f t="shared" si="4"/>
        <v>2480</v>
      </c>
      <c r="X32" s="13" t="str">
        <f>VLOOKUP(A32,'2.基础数值表'!A:N,3,0)</f>
        <v>E高</v>
      </c>
      <c r="Y32" s="13">
        <f t="shared" si="5"/>
        <v>0</v>
      </c>
    </row>
  </sheetData>
  <sortState ref="A2:Q31">
    <sortCondition ref="O2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3"/>
  <sheetViews>
    <sheetView workbookViewId="0">
      <selection activeCell="A49" sqref="A49"/>
    </sheetView>
  </sheetViews>
  <sheetFormatPr defaultColWidth="9" defaultRowHeight="13.5"/>
  <cols>
    <col min="2" max="2" width="11.5" customWidth="1"/>
    <col min="5" max="5" width="8.75" customWidth="1"/>
    <col min="6" max="6" width="7.25" customWidth="1"/>
    <col min="7" max="7" width="7.375" customWidth="1"/>
    <col min="8" max="8" width="7.125" customWidth="1"/>
    <col min="9" max="9" width="7.75" customWidth="1"/>
    <col min="10" max="10" width="7.625" customWidth="1"/>
    <col min="11" max="11" width="4.125" customWidth="1"/>
    <col min="12" max="12" width="5.5" customWidth="1"/>
    <col min="13" max="13" width="8" customWidth="1"/>
    <col min="14" max="14" width="7.875" customWidth="1"/>
    <col min="15" max="15" width="8.25" customWidth="1"/>
  </cols>
  <sheetData>
    <row r="1" spans="1:15">
      <c r="A1" t="s">
        <v>55</v>
      </c>
      <c r="B1" t="s">
        <v>123</v>
      </c>
      <c r="C1" t="s">
        <v>134</v>
      </c>
      <c r="D1" t="s">
        <v>135</v>
      </c>
      <c r="E1" t="s">
        <v>59</v>
      </c>
      <c r="F1" t="s">
        <v>61</v>
      </c>
      <c r="G1" t="s">
        <v>63</v>
      </c>
      <c r="H1" t="s">
        <v>64</v>
      </c>
      <c r="I1" t="s">
        <v>28</v>
      </c>
      <c r="J1" t="s">
        <v>66</v>
      </c>
      <c r="K1" t="s">
        <v>137</v>
      </c>
      <c r="L1" s="6" t="s">
        <v>57</v>
      </c>
      <c r="M1" t="s">
        <v>32</v>
      </c>
      <c r="N1" t="s">
        <v>136</v>
      </c>
      <c r="O1" t="s">
        <v>138</v>
      </c>
    </row>
    <row r="2" spans="1:15">
      <c r="A2" t="str">
        <f>'3.城市产业表'!A16</f>
        <v>水</v>
      </c>
      <c r="B2">
        <f>'3.城市产业表'!B16</f>
        <v>36</v>
      </c>
      <c r="C2">
        <f>'3.城市产业表'!U16</f>
        <v>3</v>
      </c>
      <c r="D2">
        <f>'3.城市产业表'!V16</f>
        <v>108</v>
      </c>
      <c r="E2">
        <f>'3.城市产业表'!D16</f>
        <v>0</v>
      </c>
      <c r="F2">
        <f>'3.城市产业表'!G16</f>
        <v>0</v>
      </c>
      <c r="G2">
        <f>'3.城市产业表'!J16</f>
        <v>0</v>
      </c>
      <c r="H2">
        <f>'3.城市产业表'!M16</f>
        <v>0</v>
      </c>
      <c r="I2">
        <f>'3.城市产业表'!P16</f>
        <v>46</v>
      </c>
      <c r="J2">
        <f>'3.城市产业表'!Q16</f>
        <v>42</v>
      </c>
      <c r="K2">
        <f>'3.城市产业表'!R16</f>
        <v>2</v>
      </c>
      <c r="L2" t="str">
        <f>'3.城市产业表'!X16</f>
        <v>A井</v>
      </c>
      <c r="M2">
        <f>'3.城市产业表'!W16</f>
        <v>54</v>
      </c>
      <c r="N2">
        <f>'3.城市产业表'!Y16</f>
        <v>38</v>
      </c>
      <c r="O2">
        <f t="shared" ref="O2:O32" si="0">N2/J2</f>
        <v>0.904761904761905</v>
      </c>
    </row>
    <row r="3" spans="1:15">
      <c r="A3" t="str">
        <f>'3.城市产业表'!A23</f>
        <v>矿粉</v>
      </c>
      <c r="B3">
        <f>'3.城市产业表'!B23</f>
        <v>22</v>
      </c>
      <c r="C3">
        <f>'3.城市产业表'!U23</f>
        <v>5</v>
      </c>
      <c r="D3">
        <f>'3.城市产业表'!V23</f>
        <v>110</v>
      </c>
      <c r="E3">
        <f>'3.城市产业表'!D23</f>
        <v>0</v>
      </c>
      <c r="F3">
        <f>'3.城市产业表'!G23</f>
        <v>0</v>
      </c>
      <c r="G3">
        <f>'3.城市产业表'!J23</f>
        <v>0</v>
      </c>
      <c r="H3">
        <f>'3.城市产业表'!M23</f>
        <v>0</v>
      </c>
      <c r="I3">
        <f>'3.城市产业表'!P23</f>
        <v>182</v>
      </c>
      <c r="J3">
        <f>'3.城市产业表'!Q23</f>
        <v>70</v>
      </c>
      <c r="K3">
        <f>'3.城市产业表'!R23</f>
        <v>3</v>
      </c>
      <c r="L3" t="str">
        <f>'3.城市产业表'!X23</f>
        <v>B采</v>
      </c>
      <c r="M3">
        <f>'3.城市产业表'!W23</f>
        <v>36.6666666666667</v>
      </c>
      <c r="N3">
        <f>'3.城市产业表'!Y23</f>
        <v>28</v>
      </c>
      <c r="O3">
        <f t="shared" si="0"/>
        <v>0.4</v>
      </c>
    </row>
    <row r="4" spans="1:15">
      <c r="A4" t="str">
        <f>'3.城市产业表'!A15</f>
        <v>蔬菜</v>
      </c>
      <c r="B4">
        <f>'3.城市产业表'!B15</f>
        <v>7</v>
      </c>
      <c r="C4">
        <f>'3.城市产业表'!U15</f>
        <v>25</v>
      </c>
      <c r="D4">
        <f>'3.城市产业表'!V15</f>
        <v>175</v>
      </c>
      <c r="E4">
        <f>'3.城市产业表'!D15</f>
        <v>0</v>
      </c>
      <c r="F4">
        <f>'3.城市产业表'!G15</f>
        <v>0</v>
      </c>
      <c r="G4">
        <f>'3.城市产业表'!J15</f>
        <v>0</v>
      </c>
      <c r="H4">
        <f>'3.城市产业表'!M15</f>
        <v>0</v>
      </c>
      <c r="I4">
        <f>'3.城市产业表'!P15</f>
        <v>24.5</v>
      </c>
      <c r="J4">
        <f>'3.城市产业表'!Q15</f>
        <v>20</v>
      </c>
      <c r="K4">
        <f>'3.城市产业表'!R15</f>
        <v>2</v>
      </c>
      <c r="L4" t="str">
        <f>'3.城市产业表'!X15</f>
        <v>C农</v>
      </c>
      <c r="M4">
        <f>'3.城市产业表'!W15</f>
        <v>87.5</v>
      </c>
      <c r="N4">
        <f>'3.城市产业表'!Y15</f>
        <v>15.5</v>
      </c>
      <c r="O4">
        <f t="shared" si="0"/>
        <v>0.774999999999998</v>
      </c>
    </row>
    <row r="5" spans="1:15">
      <c r="A5" t="str">
        <f>'3.城市产业表'!A17</f>
        <v>牛奶</v>
      </c>
      <c r="B5">
        <f>'3.城市产业表'!B17</f>
        <v>3</v>
      </c>
      <c r="C5">
        <f>'3.城市产业表'!U17</f>
        <v>64</v>
      </c>
      <c r="D5">
        <f>'3.城市产业表'!V17</f>
        <v>192</v>
      </c>
      <c r="E5">
        <f>'3.城市产业表'!D17</f>
        <v>0</v>
      </c>
      <c r="F5">
        <f>'3.城市产业表'!G17</f>
        <v>0</v>
      </c>
      <c r="G5">
        <f>'3.城市产业表'!J17</f>
        <v>0</v>
      </c>
      <c r="H5">
        <f>'3.城市产业表'!M17</f>
        <v>0</v>
      </c>
      <c r="I5">
        <f>'3.城市产业表'!P17</f>
        <v>3</v>
      </c>
      <c r="J5">
        <f>'3.城市产业表'!Q17</f>
        <v>4</v>
      </c>
      <c r="K5">
        <f>'3.城市产业表'!R17</f>
        <v>1</v>
      </c>
      <c r="L5" t="str">
        <f>'3.城市产业表'!X17</f>
        <v>C农</v>
      </c>
      <c r="M5">
        <f>'3.城市产业表'!W17</f>
        <v>192</v>
      </c>
      <c r="N5">
        <f>'3.城市产业表'!Y17</f>
        <v>1</v>
      </c>
      <c r="O5">
        <f t="shared" si="0"/>
        <v>0.25</v>
      </c>
    </row>
    <row r="6" spans="1:15">
      <c r="A6" t="str">
        <f>'3.城市产业表'!A18</f>
        <v>鸡肉</v>
      </c>
      <c r="B6">
        <f>'3.城市产业表'!B18</f>
        <v>3</v>
      </c>
      <c r="C6">
        <f>'3.城市产业表'!U18</f>
        <v>64</v>
      </c>
      <c r="D6">
        <f>'3.城市产业表'!V18</f>
        <v>192</v>
      </c>
      <c r="E6">
        <f>'3.城市产业表'!D18</f>
        <v>0</v>
      </c>
      <c r="F6">
        <f>'3.城市产业表'!G18</f>
        <v>0</v>
      </c>
      <c r="G6">
        <f>'3.城市产业表'!J18</f>
        <v>0</v>
      </c>
      <c r="H6">
        <f>'3.城市产业表'!M18</f>
        <v>0</v>
      </c>
      <c r="I6">
        <f>'3.城市产业表'!P18</f>
        <v>3</v>
      </c>
      <c r="J6">
        <f>'3.城市产业表'!Q18</f>
        <v>4</v>
      </c>
      <c r="K6">
        <f>'3.城市产业表'!R18</f>
        <v>1</v>
      </c>
      <c r="L6" t="str">
        <f>'3.城市产业表'!X18</f>
        <v>C农</v>
      </c>
      <c r="M6">
        <f>'3.城市产业表'!W18</f>
        <v>192</v>
      </c>
      <c r="N6">
        <f>'3.城市产业表'!Y18</f>
        <v>1</v>
      </c>
      <c r="O6">
        <f t="shared" si="0"/>
        <v>0.25</v>
      </c>
    </row>
    <row r="7" spans="1:15">
      <c r="A7" t="str">
        <f>'3.城市产业表'!A19</f>
        <v>猪肉</v>
      </c>
      <c r="B7">
        <f>'3.城市产业表'!B19</f>
        <v>3</v>
      </c>
      <c r="C7">
        <f>'3.城市产业表'!U19</f>
        <v>64</v>
      </c>
      <c r="D7">
        <f>'3.城市产业表'!V19</f>
        <v>192</v>
      </c>
      <c r="E7">
        <f>'3.城市产业表'!D19</f>
        <v>0</v>
      </c>
      <c r="F7">
        <f>'3.城市产业表'!G19</f>
        <v>0</v>
      </c>
      <c r="G7">
        <f>'3.城市产业表'!J19</f>
        <v>0</v>
      </c>
      <c r="H7">
        <f>'3.城市产业表'!M19</f>
        <v>0</v>
      </c>
      <c r="I7">
        <f>'3.城市产业表'!P19</f>
        <v>3</v>
      </c>
      <c r="J7">
        <f>'3.城市产业表'!Q19</f>
        <v>8</v>
      </c>
      <c r="K7">
        <f>'3.城市产业表'!R19</f>
        <v>1</v>
      </c>
      <c r="L7" t="str">
        <f>'3.城市产业表'!X19</f>
        <v>C农</v>
      </c>
      <c r="M7">
        <f>'3.城市产业表'!W19</f>
        <v>192</v>
      </c>
      <c r="N7">
        <f>'3.城市产业表'!Y19</f>
        <v>5</v>
      </c>
      <c r="O7">
        <f t="shared" si="0"/>
        <v>0.625</v>
      </c>
    </row>
    <row r="8" spans="1:15">
      <c r="A8" t="str">
        <f>'3.城市产业表'!A20</f>
        <v>水果</v>
      </c>
      <c r="B8">
        <f>'3.城市产业表'!B20</f>
        <v>7</v>
      </c>
      <c r="C8">
        <f>'3.城市产业表'!U20</f>
        <v>25</v>
      </c>
      <c r="D8">
        <f>'3.城市产业表'!V20</f>
        <v>175</v>
      </c>
      <c r="E8">
        <f>'3.城市产业表'!D20</f>
        <v>0</v>
      </c>
      <c r="F8">
        <f>'3.城市产业表'!G20</f>
        <v>0</v>
      </c>
      <c r="G8">
        <f>'3.城市产业表'!J20</f>
        <v>0</v>
      </c>
      <c r="H8">
        <f>'3.城市产业表'!M20</f>
        <v>0</v>
      </c>
      <c r="I8">
        <f>'3.城市产业表'!P20</f>
        <v>14</v>
      </c>
      <c r="J8">
        <f>'3.城市产业表'!Q20</f>
        <v>20</v>
      </c>
      <c r="K8">
        <f>'3.城市产业表'!R20</f>
        <v>1</v>
      </c>
      <c r="L8" t="str">
        <f>'3.城市产业表'!X20</f>
        <v>C农</v>
      </c>
      <c r="M8">
        <f>'3.城市产业表'!W20</f>
        <v>175</v>
      </c>
      <c r="N8">
        <f>'3.城市产业表'!Y20</f>
        <v>6</v>
      </c>
      <c r="O8">
        <f t="shared" si="0"/>
        <v>0.3</v>
      </c>
    </row>
    <row r="9" spans="1:15">
      <c r="A9" t="str">
        <f>'3.城市产业表'!A21</f>
        <v>生皮</v>
      </c>
      <c r="B9">
        <f>'3.城市产业表'!B21</f>
        <v>3</v>
      </c>
      <c r="C9">
        <f>'3.城市产业表'!U21</f>
        <v>125</v>
      </c>
      <c r="D9">
        <f>'3.城市产业表'!V21</f>
        <v>375</v>
      </c>
      <c r="E9">
        <f>'3.城市产业表'!D21</f>
        <v>0</v>
      </c>
      <c r="F9">
        <f>'3.城市产业表'!G21</f>
        <v>0</v>
      </c>
      <c r="G9">
        <f>'3.城市产业表'!J21</f>
        <v>0</v>
      </c>
      <c r="H9">
        <f>'3.城市产业表'!M21</f>
        <v>0</v>
      </c>
      <c r="I9">
        <f>'3.城市产业表'!P21</f>
        <v>3</v>
      </c>
      <c r="J9">
        <f>'3.城市产业表'!Q21</f>
        <v>2</v>
      </c>
      <c r="K9">
        <f>'3.城市产业表'!R21</f>
        <v>2</v>
      </c>
      <c r="L9" t="str">
        <f>'3.城市产业表'!X21</f>
        <v>C农</v>
      </c>
      <c r="M9">
        <f>'3.城市产业表'!W21</f>
        <v>187.5</v>
      </c>
      <c r="N9">
        <f>'3.城市产业表'!Y21</f>
        <v>1</v>
      </c>
      <c r="O9">
        <f t="shared" si="0"/>
        <v>0.5</v>
      </c>
    </row>
    <row r="10" spans="1:15">
      <c r="A10" t="str">
        <f>'3.城市产业表'!A22</f>
        <v>甘蔗</v>
      </c>
      <c r="B10">
        <f>'3.城市产业表'!B22</f>
        <v>7</v>
      </c>
      <c r="C10">
        <f>'3.城市产业表'!U22</f>
        <v>25</v>
      </c>
      <c r="D10">
        <f>'3.城市产业表'!V22</f>
        <v>175</v>
      </c>
      <c r="E10">
        <f>'3.城市产业表'!D22</f>
        <v>0</v>
      </c>
      <c r="F10">
        <f>'3.城市产业表'!G22</f>
        <v>0</v>
      </c>
      <c r="G10">
        <f>'3.城市产业表'!J22</f>
        <v>0</v>
      </c>
      <c r="H10">
        <f>'3.城市产业表'!M22</f>
        <v>0</v>
      </c>
      <c r="I10">
        <f>'3.城市产业表'!P22</f>
        <v>12</v>
      </c>
      <c r="J10">
        <f>'3.城市产业表'!Q22</f>
        <v>20</v>
      </c>
      <c r="K10">
        <f>'3.城市产业表'!R22</f>
        <v>1</v>
      </c>
      <c r="L10" t="str">
        <f>'3.城市产业表'!X22</f>
        <v>C农</v>
      </c>
      <c r="M10">
        <f>'3.城市产业表'!W22</f>
        <v>175</v>
      </c>
      <c r="N10">
        <f>'3.城市产业表'!Y22</f>
        <v>8</v>
      </c>
      <c r="O10">
        <f t="shared" si="0"/>
        <v>0.4</v>
      </c>
    </row>
    <row r="11" spans="1:15">
      <c r="A11" t="str">
        <f>'3.城市产业表'!A24</f>
        <v>小麦</v>
      </c>
      <c r="B11">
        <f>'3.城市产业表'!B24</f>
        <v>7</v>
      </c>
      <c r="C11">
        <f>'3.城市产业表'!U24</f>
        <v>25</v>
      </c>
      <c r="D11">
        <f>'3.城市产业表'!V24</f>
        <v>175</v>
      </c>
      <c r="E11">
        <f>'3.城市产业表'!D24</f>
        <v>0</v>
      </c>
      <c r="F11">
        <f>'3.城市产业表'!G24</f>
        <v>0</v>
      </c>
      <c r="G11">
        <f>'3.城市产业表'!J24</f>
        <v>0</v>
      </c>
      <c r="H11">
        <f>'3.城市产业表'!M24</f>
        <v>0</v>
      </c>
      <c r="I11">
        <f>'3.城市产业表'!P24</f>
        <v>14</v>
      </c>
      <c r="J11">
        <f>'3.城市产业表'!Q24</f>
        <v>20</v>
      </c>
      <c r="K11">
        <f>'3.城市产业表'!R24</f>
        <v>1</v>
      </c>
      <c r="L11" t="str">
        <f>'3.城市产业表'!X24</f>
        <v>C农</v>
      </c>
      <c r="M11">
        <f>'3.城市产业表'!W24</f>
        <v>175</v>
      </c>
      <c r="N11">
        <f>'3.城市产业表'!Y24</f>
        <v>6</v>
      </c>
      <c r="O11">
        <f t="shared" si="0"/>
        <v>0.3</v>
      </c>
    </row>
    <row r="12" spans="1:15">
      <c r="A12" t="str">
        <f>'3.城市产业表'!A25</f>
        <v>鸡蛋</v>
      </c>
      <c r="B12">
        <f>'3.城市产业表'!B25</f>
        <v>3</v>
      </c>
      <c r="C12">
        <f>'3.城市产业表'!U25</f>
        <v>64</v>
      </c>
      <c r="D12">
        <f>'3.城市产业表'!V25</f>
        <v>192</v>
      </c>
      <c r="E12">
        <f>'3.城市产业表'!D25</f>
        <v>0</v>
      </c>
      <c r="F12">
        <f>'3.城市产业表'!G25</f>
        <v>0</v>
      </c>
      <c r="G12">
        <f>'3.城市产业表'!J25</f>
        <v>0</v>
      </c>
      <c r="H12">
        <f>'3.城市产业表'!M25</f>
        <v>0</v>
      </c>
      <c r="I12">
        <f>'3.城市产业表'!P25</f>
        <v>3</v>
      </c>
      <c r="J12">
        <f>'3.城市产业表'!Q25</f>
        <v>4</v>
      </c>
      <c r="K12">
        <f>'3.城市产业表'!R25</f>
        <v>1</v>
      </c>
      <c r="L12" t="str">
        <f>'3.城市产业表'!X25</f>
        <v>C农</v>
      </c>
      <c r="M12">
        <f>'3.城市产业表'!W25</f>
        <v>192</v>
      </c>
      <c r="N12">
        <f>'3.城市产业表'!Y25</f>
        <v>1</v>
      </c>
      <c r="O12">
        <f t="shared" si="0"/>
        <v>0.25</v>
      </c>
    </row>
    <row r="13" spans="1:15">
      <c r="A13" t="str">
        <f>'3.城市产业表'!A26</f>
        <v>药材</v>
      </c>
      <c r="B13">
        <f>'3.城市产业表'!B26</f>
        <v>4</v>
      </c>
      <c r="C13">
        <f>'3.城市产业表'!U26</f>
        <v>50</v>
      </c>
      <c r="D13">
        <f>'3.城市产业表'!V26</f>
        <v>200</v>
      </c>
      <c r="E13">
        <f>'3.城市产业表'!D26</f>
        <v>0</v>
      </c>
      <c r="F13">
        <f>'3.城市产业表'!G26</f>
        <v>0</v>
      </c>
      <c r="G13">
        <f>'3.城市产业表'!J26</f>
        <v>0</v>
      </c>
      <c r="H13">
        <f>'3.城市产业表'!M26</f>
        <v>0</v>
      </c>
      <c r="I13">
        <f>'3.城市产业表'!P26</f>
        <v>14</v>
      </c>
      <c r="J13">
        <f>'3.城市产业表'!Q26</f>
        <v>10</v>
      </c>
      <c r="K13">
        <f>'3.城市产业表'!R26</f>
        <v>2</v>
      </c>
      <c r="L13" t="str">
        <f>'3.城市产业表'!X26</f>
        <v>C农</v>
      </c>
      <c r="M13">
        <f>'3.城市产业表'!W26</f>
        <v>100</v>
      </c>
      <c r="N13">
        <f>'3.城市产业表'!Y26</f>
        <v>6</v>
      </c>
      <c r="O13">
        <f t="shared" si="0"/>
        <v>0.6</v>
      </c>
    </row>
    <row r="14" spans="1:15">
      <c r="A14" t="str">
        <f>'3.城市产业表'!A27</f>
        <v>蜂蜜</v>
      </c>
      <c r="B14">
        <f>'3.城市产业表'!B27</f>
        <v>0</v>
      </c>
      <c r="C14">
        <f>'3.城市产业表'!U27</f>
        <v>125</v>
      </c>
      <c r="D14">
        <f>'3.城市产业表'!V27</f>
        <v>0</v>
      </c>
      <c r="E14">
        <f>'3.城市产业表'!D27</f>
        <v>0</v>
      </c>
      <c r="F14">
        <f>'3.城市产业表'!G27</f>
        <v>0</v>
      </c>
      <c r="G14">
        <f>'3.城市产业表'!J27</f>
        <v>0</v>
      </c>
      <c r="H14">
        <f>'3.城市产业表'!M27</f>
        <v>0</v>
      </c>
      <c r="I14">
        <f>'3.城市产业表'!P27</f>
        <v>2</v>
      </c>
      <c r="J14">
        <f>'3.城市产业表'!Q27</f>
        <v>4</v>
      </c>
      <c r="K14">
        <f>'3.城市产业表'!R27</f>
        <v>1</v>
      </c>
      <c r="L14" t="str">
        <f>'3.城市产业表'!X27</f>
        <v>C农</v>
      </c>
      <c r="M14">
        <f>'3.城市产业表'!W27</f>
        <v>0</v>
      </c>
      <c r="N14">
        <f>'3.城市产业表'!Y27</f>
        <v>2</v>
      </c>
      <c r="O14">
        <f t="shared" si="0"/>
        <v>0.5</v>
      </c>
    </row>
    <row r="15" spans="1:15">
      <c r="A15" t="str">
        <f>'3.城市产业表'!A28</f>
        <v>棉线</v>
      </c>
      <c r="B15">
        <f>'3.城市产业表'!B28</f>
        <v>0</v>
      </c>
      <c r="C15">
        <f>'3.城市产业表'!U28</f>
        <v>50</v>
      </c>
      <c r="D15">
        <f>'3.城市产业表'!V28</f>
        <v>0</v>
      </c>
      <c r="E15">
        <f>'3.城市产业表'!D28</f>
        <v>0</v>
      </c>
      <c r="F15">
        <f>'3.城市产业表'!G28</f>
        <v>0</v>
      </c>
      <c r="G15">
        <f>'3.城市产业表'!J28</f>
        <v>0</v>
      </c>
      <c r="H15">
        <f>'3.城市产业表'!M28</f>
        <v>0</v>
      </c>
      <c r="I15">
        <f>'3.城市产业表'!P28</f>
        <v>4</v>
      </c>
      <c r="J15">
        <f>'3.城市产业表'!Q28</f>
        <v>10</v>
      </c>
      <c r="K15">
        <f>'3.城市产业表'!R28</f>
        <v>1</v>
      </c>
      <c r="L15" t="str">
        <f>'3.城市产业表'!X28</f>
        <v>C农</v>
      </c>
      <c r="M15">
        <f>'3.城市产业表'!W28</f>
        <v>0</v>
      </c>
      <c r="N15">
        <f>'3.城市产业表'!Y28</f>
        <v>6</v>
      </c>
      <c r="O15">
        <f t="shared" si="0"/>
        <v>0.6</v>
      </c>
    </row>
    <row r="16" spans="1:15">
      <c r="A16" t="str">
        <f>'3.城市产业表'!A29</f>
        <v>茶鲜叶</v>
      </c>
      <c r="B16">
        <f>'3.城市产业表'!B29</f>
        <v>0</v>
      </c>
      <c r="C16">
        <f>'3.城市产业表'!U29</f>
        <v>50</v>
      </c>
      <c r="D16">
        <f>'3.城市产业表'!V29</f>
        <v>0</v>
      </c>
      <c r="E16">
        <f>'3.城市产业表'!D29</f>
        <v>0</v>
      </c>
      <c r="F16">
        <f>'3.城市产业表'!G29</f>
        <v>0</v>
      </c>
      <c r="G16">
        <f>'3.城市产业表'!J29</f>
        <v>0</v>
      </c>
      <c r="H16">
        <f>'3.城市产业表'!M29</f>
        <v>0</v>
      </c>
      <c r="I16">
        <f>'3.城市产业表'!P29</f>
        <v>7</v>
      </c>
      <c r="J16">
        <f>'3.城市产业表'!Q29</f>
        <v>10</v>
      </c>
      <c r="K16">
        <f>'3.城市产业表'!R29</f>
        <v>1</v>
      </c>
      <c r="L16" t="str">
        <f>'3.城市产业表'!X29</f>
        <v>C农</v>
      </c>
      <c r="M16">
        <f>'3.城市产业表'!W29</f>
        <v>0</v>
      </c>
      <c r="N16">
        <f>'3.城市产业表'!Y29</f>
        <v>3</v>
      </c>
      <c r="O16">
        <f t="shared" si="0"/>
        <v>0.3</v>
      </c>
    </row>
    <row r="17" spans="1:15">
      <c r="A17" t="str">
        <f>'3.城市产业表'!A30</f>
        <v>橡胶</v>
      </c>
      <c r="B17">
        <f>'3.城市产业表'!B30</f>
        <v>0</v>
      </c>
      <c r="C17">
        <f>'3.城市产业表'!U30</f>
        <v>25</v>
      </c>
      <c r="D17">
        <f>'3.城市产业表'!V30</f>
        <v>0</v>
      </c>
      <c r="E17">
        <f>'3.城市产业表'!D30</f>
        <v>0</v>
      </c>
      <c r="F17">
        <f>'3.城市产业表'!G30</f>
        <v>0</v>
      </c>
      <c r="G17">
        <f>'3.城市产业表'!J30</f>
        <v>0</v>
      </c>
      <c r="H17">
        <f>'3.城市产业表'!M30</f>
        <v>0</v>
      </c>
      <c r="I17">
        <f>'3.城市产业表'!P30</f>
        <v>7</v>
      </c>
      <c r="J17">
        <f>'3.城市产业表'!Q30</f>
        <v>20</v>
      </c>
      <c r="K17">
        <f>'3.城市产业表'!R30</f>
        <v>1</v>
      </c>
      <c r="L17" t="str">
        <f>'3.城市产业表'!X30</f>
        <v>C农</v>
      </c>
      <c r="M17">
        <f>'3.城市产业表'!W30</f>
        <v>0</v>
      </c>
      <c r="N17">
        <f>'3.城市产业表'!Y30</f>
        <v>13</v>
      </c>
      <c r="O17">
        <f t="shared" si="0"/>
        <v>0.65</v>
      </c>
    </row>
    <row r="18" spans="1:15">
      <c r="A18" t="str">
        <f>'3.城市产业表'!A31</f>
        <v>木材</v>
      </c>
      <c r="B18">
        <f>'3.城市产业表'!B31</f>
        <v>0</v>
      </c>
      <c r="C18">
        <f>'3.城市产业表'!U31</f>
        <v>25</v>
      </c>
      <c r="D18">
        <f>'3.城市产业表'!V31</f>
        <v>0</v>
      </c>
      <c r="E18">
        <f>'3.城市产业表'!D31</f>
        <v>0</v>
      </c>
      <c r="F18">
        <f>'3.城市产业表'!G31</f>
        <v>0</v>
      </c>
      <c r="G18">
        <f>'3.城市产业表'!J31</f>
        <v>0</v>
      </c>
      <c r="H18">
        <f>'3.城市产业表'!M31</f>
        <v>0</v>
      </c>
      <c r="I18">
        <f>'3.城市产业表'!P31</f>
        <v>35</v>
      </c>
      <c r="J18">
        <f>'3.城市产业表'!Q31</f>
        <v>20</v>
      </c>
      <c r="K18">
        <f>'3.城市产业表'!R31</f>
        <v>2</v>
      </c>
      <c r="L18" t="str">
        <f>'3.城市产业表'!X31</f>
        <v>C农</v>
      </c>
      <c r="M18">
        <f>'3.城市产业表'!W31</f>
        <v>0</v>
      </c>
      <c r="N18">
        <f>'3.城市产业表'!Y31</f>
        <v>5</v>
      </c>
      <c r="O18">
        <f t="shared" si="0"/>
        <v>0.25</v>
      </c>
    </row>
    <row r="19" spans="1:15">
      <c r="A19" t="str">
        <f>'3.城市产业表'!A2</f>
        <v>外伤膏</v>
      </c>
      <c r="B19">
        <f>'3.城市产业表'!B2</f>
        <v>4</v>
      </c>
      <c r="C19">
        <f>'3.城市产业表'!U2</f>
        <v>144</v>
      </c>
      <c r="D19">
        <f>'3.城市产业表'!V2</f>
        <v>576</v>
      </c>
      <c r="E19" t="str">
        <f>'3.城市产业表'!D2</f>
        <v>蜂蜜</v>
      </c>
      <c r="F19" t="str">
        <f>'3.城市产业表'!G2</f>
        <v>木炭</v>
      </c>
      <c r="G19">
        <f>'3.城市产业表'!J2</f>
        <v>0</v>
      </c>
      <c r="H19">
        <f>'3.城市产业表'!M2</f>
        <v>0</v>
      </c>
      <c r="I19">
        <f>'3.城市产业表'!P2</f>
        <v>4</v>
      </c>
      <c r="J19">
        <f>'3.城市产业表'!Q2</f>
        <v>8</v>
      </c>
      <c r="K19">
        <f>'3.城市产业表'!R2</f>
        <v>1</v>
      </c>
      <c r="L19" t="str">
        <f>'3.城市产业表'!X2</f>
        <v>D轻</v>
      </c>
      <c r="M19">
        <f>'3.城市产业表'!W2</f>
        <v>576</v>
      </c>
      <c r="N19">
        <f>'3.城市产业表'!Y2</f>
        <v>4</v>
      </c>
      <c r="O19">
        <f t="shared" si="0"/>
        <v>0.5</v>
      </c>
    </row>
    <row r="20" spans="1:15">
      <c r="A20" t="str">
        <f>'3.城市产业表'!A3</f>
        <v>脱水菜</v>
      </c>
      <c r="B20">
        <f>'3.城市产业表'!B3</f>
        <v>5</v>
      </c>
      <c r="C20">
        <f>'3.城市产业表'!U3</f>
        <v>75</v>
      </c>
      <c r="D20">
        <f>'3.城市产业表'!V3</f>
        <v>375</v>
      </c>
      <c r="E20" t="str">
        <f>'3.城市产业表'!D3</f>
        <v>蔬菜</v>
      </c>
      <c r="F20" t="str">
        <f>'3.城市产业表'!G3</f>
        <v>食盐</v>
      </c>
      <c r="G20">
        <f>'3.城市产业表'!J3</f>
        <v>0</v>
      </c>
      <c r="H20">
        <f>'3.城市产业表'!M3</f>
        <v>0</v>
      </c>
      <c r="I20">
        <f>'3.城市产业表'!P3</f>
        <v>5</v>
      </c>
      <c r="J20">
        <f>'3.城市产业表'!Q3</f>
        <v>21</v>
      </c>
      <c r="K20">
        <f>'3.城市产业表'!R3</f>
        <v>1</v>
      </c>
      <c r="L20" t="str">
        <f>'3.城市产业表'!X3</f>
        <v>D轻</v>
      </c>
      <c r="M20">
        <f>'3.城市产业表'!W3</f>
        <v>375</v>
      </c>
      <c r="N20">
        <f>'3.城市产业表'!Y3</f>
        <v>16</v>
      </c>
      <c r="O20">
        <f t="shared" si="0"/>
        <v>0.761904761904762</v>
      </c>
    </row>
    <row r="21" spans="1:15">
      <c r="A21" t="str">
        <f>'3.城市产业表'!A4</f>
        <v>茶</v>
      </c>
      <c r="B21">
        <f>'3.城市产业表'!B4</f>
        <v>12</v>
      </c>
      <c r="C21">
        <f>'3.城市产业表'!U4</f>
        <v>32</v>
      </c>
      <c r="D21">
        <f>'3.城市产业表'!V4</f>
        <v>384</v>
      </c>
      <c r="E21" t="str">
        <f>'3.城市产业表'!D4</f>
        <v>茶鲜叶</v>
      </c>
      <c r="F21" t="str">
        <f>'3.城市产业表'!G4</f>
        <v>木炭</v>
      </c>
      <c r="G21">
        <f>'3.城市产业表'!J4</f>
        <v>0</v>
      </c>
      <c r="H21">
        <f>'3.城市产业表'!M4</f>
        <v>0</v>
      </c>
      <c r="I21">
        <f>'3.城市产业表'!P4</f>
        <v>12</v>
      </c>
      <c r="J21">
        <f>'3.城市产业表'!Q4</f>
        <v>35</v>
      </c>
      <c r="K21">
        <f>'3.城市产业表'!R4</f>
        <v>1</v>
      </c>
      <c r="L21" t="str">
        <f>'3.城市产业表'!X4</f>
        <v>D轻</v>
      </c>
      <c r="M21">
        <f>'3.城市产业表'!W4</f>
        <v>384</v>
      </c>
      <c r="N21">
        <f>'3.城市产业表'!Y4</f>
        <v>23</v>
      </c>
      <c r="O21">
        <f t="shared" si="0"/>
        <v>0.657142857142857</v>
      </c>
    </row>
    <row r="22" spans="1:15">
      <c r="A22" t="str">
        <f>'3.城市产业表'!A5</f>
        <v>水果罐头</v>
      </c>
      <c r="B22">
        <f>'3.城市产业表'!B5</f>
        <v>7</v>
      </c>
      <c r="C22">
        <f>'3.城市产业表'!U5</f>
        <v>75</v>
      </c>
      <c r="D22">
        <f>'3.城市产业表'!V5</f>
        <v>525</v>
      </c>
      <c r="E22" t="str">
        <f>'3.城市产业表'!D5</f>
        <v>水果</v>
      </c>
      <c r="F22" t="str">
        <f>'3.城市产业表'!G5</f>
        <v>糖</v>
      </c>
      <c r="G22">
        <f>'3.城市产业表'!J5</f>
        <v>0</v>
      </c>
      <c r="H22">
        <f>'3.城市产业表'!M5</f>
        <v>0</v>
      </c>
      <c r="I22">
        <f>'3.城市产业表'!P5</f>
        <v>7</v>
      </c>
      <c r="J22">
        <f>'3.城市产业表'!Q5</f>
        <v>14</v>
      </c>
      <c r="K22">
        <f>'3.城市产业表'!R5</f>
        <v>1</v>
      </c>
      <c r="L22" t="str">
        <f>'3.城市产业表'!X5</f>
        <v>D轻</v>
      </c>
      <c r="M22">
        <f>'3.城市产业表'!W5</f>
        <v>525</v>
      </c>
      <c r="N22">
        <f>'3.城市产业表'!Y5</f>
        <v>7</v>
      </c>
      <c r="O22">
        <f t="shared" si="0"/>
        <v>0.5</v>
      </c>
    </row>
    <row r="23" spans="1:15">
      <c r="A23" t="str">
        <f>'3.城市产业表'!A6</f>
        <v>木炭</v>
      </c>
      <c r="B23">
        <f>'3.城市产业表'!B6</f>
        <v>0</v>
      </c>
      <c r="C23">
        <f>'3.城市产业表'!U6</f>
        <v>30</v>
      </c>
      <c r="D23">
        <f>'3.城市产业表'!V6</f>
        <v>0</v>
      </c>
      <c r="E23" t="str">
        <f>'3.城市产业表'!D6</f>
        <v>木材</v>
      </c>
      <c r="F23">
        <f>'3.城市产业表'!G6</f>
        <v>0</v>
      </c>
      <c r="G23">
        <f>'3.城市产业表'!J6</f>
        <v>0</v>
      </c>
      <c r="H23">
        <f>'3.城市产业表'!M6</f>
        <v>0</v>
      </c>
      <c r="I23">
        <f>'3.城市产业表'!P6</f>
        <v>11</v>
      </c>
      <c r="J23">
        <f>'3.城市产业表'!Q6</f>
        <v>70</v>
      </c>
      <c r="K23">
        <f>'3.城市产业表'!R6</f>
        <v>1</v>
      </c>
      <c r="L23" t="str">
        <f>'3.城市产业表'!X6</f>
        <v>D轻</v>
      </c>
      <c r="M23">
        <f>'3.城市产业表'!W6</f>
        <v>0</v>
      </c>
      <c r="N23">
        <f>'3.城市产业表'!Y6</f>
        <v>59</v>
      </c>
      <c r="O23">
        <f t="shared" si="0"/>
        <v>0.842857142857143</v>
      </c>
    </row>
    <row r="24" spans="1:15">
      <c r="A24" t="str">
        <f>'3.城市产业表'!A7</f>
        <v>糖</v>
      </c>
      <c r="B24">
        <f>'3.城市产业表'!B7</f>
        <v>0</v>
      </c>
      <c r="C24">
        <f>'3.城市产业表'!U7</f>
        <v>25</v>
      </c>
      <c r="D24">
        <f>'3.城市产业表'!V7</f>
        <v>0</v>
      </c>
      <c r="E24" t="str">
        <f>'3.城市产业表'!D7</f>
        <v>甘蔗</v>
      </c>
      <c r="F24">
        <f>'3.城市产业表'!G7</f>
        <v>0</v>
      </c>
      <c r="G24">
        <f>'3.城市产业表'!J7</f>
        <v>0</v>
      </c>
      <c r="H24">
        <f>'3.城市产业表'!M7</f>
        <v>0</v>
      </c>
      <c r="I24">
        <f>'3.城市产业表'!P7</f>
        <v>7</v>
      </c>
      <c r="J24">
        <f>'3.城市产业表'!Q7</f>
        <v>10</v>
      </c>
      <c r="K24">
        <f>'3.城市产业表'!R7</f>
        <v>1</v>
      </c>
      <c r="L24" t="str">
        <f>'3.城市产业表'!X7</f>
        <v>D轻</v>
      </c>
      <c r="M24">
        <f>'3.城市产业表'!W7</f>
        <v>0</v>
      </c>
      <c r="N24">
        <f>'3.城市产业表'!Y7</f>
        <v>3</v>
      </c>
      <c r="O24">
        <f t="shared" si="0"/>
        <v>0.3</v>
      </c>
    </row>
    <row r="25" spans="1:15">
      <c r="A25" t="str">
        <f>'3.城市产业表'!A8</f>
        <v>织物</v>
      </c>
      <c r="B25">
        <f>'3.城市产业表'!B8</f>
        <v>7</v>
      </c>
      <c r="C25">
        <f>'3.城市产业表'!U8</f>
        <v>70</v>
      </c>
      <c r="D25">
        <f>'3.城市产业表'!V8</f>
        <v>490</v>
      </c>
      <c r="E25" t="str">
        <f>'3.城市产业表'!D8</f>
        <v>棉线</v>
      </c>
      <c r="F25">
        <f>'3.城市产业表'!G8</f>
        <v>0</v>
      </c>
      <c r="G25">
        <f>'3.城市产业表'!J8</f>
        <v>0</v>
      </c>
      <c r="H25">
        <f>'3.城市产业表'!M8</f>
        <v>0</v>
      </c>
      <c r="I25">
        <f>'3.城市产业表'!P8</f>
        <v>7</v>
      </c>
      <c r="J25">
        <f>'3.城市产业表'!Q8</f>
        <v>8</v>
      </c>
      <c r="K25">
        <f>'3.城市产业表'!R8</f>
        <v>1</v>
      </c>
      <c r="L25" t="str">
        <f>'3.城市产业表'!X8</f>
        <v>D轻</v>
      </c>
      <c r="M25">
        <f>'3.城市产业表'!W8</f>
        <v>490</v>
      </c>
      <c r="N25">
        <f>'3.城市产业表'!Y8</f>
        <v>1</v>
      </c>
      <c r="O25">
        <f t="shared" si="0"/>
        <v>0.125</v>
      </c>
    </row>
    <row r="26" spans="1:15">
      <c r="A26" t="str">
        <f>'3.城市产业表'!A9</f>
        <v>成药</v>
      </c>
      <c r="B26">
        <f>'3.城市产业表'!B9</f>
        <v>4</v>
      </c>
      <c r="C26">
        <f>'3.城市产业表'!U9</f>
        <v>175</v>
      </c>
      <c r="D26">
        <f>'3.城市产业表'!V9</f>
        <v>700</v>
      </c>
      <c r="E26" t="str">
        <f>'3.城市产业表'!D9</f>
        <v>药材</v>
      </c>
      <c r="F26">
        <f>'3.城市产业表'!G9</f>
        <v>0</v>
      </c>
      <c r="G26">
        <f>'3.城市产业表'!J9</f>
        <v>0</v>
      </c>
      <c r="H26">
        <f>'3.城市产业表'!M9</f>
        <v>0</v>
      </c>
      <c r="I26">
        <f>'3.城市产业表'!P9</f>
        <v>4</v>
      </c>
      <c r="J26">
        <f>'3.城市产业表'!Q9</f>
        <v>8</v>
      </c>
      <c r="K26">
        <f>'3.城市产业表'!R9</f>
        <v>1</v>
      </c>
      <c r="L26" t="str">
        <f>'3.城市产业表'!X9</f>
        <v>D轻</v>
      </c>
      <c r="M26">
        <f>'3.城市产业表'!W9</f>
        <v>700</v>
      </c>
      <c r="N26">
        <f>'3.城市产业表'!Y9</f>
        <v>4</v>
      </c>
      <c r="O26">
        <f t="shared" si="0"/>
        <v>0.5</v>
      </c>
    </row>
    <row r="27" spans="1:15">
      <c r="A27" t="str">
        <f>'3.城市产业表'!A10</f>
        <v>面粉</v>
      </c>
      <c r="B27">
        <f>'3.城市产业表'!B10</f>
        <v>11</v>
      </c>
      <c r="C27">
        <f>'3.城市产业表'!U10</f>
        <v>25</v>
      </c>
      <c r="D27">
        <f>'3.城市产业表'!V10</f>
        <v>275</v>
      </c>
      <c r="E27" t="str">
        <f>'3.城市产业表'!D10</f>
        <v>小麦</v>
      </c>
      <c r="F27">
        <f>'3.城市产业表'!G10</f>
        <v>0</v>
      </c>
      <c r="G27">
        <f>'3.城市产业表'!J10</f>
        <v>0</v>
      </c>
      <c r="H27">
        <f>'3.城市产业表'!M10</f>
        <v>0</v>
      </c>
      <c r="I27">
        <f>'3.城市产业表'!P10</f>
        <v>11</v>
      </c>
      <c r="J27">
        <f>'3.城市产业表'!Q10</f>
        <v>28</v>
      </c>
      <c r="K27">
        <f>'3.城市产业表'!R10</f>
        <v>1</v>
      </c>
      <c r="L27" t="str">
        <f>'3.城市产业表'!X10</f>
        <v>D轻</v>
      </c>
      <c r="M27">
        <f>'3.城市产业表'!W10</f>
        <v>275</v>
      </c>
      <c r="N27">
        <f>'3.城市产业表'!Y10</f>
        <v>17</v>
      </c>
      <c r="O27">
        <f t="shared" si="0"/>
        <v>0.607142857142857</v>
      </c>
    </row>
    <row r="28" spans="1:15">
      <c r="A28" t="str">
        <f>'3.城市产业表'!A11</f>
        <v>食盐</v>
      </c>
      <c r="B28">
        <f>'3.城市产业表'!B11</f>
        <v>7</v>
      </c>
      <c r="C28">
        <f>'3.城市产业表'!U11</f>
        <v>28</v>
      </c>
      <c r="D28">
        <f>'3.城市产业表'!V11</f>
        <v>196</v>
      </c>
      <c r="E28" t="str">
        <f>'3.城市产业表'!D11</f>
        <v>矿粉</v>
      </c>
      <c r="F28">
        <f>'3.城市产业表'!G11</f>
        <v>0</v>
      </c>
      <c r="G28">
        <f>'3.城市产业表'!J11</f>
        <v>0</v>
      </c>
      <c r="H28">
        <f>'3.城市产业表'!M11</f>
        <v>0</v>
      </c>
      <c r="I28">
        <f>'3.城市产业表'!P11</f>
        <v>14</v>
      </c>
      <c r="J28">
        <f>'3.城市产业表'!Q11</f>
        <v>20</v>
      </c>
      <c r="K28">
        <f>'3.城市产业表'!R11</f>
        <v>1</v>
      </c>
      <c r="L28" t="str">
        <f>'3.城市产业表'!X11</f>
        <v>E高</v>
      </c>
      <c r="M28">
        <f>'3.城市产业表'!W11</f>
        <v>196</v>
      </c>
      <c r="N28">
        <f>'3.城市产业表'!Y11</f>
        <v>6</v>
      </c>
      <c r="O28">
        <f t="shared" si="0"/>
        <v>0.3</v>
      </c>
    </row>
    <row r="29" spans="1:15">
      <c r="A29" s="1" t="str">
        <f>'3.城市产业表'!A32</f>
        <v>衣服</v>
      </c>
      <c r="B29" s="1">
        <f>'3.城市产业表'!B32</f>
        <v>8</v>
      </c>
      <c r="C29" s="1">
        <f>'3.城市产业表'!U32</f>
        <v>310</v>
      </c>
      <c r="D29" s="1">
        <f>'3.城市产业表'!V32</f>
        <v>2480</v>
      </c>
      <c r="E29" s="1" t="str">
        <f>'3.城市产业表'!D32</f>
        <v>织物</v>
      </c>
      <c r="F29" s="1">
        <f>'3.城市产业表'!G32</f>
        <v>0</v>
      </c>
      <c r="G29" s="1">
        <f>'3.城市产业表'!J32</f>
        <v>0</v>
      </c>
      <c r="H29" s="1">
        <f>'3.城市产业表'!M32</f>
        <v>0</v>
      </c>
      <c r="I29" s="1">
        <f>'3.城市产业表'!P32</f>
        <v>8</v>
      </c>
      <c r="J29" s="1">
        <f>'3.城市产业表'!Q32</f>
        <v>8</v>
      </c>
      <c r="K29" s="1">
        <f>'3.城市产业表'!R32</f>
        <v>1</v>
      </c>
      <c r="L29" s="1" t="str">
        <f>'3.城市产业表'!X32</f>
        <v>E高</v>
      </c>
      <c r="M29" s="1">
        <f>'3.城市产业表'!W32</f>
        <v>2480</v>
      </c>
      <c r="N29" s="1">
        <f>'3.城市产业表'!Y32</f>
        <v>0</v>
      </c>
      <c r="O29" s="1">
        <f t="shared" si="0"/>
        <v>0</v>
      </c>
    </row>
    <row r="30" spans="1:15">
      <c r="A30" t="str">
        <f>'3.城市产业表'!A12</f>
        <v>弹药</v>
      </c>
      <c r="B30">
        <f>'3.城市产业表'!B12</f>
        <v>30</v>
      </c>
      <c r="C30">
        <f>'3.城市产业表'!U12</f>
        <v>10</v>
      </c>
      <c r="D30">
        <f>'3.城市产业表'!V12</f>
        <v>300</v>
      </c>
      <c r="E30" t="str">
        <f>'3.城市产业表'!D12</f>
        <v>矿粉</v>
      </c>
      <c r="F30">
        <f>'3.城市产业表'!G12</f>
        <v>0</v>
      </c>
      <c r="G30">
        <f>'3.城市产业表'!J12</f>
        <v>0</v>
      </c>
      <c r="H30">
        <f>'3.城市产业表'!M12</f>
        <v>0</v>
      </c>
      <c r="I30">
        <f>'3.城市产业表'!P12</f>
        <v>30</v>
      </c>
      <c r="J30">
        <f>'3.城市产业表'!Q12</f>
        <v>100</v>
      </c>
      <c r="K30">
        <f>'3.城市产业表'!R12</f>
        <v>1</v>
      </c>
      <c r="L30" t="str">
        <f>'3.城市产业表'!X12</f>
        <v>F金</v>
      </c>
      <c r="M30">
        <f>'3.城市产业表'!W12</f>
        <v>300</v>
      </c>
      <c r="N30">
        <f>'3.城市产业表'!Y12</f>
        <v>70</v>
      </c>
      <c r="O30">
        <f t="shared" si="0"/>
        <v>0.7</v>
      </c>
    </row>
    <row r="31" spans="1:15">
      <c r="A31" t="str">
        <f>'3.城市产业表'!A13</f>
        <v>轮胎</v>
      </c>
      <c r="B31">
        <f>'3.城市产业表'!B13</f>
        <v>6</v>
      </c>
      <c r="C31">
        <f>'3.城市产业表'!U13</f>
        <v>50</v>
      </c>
      <c r="D31">
        <f>'3.城市产业表'!V13</f>
        <v>300</v>
      </c>
      <c r="E31" t="str">
        <f>'3.城市产业表'!D13</f>
        <v>橡胶</v>
      </c>
      <c r="F31">
        <f>'3.城市产业表'!G13</f>
        <v>0</v>
      </c>
      <c r="G31">
        <f>'3.城市产业表'!J13</f>
        <v>0</v>
      </c>
      <c r="H31">
        <f>'3.城市产业表'!M13</f>
        <v>0</v>
      </c>
      <c r="I31">
        <f>'3.城市产业表'!P13</f>
        <v>6</v>
      </c>
      <c r="J31">
        <f>'3.城市产业表'!Q13</f>
        <v>14</v>
      </c>
      <c r="K31">
        <f>'3.城市产业表'!R13</f>
        <v>1</v>
      </c>
      <c r="L31" t="str">
        <f>'3.城市产业表'!X13</f>
        <v>G重</v>
      </c>
      <c r="M31">
        <f>'3.城市产业表'!W13</f>
        <v>300</v>
      </c>
      <c r="N31">
        <f>'3.城市产业表'!Y13</f>
        <v>8</v>
      </c>
      <c r="O31">
        <f t="shared" si="0"/>
        <v>0.571428571428571</v>
      </c>
    </row>
    <row r="32" spans="1:15">
      <c r="A32" t="str">
        <f>'3.城市产业表'!A14</f>
        <v>建材</v>
      </c>
      <c r="B32">
        <f>'3.城市产业表'!B14</f>
        <v>2</v>
      </c>
      <c r="C32">
        <f>'3.城市产业表'!U14</f>
        <v>250</v>
      </c>
      <c r="D32">
        <f>'3.城市产业表'!V14</f>
        <v>500</v>
      </c>
      <c r="E32" t="str">
        <f>'3.城市产业表'!D14</f>
        <v>矿粉</v>
      </c>
      <c r="F32" t="str">
        <f>'3.城市产业表'!G14</f>
        <v>水</v>
      </c>
      <c r="G32">
        <f>'3.城市产业表'!J14</f>
        <v>0</v>
      </c>
      <c r="H32">
        <f>'3.城市产业表'!M14</f>
        <v>0</v>
      </c>
      <c r="I32">
        <f>'3.城市产业表'!P14</f>
        <v>2</v>
      </c>
      <c r="J32">
        <f>'3.城市产业表'!Q14</f>
        <v>4</v>
      </c>
      <c r="K32">
        <f>'3.城市产业表'!R14</f>
        <v>1</v>
      </c>
      <c r="L32" t="str">
        <f>'3.城市产业表'!X14</f>
        <v>G重</v>
      </c>
      <c r="M32">
        <f>'3.城市产业表'!W14</f>
        <v>500</v>
      </c>
      <c r="N32">
        <f>'3.城市产业表'!Y14</f>
        <v>2</v>
      </c>
      <c r="O32">
        <f t="shared" si="0"/>
        <v>0.5</v>
      </c>
    </row>
    <row r="37" spans="1:1">
      <c r="A37" t="s">
        <v>139</v>
      </c>
    </row>
    <row r="38" spans="1:1">
      <c r="A38" t="s">
        <v>140</v>
      </c>
    </row>
    <row r="39" spans="1:20">
      <c r="A39" t="s">
        <v>141</v>
      </c>
      <c r="Q39" s="4" t="s">
        <v>142</v>
      </c>
      <c r="R39" s="4" t="s">
        <v>143</v>
      </c>
      <c r="S39" s="4" t="s">
        <v>144</v>
      </c>
      <c r="T39" s="4" t="s">
        <v>145</v>
      </c>
    </row>
    <row r="40" spans="1:20">
      <c r="A40" s="2" t="s">
        <v>146</v>
      </c>
      <c r="Q40" s="4" t="s">
        <v>147</v>
      </c>
      <c r="R40" s="1">
        <f>SUM(K4:K18)</f>
        <v>19</v>
      </c>
      <c r="S40" s="4">
        <v>8</v>
      </c>
      <c r="T40" s="4">
        <f>S40-R40</f>
        <v>-11</v>
      </c>
    </row>
    <row r="41" spans="1:20">
      <c r="A41" s="3" t="s">
        <v>148</v>
      </c>
      <c r="Q41" s="4" t="s">
        <v>149</v>
      </c>
      <c r="R41" s="1">
        <f>SUM(K20:K27)</f>
        <v>8</v>
      </c>
      <c r="S41" s="4">
        <v>8</v>
      </c>
      <c r="T41" s="4">
        <f t="shared" ref="T41:T46" si="1">S41-R41</f>
        <v>0</v>
      </c>
    </row>
    <row r="42" spans="17:20">
      <c r="Q42" s="4" t="s">
        <v>150</v>
      </c>
      <c r="R42" s="1">
        <f>SUM(K28:K29)</f>
        <v>2</v>
      </c>
      <c r="S42" s="4">
        <v>3</v>
      </c>
      <c r="T42" s="4">
        <f t="shared" si="1"/>
        <v>1</v>
      </c>
    </row>
    <row r="43" spans="1:20">
      <c r="A43" t="s">
        <v>151</v>
      </c>
      <c r="Q43" s="4" t="s">
        <v>152</v>
      </c>
      <c r="R43" s="1">
        <f>SUM(K30)</f>
        <v>1</v>
      </c>
      <c r="S43" s="4">
        <v>3</v>
      </c>
      <c r="T43" s="4">
        <f t="shared" si="1"/>
        <v>2</v>
      </c>
    </row>
    <row r="44" spans="1:20">
      <c r="A44" t="s">
        <v>153</v>
      </c>
      <c r="Q44" s="4" t="s">
        <v>154</v>
      </c>
      <c r="R44" s="1">
        <f>SUM(K31:K32)</f>
        <v>2</v>
      </c>
      <c r="S44" s="4">
        <v>3</v>
      </c>
      <c r="T44" s="4">
        <f t="shared" si="1"/>
        <v>1</v>
      </c>
    </row>
    <row r="45" spans="1:20">
      <c r="A45" t="s">
        <v>155</v>
      </c>
      <c r="Q45" s="4" t="s">
        <v>156</v>
      </c>
      <c r="R45" s="1">
        <f>K3</f>
        <v>3</v>
      </c>
      <c r="S45" s="4">
        <v>4</v>
      </c>
      <c r="T45" s="4">
        <f t="shared" si="1"/>
        <v>1</v>
      </c>
    </row>
    <row r="46" spans="1:20">
      <c r="A46" t="s">
        <v>157</v>
      </c>
      <c r="Q46" s="4" t="s">
        <v>158</v>
      </c>
      <c r="R46" s="1">
        <f>K2</f>
        <v>2</v>
      </c>
      <c r="S46" s="4">
        <v>1</v>
      </c>
      <c r="T46" s="4">
        <f t="shared" si="1"/>
        <v>-1</v>
      </c>
    </row>
    <row r="47" spans="2:2">
      <c r="B47" t="s">
        <v>159</v>
      </c>
    </row>
    <row r="48" spans="3:3">
      <c r="C48" t="s">
        <v>160</v>
      </c>
    </row>
    <row r="49" spans="2:2">
      <c r="B49" t="s">
        <v>161</v>
      </c>
    </row>
    <row r="52" spans="1:13">
      <c r="A52" s="4" t="s">
        <v>162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1" t="s">
        <v>55</v>
      </c>
      <c r="B53" s="4" t="s">
        <v>66</v>
      </c>
      <c r="C53" s="4" t="s">
        <v>163</v>
      </c>
      <c r="D53" s="4" t="s">
        <v>164</v>
      </c>
      <c r="E53" s="4" t="s">
        <v>32</v>
      </c>
      <c r="F53" s="5" t="s">
        <v>59</v>
      </c>
      <c r="G53" s="5" t="s">
        <v>165</v>
      </c>
      <c r="H53" s="5" t="s">
        <v>61</v>
      </c>
      <c r="I53" s="5" t="s">
        <v>165</v>
      </c>
      <c r="J53" s="5" t="s">
        <v>63</v>
      </c>
      <c r="K53" s="5" t="s">
        <v>165</v>
      </c>
      <c r="L53" s="5" t="s">
        <v>64</v>
      </c>
      <c r="M53" s="5" t="s">
        <v>165</v>
      </c>
    </row>
    <row r="54" spans="1:13">
      <c r="A54" s="1" t="s">
        <v>118</v>
      </c>
      <c r="B54" s="4">
        <f>VLOOKUP($A54,'2.基础数值表'!$A:$N,14,0)</f>
        <v>8</v>
      </c>
      <c r="C54" s="1">
        <v>1</v>
      </c>
      <c r="D54" s="4">
        <f>VLOOKUP($A54,'2.基础数值表'!$A:$N,4,0)</f>
        <v>310</v>
      </c>
      <c r="E54" s="4">
        <f>IFERROR(B54*D54/C54,0)</f>
        <v>2480</v>
      </c>
      <c r="F54" s="4" t="str">
        <f>VLOOKUP($A54,'2.基础数值表'!$A:$N,5,0)</f>
        <v>织物</v>
      </c>
      <c r="G54" s="4">
        <f>B54*C54*0.5*VLOOKUP($A54,'2.基础数值表'!$A:$N,6,0)</f>
        <v>6</v>
      </c>
      <c r="H54" s="4">
        <f>VLOOKUP($A54,'2.基础数值表'!$A:$N,7,0)</f>
        <v>0</v>
      </c>
      <c r="I54" s="4">
        <f>B54*C54*0.5*VLOOKUP($A54,'2.基础数值表'!$A:$N,8,0)</f>
        <v>0</v>
      </c>
      <c r="J54" s="4">
        <f>VLOOKUP($A54,'2.基础数值表'!$A:$N,9,0)</f>
        <v>0</v>
      </c>
      <c r="K54" s="4">
        <f>B54*C54*0.5*VLOOKUP($A54,'2.基础数值表'!$A:$N,10,0)</f>
        <v>0</v>
      </c>
      <c r="L54" s="4">
        <f>VLOOKUP($A54,'2.基础数值表'!$A:$N,11,0)</f>
        <v>0</v>
      </c>
      <c r="M54" s="4">
        <f>B54*C54*0.5*VLOOKUP($A54,'2.基础数值表'!$A:$N,12,0)</f>
        <v>0</v>
      </c>
    </row>
    <row r="55" spans="1:13">
      <c r="A55" s="1"/>
      <c r="B55" s="4" t="e">
        <f>VLOOKUP($A55,'2.基础数值表'!$A:$N,14,0)</f>
        <v>#N/A</v>
      </c>
      <c r="C55" s="1">
        <v>1</v>
      </c>
      <c r="D55" s="4" t="e">
        <f>VLOOKUP($A55,'2.基础数值表'!$A:$N,4,0)</f>
        <v>#N/A</v>
      </c>
      <c r="E55" s="4">
        <f t="shared" ref="E55:E63" si="2">IFERROR(B55*D55/C55,0)</f>
        <v>0</v>
      </c>
      <c r="F55" s="4" t="e">
        <f>VLOOKUP($A55,'2.基础数值表'!$A:$N,5,0)</f>
        <v>#N/A</v>
      </c>
      <c r="G55" s="4" t="e">
        <f>B55*C55*0.5*VLOOKUP($A55,'2.基础数值表'!$A:$N,6,0)</f>
        <v>#N/A</v>
      </c>
      <c r="H55" s="4" t="e">
        <f>VLOOKUP($A55,'2.基础数值表'!$A:$N,7,0)</f>
        <v>#N/A</v>
      </c>
      <c r="I55" s="4" t="e">
        <f>B55*C55*0.5*VLOOKUP($A55,'2.基础数值表'!$A:$N,8,0)</f>
        <v>#N/A</v>
      </c>
      <c r="J55" s="4" t="e">
        <f>VLOOKUP($A55,'2.基础数值表'!$A:$N,9,0)</f>
        <v>#N/A</v>
      </c>
      <c r="K55" s="4" t="e">
        <f>B55*C55*0.5*VLOOKUP($A55,'2.基础数值表'!$A:$N,10,0)</f>
        <v>#N/A</v>
      </c>
      <c r="L55" s="4" t="e">
        <f>VLOOKUP($A55,'2.基础数值表'!$A:$N,11,0)</f>
        <v>#N/A</v>
      </c>
      <c r="M55" s="4" t="e">
        <f>B55*C55*0.5*VLOOKUP($A55,'2.基础数值表'!$A:$N,12,0)</f>
        <v>#N/A</v>
      </c>
    </row>
    <row r="56" spans="1:13">
      <c r="A56" s="1"/>
      <c r="B56" s="4" t="e">
        <f>VLOOKUP($A56,'2.基础数值表'!$A:$N,14,0)</f>
        <v>#N/A</v>
      </c>
      <c r="C56" s="1">
        <v>1</v>
      </c>
      <c r="D56" s="4" t="e">
        <f>VLOOKUP($A56,'2.基础数值表'!$A:$N,4,0)</f>
        <v>#N/A</v>
      </c>
      <c r="E56" s="4">
        <f t="shared" si="2"/>
        <v>0</v>
      </c>
      <c r="F56" s="4" t="e">
        <f>VLOOKUP($A56,'2.基础数值表'!$A:$N,5,0)</f>
        <v>#N/A</v>
      </c>
      <c r="G56" s="4" t="e">
        <f>B56*C56*0.5*VLOOKUP($A56,'2.基础数值表'!$A:$N,6,0)</f>
        <v>#N/A</v>
      </c>
      <c r="H56" s="4" t="e">
        <f>VLOOKUP($A56,'2.基础数值表'!$A:$N,7,0)</f>
        <v>#N/A</v>
      </c>
      <c r="I56" s="4" t="e">
        <f>B56*C56*0.5*VLOOKUP($A56,'2.基础数值表'!$A:$N,8,0)</f>
        <v>#N/A</v>
      </c>
      <c r="J56" s="4" t="e">
        <f>VLOOKUP($A56,'2.基础数值表'!$A:$N,9,0)</f>
        <v>#N/A</v>
      </c>
      <c r="K56" s="4" t="e">
        <f>B56*C56*0.5*VLOOKUP($A56,'2.基础数值表'!$A:$N,10,0)</f>
        <v>#N/A</v>
      </c>
      <c r="L56" s="4" t="e">
        <f>VLOOKUP($A56,'2.基础数值表'!$A:$N,11,0)</f>
        <v>#N/A</v>
      </c>
      <c r="M56" s="4" t="e">
        <f>B56*C56*0.5*VLOOKUP($A56,'2.基础数值表'!$A:$N,12,0)</f>
        <v>#N/A</v>
      </c>
    </row>
    <row r="57" spans="1:13">
      <c r="A57" s="1"/>
      <c r="B57" s="4" t="e">
        <f>VLOOKUP($A57,'2.基础数值表'!$A:$N,14,0)</f>
        <v>#N/A</v>
      </c>
      <c r="C57" s="1">
        <v>1</v>
      </c>
      <c r="D57" s="4" t="e">
        <f>VLOOKUP($A57,'2.基础数值表'!$A:$N,4,0)</f>
        <v>#N/A</v>
      </c>
      <c r="E57" s="4">
        <f t="shared" si="2"/>
        <v>0</v>
      </c>
      <c r="F57" s="4" t="e">
        <f>VLOOKUP($A57,'2.基础数值表'!$A:$N,5,0)</f>
        <v>#N/A</v>
      </c>
      <c r="G57" s="4" t="e">
        <f>B57*C57*0.5*VLOOKUP($A57,'2.基础数值表'!$A:$N,6,0)</f>
        <v>#N/A</v>
      </c>
      <c r="H57" s="4" t="e">
        <f>VLOOKUP($A57,'2.基础数值表'!$A:$N,7,0)</f>
        <v>#N/A</v>
      </c>
      <c r="I57" s="4" t="e">
        <f>B57*C57*0.5*VLOOKUP($A57,'2.基础数值表'!$A:$N,8,0)</f>
        <v>#N/A</v>
      </c>
      <c r="J57" s="4" t="e">
        <f>VLOOKUP($A57,'2.基础数值表'!$A:$N,9,0)</f>
        <v>#N/A</v>
      </c>
      <c r="K57" s="4" t="e">
        <f>B57*C57*0.5*VLOOKUP($A57,'2.基础数值表'!$A:$N,10,0)</f>
        <v>#N/A</v>
      </c>
      <c r="L57" s="4" t="e">
        <f>VLOOKUP($A57,'2.基础数值表'!$A:$N,11,0)</f>
        <v>#N/A</v>
      </c>
      <c r="M57" s="4" t="e">
        <f>B57*C57*0.5*VLOOKUP($A57,'2.基础数值表'!$A:$N,12,0)</f>
        <v>#N/A</v>
      </c>
    </row>
    <row r="58" spans="1:13">
      <c r="A58" s="1"/>
      <c r="B58" s="4" t="e">
        <f>VLOOKUP($A58,'2.基础数值表'!$A:$N,14,0)</f>
        <v>#N/A</v>
      </c>
      <c r="C58" s="1">
        <v>1</v>
      </c>
      <c r="D58" s="4" t="e">
        <f>VLOOKUP($A58,'2.基础数值表'!$A:$N,4,0)</f>
        <v>#N/A</v>
      </c>
      <c r="E58" s="4">
        <f t="shared" si="2"/>
        <v>0</v>
      </c>
      <c r="F58" s="4" t="e">
        <f>VLOOKUP($A58,'2.基础数值表'!$A:$N,5,0)</f>
        <v>#N/A</v>
      </c>
      <c r="G58" s="4" t="e">
        <f>B58*C58*0.5*VLOOKUP($A58,'2.基础数值表'!$A:$N,6,0)</f>
        <v>#N/A</v>
      </c>
      <c r="H58" s="4" t="e">
        <f>VLOOKUP($A58,'2.基础数值表'!$A:$N,7,0)</f>
        <v>#N/A</v>
      </c>
      <c r="I58" s="4" t="e">
        <f>B58*C58*0.5*VLOOKUP($A58,'2.基础数值表'!$A:$N,8,0)</f>
        <v>#N/A</v>
      </c>
      <c r="J58" s="4" t="e">
        <f>VLOOKUP($A58,'2.基础数值表'!$A:$N,9,0)</f>
        <v>#N/A</v>
      </c>
      <c r="K58" s="4" t="e">
        <f>B58*C58*0.5*VLOOKUP($A58,'2.基础数值表'!$A:$N,10,0)</f>
        <v>#N/A</v>
      </c>
      <c r="L58" s="4" t="e">
        <f>VLOOKUP($A58,'2.基础数值表'!$A:$N,11,0)</f>
        <v>#N/A</v>
      </c>
      <c r="M58" s="4" t="e">
        <f>B58*C58*0.5*VLOOKUP($A58,'2.基础数值表'!$A:$N,12,0)</f>
        <v>#N/A</v>
      </c>
    </row>
    <row r="59" spans="1:13">
      <c r="A59" s="1"/>
      <c r="B59" s="4" t="e">
        <f>VLOOKUP($A59,'2.基础数值表'!$A:$N,14,0)</f>
        <v>#N/A</v>
      </c>
      <c r="C59" s="1">
        <v>1</v>
      </c>
      <c r="D59" s="4" t="e">
        <f>VLOOKUP($A59,'2.基础数值表'!$A:$N,4,0)</f>
        <v>#N/A</v>
      </c>
      <c r="E59" s="4">
        <f t="shared" si="2"/>
        <v>0</v>
      </c>
      <c r="F59" s="4" t="e">
        <f>VLOOKUP($A59,'2.基础数值表'!$A:$N,5,0)</f>
        <v>#N/A</v>
      </c>
      <c r="G59" s="4" t="e">
        <f>B59*C59*0.5*VLOOKUP($A59,'2.基础数值表'!$A:$N,6,0)</f>
        <v>#N/A</v>
      </c>
      <c r="H59" s="4" t="e">
        <f>VLOOKUP($A59,'2.基础数值表'!$A:$N,7,0)</f>
        <v>#N/A</v>
      </c>
      <c r="I59" s="4" t="e">
        <f>B59*C59*0.5*VLOOKUP($A59,'2.基础数值表'!$A:$N,8,0)</f>
        <v>#N/A</v>
      </c>
      <c r="J59" s="4" t="e">
        <f>VLOOKUP($A59,'2.基础数值表'!$A:$N,9,0)</f>
        <v>#N/A</v>
      </c>
      <c r="K59" s="4" t="e">
        <f>B59*C59*0.5*VLOOKUP($A59,'2.基础数值表'!$A:$N,10,0)</f>
        <v>#N/A</v>
      </c>
      <c r="L59" s="4" t="e">
        <f>VLOOKUP($A59,'2.基础数值表'!$A:$N,11,0)</f>
        <v>#N/A</v>
      </c>
      <c r="M59" s="4" t="e">
        <f>B59*C59*0.5*VLOOKUP($A59,'2.基础数值表'!$A:$N,12,0)</f>
        <v>#N/A</v>
      </c>
    </row>
    <row r="60" spans="1:13">
      <c r="A60" s="1"/>
      <c r="B60" s="4" t="e">
        <f>VLOOKUP($A60,'2.基础数值表'!$A:$N,14,0)</f>
        <v>#N/A</v>
      </c>
      <c r="C60" s="1">
        <v>1</v>
      </c>
      <c r="D60" s="4" t="e">
        <f>VLOOKUP($A60,'2.基础数值表'!$A:$N,4,0)</f>
        <v>#N/A</v>
      </c>
      <c r="E60" s="4">
        <f t="shared" si="2"/>
        <v>0</v>
      </c>
      <c r="F60" s="4" t="e">
        <f>VLOOKUP($A60,'2.基础数值表'!$A:$N,5,0)</f>
        <v>#N/A</v>
      </c>
      <c r="G60" s="4" t="e">
        <f>B60*C60*0.5*VLOOKUP($A60,'2.基础数值表'!$A:$N,6,0)</f>
        <v>#N/A</v>
      </c>
      <c r="H60" s="4" t="e">
        <f>VLOOKUP($A60,'2.基础数值表'!$A:$N,7,0)</f>
        <v>#N/A</v>
      </c>
      <c r="I60" s="4" t="e">
        <f>B60*C60*0.5*VLOOKUP($A60,'2.基础数值表'!$A:$N,8,0)</f>
        <v>#N/A</v>
      </c>
      <c r="J60" s="4" t="e">
        <f>VLOOKUP($A60,'2.基础数值表'!$A:$N,9,0)</f>
        <v>#N/A</v>
      </c>
      <c r="K60" s="4" t="e">
        <f>B60*C60*0.5*VLOOKUP($A60,'2.基础数值表'!$A:$N,10,0)</f>
        <v>#N/A</v>
      </c>
      <c r="L60" s="4" t="e">
        <f>VLOOKUP($A60,'2.基础数值表'!$A:$N,11,0)</f>
        <v>#N/A</v>
      </c>
      <c r="M60" s="4" t="e">
        <f>B60*C60*0.5*VLOOKUP($A60,'2.基础数值表'!$A:$N,12,0)</f>
        <v>#N/A</v>
      </c>
    </row>
    <row r="61" spans="1:13">
      <c r="A61" s="1"/>
      <c r="B61" s="4" t="e">
        <f>VLOOKUP($A61,'2.基础数值表'!$A:$N,14,0)</f>
        <v>#N/A</v>
      </c>
      <c r="C61" s="1">
        <v>1</v>
      </c>
      <c r="D61" s="4" t="e">
        <f>VLOOKUP($A61,'2.基础数值表'!$A:$N,4,0)</f>
        <v>#N/A</v>
      </c>
      <c r="E61" s="4">
        <f t="shared" si="2"/>
        <v>0</v>
      </c>
      <c r="F61" s="4" t="e">
        <f>VLOOKUP($A61,'2.基础数值表'!$A:$N,5,0)</f>
        <v>#N/A</v>
      </c>
      <c r="G61" s="4" t="e">
        <f>B61*C61*0.5*VLOOKUP($A61,'2.基础数值表'!$A:$N,6,0)</f>
        <v>#N/A</v>
      </c>
      <c r="H61" s="4" t="e">
        <f>VLOOKUP($A61,'2.基础数值表'!$A:$N,7,0)</f>
        <v>#N/A</v>
      </c>
      <c r="I61" s="4" t="e">
        <f>B61*C61*0.5*VLOOKUP($A61,'2.基础数值表'!$A:$N,8,0)</f>
        <v>#N/A</v>
      </c>
      <c r="J61" s="4" t="e">
        <f>VLOOKUP($A61,'2.基础数值表'!$A:$N,9,0)</f>
        <v>#N/A</v>
      </c>
      <c r="K61" s="4" t="e">
        <f>B61*C61*0.5*VLOOKUP($A61,'2.基础数值表'!$A:$N,10,0)</f>
        <v>#N/A</v>
      </c>
      <c r="L61" s="4" t="e">
        <f>VLOOKUP($A61,'2.基础数值表'!$A:$N,11,0)</f>
        <v>#N/A</v>
      </c>
      <c r="M61" s="4" t="e">
        <f>B61*C61*0.5*VLOOKUP($A61,'2.基础数值表'!$A:$N,12,0)</f>
        <v>#N/A</v>
      </c>
    </row>
    <row r="62" spans="1:13">
      <c r="A62" s="1"/>
      <c r="B62" s="4" t="e">
        <f>VLOOKUP($A62,'2.基础数值表'!$A:$N,14,0)</f>
        <v>#N/A</v>
      </c>
      <c r="C62" s="1">
        <v>1</v>
      </c>
      <c r="D62" s="4" t="e">
        <f>VLOOKUP($A62,'2.基础数值表'!$A:$N,4,0)</f>
        <v>#N/A</v>
      </c>
      <c r="E62" s="4">
        <f t="shared" si="2"/>
        <v>0</v>
      </c>
      <c r="F62" s="4" t="e">
        <f>VLOOKUP($A62,'2.基础数值表'!$A:$N,5,0)</f>
        <v>#N/A</v>
      </c>
      <c r="G62" s="4" t="e">
        <f>B62*C62*0.5*VLOOKUP($A62,'2.基础数值表'!$A:$N,6,0)</f>
        <v>#N/A</v>
      </c>
      <c r="H62" s="4" t="e">
        <f>VLOOKUP($A62,'2.基础数值表'!$A:$N,7,0)</f>
        <v>#N/A</v>
      </c>
      <c r="I62" s="4" t="e">
        <f>B62*C62*0.5*VLOOKUP($A62,'2.基础数值表'!$A:$N,8,0)</f>
        <v>#N/A</v>
      </c>
      <c r="J62" s="4" t="e">
        <f>VLOOKUP($A62,'2.基础数值表'!$A:$N,9,0)</f>
        <v>#N/A</v>
      </c>
      <c r="K62" s="4" t="e">
        <f>B62*C62*0.5*VLOOKUP($A62,'2.基础数值表'!$A:$N,10,0)</f>
        <v>#N/A</v>
      </c>
      <c r="L62" s="4" t="e">
        <f>VLOOKUP($A62,'2.基础数值表'!$A:$N,11,0)</f>
        <v>#N/A</v>
      </c>
      <c r="M62" s="4" t="e">
        <f>B62*C62*0.5*VLOOKUP($A62,'2.基础数值表'!$A:$N,12,0)</f>
        <v>#N/A</v>
      </c>
    </row>
    <row r="63" spans="1:13">
      <c r="A63" s="1"/>
      <c r="B63" s="4" t="e">
        <f>VLOOKUP($A63,'2.基础数值表'!$A:$N,14,0)</f>
        <v>#N/A</v>
      </c>
      <c r="C63" s="1">
        <v>1</v>
      </c>
      <c r="D63" s="4" t="e">
        <f>VLOOKUP($A63,'2.基础数值表'!$A:$N,4,0)</f>
        <v>#N/A</v>
      </c>
      <c r="E63" s="4">
        <f t="shared" si="2"/>
        <v>0</v>
      </c>
      <c r="F63" s="4" t="e">
        <f>VLOOKUP($A63,'2.基础数值表'!$A:$N,5,0)</f>
        <v>#N/A</v>
      </c>
      <c r="G63" s="4" t="e">
        <f>B63*C63*0.5*VLOOKUP($A63,'2.基础数值表'!$A:$N,6,0)</f>
        <v>#N/A</v>
      </c>
      <c r="H63" s="4" t="e">
        <f>VLOOKUP($A63,'2.基础数值表'!$A:$N,7,0)</f>
        <v>#N/A</v>
      </c>
      <c r="I63" s="4" t="e">
        <f>B63*C63*0.5*VLOOKUP($A63,'2.基础数值表'!$A:$N,8,0)</f>
        <v>#N/A</v>
      </c>
      <c r="J63" s="4" t="e">
        <f>VLOOKUP($A63,'2.基础数值表'!$A:$N,9,0)</f>
        <v>#N/A</v>
      </c>
      <c r="K63" s="4" t="e">
        <f>B63*C63*0.5*VLOOKUP($A63,'2.基础数值表'!$A:$N,10,0)</f>
        <v>#N/A</v>
      </c>
      <c r="L63" s="4" t="e">
        <f>VLOOKUP($A63,'2.基础数值表'!$A:$N,11,0)</f>
        <v>#N/A</v>
      </c>
      <c r="M63" s="4" t="e">
        <f>B63*C63*0.5*VLOOKUP($A63,'2.基础数值表'!$A:$N,12,0)</f>
        <v>#N/A</v>
      </c>
    </row>
  </sheetData>
  <sortState ref="A2:O32">
    <sortCondition ref="L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表格说明</vt:lpstr>
      <vt:lpstr>2.基础数值表</vt:lpstr>
      <vt:lpstr>3.城市产业表</vt:lpstr>
      <vt:lpstr>4.产业设计模板（参考）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魔法师</dc:creator>
  <cp:lastModifiedBy>XJ.Chen</cp:lastModifiedBy>
  <dcterms:created xsi:type="dcterms:W3CDTF">2023-01-15T07:20:00Z</dcterms:created>
  <dcterms:modified xsi:type="dcterms:W3CDTF">2023-05-02T05:55:57Z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D5DA1B1FAF8549B7BC6DC89C29F7D734</vt:lpwstr>
  </property>
  <property fmtid="{D5CDD505-2E9C-101B-9397-08002B2CF9AE}" pid="3" name="KSOProductBuildVer">
    <vt:lpwstr>2052-11.1.0.14036</vt:lpwstr>
  </property>
</Properties>
</file>