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3BF9C1F7-8DA0-4627-AE2B-D256430AFD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2" i="1" l="1"/>
  <c r="B23" i="1" s="1"/>
  <c r="B24" i="1" l="1"/>
  <c r="B25" i="1" s="1"/>
  <c r="I10" i="1" s="1"/>
  <c r="B20" i="1"/>
  <c r="I11" i="1" l="1"/>
  <c r="H10" i="1"/>
  <c r="H11" i="1" s="1"/>
  <c r="G10" i="1"/>
  <c r="F10" i="1"/>
  <c r="E10" i="1"/>
  <c r="E11" i="1" s="1"/>
  <c r="I12" i="1" l="1"/>
  <c r="I13" i="1"/>
  <c r="E12" i="1"/>
  <c r="E13" i="1"/>
  <c r="H12" i="1"/>
  <c r="H13" i="1"/>
  <c r="F11" i="1"/>
  <c r="G11" i="1"/>
  <c r="G12" i="1" l="1"/>
  <c r="G13" i="1"/>
  <c r="F12" i="1"/>
  <c r="F13" i="1"/>
</calcChain>
</file>

<file path=xl/sharedStrings.xml><?xml version="1.0" encoding="utf-8"?>
<sst xmlns="http://schemas.openxmlformats.org/spreadsheetml/2006/main" count="44" uniqueCount="39">
  <si>
    <t xml:space="preserve">emission breathing [/cm³] </t>
  </si>
  <si>
    <t xml:space="preserve">emission speaking [/cm³] </t>
  </si>
  <si>
    <t>speaking / breathing ratio</t>
  </si>
  <si>
    <t>deposition probability</t>
  </si>
  <si>
    <t>aerosol emission [/h]</t>
  </si>
  <si>
    <t xml:space="preserve">dosis infectious episode </t>
  </si>
  <si>
    <t>don't edit!</t>
  </si>
  <si>
    <t>specific results</t>
  </si>
  <si>
    <t>room ventilation rate [/h]</t>
  </si>
  <si>
    <t>Copyright</t>
  </si>
  <si>
    <t>Hahn-Meitner-Weg 1</t>
  </si>
  <si>
    <t>55128 Mainz</t>
  </si>
  <si>
    <t>RNA dosis [/h]</t>
  </si>
  <si>
    <t>normalized results, RVR = 1 / h</t>
  </si>
  <si>
    <t>infection probability [/RNA]</t>
  </si>
  <si>
    <t>respiratory fluid RNA conc [/cm³]</t>
  </si>
  <si>
    <t>mean wet aerosol diameter [um]</t>
  </si>
  <si>
    <t>RNA content in aerosol</t>
  </si>
  <si>
    <t>virus lifetime in aerosol [h]</t>
  </si>
  <si>
    <t>total mask efficiency (exhaling + inhaling)</t>
  </si>
  <si>
    <t>respiratory rate [l/min]</t>
  </si>
  <si>
    <t>infection risk of individual person [% / episode]</t>
  </si>
  <si>
    <t>risk of 1  person in room being infected [% / episode]</t>
  </si>
  <si>
    <t>scenario A</t>
  </si>
  <si>
    <t>scenario B</t>
  </si>
  <si>
    <t>scenario C</t>
  </si>
  <si>
    <t>scenario D</t>
  </si>
  <si>
    <t>scenario E</t>
  </si>
  <si>
    <t>susceptible # persons / room</t>
  </si>
  <si>
    <t>dosis 6 hours (per  day)*</t>
  </si>
  <si>
    <t>room area [m²]**</t>
  </si>
  <si>
    <t>room height [m]**</t>
  </si>
  <si>
    <t>Max Planck Institute for Chemistry</t>
  </si>
  <si>
    <t>** Very large room sizes violate the assumption of instantaneaous mixing of the air</t>
  </si>
  <si>
    <t>infectious episode [d] *</t>
  </si>
  <si>
    <t>* Episode can be adjusted in A11 plus the number of hours exposed (E10-I10)</t>
  </si>
  <si>
    <t>#RNA for 50% infection probability (D50)</t>
  </si>
  <si>
    <t>aerosol conc [/l]</t>
  </si>
  <si>
    <t>RNA cont. aerosol conc [/l]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</si>
</sst>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4"/>
      <color rgb="FFFA7D00"/>
      <name val="Calibri"/>
      <family val="2"/>
      <scheme val="minor"/>
    </font>
    <font>
      <b/>
      <i/>
      <sz val="12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164" fontId="1" fillId="2" borderId="1" xfId="1" applyNumberFormat="1"/>
    <xf numFmtId="0" fontId="2" fillId="2" borderId="1" xfId="1" applyFont="1"/>
    <xf numFmtId="0" fontId="3" fillId="2" borderId="1" xfId="1" applyFont="1"/>
    <xf numFmtId="11" fontId="0" fillId="0" borderId="0" xfId="0" applyNumberFormat="1"/>
    <xf numFmtId="165" fontId="1" fillId="2" borderId="1" xfId="1" applyNumberFormat="1"/>
    <xf numFmtId="0" fontId="4" fillId="0" borderId="0" xfId="0" applyFont="1"/>
    <xf numFmtId="0" fontId="1" fillId="2" borderId="0" xfId="1" applyBorder="1"/>
    <xf numFmtId="11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0" zoomScale="134" zoomScaleNormal="134" workbookViewId="0">
      <selection activeCell="C24" sqref="C24"/>
    </sheetView>
  </sheetViews>
  <sheetFormatPr defaultColWidth="9" defaultRowHeight="14.4" x14ac:dyDescent="0.3"/>
  <cols>
    <col min="1" max="1" width="34.77734375" customWidth="1"/>
    <col min="2" max="2" width="13.6640625" customWidth="1"/>
    <col min="3" max="3" width="15" customWidth="1"/>
    <col min="4" max="4" width="41.77734375" customWidth="1"/>
    <col min="5" max="5" width="13.44140625" customWidth="1"/>
    <col min="6" max="6" width="13.33203125" customWidth="1"/>
    <col min="7" max="7" width="12" customWidth="1"/>
    <col min="8" max="8" width="12.77734375" customWidth="1"/>
    <col min="9" max="9" width="13" customWidth="1"/>
  </cols>
  <sheetData>
    <row r="1" spans="1:9" ht="33" customHeight="1" x14ac:dyDescent="0.3"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3" spans="1:9" x14ac:dyDescent="0.3">
      <c r="A3" t="s">
        <v>36</v>
      </c>
      <c r="B3">
        <v>316</v>
      </c>
      <c r="D3" t="s">
        <v>8</v>
      </c>
      <c r="E3">
        <v>0.35</v>
      </c>
      <c r="F3">
        <v>2</v>
      </c>
      <c r="G3">
        <v>2</v>
      </c>
      <c r="H3">
        <v>2</v>
      </c>
      <c r="I3">
        <v>9</v>
      </c>
    </row>
    <row r="4" spans="1:9" x14ac:dyDescent="0.3">
      <c r="A4" t="s">
        <v>3</v>
      </c>
      <c r="B4">
        <v>0.5</v>
      </c>
      <c r="D4" t="s">
        <v>19</v>
      </c>
      <c r="E4">
        <v>0</v>
      </c>
      <c r="F4">
        <v>0</v>
      </c>
      <c r="G4">
        <v>0.7</v>
      </c>
      <c r="H4">
        <v>0.95</v>
      </c>
      <c r="I4">
        <v>0</v>
      </c>
    </row>
    <row r="5" spans="1:9" x14ac:dyDescent="0.3">
      <c r="A5" t="s">
        <v>0</v>
      </c>
      <c r="B5">
        <v>0.06</v>
      </c>
      <c r="D5" t="s">
        <v>28</v>
      </c>
      <c r="E5" s="7">
        <v>24</v>
      </c>
      <c r="F5">
        <v>24</v>
      </c>
      <c r="G5">
        <v>24</v>
      </c>
      <c r="H5">
        <v>24</v>
      </c>
      <c r="I5">
        <v>24</v>
      </c>
    </row>
    <row r="6" spans="1:9" x14ac:dyDescent="0.3">
      <c r="A6" t="s">
        <v>1</v>
      </c>
      <c r="B6">
        <v>0.6</v>
      </c>
    </row>
    <row r="7" spans="1:9" x14ac:dyDescent="0.3">
      <c r="A7" t="s">
        <v>2</v>
      </c>
      <c r="B7">
        <v>0.1</v>
      </c>
    </row>
    <row r="8" spans="1:9" ht="18" x14ac:dyDescent="0.35">
      <c r="A8" t="s">
        <v>20</v>
      </c>
      <c r="B8">
        <v>10</v>
      </c>
      <c r="D8" s="3" t="s">
        <v>7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</row>
    <row r="9" spans="1:9" x14ac:dyDescent="0.3">
      <c r="A9" t="s">
        <v>15</v>
      </c>
      <c r="B9" s="5">
        <v>500000000</v>
      </c>
      <c r="D9" s="1"/>
      <c r="E9" s="1"/>
      <c r="F9" s="1"/>
      <c r="G9" s="1"/>
      <c r="H9" s="1"/>
      <c r="I9" s="1"/>
    </row>
    <row r="10" spans="1:9" x14ac:dyDescent="0.3">
      <c r="A10" t="s">
        <v>16</v>
      </c>
      <c r="B10">
        <v>5</v>
      </c>
      <c r="D10" s="1" t="s">
        <v>29</v>
      </c>
      <c r="E10" s="6">
        <f>$B$25/(E$3 + 1/$B$12)*(1-E$4)*6</f>
        <v>23.85739248690054</v>
      </c>
      <c r="F10" s="6">
        <f>$B$25/(F$3 + 1/$B$12)*(1-F$4)*6</f>
        <v>8.6483047765014458</v>
      </c>
      <c r="G10" s="6">
        <f>$B$25/(G$3 + 1/$B$12)*(1-G$4)*6</f>
        <v>2.5944914329504343</v>
      </c>
      <c r="H10" s="6">
        <f>$B$25/(H$3 + 1/$B$12)*(1-H$4)*6</f>
        <v>0.43241523882507266</v>
      </c>
      <c r="I10" s="6">
        <f>$B$25/(I$3 + 1/$B$12)*(1-I$4)*6</f>
        <v>2.334511718810206</v>
      </c>
    </row>
    <row r="11" spans="1:9" x14ac:dyDescent="0.3">
      <c r="A11" t="s">
        <v>34</v>
      </c>
      <c r="B11">
        <v>2</v>
      </c>
      <c r="D11" s="1" t="s">
        <v>5</v>
      </c>
      <c r="E11" s="6">
        <f t="shared" ref="E11:I11" si="0">E$10*$B$11</f>
        <v>47.714784973801081</v>
      </c>
      <c r="F11" s="6">
        <f t="shared" si="0"/>
        <v>17.296609553002892</v>
      </c>
      <c r="G11" s="6">
        <f t="shared" si="0"/>
        <v>5.1889828659008685</v>
      </c>
      <c r="H11" s="6">
        <f t="shared" si="0"/>
        <v>0.86483047765014531</v>
      </c>
      <c r="I11" s="6">
        <f t="shared" si="0"/>
        <v>4.6690234376204121</v>
      </c>
    </row>
    <row r="12" spans="1:9" x14ac:dyDescent="0.3">
      <c r="A12" t="s">
        <v>18</v>
      </c>
      <c r="B12">
        <v>1.7</v>
      </c>
      <c r="D12" s="1" t="s">
        <v>21</v>
      </c>
      <c r="E12" s="6">
        <f t="shared" ref="E12:I12" si="1">(1-(1-$B$20)^E$11) * 100</f>
        <v>9.9371619832474991</v>
      </c>
      <c r="F12" s="6">
        <f t="shared" si="1"/>
        <v>3.7229465658510486</v>
      </c>
      <c r="G12" s="6">
        <f t="shared" si="1"/>
        <v>1.1317522795378454</v>
      </c>
      <c r="H12" s="6">
        <f t="shared" si="1"/>
        <v>0.18952106995726581</v>
      </c>
      <c r="I12" s="6">
        <f t="shared" si="1"/>
        <v>1.018925456330555</v>
      </c>
    </row>
    <row r="13" spans="1:9" x14ac:dyDescent="0.3">
      <c r="D13" s="1" t="s">
        <v>22</v>
      </c>
      <c r="E13" s="6">
        <f t="shared" ref="E13:I13" si="2">(1-(1-$B$20)^E$11^E$5) * 100</f>
        <v>91.888613886941926</v>
      </c>
      <c r="F13" s="6">
        <f t="shared" si="2"/>
        <v>59.770284189508537</v>
      </c>
      <c r="G13" s="6">
        <f t="shared" si="2"/>
        <v>23.9036038684064</v>
      </c>
      <c r="H13" s="6">
        <f t="shared" si="2"/>
        <v>4.4507355321549369</v>
      </c>
      <c r="I13" s="6">
        <f t="shared" si="2"/>
        <v>21.791862870652366</v>
      </c>
    </row>
    <row r="14" spans="1:9" x14ac:dyDescent="0.3">
      <c r="A14" t="s">
        <v>30</v>
      </c>
      <c r="B14">
        <v>60</v>
      </c>
    </row>
    <row r="15" spans="1:9" x14ac:dyDescent="0.3">
      <c r="A15" t="s">
        <v>31</v>
      </c>
      <c r="B15">
        <v>3</v>
      </c>
    </row>
    <row r="16" spans="1:9" x14ac:dyDescent="0.3">
      <c r="A16" t="s">
        <v>33</v>
      </c>
      <c r="D16" s="8" t="s">
        <v>35</v>
      </c>
    </row>
    <row r="17" spans="1:4" x14ac:dyDescent="0.3">
      <c r="D17" s="8"/>
    </row>
    <row r="18" spans="1:4" ht="15.6" x14ac:dyDescent="0.3">
      <c r="A18" s="4" t="s">
        <v>13</v>
      </c>
      <c r="B18" s="4" t="s">
        <v>6</v>
      </c>
    </row>
    <row r="19" spans="1:4" x14ac:dyDescent="0.3">
      <c r="D19" t="s">
        <v>9</v>
      </c>
    </row>
    <row r="20" spans="1:4" x14ac:dyDescent="0.3">
      <c r="A20" s="1" t="s">
        <v>14</v>
      </c>
      <c r="B20" s="2">
        <f>1-10^(LOG10(0.5)/$B$3)</f>
        <v>2.1910997646572561E-3</v>
      </c>
      <c r="D20" t="s">
        <v>32</v>
      </c>
    </row>
    <row r="21" spans="1:4" x14ac:dyDescent="0.3">
      <c r="A21" s="1" t="s">
        <v>17</v>
      </c>
      <c r="B21" s="9">
        <f>$B$9*PI()/6*($B$10/10000)^3</f>
        <v>3.2724923474893683E-2</v>
      </c>
      <c r="D21" t="s">
        <v>10</v>
      </c>
    </row>
    <row r="22" spans="1:4" x14ac:dyDescent="0.3">
      <c r="A22" s="1" t="s">
        <v>4</v>
      </c>
      <c r="B22" s="2">
        <f>($B$5*(1-$B$7) + $B$6*$B$7) * 1000 * $B$8 * 60</f>
        <v>68399.999999999985</v>
      </c>
      <c r="D22" t="s">
        <v>11</v>
      </c>
    </row>
    <row r="23" spans="1:4" x14ac:dyDescent="0.3">
      <c r="A23" s="1" t="s">
        <v>37</v>
      </c>
      <c r="B23" s="2">
        <f>$B$22 / ($B$14 * $B$15  * 1000)</f>
        <v>0.37999999999999989</v>
      </c>
    </row>
    <row r="24" spans="1:4" x14ac:dyDescent="0.3">
      <c r="A24" s="1" t="s">
        <v>38</v>
      </c>
      <c r="B24" s="2">
        <f>$B$23*$B$21</f>
        <v>1.2435470920459596E-2</v>
      </c>
    </row>
    <row r="25" spans="1:4" x14ac:dyDescent="0.3">
      <c r="A25" s="1" t="s">
        <v>12</v>
      </c>
      <c r="B25" s="2">
        <f>$B$8*60*$B$24*$B$4</f>
        <v>3.7306412761378787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2020-11-03T09:28:12Z</dcterms:modified>
</cp:coreProperties>
</file>