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oogleDrive\PROPOSAL\OpenSim\"/>
    </mc:Choice>
  </mc:AlternateContent>
  <xr:revisionPtr revIDLastSave="0" documentId="13_ncr:1_{293D7777-3FFB-4F0A-9DCF-237C5F9BD6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" l="1"/>
  <c r="J3" i="1"/>
  <c r="L3" i="1" s="1"/>
  <c r="N11" i="1"/>
  <c r="P8" i="1"/>
  <c r="N8" i="1"/>
  <c r="P7" i="1"/>
  <c r="N7" i="1"/>
  <c r="G10" i="1"/>
  <c r="G15" i="1"/>
  <c r="G5" i="1"/>
  <c r="E14" i="1"/>
  <c r="J2" i="1"/>
  <c r="E20" i="1"/>
  <c r="G19" i="1"/>
  <c r="G14" i="1"/>
  <c r="G13" i="1"/>
  <c r="E13" i="1"/>
  <c r="G9" i="1"/>
  <c r="E3" i="1"/>
  <c r="G3" i="1"/>
  <c r="G4" i="1" s="1"/>
  <c r="E9" i="1"/>
  <c r="E10" i="1"/>
  <c r="G8" i="1"/>
  <c r="E8" i="1"/>
  <c r="G18" i="1"/>
  <c r="E18" i="1"/>
  <c r="G20" i="1" l="1"/>
  <c r="J4" i="1" s="1"/>
  <c r="N12" i="1"/>
  <c r="O12" i="1" s="1"/>
  <c r="N9" i="1"/>
  <c r="P9" i="1" s="1"/>
  <c r="E15" i="1"/>
  <c r="E5" i="1"/>
  <c r="E4" i="1"/>
</calcChain>
</file>

<file path=xl/sharedStrings.xml><?xml version="1.0" encoding="utf-8"?>
<sst xmlns="http://schemas.openxmlformats.org/spreadsheetml/2006/main" count="44" uniqueCount="17">
  <si>
    <t>mass</t>
  </si>
  <si>
    <t>height</t>
  </si>
  <si>
    <t xml:space="preserve">HAT </t>
  </si>
  <si>
    <t>(head-arms-torso)</t>
  </si>
  <si>
    <t>com height</t>
  </si>
  <si>
    <t>length</t>
  </si>
  <si>
    <t>Rgyr</t>
  </si>
  <si>
    <t xml:space="preserve">Thigh </t>
  </si>
  <si>
    <t>Foot</t>
  </si>
  <si>
    <t>inertia com</t>
  </si>
  <si>
    <t>Shank</t>
  </si>
  <si>
    <t>total mass</t>
  </si>
  <si>
    <t>com percent</t>
  </si>
  <si>
    <t>total com height</t>
  </si>
  <si>
    <t>total inertia</t>
  </si>
  <si>
    <t>inertia floor</t>
  </si>
  <si>
    <t>total 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</si>
</sst>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E19" sqref="E19"/>
    </sheetView>
  </sheetViews>
  <sheetFormatPr defaultRowHeight="15" x14ac:dyDescent="0.25"/>
  <cols>
    <col min="1" max="1" width="10.85546875" style="1" bestFit="1" customWidth="1"/>
    <col min="2" max="3" width="9.140625" style="1"/>
    <col min="4" max="4" width="11" style="1" bestFit="1" customWidth="1"/>
    <col min="5" max="5" width="17.42578125" style="1" bestFit="1" customWidth="1"/>
    <col min="6" max="6" width="11.5703125" style="1" bestFit="1" customWidth="1"/>
    <col min="7" max="8" width="9.140625" style="1"/>
    <col min="9" max="9" width="15.5703125" style="1" bestFit="1" customWidth="1"/>
    <col min="10" max="10" width="13.42578125" style="1" customWidth="1"/>
    <col min="11" max="11" width="13.140625" style="1" customWidth="1"/>
    <col min="12" max="12" width="9.140625" style="1"/>
    <col min="13" max="13" width="15.5703125" style="1" bestFit="1" customWidth="1"/>
    <col min="14" max="16384" width="9.140625" style="1"/>
  </cols>
  <sheetData>
    <row r="1" spans="1:16" ht="15.75" thickBot="1" x14ac:dyDescent="0.3"/>
    <row r="2" spans="1:16" x14ac:dyDescent="0.25">
      <c r="A2" s="1" t="s">
        <v>0</v>
      </c>
      <c r="B2" s="1">
        <v>52</v>
      </c>
      <c r="D2" s="2" t="s">
        <v>8</v>
      </c>
      <c r="E2" s="3"/>
      <c r="F2" s="3"/>
      <c r="G2" s="4"/>
      <c r="I2" s="1" t="s">
        <v>11</v>
      </c>
      <c r="J2" s="1">
        <f>E3*2+E8*2+E13*2+E18</f>
        <v>52</v>
      </c>
    </row>
    <row r="3" spans="1:16" x14ac:dyDescent="0.25">
      <c r="A3" s="1" t="s">
        <v>1</v>
      </c>
      <c r="B3" s="1">
        <v>1.6</v>
      </c>
      <c r="D3" s="5" t="s">
        <v>0</v>
      </c>
      <c r="E3" s="6">
        <f>0.0145*$B$2</f>
        <v>0.754</v>
      </c>
      <c r="F3" s="6" t="s">
        <v>5</v>
      </c>
      <c r="G3" s="7">
        <f>0.039*$B$3</f>
        <v>6.2400000000000004E-2</v>
      </c>
      <c r="I3" s="1" t="s">
        <v>13</v>
      </c>
      <c r="J3" s="1">
        <f>(2*E3*E4+2*E8*E9+2*E13*E14+E18*E19)/J2</f>
        <v>0.93363614400000006</v>
      </c>
      <c r="K3" s="1" t="s">
        <v>12</v>
      </c>
      <c r="L3" s="1">
        <f>J3/B3</f>
        <v>0.58352258999999995</v>
      </c>
    </row>
    <row r="4" spans="1:16" x14ac:dyDescent="0.25">
      <c r="D4" s="5" t="s">
        <v>4</v>
      </c>
      <c r="E4" s="6">
        <f>G3*0.5</f>
        <v>3.1200000000000002E-2</v>
      </c>
      <c r="F4" s="6" t="s">
        <v>6</v>
      </c>
      <c r="G4" s="7">
        <f>0.475*G3</f>
        <v>2.964E-2</v>
      </c>
      <c r="I4" s="1" t="s">
        <v>14</v>
      </c>
      <c r="J4" s="1">
        <f>G5+G10+G15+G20</f>
        <v>50.08469011632468</v>
      </c>
    </row>
    <row r="5" spans="1:16" ht="15.75" thickBot="1" x14ac:dyDescent="0.3">
      <c r="D5" s="8" t="s">
        <v>9</v>
      </c>
      <c r="E5" s="9">
        <f>E3*G4*G4</f>
        <v>6.6241131839999995E-4</v>
      </c>
      <c r="F5" s="9" t="s">
        <v>15</v>
      </c>
      <c r="G5" s="10">
        <f>E5+E3*E4*E4</f>
        <v>1.3963850784E-3</v>
      </c>
    </row>
    <row r="6" spans="1:16" ht="15.75" thickBot="1" x14ac:dyDescent="0.3">
      <c r="M6" s="2" t="s">
        <v>16</v>
      </c>
      <c r="N6" s="3"/>
      <c r="O6" s="3"/>
      <c r="P6" s="4"/>
    </row>
    <row r="7" spans="1:16" x14ac:dyDescent="0.25">
      <c r="D7" s="2" t="s">
        <v>10</v>
      </c>
      <c r="E7" s="3"/>
      <c r="F7" s="3"/>
      <c r="G7" s="4"/>
      <c r="M7" s="5" t="s">
        <v>0</v>
      </c>
      <c r="N7" s="6">
        <f>0.161*$B$2</f>
        <v>8.3719999999999999</v>
      </c>
      <c r="O7" s="6" t="s">
        <v>5</v>
      </c>
      <c r="P7" s="7">
        <f>(0.53 - 0.039)*$B$3</f>
        <v>0.78560000000000008</v>
      </c>
    </row>
    <row r="8" spans="1:16" x14ac:dyDescent="0.25">
      <c r="D8" s="5" t="s">
        <v>0</v>
      </c>
      <c r="E8" s="6">
        <f>0.0465 *$B$2</f>
        <v>2.4180000000000001</v>
      </c>
      <c r="F8" s="6" t="s">
        <v>5</v>
      </c>
      <c r="G8" s="7">
        <f>(0.285-0.039)*$B$3</f>
        <v>0.39359999999999995</v>
      </c>
      <c r="M8" s="5" t="s">
        <v>4</v>
      </c>
      <c r="N8" s="6">
        <f>P7* 0.553+G3</f>
        <v>0.49683680000000008</v>
      </c>
      <c r="O8" s="6" t="s">
        <v>6</v>
      </c>
      <c r="P8" s="7">
        <f>0.326*P7</f>
        <v>0.25610560000000004</v>
      </c>
    </row>
    <row r="9" spans="1:16" ht="15.75" thickBot="1" x14ac:dyDescent="0.3">
      <c r="D9" s="5" t="s">
        <v>4</v>
      </c>
      <c r="E9" s="6">
        <f>G8* 0.567+G3</f>
        <v>0.28557119999999997</v>
      </c>
      <c r="F9" s="6" t="s">
        <v>6</v>
      </c>
      <c r="G9" s="7">
        <f>0.302*G8</f>
        <v>0.11886719999999998</v>
      </c>
      <c r="M9" s="8" t="s">
        <v>9</v>
      </c>
      <c r="N9" s="9">
        <f>N7*P8*P8</f>
        <v>0.54912013595758602</v>
      </c>
      <c r="O9" s="9" t="s">
        <v>15</v>
      </c>
      <c r="P9" s="10">
        <f>N9+N7*N8*N8</f>
        <v>2.6157215944018435</v>
      </c>
    </row>
    <row r="10" spans="1:16" ht="15.75" thickBot="1" x14ac:dyDescent="0.3">
      <c r="D10" s="8" t="s">
        <v>9</v>
      </c>
      <c r="E10" s="9">
        <f>E8*G9*G9</f>
        <v>3.4164916368261106E-2</v>
      </c>
      <c r="F10" s="9" t="s">
        <v>15</v>
      </c>
      <c r="G10" s="10">
        <f>E10+E8*E9*E9</f>
        <v>0.23135501739976699</v>
      </c>
    </row>
    <row r="11" spans="1:16" ht="15.75" thickBot="1" x14ac:dyDescent="0.3">
      <c r="M11" s="1" t="s">
        <v>11</v>
      </c>
      <c r="N11" s="1">
        <f>N7*2+E18</f>
        <v>52</v>
      </c>
    </row>
    <row r="12" spans="1:16" x14ac:dyDescent="0.25">
      <c r="D12" s="2" t="s">
        <v>7</v>
      </c>
      <c r="E12" s="3"/>
      <c r="F12" s="3"/>
      <c r="G12" s="4"/>
      <c r="M12" s="1" t="s">
        <v>13</v>
      </c>
      <c r="N12" s="1">
        <f>(E18*E19+2*N7*N8)/N11</f>
        <v>0.93050187200000012</v>
      </c>
      <c r="O12" s="1">
        <f>N12/B3</f>
        <v>0.58156367000000009</v>
      </c>
    </row>
    <row r="13" spans="1:16" x14ac:dyDescent="0.25">
      <c r="D13" s="5" t="s">
        <v>0</v>
      </c>
      <c r="E13" s="6">
        <f>0.1*$B$2</f>
        <v>5.2</v>
      </c>
      <c r="F13" s="6" t="s">
        <v>5</v>
      </c>
      <c r="G13" s="7">
        <f>(0.53-0.285)*$B$3</f>
        <v>0.39200000000000013</v>
      </c>
    </row>
    <row r="14" spans="1:16" x14ac:dyDescent="0.25">
      <c r="D14" s="5" t="s">
        <v>4</v>
      </c>
      <c r="E14" s="6">
        <f>G13* 0.567+G8+G3</f>
        <v>0.67826399999999998</v>
      </c>
      <c r="F14" s="6" t="s">
        <v>6</v>
      </c>
      <c r="G14" s="7">
        <f>0.323*G13</f>
        <v>0.12661600000000003</v>
      </c>
    </row>
    <row r="15" spans="1:16" ht="15.75" thickBot="1" x14ac:dyDescent="0.3">
      <c r="D15" s="8" t="s">
        <v>9</v>
      </c>
      <c r="E15" s="9">
        <f>E13*G14*G14</f>
        <v>8.3364379571200048E-2</v>
      </c>
      <c r="F15" s="9" t="s">
        <v>15</v>
      </c>
      <c r="G15" s="10">
        <f>E15+E13*E14*E14</f>
        <v>2.4755830587904</v>
      </c>
    </row>
    <row r="16" spans="1:16" ht="15.75" thickBot="1" x14ac:dyDescent="0.3"/>
    <row r="17" spans="4:7" x14ac:dyDescent="0.25">
      <c r="D17" s="2" t="s">
        <v>2</v>
      </c>
      <c r="E17" s="3" t="s">
        <v>3</v>
      </c>
      <c r="F17" s="3"/>
      <c r="G17" s="4"/>
    </row>
    <row r="18" spans="4:7" x14ac:dyDescent="0.25">
      <c r="D18" s="5" t="s">
        <v>0</v>
      </c>
      <c r="E18" s="6">
        <f>0.678*$B$2</f>
        <v>35.256</v>
      </c>
      <c r="F18" s="6" t="s">
        <v>5</v>
      </c>
      <c r="G18" s="7">
        <f>(0.818-0.53)*$B$3</f>
        <v>0.46079999999999988</v>
      </c>
    </row>
    <row r="19" spans="4:7" x14ac:dyDescent="0.25">
      <c r="D19" s="5" t="s">
        <v>4</v>
      </c>
      <c r="E19" s="6">
        <f>G18*0.626+G13+G8+G3</f>
        <v>1.1364608</v>
      </c>
      <c r="F19" s="6" t="s">
        <v>6</v>
      </c>
      <c r="G19" s="7">
        <f>0.496*G18</f>
        <v>0.22855679999999995</v>
      </c>
    </row>
    <row r="20" spans="4:7" ht="15.75" thickBot="1" x14ac:dyDescent="0.3">
      <c r="D20" s="8" t="s">
        <v>9</v>
      </c>
      <c r="E20" s="9">
        <f>E18*G19*G19</f>
        <v>1.8417103608899166</v>
      </c>
      <c r="F20" s="9" t="s">
        <v>15</v>
      </c>
      <c r="G20" s="10">
        <f>E20+E18*E19*E19</f>
        <v>47.376355655056109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Almaskhan Baimyshev</dc:creator>
  <cp:lastModifiedBy>Almaskhan Baimyshev</cp:lastModifiedBy>
  <dcterms:created xsi:type="dcterms:W3CDTF">2015-06-05T18:17:20Z</dcterms:created>
  <dcterms:modified xsi:type="dcterms:W3CDTF">2021-06-12T00:41:19Z</dcterms:modified>
</cp:coreProperties>
</file>