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4415" windowHeight="12540"/>
  </bookViews>
  <sheets>
    <sheet name="中国籍员工总表" sheetId="4" r:id="rId1"/>
    <sheet name="工资条（中文）" sheetId="10" r:id="rId2"/>
    <sheet name="工资条（英文）" sheetId="11" r:id="rId3"/>
  </sheets>
  <definedNames>
    <definedName name="_xlnm._FilterDatabase" localSheetId="0" hidden="1">中国籍员工总表!$A$2:$AA$2</definedName>
    <definedName name="_xlnm.Print_Titles" localSheetId="0">中国籍员工总表!$1:$2</definedName>
  </definedNames>
  <calcPr calcId="144525"/>
</workbook>
</file>

<file path=xl/calcChain.xml><?xml version="1.0" encoding="utf-8"?>
<calcChain xmlns="http://schemas.openxmlformats.org/spreadsheetml/2006/main">
  <c r="E18" i="10" l="1"/>
  <c r="D18" i="10"/>
  <c r="F15" i="10"/>
  <c r="D15" i="10"/>
  <c r="B15" i="10"/>
  <c r="C11" i="10"/>
  <c r="B11" i="10"/>
  <c r="F8" i="10"/>
  <c r="E8" i="10"/>
  <c r="D8" i="10"/>
  <c r="C8" i="10"/>
  <c r="B8" i="10"/>
  <c r="F5" i="10"/>
  <c r="E5" i="10"/>
  <c r="D5" i="10"/>
  <c r="C5" i="10"/>
  <c r="C5" i="11" l="1"/>
  <c r="F15" i="11" l="1"/>
  <c r="D15" i="11"/>
  <c r="B15" i="11"/>
  <c r="B11" i="11"/>
  <c r="F8" i="11"/>
  <c r="E8" i="11"/>
  <c r="D8" i="11"/>
  <c r="C8" i="11"/>
  <c r="E15" i="11" l="1"/>
  <c r="E15" i="10"/>
  <c r="B8" i="11" l="1"/>
  <c r="F5" i="11"/>
  <c r="E5" i="11"/>
  <c r="D5" i="11"/>
  <c r="C15" i="10" l="1"/>
  <c r="C15" i="11"/>
  <c r="B18" i="10" l="1"/>
  <c r="D11" i="10" l="1"/>
  <c r="C11" i="11" l="1"/>
  <c r="B18" i="11" l="1"/>
  <c r="D20" i="11" l="1"/>
  <c r="C18" i="10" l="1"/>
  <c r="F18" i="10" l="1"/>
  <c r="D19" i="10" l="1"/>
</calcChain>
</file>

<file path=xl/sharedStrings.xml><?xml version="1.0" encoding="utf-8"?>
<sst xmlns="http://schemas.openxmlformats.org/spreadsheetml/2006/main" count="85" uniqueCount="85">
  <si>
    <t>姓 名</t>
  </si>
  <si>
    <t>职 务</t>
  </si>
  <si>
    <t>招聘奖励</t>
  </si>
  <si>
    <t>全勤奖</t>
  </si>
  <si>
    <t>月住房补助</t>
  </si>
  <si>
    <t>月工资小计</t>
  </si>
  <si>
    <t>事假小时数</t>
  </si>
  <si>
    <t>事假扣款</t>
  </si>
  <si>
    <t>病假小时数</t>
  </si>
  <si>
    <t>病假扣款</t>
  </si>
  <si>
    <t>扣款小计</t>
  </si>
  <si>
    <t>实发工资</t>
  </si>
  <si>
    <t>序号</t>
    <phoneticPr fontId="1" type="noConversion"/>
  </si>
  <si>
    <t>部门</t>
    <phoneticPr fontId="1" type="noConversion"/>
  </si>
  <si>
    <t>部门</t>
    <phoneticPr fontId="2" type="noConversion"/>
  </si>
  <si>
    <t>人工成本</t>
    <phoneticPr fontId="2" type="noConversion"/>
  </si>
  <si>
    <t>工资所得税</t>
    <phoneticPr fontId="2" type="noConversion"/>
  </si>
  <si>
    <t>其他扣款</t>
    <phoneticPr fontId="2" type="noConversion"/>
  </si>
  <si>
    <t>其他扣款</t>
    <phoneticPr fontId="1" type="noConversion"/>
  </si>
  <si>
    <t>绩效薪金</t>
    <phoneticPr fontId="2" type="noConversion"/>
  </si>
  <si>
    <t>基本薪金</t>
    <phoneticPr fontId="2" type="noConversion"/>
  </si>
  <si>
    <t>基本薪金</t>
    <phoneticPr fontId="1" type="noConversion"/>
  </si>
  <si>
    <t>绩效薪金</t>
    <phoneticPr fontId="1" type="noConversion"/>
  </si>
  <si>
    <t>全勤奖</t>
    <phoneticPr fontId="1" type="noConversion"/>
  </si>
  <si>
    <t>其他补贴</t>
    <phoneticPr fontId="1" type="noConversion"/>
  </si>
  <si>
    <t>其他补贴</t>
    <phoneticPr fontId="2" type="noConversion"/>
  </si>
  <si>
    <t>招聘奖励</t>
    <phoneticPr fontId="1" type="noConversion"/>
  </si>
  <si>
    <t>教师课时费</t>
    <phoneticPr fontId="1" type="noConversion"/>
  </si>
  <si>
    <t>扣款信息</t>
    <phoneticPr fontId="1" type="noConversion"/>
  </si>
  <si>
    <t>基本信息</t>
    <phoneticPr fontId="1" type="noConversion"/>
  </si>
  <si>
    <t>工号</t>
    <phoneticPr fontId="1" type="noConversion"/>
  </si>
  <si>
    <t>姓名</t>
    <phoneticPr fontId="1" type="noConversion"/>
  </si>
  <si>
    <t>职务</t>
    <phoneticPr fontId="1" type="noConversion"/>
  </si>
  <si>
    <t>事假小时数</t>
    <phoneticPr fontId="1" type="noConversion"/>
  </si>
  <si>
    <t>事假扣款</t>
    <phoneticPr fontId="1" type="noConversion"/>
  </si>
  <si>
    <t>病假小时数</t>
    <phoneticPr fontId="1" type="noConversion"/>
  </si>
  <si>
    <t>病假扣款</t>
    <phoneticPr fontId="1" type="noConversion"/>
  </si>
  <si>
    <t>扣款小计</t>
    <phoneticPr fontId="1" type="noConversion"/>
  </si>
  <si>
    <t>社保个人部分</t>
    <phoneticPr fontId="1" type="noConversion"/>
  </si>
  <si>
    <t>个人所得税</t>
    <phoneticPr fontId="1" type="noConversion"/>
  </si>
  <si>
    <t>实发金额</t>
    <phoneticPr fontId="1" type="noConversion"/>
  </si>
  <si>
    <t>Basic Information</t>
    <phoneticPr fontId="1" type="noConversion"/>
  </si>
  <si>
    <t>ID</t>
    <phoneticPr fontId="1" type="noConversion"/>
  </si>
  <si>
    <t>Name</t>
    <phoneticPr fontId="1" type="noConversion"/>
  </si>
  <si>
    <t>Dept.</t>
    <phoneticPr fontId="1" type="noConversion"/>
  </si>
  <si>
    <t>Position</t>
    <phoneticPr fontId="1" type="noConversion"/>
  </si>
  <si>
    <t>Base Salary</t>
    <phoneticPr fontId="1" type="noConversion"/>
  </si>
  <si>
    <t>Miscellaneous</t>
    <phoneticPr fontId="1" type="noConversion"/>
  </si>
  <si>
    <t>Recruitment Reward</t>
    <phoneticPr fontId="1" type="noConversion"/>
  </si>
  <si>
    <t>Perfect Attendance</t>
    <phoneticPr fontId="1" type="noConversion"/>
  </si>
  <si>
    <t>Other Allowance</t>
    <phoneticPr fontId="1" type="noConversion"/>
  </si>
  <si>
    <t>Housing Allowance</t>
    <phoneticPr fontId="1" type="noConversion"/>
  </si>
  <si>
    <t>Total Payments</t>
    <phoneticPr fontId="1" type="noConversion"/>
  </si>
  <si>
    <t>Deductions</t>
    <phoneticPr fontId="1" type="noConversion"/>
  </si>
  <si>
    <t>Personal Leave Hours</t>
    <phoneticPr fontId="1" type="noConversion"/>
  </si>
  <si>
    <t>Personal Leave</t>
    <phoneticPr fontId="1" type="noConversion"/>
  </si>
  <si>
    <t>Sick Leave Hours</t>
    <phoneticPr fontId="1" type="noConversion"/>
  </si>
  <si>
    <t>Sick Leave</t>
    <phoneticPr fontId="1" type="noConversion"/>
  </si>
  <si>
    <t xml:space="preserve">Others </t>
    <phoneticPr fontId="1" type="noConversion"/>
  </si>
  <si>
    <t>Total Deductions</t>
    <phoneticPr fontId="1" type="noConversion"/>
  </si>
  <si>
    <t>Grand Total</t>
    <phoneticPr fontId="1" type="noConversion"/>
  </si>
  <si>
    <t>住房补贴</t>
    <phoneticPr fontId="1" type="noConversion"/>
  </si>
  <si>
    <t>Performance Bonus</t>
    <phoneticPr fontId="1" type="noConversion"/>
  </si>
  <si>
    <t>储备岗位津贴</t>
    <phoneticPr fontId="2" type="noConversion"/>
  </si>
  <si>
    <t>储备岗位津贴</t>
    <phoneticPr fontId="1" type="noConversion"/>
  </si>
  <si>
    <t>公司缴纳五险一金总额</t>
    <phoneticPr fontId="2" type="noConversion"/>
  </si>
  <si>
    <t>应发工资</t>
    <phoneticPr fontId="1" type="noConversion"/>
  </si>
  <si>
    <t>月工资标准</t>
    <phoneticPr fontId="1" type="noConversion"/>
  </si>
  <si>
    <t>公积金个人部分</t>
    <phoneticPr fontId="1" type="noConversion"/>
  </si>
  <si>
    <t>应付工资</t>
    <phoneticPr fontId="2" type="noConversion"/>
  </si>
  <si>
    <t>应税工资</t>
    <phoneticPr fontId="2" type="noConversion"/>
  </si>
  <si>
    <t>2017年6月工资明细</t>
    <phoneticPr fontId="1" type="noConversion"/>
  </si>
  <si>
    <t>Salary Stub of July. 2017</t>
    <phoneticPr fontId="1" type="noConversion"/>
  </si>
  <si>
    <r>
      <rPr>
        <b/>
        <sz val="10"/>
        <color theme="1"/>
        <rFont val="Arial Unicode MS"/>
        <family val="2"/>
        <charset val="134"/>
      </rPr>
      <t xml:space="preserve">  Notes：</t>
    </r>
    <r>
      <rPr>
        <sz val="10"/>
        <color theme="1"/>
        <rFont val="Arial Unicode MS"/>
        <family val="2"/>
        <charset val="134"/>
      </rPr>
      <t xml:space="preserve">
  1.Salary paid on August.10th
  2.If there any changes of your bank card, please notify Tracy in the HR Office as soon as possible.
  3.Salary is a personal issue, please do not discuss with others.
  4.Any questions or concerns about your salary, please talk with Tracy in the HR Office.</t>
    </r>
    <phoneticPr fontId="1" type="noConversion"/>
  </si>
  <si>
    <r>
      <rPr>
        <b/>
        <sz val="10"/>
        <color theme="1"/>
        <rFont val="宋体"/>
        <family val="2"/>
        <charset val="134"/>
        <scheme val="minor"/>
      </rPr>
      <t xml:space="preserve"> </t>
    </r>
    <r>
      <rPr>
        <b/>
        <sz val="10"/>
        <color theme="1"/>
        <rFont val="宋体"/>
        <family val="3"/>
        <charset val="134"/>
        <scheme val="minor"/>
      </rPr>
      <t>工资说明：</t>
    </r>
    <r>
      <rPr>
        <sz val="10"/>
        <color theme="1"/>
        <rFont val="宋体"/>
        <family val="2"/>
        <charset val="134"/>
        <scheme val="minor"/>
      </rPr>
      <t xml:space="preserve">
 1.本月工资已于6月10日前发放到您的华夏银行卡中，请注意查收；
 2.如银行卡有丢失、损坏、更换等情况请第一时间向人资施瑜反馈；
 3.职员薪酬属于个人隐私，也属于学校机密，任何职员不得公开或私下询问、议论。
 4.如对本月薪酬有任何疑问，请联系人事施瑜。</t>
    </r>
    <phoneticPr fontId="1" type="noConversion"/>
  </si>
  <si>
    <t>社保个人</t>
    <phoneticPr fontId="2" type="noConversion"/>
  </si>
  <si>
    <t>公积金个人</t>
    <phoneticPr fontId="2" type="noConversion"/>
  </si>
  <si>
    <t>邮箱</t>
    <phoneticPr fontId="2" type="noConversion"/>
  </si>
  <si>
    <t>教师课时费</t>
    <phoneticPr fontId="2" type="noConversion"/>
  </si>
  <si>
    <t>武汉三牛中美中学 2017年9月份工资表</t>
    <phoneticPr fontId="1" type="noConversion"/>
  </si>
  <si>
    <t>上级评分</t>
    <phoneticPr fontId="2" type="noConversion"/>
  </si>
  <si>
    <t>内值评分</t>
    <phoneticPr fontId="2" type="noConversion"/>
  </si>
  <si>
    <t>外值评分</t>
    <phoneticPr fontId="2" type="noConversion"/>
  </si>
  <si>
    <t>最终得分</t>
    <phoneticPr fontId="2" type="noConversion"/>
  </si>
  <si>
    <t>lxiao@sannewschool.com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</si>
</sst>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0.00_);[Red]\(0.00\)"/>
    <numFmt numFmtId="178" formatCode="0.00_ "/>
  </numFmts>
  <fonts count="3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8"/>
      <color indexed="8"/>
      <name val="宋体"/>
      <family val="3"/>
      <charset val="134"/>
    </font>
    <font>
      <b/>
      <sz val="8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4"/>
      <color theme="3"/>
      <name val="黑体"/>
      <family val="3"/>
      <charset val="134"/>
    </font>
    <font>
      <b/>
      <sz val="11"/>
      <color theme="3"/>
      <name val="黑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4"/>
      <color theme="1"/>
      <name val="Arial Unicode MS"/>
      <family val="2"/>
      <charset val="134"/>
    </font>
    <font>
      <b/>
      <sz val="14"/>
      <color theme="3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sz val="10"/>
      <name val="Arial Unicode MS"/>
      <family val="2"/>
      <charset val="134"/>
    </font>
    <font>
      <sz val="12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DashDotDot">
        <color auto="1"/>
      </left>
      <right/>
      <top style="mediumDashDotDot">
        <color auto="1"/>
      </top>
      <bottom style="mediumDashDotDot">
        <color auto="1"/>
      </bottom>
      <diagonal/>
    </border>
    <border>
      <left/>
      <right/>
      <top style="mediumDashDotDot">
        <color auto="1"/>
      </top>
      <bottom style="mediumDashDotDot">
        <color auto="1"/>
      </bottom>
      <diagonal/>
    </border>
    <border>
      <left/>
      <right style="mediumDashDotDot">
        <color auto="1"/>
      </right>
      <top style="mediumDashDotDot">
        <color auto="1"/>
      </top>
      <bottom style="mediumDashDotDot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8" fillId="0" borderId="0"/>
    <xf numFmtId="0" fontId="29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6" fillId="0" borderId="0" xfId="0" applyFon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76" fontId="4" fillId="4" borderId="3" xfId="0" applyNumberFormat="1" applyFont="1" applyFill="1" applyBorder="1" applyAlignment="1">
      <alignment horizontal="center" vertical="center" wrapText="1"/>
    </xf>
    <xf numFmtId="176" fontId="5" fillId="4" borderId="3" xfId="0" applyNumberFormat="1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177" fontId="4" fillId="0" borderId="13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178" fontId="16" fillId="3" borderId="6" xfId="0" applyNumberFormat="1" applyFont="1" applyFill="1" applyBorder="1" applyAlignment="1">
      <alignment horizontal="center" vertical="center"/>
    </xf>
    <xf numFmtId="178" fontId="16" fillId="3" borderId="8" xfId="0" applyNumberFormat="1" applyFont="1" applyFill="1" applyBorder="1" applyAlignment="1">
      <alignment horizontal="center" vertical="center"/>
    </xf>
    <xf numFmtId="178" fontId="16" fillId="3" borderId="7" xfId="0" applyNumberFormat="1" applyFont="1" applyFill="1" applyBorder="1" applyAlignment="1">
      <alignment horizontal="center" vertical="center"/>
    </xf>
    <xf numFmtId="0" fontId="24" fillId="0" borderId="9" xfId="0" applyFont="1" applyBorder="1" applyAlignment="1">
      <alignment horizontal="left" vertical="top" wrapText="1"/>
    </xf>
    <xf numFmtId="0" fontId="24" fillId="0" borderId="10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178" fontId="27" fillId="3" borderId="6" xfId="0" applyNumberFormat="1" applyFont="1" applyFill="1" applyBorder="1" applyAlignment="1">
      <alignment horizontal="center" vertical="center"/>
    </xf>
    <xf numFmtId="178" fontId="27" fillId="3" borderId="8" xfId="0" applyNumberFormat="1" applyFont="1" applyFill="1" applyBorder="1" applyAlignment="1">
      <alignment horizontal="center" vertical="center"/>
    </xf>
    <xf numFmtId="178" fontId="27" fillId="3" borderId="7" xfId="0" applyNumberFormat="1" applyFont="1" applyFill="1" applyBorder="1" applyAlignment="1">
      <alignment horizontal="center" vertical="center"/>
    </xf>
    <xf numFmtId="177" fontId="29" fillId="0" borderId="0" xfId="2" applyNumberFormat="1">
      <alignment vertical="center"/>
    </xf>
  </cellXfs>
  <cellStyles count="3">
    <cellStyle name="常规" xfId="0" builtinId="0"/>
    <cellStyle name="常规 3" xfId="1"/>
    <cellStyle name="超链接" xfId="2" builtinId="8"/>
  </cellStyles>
  <dxfs count="4">
    <dxf>
      <font>
        <color theme="0"/>
      </font>
      <fill>
        <patternFill patternType="solid">
          <bgColor rgb="FFFFFFCC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solid">
          <bgColor rgb="FFFFFFCC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F6600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152398</xdr:rowOff>
    </xdr:from>
    <xdr:to>
      <xdr:col>1</xdr:col>
      <xdr:colOff>710475</xdr:colOff>
      <xdr:row>1</xdr:row>
      <xdr:rowOff>695325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400048"/>
          <a:ext cx="510450" cy="5429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152398</xdr:rowOff>
    </xdr:from>
    <xdr:to>
      <xdr:col>1</xdr:col>
      <xdr:colOff>710475</xdr:colOff>
      <xdr:row>1</xdr:row>
      <xdr:rowOff>695325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400048"/>
          <a:ext cx="510450" cy="5429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114299</xdr:colOff>
      <xdr:row>1</xdr:row>
      <xdr:rowOff>76199</xdr:rowOff>
    </xdr:from>
    <xdr:to>
      <xdr:col>1</xdr:col>
      <xdr:colOff>657225</xdr:colOff>
      <xdr:row>1</xdr:row>
      <xdr:rowOff>714956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" y="323849"/>
          <a:ext cx="542926" cy="6387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xiao@sannewschoo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"/>
  <sheetViews>
    <sheetView tabSelected="1" topLeftCell="K1" workbookViewId="0">
      <pane ySplit="2" topLeftCell="A3" activePane="bottomLeft" state="frozen"/>
      <selection pane="bottomLeft" activeCell="W8" sqref="W8"/>
    </sheetView>
  </sheetViews>
  <sheetFormatPr defaultRowHeight="13.5"/>
  <cols>
    <col min="1" max="1" width="4.625" customWidth="1"/>
    <col min="2" max="2" width="8.625" customWidth="1"/>
    <col min="3" max="3" width="11.25" bestFit="1" customWidth="1"/>
    <col min="4" max="4" width="14.25" customWidth="1"/>
    <col min="5" max="5" width="10.625" customWidth="1"/>
    <col min="6" max="6" width="10.625" style="1" customWidth="1"/>
    <col min="7" max="7" width="9.375" customWidth="1"/>
    <col min="8" max="8" width="8.125" customWidth="1"/>
    <col min="9" max="9" width="9.375" customWidth="1"/>
    <col min="10" max="10" width="10" customWidth="1"/>
    <col min="11" max="11" width="9" customWidth="1"/>
    <col min="12" max="12" width="9.25" customWidth="1"/>
    <col min="13" max="13" width="10.625" customWidth="1"/>
    <col min="14" max="14" width="7.625" customWidth="1"/>
    <col min="15" max="15" width="8.75" customWidth="1"/>
    <col min="16" max="16" width="6.875" customWidth="1"/>
    <col min="17" max="17" width="10" customWidth="1"/>
    <col min="18" max="19" width="9.25" customWidth="1"/>
    <col min="20" max="20" width="10.625" customWidth="1"/>
    <col min="21" max="22" width="8.875" customWidth="1"/>
    <col min="23" max="24" width="10.625" customWidth="1"/>
    <col min="25" max="25" width="10.625" style="3" customWidth="1"/>
    <col min="26" max="26" width="10.625" customWidth="1"/>
    <col min="27" max="27" width="11" customWidth="1"/>
    <col min="28" max="28" width="29.125" style="31" customWidth="1"/>
    <col min="29" max="29" width="7.5" style="31" bestFit="1" customWidth="1"/>
  </cols>
  <sheetData>
    <row r="1" spans="1:32" ht="23.25" customHeight="1" thickBot="1">
      <c r="A1" s="33" t="s">
        <v>79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32" s="3" customFormat="1" ht="21">
      <c r="A2" s="27" t="s">
        <v>12</v>
      </c>
      <c r="B2" s="28" t="s">
        <v>0</v>
      </c>
      <c r="C2" s="28" t="s">
        <v>14</v>
      </c>
      <c r="D2" s="28" t="s">
        <v>1</v>
      </c>
      <c r="E2" s="29" t="s">
        <v>20</v>
      </c>
      <c r="F2" s="30" t="s">
        <v>19</v>
      </c>
      <c r="G2" s="29" t="s">
        <v>63</v>
      </c>
      <c r="H2" s="29" t="s">
        <v>2</v>
      </c>
      <c r="I2" s="29" t="s">
        <v>78</v>
      </c>
      <c r="J2" s="29" t="s">
        <v>3</v>
      </c>
      <c r="K2" s="29" t="s">
        <v>25</v>
      </c>
      <c r="L2" s="29" t="s">
        <v>4</v>
      </c>
      <c r="M2" s="28" t="s">
        <v>5</v>
      </c>
      <c r="N2" s="28" t="s">
        <v>6</v>
      </c>
      <c r="O2" s="28" t="s">
        <v>7</v>
      </c>
      <c r="P2" s="28" t="s">
        <v>8</v>
      </c>
      <c r="Q2" s="28" t="s">
        <v>9</v>
      </c>
      <c r="R2" s="28" t="s">
        <v>17</v>
      </c>
      <c r="S2" s="28" t="s">
        <v>10</v>
      </c>
      <c r="T2" s="28" t="s">
        <v>69</v>
      </c>
      <c r="U2" s="28" t="s">
        <v>75</v>
      </c>
      <c r="V2" s="28" t="s">
        <v>76</v>
      </c>
      <c r="W2" s="2" t="s">
        <v>70</v>
      </c>
      <c r="X2" s="28" t="s">
        <v>16</v>
      </c>
      <c r="Y2" s="28" t="s">
        <v>11</v>
      </c>
      <c r="Z2" s="2" t="s">
        <v>65</v>
      </c>
      <c r="AA2" s="26" t="s">
        <v>15</v>
      </c>
      <c r="AB2" s="32" t="s">
        <v>77</v>
      </c>
      <c r="AC2" s="34" t="s">
        <v>80</v>
      </c>
      <c r="AD2" s="34" t="s">
        <v>81</v>
      </c>
      <c r="AE2" s="34" t="s">
        <v>82</v>
      </c>
      <c r="AF2" s="34" t="s">
        <v>83</v>
      </c>
    </row>
    <row r="3" spans="1:32">
      <c r="A3">
        <v>1</v>
      </c>
      <c r="B3">
        <v>2</v>
      </c>
      <c r="C3">
        <v>3</v>
      </c>
      <c r="D3">
        <v>4</v>
      </c>
      <c r="E3">
        <v>5</v>
      </c>
      <c r="F3" s="1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 s="3">
        <v>25</v>
      </c>
      <c r="Z3" s="3">
        <v>26</v>
      </c>
      <c r="AA3" s="3">
        <v>27</v>
      </c>
      <c r="AB3" s="55" t="s">
        <v>84</v>
      </c>
      <c r="AC3" s="31">
        <v>29</v>
      </c>
      <c r="AD3" s="3">
        <v>30</v>
      </c>
      <c r="AE3" s="3">
        <v>31</v>
      </c>
      <c r="AF3" s="3">
        <v>32</v>
      </c>
    </row>
  </sheetData>
  <phoneticPr fontId="2" type="noConversion"/>
  <hyperlinks>
    <hyperlink ref="AB3" r:id="rId1"/>
  </hyperlinks>
  <printOptions horizontalCentered="1"/>
  <pageMargins left="0" right="0" top="0" bottom="0" header="0.39370078740157483" footer="0.31496062992125984"/>
  <pageSetup paperSize="8" scale="74" fitToHeight="2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workbookViewId="0">
      <selection activeCell="H21" sqref="H21"/>
    </sheetView>
  </sheetViews>
  <sheetFormatPr defaultRowHeight="19.5" customHeight="1"/>
  <cols>
    <col min="1" max="1" width="4.125" style="11" customWidth="1"/>
    <col min="2" max="4" width="15.625" style="11" customWidth="1"/>
    <col min="5" max="5" width="23.5" style="11" bestFit="1" customWidth="1"/>
    <col min="6" max="6" width="15.625" style="11" customWidth="1"/>
    <col min="7" max="7" width="4.125" style="11" customWidth="1"/>
    <col min="8" max="16384" width="9" style="11"/>
  </cols>
  <sheetData>
    <row r="1" spans="1:7" ht="19.5" customHeight="1">
      <c r="A1" s="4"/>
      <c r="B1" s="4"/>
      <c r="C1" s="4"/>
      <c r="D1" s="4"/>
      <c r="E1" s="4"/>
      <c r="F1" s="4"/>
      <c r="G1" s="4"/>
    </row>
    <row r="2" spans="1:7" s="12" customFormat="1" ht="60" customHeight="1">
      <c r="A2" s="5"/>
      <c r="B2" s="38" t="s">
        <v>71</v>
      </c>
      <c r="C2" s="38"/>
      <c r="D2" s="38"/>
      <c r="E2" s="38"/>
      <c r="F2" s="38"/>
      <c r="G2" s="5"/>
    </row>
    <row r="3" spans="1:7" s="12" customFormat="1" ht="30" customHeight="1">
      <c r="A3" s="5"/>
      <c r="B3" s="39" t="s">
        <v>29</v>
      </c>
      <c r="C3" s="39"/>
      <c r="D3" s="39"/>
      <c r="E3" s="39"/>
      <c r="F3" s="39"/>
      <c r="G3" s="5"/>
    </row>
    <row r="4" spans="1:7" s="13" customFormat="1" ht="19.5" customHeight="1">
      <c r="A4" s="6"/>
      <c r="B4" s="7" t="s">
        <v>30</v>
      </c>
      <c r="C4" s="7" t="s">
        <v>31</v>
      </c>
      <c r="D4" s="7" t="s">
        <v>13</v>
      </c>
      <c r="E4" s="7" t="s">
        <v>32</v>
      </c>
      <c r="F4" s="7" t="s">
        <v>21</v>
      </c>
      <c r="G4" s="6"/>
    </row>
    <row r="5" spans="1:7" ht="19.5" customHeight="1">
      <c r="A5" s="4"/>
      <c r="B5" s="8">
        <v>131</v>
      </c>
      <c r="C5" s="8" t="e">
        <f>VLOOKUP($B$5,中国籍员工总表!$A$2:$AA$2,2,FALSE)</f>
        <v>#N/A</v>
      </c>
      <c r="D5" s="8" t="e">
        <f>VLOOKUP($B$5,中国籍员工总表!$A$2:$AA$2,3,FALSE)</f>
        <v>#N/A</v>
      </c>
      <c r="E5" s="8" t="e">
        <f>VLOOKUP($B$5,中国籍员工总表!$A$2:$AA$2,4,FALSE)</f>
        <v>#N/A</v>
      </c>
      <c r="F5" s="8" t="e">
        <f>VLOOKUP($B$5,中国籍员工总表!$A$2:$AA$2,5,FALSE)</f>
        <v>#N/A</v>
      </c>
      <c r="G5" s="4"/>
    </row>
    <row r="6" spans="1:7" ht="5.0999999999999996" customHeight="1">
      <c r="A6" s="4"/>
      <c r="B6" s="9"/>
      <c r="C6" s="9"/>
      <c r="D6" s="9"/>
      <c r="E6" s="9"/>
      <c r="F6" s="9"/>
      <c r="G6" s="4"/>
    </row>
    <row r="7" spans="1:7" s="13" customFormat="1" ht="19.5" customHeight="1">
      <c r="A7" s="6"/>
      <c r="B7" s="7" t="s">
        <v>22</v>
      </c>
      <c r="C7" s="7" t="s">
        <v>64</v>
      </c>
      <c r="D7" s="7" t="s">
        <v>23</v>
      </c>
      <c r="E7" s="7" t="s">
        <v>26</v>
      </c>
      <c r="F7" s="7" t="s">
        <v>27</v>
      </c>
      <c r="G7" s="6"/>
    </row>
    <row r="8" spans="1:7" ht="19.5" customHeight="1">
      <c r="A8" s="4"/>
      <c r="B8" s="8" t="e">
        <f>VLOOKUP($B$5,中国籍员工总表!$A$2:$AA$2,6,FALSE)</f>
        <v>#N/A</v>
      </c>
      <c r="C8" s="8" t="e">
        <f>VLOOKUP($B$5,中国籍员工总表!$A$2:$AA$2,7,FALSE)</f>
        <v>#N/A</v>
      </c>
      <c r="D8" s="8" t="e">
        <f>VLOOKUP($B$5,中国籍员工总表!$A$2:$AA$2,10,FALSE)</f>
        <v>#N/A</v>
      </c>
      <c r="E8" s="8" t="e">
        <f>VLOOKUP($B$5,中国籍员工总表!$A$2:$AA$2,8,FALSE)</f>
        <v>#N/A</v>
      </c>
      <c r="F8" s="8" t="e">
        <f>VLOOKUP($B$5,中国籍员工总表!$A$2:$AA$2,9,FALSE)</f>
        <v>#N/A</v>
      </c>
      <c r="G8" s="4"/>
    </row>
    <row r="9" spans="1:7" ht="5.0999999999999996" customHeight="1">
      <c r="A9" s="4"/>
      <c r="B9" s="10"/>
      <c r="C9" s="10"/>
      <c r="D9" s="10"/>
      <c r="E9" s="10"/>
      <c r="F9" s="10"/>
      <c r="G9" s="4"/>
    </row>
    <row r="10" spans="1:7" s="13" customFormat="1" ht="19.5" customHeight="1">
      <c r="A10" s="6"/>
      <c r="B10" s="7" t="s">
        <v>24</v>
      </c>
      <c r="C10" s="7" t="s">
        <v>61</v>
      </c>
      <c r="D10" s="7" t="s">
        <v>67</v>
      </c>
      <c r="E10" s="7"/>
      <c r="F10" s="7"/>
      <c r="G10" s="6"/>
    </row>
    <row r="11" spans="1:7" ht="19.5" customHeight="1">
      <c r="A11" s="4"/>
      <c r="B11" s="8" t="e">
        <f>VLOOKUP($B$5,中国籍员工总表!$A$2:$AA$2,11,FALSE)</f>
        <v>#N/A</v>
      </c>
      <c r="C11" s="8" t="e">
        <f>VLOOKUP($B$5,中国籍员工总表!$A$2:$AA$2,12,FALSE)</f>
        <v>#N/A</v>
      </c>
      <c r="D11" s="8" t="e">
        <f>VLOOKUP($B$5,中国籍员工总表!$A$2:$AA$2,13,FALSE)</f>
        <v>#N/A</v>
      </c>
      <c r="E11" s="8"/>
      <c r="F11" s="8"/>
      <c r="G11" s="4"/>
    </row>
    <row r="12" spans="1:7" ht="5.0999999999999996" customHeight="1">
      <c r="A12" s="4"/>
      <c r="B12" s="4"/>
      <c r="C12" s="4"/>
      <c r="D12" s="4"/>
      <c r="E12" s="4"/>
      <c r="F12" s="4"/>
      <c r="G12" s="4"/>
    </row>
    <row r="13" spans="1:7" s="12" customFormat="1" ht="30" customHeight="1">
      <c r="A13" s="5"/>
      <c r="B13" s="39" t="s">
        <v>28</v>
      </c>
      <c r="C13" s="39"/>
      <c r="D13" s="39"/>
      <c r="E13" s="39"/>
      <c r="F13" s="39"/>
      <c r="G13" s="5"/>
    </row>
    <row r="14" spans="1:7" s="13" customFormat="1" ht="19.5" customHeight="1">
      <c r="A14" s="6"/>
      <c r="B14" s="7" t="s">
        <v>33</v>
      </c>
      <c r="C14" s="7" t="s">
        <v>34</v>
      </c>
      <c r="D14" s="7" t="s">
        <v>35</v>
      </c>
      <c r="E14" s="7" t="s">
        <v>36</v>
      </c>
      <c r="F14" s="7" t="s">
        <v>18</v>
      </c>
      <c r="G14" s="6"/>
    </row>
    <row r="15" spans="1:7" ht="19.5" customHeight="1">
      <c r="A15" s="4"/>
      <c r="B15" s="8" t="e">
        <f>VLOOKUP($B$5,中国籍员工总表!$A$2:$AA$2,14,FALSE)</f>
        <v>#N/A</v>
      </c>
      <c r="C15" s="8" t="e">
        <f>VLOOKUP($B$5,中国籍员工总表!$A$2:$AA$2,15,FALSE)</f>
        <v>#N/A</v>
      </c>
      <c r="D15" s="8" t="e">
        <f>VLOOKUP($B$5,中国籍员工总表!$A$2:$AA$2,16,FALSE)</f>
        <v>#N/A</v>
      </c>
      <c r="E15" s="8" t="e">
        <f>VLOOKUP($B$5,中国籍员工总表!$A$2:$AA$2,17,FALSE)</f>
        <v>#N/A</v>
      </c>
      <c r="F15" s="8" t="e">
        <f>VLOOKUP($B$5,中国籍员工总表!$A$2:$AA$2,18,FALSE)</f>
        <v>#N/A</v>
      </c>
      <c r="G15" s="4"/>
    </row>
    <row r="16" spans="1:7" ht="5.25" customHeight="1">
      <c r="A16" s="4"/>
      <c r="B16" s="9"/>
      <c r="C16" s="9"/>
      <c r="D16" s="9"/>
      <c r="E16" s="9"/>
      <c r="F16" s="9"/>
      <c r="G16" s="4"/>
    </row>
    <row r="17" spans="1:7" s="13" customFormat="1" ht="19.5" customHeight="1">
      <c r="A17" s="6"/>
      <c r="B17" s="7" t="s">
        <v>37</v>
      </c>
      <c r="C17" s="7" t="s">
        <v>66</v>
      </c>
      <c r="D17" s="7" t="s">
        <v>38</v>
      </c>
      <c r="E17" s="7" t="s">
        <v>68</v>
      </c>
      <c r="F17" s="7" t="s">
        <v>39</v>
      </c>
      <c r="G17" s="6"/>
    </row>
    <row r="18" spans="1:7" ht="19.5" customHeight="1">
      <c r="A18" s="4"/>
      <c r="B18" s="8" t="e">
        <f>VLOOKUP($B$5,中国籍员工总表!$A$2:$AA$2,19,FALSE)</f>
        <v>#N/A</v>
      </c>
      <c r="C18" s="8" t="e">
        <f>VLOOKUP($B$5,中国籍员工总表!$A$2:$AA$2,20,FALSE)</f>
        <v>#N/A</v>
      </c>
      <c r="D18" s="8" t="e">
        <f>VLOOKUP($B$5,中国籍员工总表!$A$2:$AA$2,21,FALSE)</f>
        <v>#N/A</v>
      </c>
      <c r="E18" s="8" t="e">
        <f>VLOOKUP($B$5,中国籍员工总表!$A$2:$AA$2,22,FALSE)</f>
        <v>#N/A</v>
      </c>
      <c r="F18" s="8" t="e">
        <f>VLOOKUP($B$5,中国籍员工总表!$A$2:$AA$2,24,FALSE)</f>
        <v>#N/A</v>
      </c>
      <c r="G18" s="4"/>
    </row>
    <row r="19" spans="1:7" s="14" customFormat="1" ht="19.5" customHeight="1">
      <c r="A19" s="10"/>
      <c r="B19" s="40" t="s">
        <v>40</v>
      </c>
      <c r="C19" s="41"/>
      <c r="D19" s="42" t="e">
        <f>VLOOKUP($B$5,中国籍员工总表!$A$2:$AA$2,25,FALSE)</f>
        <v>#N/A</v>
      </c>
      <c r="E19" s="43"/>
      <c r="F19" s="44"/>
      <c r="G19" s="10"/>
    </row>
    <row r="20" spans="1:7" ht="19.5" customHeight="1" thickBot="1">
      <c r="A20" s="4"/>
      <c r="B20" s="4"/>
      <c r="C20" s="4"/>
      <c r="D20" s="4"/>
      <c r="E20" s="4"/>
      <c r="F20" s="4"/>
      <c r="G20" s="4"/>
    </row>
    <row r="21" spans="1:7" ht="120" customHeight="1" thickBot="1">
      <c r="A21" s="4"/>
      <c r="B21" s="35" t="s" ph="1">
        <v>74</v>
      </c>
      <c r="C21" s="36"/>
      <c r="D21" s="36"/>
      <c r="E21" s="36"/>
      <c r="F21" s="37"/>
      <c r="G21" s="4"/>
    </row>
    <row r="22" spans="1:7" ht="19.5" customHeight="1">
      <c r="A22" s="4"/>
      <c r="B22" s="4"/>
      <c r="C22" s="4"/>
      <c r="D22" s="4"/>
      <c r="E22" s="4"/>
      <c r="F22" s="4"/>
      <c r="G22" s="4"/>
    </row>
  </sheetData>
  <mergeCells count="6">
    <mergeCell ref="B21:F21"/>
    <mergeCell ref="B2:F2"/>
    <mergeCell ref="B3:F3"/>
    <mergeCell ref="B13:F13"/>
    <mergeCell ref="B19:C19"/>
    <mergeCell ref="D19:F19"/>
  </mergeCells>
  <phoneticPr fontId="1" type="noConversion"/>
  <conditionalFormatting sqref="A20:XFD20 A22:XFD1048576 B21 G21:XFD21 B3 A5 A15 G15:XFD15 G3:XFD3 A1:XFD2 G11:XFD11 A11 G8:XFD8 A8 G5:XFD5 G13:XFD13 A18 G18:XFD19">
    <cfRule type="cellIs" dxfId="3" priority="14" operator="equal">
      <formula>0</formula>
    </cfRule>
  </conditionalFormatting>
  <conditionalFormatting sqref="B13:F13 B8:F8 B15:F15 B5:F5 B11:F11 B18:F18 B19 D19">
    <cfRule type="cellIs" dxfId="2" priority="13" operator="equal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workbookViewId="0">
      <selection activeCell="C24" sqref="C24"/>
    </sheetView>
  </sheetViews>
  <sheetFormatPr defaultRowHeight="19.5" customHeight="1"/>
  <cols>
    <col min="1" max="1" width="4.125" style="16" customWidth="1"/>
    <col min="2" max="2" width="16.125" style="16" customWidth="1"/>
    <col min="3" max="3" width="20.75" style="16" bestFit="1" customWidth="1"/>
    <col min="4" max="4" width="25.75" style="16" customWidth="1"/>
    <col min="5" max="6" width="15.625" style="16" customWidth="1"/>
    <col min="7" max="7" width="4.125" style="16" customWidth="1"/>
    <col min="8" max="16384" width="9" style="16"/>
  </cols>
  <sheetData>
    <row r="1" spans="1:7" ht="19.5" customHeight="1">
      <c r="A1" s="15"/>
      <c r="B1" s="15"/>
      <c r="C1" s="15"/>
      <c r="D1" s="15"/>
      <c r="E1" s="15"/>
      <c r="F1" s="15"/>
      <c r="G1" s="15"/>
    </row>
    <row r="2" spans="1:7" s="18" customFormat="1" ht="60" customHeight="1">
      <c r="A2" s="17"/>
      <c r="B2" s="48" t="s">
        <v>72</v>
      </c>
      <c r="C2" s="48"/>
      <c r="D2" s="48"/>
      <c r="E2" s="48"/>
      <c r="F2" s="48"/>
      <c r="G2" s="17"/>
    </row>
    <row r="3" spans="1:7" s="18" customFormat="1" ht="30" customHeight="1">
      <c r="A3" s="17"/>
      <c r="B3" s="49" t="s">
        <v>41</v>
      </c>
      <c r="C3" s="49"/>
      <c r="D3" s="49"/>
      <c r="E3" s="49"/>
      <c r="F3" s="49"/>
      <c r="G3" s="17"/>
    </row>
    <row r="4" spans="1:7" s="21" customFormat="1" ht="19.5" customHeight="1">
      <c r="A4" s="19"/>
      <c r="B4" s="20" t="s">
        <v>42</v>
      </c>
      <c r="C4" s="20" t="s">
        <v>43</v>
      </c>
      <c r="D4" s="20" t="s">
        <v>44</v>
      </c>
      <c r="E4" s="20" t="s">
        <v>45</v>
      </c>
      <c r="F4" s="20" t="s">
        <v>46</v>
      </c>
      <c r="G4" s="19"/>
    </row>
    <row r="5" spans="1:7" ht="19.5" customHeight="1">
      <c r="A5" s="15"/>
      <c r="B5" s="22">
        <v>1</v>
      </c>
      <c r="C5" s="22" t="e">
        <f>VLOOKUP($B$5,#REF!,2,FALSE)</f>
        <v>#REF!</v>
      </c>
      <c r="D5" s="22" t="e">
        <f>VLOOKUP($B$5,#REF!,3,FALSE)</f>
        <v>#REF!</v>
      </c>
      <c r="E5" s="22" t="e">
        <f>VLOOKUP($B$5,#REF!,4,FALSE)</f>
        <v>#REF!</v>
      </c>
      <c r="F5" s="22" t="e">
        <f>VLOOKUP($B$5,#REF!,5,FALSE)</f>
        <v>#REF!</v>
      </c>
      <c r="G5" s="15"/>
    </row>
    <row r="6" spans="1:7" ht="5.0999999999999996" customHeight="1">
      <c r="A6" s="15"/>
      <c r="B6" s="23"/>
      <c r="C6" s="23"/>
      <c r="D6" s="23"/>
      <c r="E6" s="23"/>
      <c r="F6" s="23"/>
      <c r="G6" s="15"/>
    </row>
    <row r="7" spans="1:7" s="21" customFormat="1" ht="19.5" customHeight="1">
      <c r="A7" s="19"/>
      <c r="B7" s="20" t="s">
        <v>62</v>
      </c>
      <c r="C7" s="20" t="s">
        <v>47</v>
      </c>
      <c r="D7" s="20" t="s">
        <v>48</v>
      </c>
      <c r="E7" s="20" t="s">
        <v>49</v>
      </c>
      <c r="F7" s="20" t="s">
        <v>50</v>
      </c>
      <c r="G7" s="19"/>
    </row>
    <row r="8" spans="1:7" ht="19.5" customHeight="1">
      <c r="A8" s="15"/>
      <c r="B8" s="22" t="e">
        <f>VLOOKUP($B$5,#REF!,6,FALSE)</f>
        <v>#REF!</v>
      </c>
      <c r="C8" s="22" t="e">
        <f>VLOOKUP($B$5,#REF!,7,FALSE)</f>
        <v>#REF!</v>
      </c>
      <c r="D8" s="22" t="e">
        <f>VLOOKUP($B$5,#REF!,8,FALSE)</f>
        <v>#REF!</v>
      </c>
      <c r="E8" s="22" t="e">
        <f>VLOOKUP($B$5,#REF!,9,FALSE)</f>
        <v>#REF!</v>
      </c>
      <c r="F8" s="22" t="e">
        <f>VLOOKUP($B$5,#REF!,10,FALSE)</f>
        <v>#REF!</v>
      </c>
      <c r="G8" s="15"/>
    </row>
    <row r="9" spans="1:7" ht="5.0999999999999996" customHeight="1">
      <c r="A9" s="15"/>
      <c r="B9" s="24"/>
      <c r="C9" s="24"/>
      <c r="D9" s="24"/>
      <c r="E9" s="24"/>
      <c r="F9" s="24"/>
      <c r="G9" s="15"/>
    </row>
    <row r="10" spans="1:7" s="21" customFormat="1" ht="19.5" customHeight="1">
      <c r="A10" s="19"/>
      <c r="B10" s="20" t="s">
        <v>51</v>
      </c>
      <c r="C10" s="20" t="s">
        <v>52</v>
      </c>
      <c r="D10" s="20"/>
      <c r="E10" s="20"/>
      <c r="F10" s="20"/>
      <c r="G10" s="19"/>
    </row>
    <row r="11" spans="1:7" ht="19.5" customHeight="1">
      <c r="A11" s="15"/>
      <c r="B11" s="22" t="e">
        <f>VLOOKUP($B$5,#REF!,11,FALSE)</f>
        <v>#REF!</v>
      </c>
      <c r="C11" s="22" t="e">
        <f>VLOOKUP($B$5,#REF!,12,FALSE)</f>
        <v>#REF!</v>
      </c>
      <c r="D11" s="22"/>
      <c r="E11" s="22"/>
      <c r="F11" s="22"/>
      <c r="G11" s="15"/>
    </row>
    <row r="12" spans="1:7" ht="5.0999999999999996" customHeight="1">
      <c r="A12" s="15"/>
      <c r="B12" s="15"/>
      <c r="C12" s="15"/>
      <c r="D12" s="15"/>
      <c r="E12" s="15"/>
      <c r="F12" s="15"/>
      <c r="G12" s="15"/>
    </row>
    <row r="13" spans="1:7" s="18" customFormat="1" ht="30" customHeight="1">
      <c r="A13" s="17"/>
      <c r="B13" s="49" t="s">
        <v>53</v>
      </c>
      <c r="C13" s="49"/>
      <c r="D13" s="49"/>
      <c r="E13" s="49"/>
      <c r="F13" s="49"/>
      <c r="G13" s="17"/>
    </row>
    <row r="14" spans="1:7" s="21" customFormat="1" ht="19.5" customHeight="1">
      <c r="A14" s="19"/>
      <c r="B14" s="20" t="s">
        <v>54</v>
      </c>
      <c r="C14" s="20" t="s">
        <v>55</v>
      </c>
      <c r="D14" s="20" t="s">
        <v>56</v>
      </c>
      <c r="E14" s="20" t="s">
        <v>57</v>
      </c>
      <c r="F14" s="20" t="s">
        <v>58</v>
      </c>
      <c r="G14" s="19"/>
    </row>
    <row r="15" spans="1:7" ht="19.5" customHeight="1">
      <c r="A15" s="15"/>
      <c r="B15" s="22" t="e">
        <f>VLOOKUP($B$5,#REF!,13,FALSE)</f>
        <v>#REF!</v>
      </c>
      <c r="C15" s="22" t="e">
        <f>VLOOKUP($B$5,#REF!,14,FALSE)</f>
        <v>#REF!</v>
      </c>
      <c r="D15" s="22" t="e">
        <f>VLOOKUP($B$5,#REF!,15,FALSE)</f>
        <v>#REF!</v>
      </c>
      <c r="E15" s="22" t="e">
        <f>VLOOKUP($B$5,#REF!,16,FALSE)</f>
        <v>#REF!</v>
      </c>
      <c r="F15" s="22" t="e">
        <f>VLOOKUP($B$5,#REF!,17,FALSE)</f>
        <v>#REF!</v>
      </c>
      <c r="G15" s="15"/>
    </row>
    <row r="16" spans="1:7" ht="5.0999999999999996" customHeight="1">
      <c r="A16" s="15"/>
      <c r="B16" s="23"/>
      <c r="C16" s="23"/>
      <c r="D16" s="23"/>
      <c r="E16" s="23"/>
      <c r="F16" s="23"/>
      <c r="G16" s="15"/>
    </row>
    <row r="17" spans="1:7" s="21" customFormat="1" ht="19.5" customHeight="1">
      <c r="A17" s="19"/>
      <c r="B17" s="20" t="s">
        <v>59</v>
      </c>
      <c r="C17" s="20"/>
      <c r="D17" s="20"/>
      <c r="E17" s="20"/>
      <c r="F17" s="20"/>
      <c r="G17" s="19"/>
    </row>
    <row r="18" spans="1:7" ht="19.5" customHeight="1">
      <c r="A18" s="15"/>
      <c r="B18" s="22" t="e">
        <f>VLOOKUP($B$5,#REF!,18,FALSE)</f>
        <v>#REF!</v>
      </c>
      <c r="C18" s="22"/>
      <c r="D18" s="22"/>
      <c r="E18" s="22"/>
      <c r="F18" s="22"/>
      <c r="G18" s="15"/>
    </row>
    <row r="19" spans="1:7" ht="19.5" customHeight="1">
      <c r="A19" s="15"/>
      <c r="B19" s="24"/>
      <c r="C19" s="24"/>
      <c r="D19" s="24"/>
      <c r="E19" s="24"/>
      <c r="F19" s="24"/>
      <c r="G19" s="15"/>
    </row>
    <row r="20" spans="1:7" s="25" customFormat="1" ht="19.5" customHeight="1">
      <c r="A20" s="24"/>
      <c r="B20" s="50" t="s">
        <v>60</v>
      </c>
      <c r="C20" s="51"/>
      <c r="D20" s="52" t="e">
        <f>VLOOKUP($B$5,#REF!,19,FALSE)</f>
        <v>#REF!</v>
      </c>
      <c r="E20" s="53"/>
      <c r="F20" s="54"/>
      <c r="G20" s="24"/>
    </row>
    <row r="21" spans="1:7" ht="19.5" customHeight="1" thickBot="1">
      <c r="A21" s="15"/>
      <c r="B21" s="15"/>
      <c r="C21" s="15"/>
      <c r="D21" s="15"/>
      <c r="E21" s="15"/>
      <c r="F21" s="15"/>
      <c r="G21" s="15"/>
    </row>
    <row r="22" spans="1:7" ht="165" customHeight="1" thickBot="1">
      <c r="A22" s="15"/>
      <c r="B22" s="45" t="s" ph="1">
        <v>73</v>
      </c>
      <c r="C22" s="46"/>
      <c r="D22" s="46"/>
      <c r="E22" s="46"/>
      <c r="F22" s="47"/>
      <c r="G22" s="15"/>
    </row>
    <row r="23" spans="1:7" ht="19.5" customHeight="1">
      <c r="A23" s="15"/>
      <c r="B23" s="15"/>
      <c r="C23" s="15"/>
      <c r="D23" s="15"/>
      <c r="E23" s="15"/>
      <c r="F23" s="15"/>
      <c r="G23" s="15"/>
    </row>
  </sheetData>
  <mergeCells count="6">
    <mergeCell ref="B22:F22"/>
    <mergeCell ref="B2:F2"/>
    <mergeCell ref="B3:F3"/>
    <mergeCell ref="B13:F13"/>
    <mergeCell ref="B20:C20"/>
    <mergeCell ref="D20:F20"/>
  </mergeCells>
  <phoneticPr fontId="1" type="noConversion"/>
  <conditionalFormatting sqref="A21:XFD21 A23:XFD1048576 B22 G22:XFD22 B3 A5 A15 G15:XFD15 G3:XFD3 G18:XFD18 A18 G11:XFD11 A11 G8:XFD8 A8 G5:XFD5 G13:XFD13 G20:XFD20 A1:XFD2">
    <cfRule type="cellIs" dxfId="1" priority="2" operator="equal">
      <formula>0</formula>
    </cfRule>
  </conditionalFormatting>
  <conditionalFormatting sqref="B18:F18 B13:F13 B5:F5 B15:F15 B20 D20 B8:F8 B11:F11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中国籍员工总表</vt:lpstr>
      <vt:lpstr>工资条（中文）</vt:lpstr>
      <vt:lpstr>工资条（英文）</vt:lpstr>
      <vt:lpstr>中国籍员工总表!Print_Titles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2017-12-04T08:43:53Z</dcterms:modified>
</cp:coreProperties>
</file>