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현재_통합_문�B___" defaultThemeVersion="202300"/>
  <mc:AlternateContent xmlns:mc="http://schemas.openxmlformats.org/markup-compatibility/2006">
    <mc:Choice Requires="x15">
      <x15ac:absPath xmlns:x15ac="http://schemas.microsoft.com/office/spreadsheetml/2010/11/ac" url="C:\Users\원영이\Desktop\올스타리그 자동화\"/>
    </mc:Choice>
  </mc:AlternateContent>
  <xr:revisionPtr revIDLastSave="0" documentId="13_ncr:1_{9F660F9B-D437-4026-94EF-6509B888D765}" xr6:coauthVersionLast="47" xr6:coauthVersionMax="47" xr10:uidLastSave="{00000000-0000-0000-0000-000000000000}"/>
  <bookViews>
    <workbookView xWindow="-114" yWindow="-114" windowWidth="36727" windowHeight="20317" activeTab="2" xr2:uid="{CB381866-4039-47E8-A3A8-D6310E71B569}"/>
  </bookViews>
  <sheets>
    <sheet name="1부리그" sheetId="18" r:id="rId1"/>
    <sheet name="2부리그" sheetId="20" r:id="rId2"/>
    <sheet name="UCL 그룹스테이지" sheetId="22" r:id="rId3"/>
    <sheet name="UCL 토너먼트" sheetId="31" r:id="rId4"/>
    <sheet name="FA컵 토너먼트" sheetId="21" r:id="rId5"/>
    <sheet name="리그테이블DB" sheetId="13" r:id="rId6"/>
    <sheet name="득점왕DB" sheetId="2" r:id="rId7"/>
    <sheet name="LOGO_DB" sheetId="17" r:id="rId8"/>
    <sheet name="선수목록" sheetId="32" r:id="rId9"/>
    <sheet name="FA컵디자인" sheetId="24" r:id="rId10"/>
    <sheet name="UCL디자인" sheetId="26" r:id="rId11"/>
  </sheets>
  <definedNames>
    <definedName name="_xleta.IF" hidden="1" xlm="1">#NAME?</definedName>
    <definedName name="ExternalData_1" localSheetId="6" hidden="1">득점왕DB!$A$1:$D$260</definedName>
    <definedName name="ExternalData_4" localSheetId="5" hidden="1">리그테이블DB!$A$1:$J$71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B31" i="22" l="1"/>
  <c r="U31" i="22"/>
  <c r="C208" i="32" l="1"/>
  <c r="C209" i="32"/>
  <c r="C210" i="32"/>
  <c r="C211" i="32"/>
  <c r="C212" i="32"/>
  <c r="C213" i="32"/>
  <c r="C214" i="32"/>
  <c r="C215" i="32"/>
  <c r="C216" i="32"/>
  <c r="C217" i="32"/>
  <c r="C218" i="32"/>
  <c r="C219" i="32"/>
  <c r="C220" i="32"/>
  <c r="C221" i="32"/>
  <c r="C222" i="32"/>
  <c r="C223" i="32"/>
  <c r="C224" i="32"/>
  <c r="C225" i="32"/>
  <c r="C226" i="32"/>
  <c r="C227" i="32"/>
  <c r="C228" i="32"/>
  <c r="C229" i="32"/>
  <c r="BD16" i="31"/>
  <c r="BC16" i="31"/>
  <c r="BB16" i="31"/>
  <c r="BD15" i="31"/>
  <c r="BD14" i="31"/>
  <c r="BC14" i="31"/>
  <c r="BB14" i="31"/>
  <c r="BD13" i="31"/>
  <c r="BD12" i="31"/>
  <c r="BC12" i="31"/>
  <c r="BB12" i="31"/>
  <c r="BD11" i="31"/>
  <c r="BD10" i="31"/>
  <c r="BC10" i="31"/>
  <c r="BB10" i="31"/>
  <c r="BD9" i="31"/>
  <c r="BD8" i="31"/>
  <c r="BC8" i="31"/>
  <c r="BB8" i="31"/>
  <c r="BD7" i="31"/>
  <c r="C2" i="32"/>
  <c r="C3" i="32"/>
  <c r="C4" i="32"/>
  <c r="C5" i="32"/>
  <c r="C6" i="32"/>
  <c r="C7" i="32"/>
  <c r="C8" i="32"/>
  <c r="C9" i="32"/>
  <c r="C10" i="32"/>
  <c r="C11" i="32"/>
  <c r="C12" i="32"/>
  <c r="C13" i="32"/>
  <c r="C14" i="32"/>
  <c r="C15" i="32"/>
  <c r="C16" i="32"/>
  <c r="C17" i="32"/>
  <c r="C18" i="32"/>
  <c r="C19" i="32"/>
  <c r="C20" i="32"/>
  <c r="C21" i="32"/>
  <c r="C22" i="32"/>
  <c r="C23" i="32"/>
  <c r="C24" i="32"/>
  <c r="C25" i="32"/>
  <c r="C26" i="32"/>
  <c r="C27" i="32"/>
  <c r="C28" i="32"/>
  <c r="C29" i="32"/>
  <c r="C30" i="32"/>
  <c r="C31" i="32"/>
  <c r="C32" i="32"/>
  <c r="C33" i="32"/>
  <c r="C34" i="32"/>
  <c r="C35" i="32"/>
  <c r="C36" i="32"/>
  <c r="C37" i="32"/>
  <c r="C38" i="32"/>
  <c r="C39" i="32"/>
  <c r="C40" i="32"/>
  <c r="C41" i="32"/>
  <c r="C42" i="32"/>
  <c r="C43" i="32"/>
  <c r="C44" i="32"/>
  <c r="C45" i="32"/>
  <c r="C46" i="32"/>
  <c r="C47" i="32"/>
  <c r="C48" i="32"/>
  <c r="C49" i="32"/>
  <c r="C50" i="32"/>
  <c r="C51" i="32"/>
  <c r="C52" i="32"/>
  <c r="C53" i="32"/>
  <c r="C54" i="32"/>
  <c r="C55" i="32"/>
  <c r="C56" i="32"/>
  <c r="C57" i="32"/>
  <c r="C58" i="32"/>
  <c r="C59" i="32"/>
  <c r="C60" i="32"/>
  <c r="C61" i="32"/>
  <c r="C62" i="32"/>
  <c r="C63" i="32"/>
  <c r="C64" i="32"/>
  <c r="C65" i="32"/>
  <c r="C66" i="32"/>
  <c r="C67" i="32"/>
  <c r="C68" i="32"/>
  <c r="C69" i="32"/>
  <c r="C70" i="32"/>
  <c r="C71" i="32"/>
  <c r="C72" i="32"/>
  <c r="C73" i="32"/>
  <c r="C74" i="32"/>
  <c r="C75" i="32"/>
  <c r="C76" i="32"/>
  <c r="C77" i="32"/>
  <c r="C78" i="32"/>
  <c r="C79" i="32"/>
  <c r="C80" i="32"/>
  <c r="C81" i="32"/>
  <c r="C82" i="32"/>
  <c r="C83" i="32"/>
  <c r="C84" i="32"/>
  <c r="C85" i="32"/>
  <c r="C86" i="32"/>
  <c r="C87" i="32"/>
  <c r="C88" i="32"/>
  <c r="C89" i="32"/>
  <c r="C90" i="32"/>
  <c r="C91" i="32"/>
  <c r="C92" i="32"/>
  <c r="C93" i="32"/>
  <c r="C94" i="32"/>
  <c r="C95" i="32"/>
  <c r="C96" i="32"/>
  <c r="C97" i="32"/>
  <c r="C98" i="32"/>
  <c r="C99" i="32"/>
  <c r="C100" i="32"/>
  <c r="C101" i="32"/>
  <c r="C102" i="32"/>
  <c r="C103" i="32"/>
  <c r="C104" i="32"/>
  <c r="C105" i="32"/>
  <c r="C106" i="32"/>
  <c r="C107" i="32"/>
  <c r="C108" i="32"/>
  <c r="C109" i="32"/>
  <c r="C110" i="32"/>
  <c r="C111" i="32"/>
  <c r="C112" i="32"/>
  <c r="C113" i="32"/>
  <c r="C114" i="32"/>
  <c r="C115" i="32"/>
  <c r="C116" i="32"/>
  <c r="C117" i="32"/>
  <c r="C118" i="32"/>
  <c r="C119" i="32"/>
  <c r="C120" i="32"/>
  <c r="C121" i="32"/>
  <c r="C122" i="32"/>
  <c r="C123" i="32"/>
  <c r="C124" i="32"/>
  <c r="C125" i="32"/>
  <c r="C126" i="32"/>
  <c r="C127" i="32"/>
  <c r="C128" i="32"/>
  <c r="C129" i="32"/>
  <c r="C130" i="32"/>
  <c r="C131" i="32"/>
  <c r="C132" i="32"/>
  <c r="C133" i="32"/>
  <c r="C134" i="32"/>
  <c r="C135" i="32"/>
  <c r="C136" i="32"/>
  <c r="C137" i="32"/>
  <c r="C138" i="32"/>
  <c r="C139" i="32"/>
  <c r="C140" i="32"/>
  <c r="C141" i="32"/>
  <c r="C142" i="32"/>
  <c r="C143" i="32"/>
  <c r="C144" i="32"/>
  <c r="C145" i="32"/>
  <c r="C146" i="32"/>
  <c r="C147" i="32"/>
  <c r="C148" i="32"/>
  <c r="C149" i="32"/>
  <c r="C150" i="32"/>
  <c r="C151" i="32"/>
  <c r="C152" i="32"/>
  <c r="C153" i="32"/>
  <c r="C154" i="32"/>
  <c r="C155" i="32"/>
  <c r="C156" i="32"/>
  <c r="C157" i="32"/>
  <c r="C158" i="32"/>
  <c r="C159" i="32"/>
  <c r="C160" i="32"/>
  <c r="C161" i="32"/>
  <c r="C162" i="32"/>
  <c r="C163" i="32"/>
  <c r="C164" i="32"/>
  <c r="C165" i="32"/>
  <c r="C166" i="32"/>
  <c r="C167" i="32"/>
  <c r="C168" i="32"/>
  <c r="C169" i="32"/>
  <c r="C170" i="32"/>
  <c r="C171" i="32"/>
  <c r="C172" i="32"/>
  <c r="C173" i="32"/>
  <c r="C174" i="32"/>
  <c r="C175" i="32"/>
  <c r="C176" i="32"/>
  <c r="C177" i="32"/>
  <c r="C178" i="32"/>
  <c r="C179" i="32"/>
  <c r="C180" i="32"/>
  <c r="C181" i="32"/>
  <c r="C182" i="32"/>
  <c r="C183" i="32"/>
  <c r="C184" i="32"/>
  <c r="C185" i="32"/>
  <c r="C186" i="32"/>
  <c r="C187" i="32"/>
  <c r="C188" i="32"/>
  <c r="C189" i="32"/>
  <c r="C190" i="32"/>
  <c r="C191" i="32"/>
  <c r="C192" i="32"/>
  <c r="C193" i="32"/>
  <c r="C194" i="32"/>
  <c r="C195" i="32"/>
  <c r="C196" i="32"/>
  <c r="C197" i="32"/>
  <c r="C198" i="32"/>
  <c r="C199" i="32"/>
  <c r="C200" i="32"/>
  <c r="C201" i="32"/>
  <c r="C202" i="32"/>
  <c r="C203" i="32"/>
  <c r="C204" i="32"/>
  <c r="C205" i="32"/>
  <c r="C206" i="32"/>
  <c r="C207" i="32"/>
  <c r="C1" i="32"/>
  <c r="H1" i="32" a="1"/>
  <c r="H1" i="32" s="1"/>
  <c r="R6" i="2" a="1"/>
  <c r="L32" i="24" a="1"/>
  <c r="L32" i="24" s="1"/>
  <c r="L39" i="24" a="1"/>
  <c r="L39" i="24" s="1"/>
  <c r="E11" i="21"/>
  <c r="J36" i="26"/>
  <c r="J35" i="26"/>
  <c r="J34" i="26"/>
  <c r="J33" i="26"/>
  <c r="J32" i="26"/>
  <c r="J31" i="26"/>
  <c r="J30" i="26"/>
  <c r="J29" i="26"/>
  <c r="J28" i="26"/>
  <c r="J27" i="26"/>
  <c r="J26" i="26"/>
  <c r="J25" i="26"/>
  <c r="J24" i="26"/>
  <c r="J23" i="26"/>
  <c r="J22" i="26"/>
  <c r="H36" i="26"/>
  <c r="H35" i="26"/>
  <c r="H34" i="26"/>
  <c r="H33" i="26"/>
  <c r="H32" i="26"/>
  <c r="H31" i="26"/>
  <c r="H30" i="26"/>
  <c r="H28" i="26"/>
  <c r="H27" i="26"/>
  <c r="H26" i="26"/>
  <c r="H25" i="26"/>
  <c r="H24" i="26"/>
  <c r="H23" i="26"/>
  <c r="H22" i="26"/>
  <c r="F36" i="26"/>
  <c r="F35" i="26"/>
  <c r="F34" i="26"/>
  <c r="F32" i="26"/>
  <c r="F31" i="26"/>
  <c r="F30" i="26"/>
  <c r="F28" i="26"/>
  <c r="F27" i="26"/>
  <c r="F26" i="26"/>
  <c r="F24" i="26"/>
  <c r="F23" i="26"/>
  <c r="F22" i="26"/>
  <c r="B36" i="26"/>
  <c r="B34" i="26"/>
  <c r="B32" i="26"/>
  <c r="B30" i="26"/>
  <c r="B28" i="26"/>
  <c r="B26" i="26"/>
  <c r="B24" i="26"/>
  <c r="B22" i="26"/>
  <c r="L27" i="26" a="1"/>
  <c r="L27" i="26" s="1"/>
  <c r="L34" i="26" a="1"/>
  <c r="L34" i="26" s="1"/>
  <c r="L41" i="26" a="1"/>
  <c r="L41" i="26" s="1"/>
  <c r="L47" i="26" a="1"/>
  <c r="L47" i="26" s="1"/>
  <c r="L9" i="26" a="1"/>
  <c r="L9" i="26" s="1"/>
  <c r="I7" i="26" s="1"/>
  <c r="L4" i="26" a="1"/>
  <c r="L4" i="26" s="1"/>
  <c r="L16" i="26" a="1"/>
  <c r="L16" i="26" s="1"/>
  <c r="I9" i="26" s="1"/>
  <c r="D11" i="26"/>
  <c r="D3" i="26"/>
  <c r="D3" i="24"/>
  <c r="W7" i="22" a="1"/>
  <c r="U11" i="22" s="1"/>
  <c r="N6" i="2" a="1"/>
  <c r="BG11" i="31" s="1"/>
  <c r="BC11" i="31" s="1"/>
  <c r="D28" i="22" a="1"/>
  <c r="X28" i="22" a="1"/>
  <c r="C31" i="22"/>
  <c r="V31" i="22"/>
  <c r="D18" i="22" a="1"/>
  <c r="X18" i="22" a="1"/>
  <c r="L39" i="13" a="1"/>
  <c r="L39" i="13" s="1"/>
  <c r="L28" i="13" a="1"/>
  <c r="L28" i="13" s="1"/>
  <c r="L20" i="13" a="1"/>
  <c r="L20" i="13" s="1"/>
  <c r="L12" i="13" a="1"/>
  <c r="L12" i="13" s="1"/>
  <c r="L4" i="13" a="1"/>
  <c r="L4" i="13" s="1"/>
  <c r="L21" i="24" a="1"/>
  <c r="L21" i="24" s="1"/>
  <c r="L5" i="24" a="1"/>
  <c r="L5" i="24" s="1"/>
  <c r="D5" i="24" s="1"/>
  <c r="G6" i="20" a="1"/>
  <c r="G6" i="20" s="1"/>
  <c r="G6" i="18" a="1"/>
  <c r="G6" i="18" s="1"/>
  <c r="X2" i="13" a="1"/>
  <c r="X2" i="13" s="1"/>
  <c r="AX12" i="21" l="1"/>
  <c r="AT12" i="21" s="1"/>
  <c r="X18" i="22"/>
  <c r="U21" i="22"/>
  <c r="U20" i="22"/>
  <c r="U18" i="22"/>
  <c r="U19" i="22"/>
  <c r="D18" i="22"/>
  <c r="B21" i="22"/>
  <c r="B20" i="22"/>
  <c r="B19" i="22"/>
  <c r="B18" i="22"/>
  <c r="D28" i="22"/>
  <c r="B30" i="22"/>
  <c r="B29" i="22"/>
  <c r="B28" i="22"/>
  <c r="X28" i="22"/>
  <c r="U30" i="22"/>
  <c r="U29" i="22"/>
  <c r="U28" i="22"/>
  <c r="AX8" i="21"/>
  <c r="AT8" i="21" s="1"/>
  <c r="AX12" i="2"/>
  <c r="AT12" i="2" s="1"/>
  <c r="BG8" i="21"/>
  <c r="BG10" i="21"/>
  <c r="AX12" i="13"/>
  <c r="AT12" i="13" s="1"/>
  <c r="BG10" i="2"/>
  <c r="BG10" i="13"/>
  <c r="BG12" i="21"/>
  <c r="BG12" i="2"/>
  <c r="BG12" i="13"/>
  <c r="AX10" i="21"/>
  <c r="AT10" i="21" s="1"/>
  <c r="AX10" i="2"/>
  <c r="AT10" i="2" s="1"/>
  <c r="AX10" i="13"/>
  <c r="AT10" i="13" s="1"/>
  <c r="BG15" i="31"/>
  <c r="BC15" i="31" s="1"/>
  <c r="BG9" i="31"/>
  <c r="BC9" i="31" s="1"/>
  <c r="BG13" i="31"/>
  <c r="BC13" i="31" s="1"/>
  <c r="BQ9" i="31"/>
  <c r="BB9" i="31" s="1"/>
  <c r="BQ11" i="31"/>
  <c r="BB11" i="31" s="1"/>
  <c r="BQ13" i="31"/>
  <c r="BB13" i="31" s="1"/>
  <c r="BQ15" i="31"/>
  <c r="BB15" i="31" s="1"/>
  <c r="W7" i="22"/>
  <c r="U10" i="22"/>
  <c r="U9" i="22"/>
  <c r="U8" i="22"/>
  <c r="U7" i="22"/>
  <c r="F12" i="18"/>
  <c r="D11" i="24"/>
  <c r="E3" i="26"/>
  <c r="L24" i="31" s="1"/>
  <c r="N6" i="2"/>
  <c r="BQ7" i="31"/>
  <c r="BB7" i="31" s="1"/>
  <c r="BG7" i="31"/>
  <c r="BC7" i="31" s="1"/>
  <c r="E11" i="26"/>
  <c r="BZ24" i="31" s="1"/>
  <c r="I13" i="26"/>
  <c r="I15" i="26"/>
  <c r="I17" i="26"/>
  <c r="G5" i="26"/>
  <c r="G9" i="26"/>
  <c r="G13" i="26"/>
  <c r="G17" i="26"/>
  <c r="I5" i="26"/>
  <c r="R6" i="2"/>
  <c r="I7" i="24"/>
  <c r="I15" i="24"/>
  <c r="C6" i="24"/>
  <c r="C18" i="24"/>
  <c r="C7" i="24"/>
  <c r="E4" i="24"/>
  <c r="G12" i="24"/>
  <c r="I16" i="24"/>
  <c r="C8" i="24"/>
  <c r="E6" i="24"/>
  <c r="G14" i="24"/>
  <c r="I18" i="24"/>
  <c r="C9" i="24"/>
  <c r="E8" i="24"/>
  <c r="G16" i="24"/>
  <c r="G18" i="24"/>
  <c r="C10" i="24"/>
  <c r="C11" i="24"/>
  <c r="E12" i="24"/>
  <c r="I4" i="24"/>
  <c r="C12" i="24"/>
  <c r="E14" i="24"/>
  <c r="I6" i="24"/>
  <c r="E10" i="24"/>
  <c r="C13" i="24"/>
  <c r="E16" i="24"/>
  <c r="C14" i="24"/>
  <c r="E18" i="24"/>
  <c r="I8" i="24"/>
  <c r="C3" i="24"/>
  <c r="C15" i="24"/>
  <c r="G4" i="24"/>
  <c r="I10" i="24"/>
  <c r="C16" i="24"/>
  <c r="G6" i="24"/>
  <c r="C4" i="24"/>
  <c r="I12" i="24"/>
  <c r="C5" i="24"/>
  <c r="C17" i="24"/>
  <c r="G8" i="24"/>
  <c r="I14" i="24"/>
  <c r="G10" i="24"/>
  <c r="G5" i="24"/>
  <c r="G13" i="24"/>
  <c r="E5" i="24"/>
  <c r="I9" i="24"/>
  <c r="E3" i="24"/>
  <c r="I17" i="24"/>
  <c r="G9" i="24"/>
  <c r="I5" i="24"/>
  <c r="I13" i="24"/>
  <c r="G17" i="24"/>
  <c r="D9" i="26"/>
  <c r="D7" i="26"/>
  <c r="D17" i="26"/>
  <c r="D5" i="26"/>
  <c r="D15" i="26"/>
  <c r="D13" i="26"/>
  <c r="F3" i="24"/>
  <c r="D7" i="24"/>
  <c r="D15" i="24"/>
  <c r="D17" i="24"/>
  <c r="D9" i="24"/>
  <c r="D13" i="24"/>
  <c r="J6" i="2" a="1"/>
  <c r="J6" i="2" s="1"/>
  <c r="F6" i="2" a="1"/>
  <c r="F6" i="2" s="1"/>
  <c r="V6" i="20" a="1"/>
  <c r="V6" i="18" a="1"/>
  <c r="V6" i="20" l="1"/>
  <c r="V6" i="18"/>
  <c r="E7" i="26"/>
  <c r="L38" i="31" s="1"/>
  <c r="E9" i="26"/>
  <c r="L44" i="31" s="1"/>
  <c r="E17" i="26"/>
  <c r="BZ44" i="31" s="1"/>
  <c r="E11" i="24"/>
  <c r="BX8" i="21" s="1"/>
  <c r="F11" i="26"/>
  <c r="E13" i="26"/>
  <c r="BZ30" i="31" s="1"/>
  <c r="F15" i="26"/>
  <c r="E15" i="26"/>
  <c r="BZ38" i="31" s="1"/>
  <c r="F3" i="26"/>
  <c r="E5" i="26"/>
  <c r="L30" i="31" s="1"/>
  <c r="CD5" i="21"/>
  <c r="E13" i="24"/>
  <c r="I49" i="21"/>
  <c r="I29" i="21"/>
  <c r="CD49" i="21"/>
  <c r="I5" i="21"/>
  <c r="CD41" i="21"/>
  <c r="CD25" i="21"/>
  <c r="I25" i="21"/>
  <c r="CD37" i="21"/>
  <c r="O22" i="21"/>
  <c r="CD13" i="21"/>
  <c r="CD29" i="21"/>
  <c r="I17" i="21"/>
  <c r="E7" i="24"/>
  <c r="CD17" i="21"/>
  <c r="I41" i="21"/>
  <c r="I37" i="21"/>
  <c r="I13" i="21"/>
  <c r="O8" i="21"/>
  <c r="E17" i="24"/>
  <c r="E9" i="24"/>
  <c r="E15" i="24"/>
  <c r="G3" i="24"/>
  <c r="F11" i="24"/>
  <c r="F7" i="24"/>
  <c r="F7" i="26"/>
  <c r="F15" i="24"/>
  <c r="B97" i="17"/>
  <c r="C97" i="17" s="1"/>
  <c r="B96" i="17"/>
  <c r="C96" i="17" s="1"/>
  <c r="B95" i="17"/>
  <c r="C95" i="17" s="1"/>
  <c r="B94" i="17"/>
  <c r="C94" i="17" s="1"/>
  <c r="B93" i="17"/>
  <c r="C93" i="17" s="1"/>
  <c r="B92" i="17"/>
  <c r="C92" i="17" s="1"/>
  <c r="B91" i="17"/>
  <c r="C91" i="17" s="1"/>
  <c r="B90" i="17"/>
  <c r="C90" i="17" s="1"/>
  <c r="B89" i="17"/>
  <c r="C89" i="17" s="1"/>
  <c r="B88" i="17"/>
  <c r="C88" i="17" s="1"/>
  <c r="B87" i="17"/>
  <c r="C87" i="17" s="1"/>
  <c r="B86" i="17"/>
  <c r="C86" i="17" s="1"/>
  <c r="B85" i="17"/>
  <c r="C85" i="17" s="1"/>
  <c r="B84" i="17"/>
  <c r="C84" i="17" s="1"/>
  <c r="B83" i="17"/>
  <c r="C83" i="17" s="1"/>
  <c r="B82" i="17"/>
  <c r="C82" i="17" s="1"/>
  <c r="B81" i="17"/>
  <c r="C81" i="17" s="1"/>
  <c r="B80" i="17"/>
  <c r="C80" i="17" s="1"/>
  <c r="B79" i="17"/>
  <c r="C79" i="17" s="1"/>
  <c r="B78" i="17"/>
  <c r="C78" i="17" s="1"/>
  <c r="B77" i="17"/>
  <c r="C77" i="17" s="1"/>
  <c r="B76" i="17"/>
  <c r="C76" i="17" s="1"/>
  <c r="B75" i="17"/>
  <c r="C75" i="17" s="1"/>
  <c r="B74" i="17"/>
  <c r="C74" i="17" s="1"/>
  <c r="B73" i="17"/>
  <c r="C73" i="17" s="1"/>
  <c r="B72" i="17"/>
  <c r="C72" i="17" s="1"/>
  <c r="B71" i="17"/>
  <c r="C71" i="17" s="1"/>
  <c r="B70" i="17"/>
  <c r="C70" i="17" s="1"/>
  <c r="B69" i="17"/>
  <c r="C69" i="17" s="1"/>
  <c r="B68" i="17"/>
  <c r="C68" i="17" s="1"/>
  <c r="B67" i="17"/>
  <c r="C67" i="17" s="1"/>
  <c r="B66" i="17"/>
  <c r="C66" i="17" s="1"/>
  <c r="B65" i="17"/>
  <c r="C65" i="17" s="1"/>
  <c r="B64" i="17"/>
  <c r="C64" i="17" s="1"/>
  <c r="B63" i="17"/>
  <c r="C63" i="17" s="1"/>
  <c r="B62" i="17"/>
  <c r="C62" i="17" s="1"/>
  <c r="B61" i="17"/>
  <c r="C61" i="17" s="1"/>
  <c r="B60" i="17"/>
  <c r="C60" i="17" s="1"/>
  <c r="B59" i="17"/>
  <c r="C59" i="17" s="1"/>
  <c r="B58" i="17"/>
  <c r="C58" i="17" s="1"/>
  <c r="B57" i="17"/>
  <c r="C57" i="17" s="1"/>
  <c r="B56" i="17"/>
  <c r="C56" i="17" s="1"/>
  <c r="B55" i="17"/>
  <c r="C55" i="17" s="1"/>
  <c r="B54" i="17"/>
  <c r="C54" i="17" s="1"/>
  <c r="B53" i="17"/>
  <c r="C53" i="17" s="1"/>
  <c r="B52" i="17"/>
  <c r="C52" i="17" s="1"/>
  <c r="B51" i="17"/>
  <c r="C51" i="17" s="1"/>
  <c r="B50" i="17"/>
  <c r="C50" i="17" s="1"/>
  <c r="B49" i="17"/>
  <c r="C49" i="17" s="1"/>
  <c r="B48" i="17"/>
  <c r="C48" i="17" s="1"/>
  <c r="B47" i="17"/>
  <c r="C47" i="17" s="1"/>
  <c r="B46" i="17"/>
  <c r="C46" i="17" s="1"/>
  <c r="B45" i="17"/>
  <c r="C45" i="17" s="1"/>
  <c r="B44" i="17"/>
  <c r="C44" i="17" s="1"/>
  <c r="B43" i="17"/>
  <c r="C43" i="17" s="1"/>
  <c r="B42" i="17"/>
  <c r="C42" i="17" s="1"/>
  <c r="B41" i="17"/>
  <c r="C41" i="17" s="1"/>
  <c r="B40" i="17"/>
  <c r="C40" i="17" s="1"/>
  <c r="B39" i="17"/>
  <c r="C39" i="17" s="1"/>
  <c r="B38" i="17"/>
  <c r="C38" i="17" s="1"/>
  <c r="B37" i="17"/>
  <c r="C37" i="17" s="1"/>
  <c r="B36" i="17"/>
  <c r="C36" i="17" s="1"/>
  <c r="B35" i="17"/>
  <c r="C35" i="17" s="1"/>
  <c r="B34" i="17"/>
  <c r="C34" i="17" s="1"/>
  <c r="B33" i="17"/>
  <c r="C33" i="17" s="1"/>
  <c r="B32" i="17"/>
  <c r="C32" i="17" s="1"/>
  <c r="B31" i="17"/>
  <c r="C31" i="17" s="1"/>
  <c r="B30" i="17"/>
  <c r="C30" i="17" s="1"/>
  <c r="B29" i="17"/>
  <c r="C29" i="17" s="1"/>
  <c r="B28" i="17"/>
  <c r="C28" i="17" s="1"/>
  <c r="B27" i="17"/>
  <c r="C27" i="17" s="1"/>
  <c r="B26" i="17"/>
  <c r="C26" i="17" s="1"/>
  <c r="B25" i="17"/>
  <c r="C25" i="17" s="1"/>
  <c r="B24" i="17"/>
  <c r="C24" i="17" s="1"/>
  <c r="B23" i="17"/>
  <c r="C23" i="17" s="1"/>
  <c r="B22" i="17"/>
  <c r="C22" i="17" s="1"/>
  <c r="B21" i="17"/>
  <c r="C21" i="17" s="1"/>
  <c r="B20" i="17"/>
  <c r="C20" i="17" s="1"/>
  <c r="B19" i="17"/>
  <c r="C19" i="17" s="1"/>
  <c r="B18" i="17"/>
  <c r="C18" i="17" s="1"/>
  <c r="B17" i="17"/>
  <c r="C17" i="17" s="1"/>
  <c r="B16" i="17"/>
  <c r="C16" i="17" s="1"/>
  <c r="B15" i="17"/>
  <c r="C15" i="17" s="1"/>
  <c r="B14" i="17"/>
  <c r="C14" i="17" s="1"/>
  <c r="B13" i="17"/>
  <c r="C13" i="17" s="1"/>
  <c r="B12" i="17"/>
  <c r="C12" i="17" s="1"/>
  <c r="B11" i="17"/>
  <c r="C11" i="17" s="1"/>
  <c r="B10" i="17"/>
  <c r="C10" i="17" s="1"/>
  <c r="B9" i="17"/>
  <c r="C9" i="17" s="1"/>
  <c r="B8" i="17"/>
  <c r="C8" i="17" s="1"/>
  <c r="R8" i="17"/>
  <c r="B7" i="17"/>
  <c r="C7" i="17" s="1"/>
  <c r="R7" i="17"/>
  <c r="B6" i="17"/>
  <c r="C6" i="17" s="1"/>
  <c r="B5" i="17"/>
  <c r="C5" i="17" s="1"/>
  <c r="R5" i="17"/>
  <c r="B4" i="17"/>
  <c r="C4" i="17" s="1"/>
  <c r="R4" i="17"/>
  <c r="B3" i="17"/>
  <c r="C3" i="17" s="1"/>
  <c r="R3" i="17"/>
  <c r="B2" i="17"/>
  <c r="C2" i="17" s="1"/>
  <c r="L44" i="17" l="1"/>
  <c r="M44" i="17"/>
  <c r="L21" i="17"/>
  <c r="M21" i="17"/>
  <c r="L10" i="17"/>
  <c r="M10" i="17"/>
  <c r="L22" i="17"/>
  <c r="M22" i="17"/>
  <c r="L34" i="17"/>
  <c r="M34" i="17"/>
  <c r="L46" i="17"/>
  <c r="M46" i="17"/>
  <c r="L58" i="17"/>
  <c r="M58" i="17"/>
  <c r="L70" i="17"/>
  <c r="M70" i="17"/>
  <c r="L82" i="17"/>
  <c r="M82" i="17"/>
  <c r="L94" i="17"/>
  <c r="M94" i="17"/>
  <c r="G15" i="26"/>
  <c r="BV37" i="31" s="1"/>
  <c r="L80" i="17"/>
  <c r="M80" i="17"/>
  <c r="L69" i="17"/>
  <c r="M69" i="17"/>
  <c r="L11" i="17"/>
  <c r="M11" i="17"/>
  <c r="L23" i="17"/>
  <c r="M23" i="17"/>
  <c r="L35" i="17"/>
  <c r="M35" i="17"/>
  <c r="L47" i="17"/>
  <c r="M47" i="17"/>
  <c r="L59" i="17"/>
  <c r="M59" i="17"/>
  <c r="L71" i="17"/>
  <c r="M71" i="17"/>
  <c r="L83" i="17"/>
  <c r="M83" i="17"/>
  <c r="L95" i="17"/>
  <c r="M95" i="17"/>
  <c r="L68" i="17"/>
  <c r="M68" i="17"/>
  <c r="L33" i="17"/>
  <c r="M33" i="17"/>
  <c r="L3" i="17"/>
  <c r="M3" i="17"/>
  <c r="L12" i="17"/>
  <c r="M12" i="17"/>
  <c r="L24" i="17"/>
  <c r="M24" i="17"/>
  <c r="L36" i="17"/>
  <c r="M36" i="17"/>
  <c r="L48" i="17"/>
  <c r="M48" i="17"/>
  <c r="L60" i="17"/>
  <c r="M60" i="17"/>
  <c r="L72" i="17"/>
  <c r="M72" i="17"/>
  <c r="L84" i="17"/>
  <c r="M84" i="17"/>
  <c r="L96" i="17"/>
  <c r="M96" i="17"/>
  <c r="G11" i="26"/>
  <c r="BV31" i="31" s="1"/>
  <c r="L20" i="17"/>
  <c r="M20" i="17"/>
  <c r="L4" i="17"/>
  <c r="M4" i="17"/>
  <c r="L13" i="17"/>
  <c r="M13" i="17"/>
  <c r="L25" i="17"/>
  <c r="M25" i="17"/>
  <c r="L37" i="17"/>
  <c r="M37" i="17"/>
  <c r="L49" i="17"/>
  <c r="M49" i="17"/>
  <c r="L61" i="17"/>
  <c r="M61" i="17"/>
  <c r="L73" i="17"/>
  <c r="M73" i="17"/>
  <c r="L85" i="17"/>
  <c r="M85" i="17"/>
  <c r="L97" i="17"/>
  <c r="M97" i="17"/>
  <c r="L8" i="17"/>
  <c r="M8" i="17"/>
  <c r="L2" i="17"/>
  <c r="M2" i="17"/>
  <c r="L14" i="17"/>
  <c r="M14" i="17"/>
  <c r="L26" i="17"/>
  <c r="M26" i="17"/>
  <c r="L38" i="17"/>
  <c r="M38" i="17"/>
  <c r="L50" i="17"/>
  <c r="M50" i="17"/>
  <c r="L62" i="17"/>
  <c r="M62" i="17"/>
  <c r="L74" i="17"/>
  <c r="M74" i="17"/>
  <c r="L86" i="17"/>
  <c r="M86" i="17"/>
  <c r="L56" i="17"/>
  <c r="M56" i="17"/>
  <c r="L57" i="17"/>
  <c r="M57" i="17"/>
  <c r="L27" i="17"/>
  <c r="M27" i="17"/>
  <c r="L39" i="17"/>
  <c r="M39" i="17"/>
  <c r="L51" i="17"/>
  <c r="M51" i="17"/>
  <c r="L63" i="17"/>
  <c r="M63" i="17"/>
  <c r="L75" i="17"/>
  <c r="M75" i="17"/>
  <c r="L87" i="17"/>
  <c r="M87" i="17"/>
  <c r="L81" i="17"/>
  <c r="M81" i="17"/>
  <c r="L16" i="17"/>
  <c r="M16" i="17"/>
  <c r="L28" i="17"/>
  <c r="M28" i="17"/>
  <c r="L40" i="17"/>
  <c r="M40" i="17"/>
  <c r="L52" i="17"/>
  <c r="M52" i="17"/>
  <c r="L64" i="17"/>
  <c r="M64" i="17"/>
  <c r="L76" i="17"/>
  <c r="M76" i="17"/>
  <c r="L88" i="17"/>
  <c r="M88" i="17"/>
  <c r="L92" i="17"/>
  <c r="M92" i="17"/>
  <c r="L45" i="17"/>
  <c r="M45" i="17"/>
  <c r="L5" i="17"/>
  <c r="M5" i="17"/>
  <c r="L17" i="17"/>
  <c r="M17" i="17"/>
  <c r="L29" i="17"/>
  <c r="M29" i="17"/>
  <c r="L41" i="17"/>
  <c r="M41" i="17"/>
  <c r="L53" i="17"/>
  <c r="M53" i="17"/>
  <c r="L65" i="17"/>
  <c r="M65" i="17"/>
  <c r="L77" i="17"/>
  <c r="M77" i="17"/>
  <c r="L89" i="17"/>
  <c r="M89" i="17"/>
  <c r="L32" i="17"/>
  <c r="M32" i="17"/>
  <c r="L9" i="17"/>
  <c r="M9" i="17"/>
  <c r="L15" i="17"/>
  <c r="M15" i="17"/>
  <c r="L7" i="17"/>
  <c r="M7" i="17"/>
  <c r="L18" i="17"/>
  <c r="M18" i="17"/>
  <c r="L30" i="17"/>
  <c r="M30" i="17"/>
  <c r="L42" i="17"/>
  <c r="M42" i="17"/>
  <c r="L54" i="17"/>
  <c r="M54" i="17"/>
  <c r="L66" i="17"/>
  <c r="M66" i="17"/>
  <c r="L78" i="17"/>
  <c r="M78" i="17"/>
  <c r="L90" i="17"/>
  <c r="M90" i="17"/>
  <c r="G3" i="26"/>
  <c r="P31" i="31" s="1"/>
  <c r="L93" i="17"/>
  <c r="M93" i="17"/>
  <c r="L6" i="17"/>
  <c r="M6" i="17"/>
  <c r="L19" i="17"/>
  <c r="M19" i="17"/>
  <c r="L31" i="17"/>
  <c r="M31" i="17"/>
  <c r="L43" i="17"/>
  <c r="M43" i="17"/>
  <c r="L55" i="17"/>
  <c r="M55" i="17"/>
  <c r="L67" i="17"/>
  <c r="M67" i="17"/>
  <c r="L79" i="17"/>
  <c r="M79" i="17"/>
  <c r="L91" i="17"/>
  <c r="M91" i="17"/>
  <c r="H11" i="26"/>
  <c r="BB31" i="31" s="1"/>
  <c r="H3" i="26"/>
  <c r="G7" i="26"/>
  <c r="P37" i="31" s="1"/>
  <c r="I63" i="17"/>
  <c r="K63" i="17"/>
  <c r="J63" i="17"/>
  <c r="I15" i="17"/>
  <c r="BZ20" i="21" s="1"/>
  <c r="K15" i="17"/>
  <c r="J15" i="17"/>
  <c r="F29" i="31" s="1"/>
  <c r="I40" i="17"/>
  <c r="K40" i="17"/>
  <c r="J40" i="17"/>
  <c r="I64" i="17"/>
  <c r="K64" i="17"/>
  <c r="J64" i="17"/>
  <c r="I76" i="17"/>
  <c r="K76" i="17"/>
  <c r="J76" i="17"/>
  <c r="I88" i="17"/>
  <c r="K88" i="17"/>
  <c r="J88" i="17"/>
  <c r="I17" i="17"/>
  <c r="J17" i="17"/>
  <c r="K17" i="17"/>
  <c r="I29" i="17"/>
  <c r="J29" i="17"/>
  <c r="K29" i="17"/>
  <c r="I41" i="17"/>
  <c r="J41" i="17"/>
  <c r="K41" i="17"/>
  <c r="I53" i="17"/>
  <c r="J53" i="17"/>
  <c r="K53" i="17"/>
  <c r="I65" i="17"/>
  <c r="J65" i="17"/>
  <c r="K65" i="17"/>
  <c r="I77" i="17"/>
  <c r="J77" i="17"/>
  <c r="K77" i="17"/>
  <c r="I89" i="17"/>
  <c r="J89" i="17"/>
  <c r="K89" i="17"/>
  <c r="I75" i="17"/>
  <c r="K75" i="17"/>
  <c r="J75" i="17"/>
  <c r="I28" i="17"/>
  <c r="K28" i="17"/>
  <c r="J28" i="17"/>
  <c r="I52" i="17"/>
  <c r="K52" i="17"/>
  <c r="J52" i="17"/>
  <c r="I7" i="17"/>
  <c r="K20" i="21" s="1"/>
  <c r="J7" i="17"/>
  <c r="CD23" i="31" s="1"/>
  <c r="K7" i="17"/>
  <c r="I18" i="17"/>
  <c r="J18" i="17"/>
  <c r="K18" i="17"/>
  <c r="I30" i="17"/>
  <c r="J30" i="17"/>
  <c r="K30" i="17"/>
  <c r="I42" i="17"/>
  <c r="J42" i="17"/>
  <c r="K42" i="17"/>
  <c r="I54" i="17"/>
  <c r="J54" i="17"/>
  <c r="K54" i="17"/>
  <c r="I66" i="17"/>
  <c r="J66" i="17"/>
  <c r="K66" i="17"/>
  <c r="I78" i="17"/>
  <c r="J78" i="17"/>
  <c r="K78" i="17"/>
  <c r="I90" i="17"/>
  <c r="J90" i="17"/>
  <c r="K90" i="17"/>
  <c r="H3" i="24"/>
  <c r="I25" i="17"/>
  <c r="K25" i="17"/>
  <c r="J25" i="17"/>
  <c r="I39" i="17"/>
  <c r="K39" i="17"/>
  <c r="J39" i="17"/>
  <c r="I19" i="17"/>
  <c r="BZ44" i="21" s="1"/>
  <c r="J19" i="17"/>
  <c r="K19" i="17"/>
  <c r="I67" i="17"/>
  <c r="J67" i="17"/>
  <c r="K67" i="17"/>
  <c r="I20" i="17"/>
  <c r="J20" i="17"/>
  <c r="K20" i="17"/>
  <c r="I32" i="17"/>
  <c r="J32" i="17"/>
  <c r="K32" i="17"/>
  <c r="I44" i="17"/>
  <c r="J44" i="17"/>
  <c r="K44" i="17"/>
  <c r="I56" i="17"/>
  <c r="J56" i="17"/>
  <c r="K56" i="17"/>
  <c r="I68" i="17"/>
  <c r="J68" i="17"/>
  <c r="K68" i="17"/>
  <c r="I80" i="17"/>
  <c r="J80" i="17"/>
  <c r="K80" i="17"/>
  <c r="I92" i="17"/>
  <c r="J92" i="17"/>
  <c r="K92" i="17"/>
  <c r="I4" i="17"/>
  <c r="BZ32" i="21" s="1"/>
  <c r="K4" i="17"/>
  <c r="J4" i="17"/>
  <c r="CD43" i="31" s="1"/>
  <c r="I5" i="17"/>
  <c r="BZ8" i="21" s="1"/>
  <c r="J5" i="17"/>
  <c r="F37" i="31" s="1"/>
  <c r="K5" i="17"/>
  <c r="I51" i="17"/>
  <c r="K51" i="17"/>
  <c r="J51" i="17"/>
  <c r="I2" i="17"/>
  <c r="K32" i="21" s="1"/>
  <c r="K2" i="17"/>
  <c r="BT39" i="31" s="1"/>
  <c r="J2" i="17"/>
  <c r="CD37" i="31" s="1"/>
  <c r="I9" i="17"/>
  <c r="J9" i="17"/>
  <c r="CD29" i="31" s="1"/>
  <c r="K9" i="17"/>
  <c r="BT25" i="31" s="1"/>
  <c r="I21" i="17"/>
  <c r="J21" i="17"/>
  <c r="K21" i="17"/>
  <c r="I33" i="17"/>
  <c r="J33" i="17"/>
  <c r="K33" i="17"/>
  <c r="I45" i="17"/>
  <c r="J45" i="17"/>
  <c r="K45" i="17"/>
  <c r="I57" i="17"/>
  <c r="J57" i="17"/>
  <c r="K57" i="17"/>
  <c r="I69" i="17"/>
  <c r="J69" i="17"/>
  <c r="K69" i="17"/>
  <c r="I81" i="17"/>
  <c r="J81" i="17"/>
  <c r="K81" i="17"/>
  <c r="I93" i="17"/>
  <c r="J93" i="17"/>
  <c r="K93" i="17"/>
  <c r="S19" i="21"/>
  <c r="I31" i="17"/>
  <c r="J31" i="17"/>
  <c r="K31" i="17"/>
  <c r="I10" i="17"/>
  <c r="J10" i="17"/>
  <c r="K10" i="17"/>
  <c r="I22" i="17"/>
  <c r="J22" i="17"/>
  <c r="K22" i="17"/>
  <c r="I34" i="17"/>
  <c r="J34" i="17"/>
  <c r="K34" i="17"/>
  <c r="I46" i="17"/>
  <c r="J46" i="17"/>
  <c r="K46" i="17"/>
  <c r="I58" i="17"/>
  <c r="J58" i="17"/>
  <c r="K58" i="17"/>
  <c r="I70" i="17"/>
  <c r="J70" i="17"/>
  <c r="K70" i="17"/>
  <c r="I82" i="17"/>
  <c r="J82" i="17"/>
  <c r="K82" i="17"/>
  <c r="I94" i="17"/>
  <c r="J94" i="17"/>
  <c r="K94" i="17"/>
  <c r="I16" i="17"/>
  <c r="K16" i="17"/>
  <c r="J16" i="17"/>
  <c r="I55" i="17"/>
  <c r="J55" i="17"/>
  <c r="K55" i="17"/>
  <c r="I91" i="17"/>
  <c r="J91" i="17"/>
  <c r="K91" i="17"/>
  <c r="I8" i="17"/>
  <c r="J8" i="17"/>
  <c r="K8" i="17"/>
  <c r="I11" i="17"/>
  <c r="J11" i="17"/>
  <c r="F23" i="31" s="1"/>
  <c r="K11" i="17"/>
  <c r="N25" i="31" s="1"/>
  <c r="I23" i="17"/>
  <c r="J23" i="17"/>
  <c r="K23" i="17"/>
  <c r="I35" i="17"/>
  <c r="J35" i="17"/>
  <c r="K35" i="17"/>
  <c r="I47" i="17"/>
  <c r="J47" i="17"/>
  <c r="K47" i="17"/>
  <c r="I59" i="17"/>
  <c r="J59" i="17"/>
  <c r="K59" i="17"/>
  <c r="I71" i="17"/>
  <c r="J71" i="17"/>
  <c r="K71" i="17"/>
  <c r="I83" i="17"/>
  <c r="J83" i="17"/>
  <c r="K83" i="17"/>
  <c r="I95" i="17"/>
  <c r="J95" i="17"/>
  <c r="K95" i="17"/>
  <c r="BX32" i="21"/>
  <c r="I37" i="17"/>
  <c r="K37" i="17"/>
  <c r="J37" i="17"/>
  <c r="I27" i="17"/>
  <c r="K27" i="17"/>
  <c r="J27" i="17"/>
  <c r="I87" i="17"/>
  <c r="K87" i="17"/>
  <c r="J87" i="17"/>
  <c r="I6" i="17"/>
  <c r="J6" i="17"/>
  <c r="R13" i="21" s="1"/>
  <c r="K6" i="17"/>
  <c r="I43" i="17"/>
  <c r="J43" i="17"/>
  <c r="K43" i="17"/>
  <c r="I79" i="17"/>
  <c r="J79" i="17"/>
  <c r="K79" i="17"/>
  <c r="I3" i="17"/>
  <c r="K3" i="17"/>
  <c r="N39" i="31" s="1"/>
  <c r="J3" i="17"/>
  <c r="F43" i="31" s="1"/>
  <c r="I12" i="17"/>
  <c r="K44" i="21" s="1"/>
  <c r="J12" i="17"/>
  <c r="K12" i="17"/>
  <c r="I24" i="17"/>
  <c r="J24" i="17"/>
  <c r="K24" i="17"/>
  <c r="I36" i="17"/>
  <c r="J36" i="17"/>
  <c r="K36" i="17"/>
  <c r="I48" i="17"/>
  <c r="J48" i="17"/>
  <c r="K48" i="17"/>
  <c r="I60" i="17"/>
  <c r="J60" i="17"/>
  <c r="K60" i="17"/>
  <c r="I72" i="17"/>
  <c r="J72" i="17"/>
  <c r="K72" i="17"/>
  <c r="I84" i="17"/>
  <c r="J84" i="17"/>
  <c r="K84" i="17"/>
  <c r="I96" i="17"/>
  <c r="J96" i="17"/>
  <c r="K96" i="17"/>
  <c r="O46" i="21"/>
  <c r="BX22" i="21"/>
  <c r="I13" i="17"/>
  <c r="K13" i="17"/>
  <c r="J13" i="17"/>
  <c r="I49" i="17"/>
  <c r="K49" i="17"/>
  <c r="J49" i="17"/>
  <c r="I61" i="17"/>
  <c r="K61" i="17"/>
  <c r="J61" i="17"/>
  <c r="I73" i="17"/>
  <c r="K73" i="17"/>
  <c r="J73" i="17"/>
  <c r="I85" i="17"/>
  <c r="K85" i="17"/>
  <c r="J85" i="17"/>
  <c r="I97" i="17"/>
  <c r="K97" i="17"/>
  <c r="J97" i="17"/>
  <c r="BX46" i="21"/>
  <c r="I14" i="17"/>
  <c r="K14" i="17"/>
  <c r="J14" i="17"/>
  <c r="I26" i="17"/>
  <c r="K26" i="17"/>
  <c r="J26" i="17"/>
  <c r="I38" i="17"/>
  <c r="K38" i="17"/>
  <c r="J38" i="17"/>
  <c r="I50" i="17"/>
  <c r="K50" i="17"/>
  <c r="J50" i="17"/>
  <c r="I62" i="17"/>
  <c r="K62" i="17"/>
  <c r="J62" i="17"/>
  <c r="I74" i="17"/>
  <c r="K74" i="17"/>
  <c r="J74" i="17"/>
  <c r="I86" i="17"/>
  <c r="K86" i="17"/>
  <c r="J86" i="17"/>
  <c r="G15" i="24"/>
  <c r="BR34" i="21" s="1"/>
  <c r="O32" i="21"/>
  <c r="G7" i="24"/>
  <c r="G11" i="24"/>
  <c r="BR19" i="21" s="1"/>
  <c r="H11" i="24"/>
  <c r="G33" i="17"/>
  <c r="H33" i="17"/>
  <c r="G7" i="17"/>
  <c r="H7" i="17"/>
  <c r="G18" i="17"/>
  <c r="H18" i="17"/>
  <c r="G30" i="17"/>
  <c r="H30" i="17"/>
  <c r="G42" i="17"/>
  <c r="H42" i="17"/>
  <c r="G54" i="17"/>
  <c r="H54" i="17"/>
  <c r="G66" i="17"/>
  <c r="H66" i="17"/>
  <c r="G78" i="17"/>
  <c r="H78" i="17"/>
  <c r="G90" i="17"/>
  <c r="H90" i="17"/>
  <c r="G3" i="17"/>
  <c r="H3" i="17"/>
  <c r="G19" i="17"/>
  <c r="H19" i="17"/>
  <c r="G31" i="17"/>
  <c r="H31" i="17"/>
  <c r="G43" i="17"/>
  <c r="H43" i="17"/>
  <c r="G55" i="17"/>
  <c r="H55" i="17"/>
  <c r="G67" i="17"/>
  <c r="H67" i="17"/>
  <c r="G79" i="17"/>
  <c r="H79" i="17"/>
  <c r="G91" i="17"/>
  <c r="H91" i="17"/>
  <c r="G57" i="17"/>
  <c r="H57" i="17"/>
  <c r="G8" i="17"/>
  <c r="V30" i="22" s="1"/>
  <c r="H8" i="17"/>
  <c r="G20" i="17"/>
  <c r="H20" i="17"/>
  <c r="G32" i="17"/>
  <c r="H32" i="17"/>
  <c r="G44" i="17"/>
  <c r="H44" i="17"/>
  <c r="G56" i="17"/>
  <c r="H56" i="17"/>
  <c r="G68" i="17"/>
  <c r="H68" i="17"/>
  <c r="G80" i="17"/>
  <c r="H80" i="17"/>
  <c r="G92" i="17"/>
  <c r="H92" i="17"/>
  <c r="G45" i="17"/>
  <c r="H45" i="17"/>
  <c r="G10" i="17"/>
  <c r="H10" i="17"/>
  <c r="G22" i="17"/>
  <c r="H22" i="17"/>
  <c r="G34" i="17"/>
  <c r="H34" i="17"/>
  <c r="G46" i="17"/>
  <c r="H46" i="17"/>
  <c r="G58" i="17"/>
  <c r="H58" i="17"/>
  <c r="G70" i="17"/>
  <c r="H70" i="17"/>
  <c r="G82" i="17"/>
  <c r="H82" i="17"/>
  <c r="G94" i="17"/>
  <c r="H94" i="17"/>
  <c r="G11" i="17"/>
  <c r="H11" i="17"/>
  <c r="G23" i="17"/>
  <c r="H23" i="17"/>
  <c r="CF11" i="21" s="1"/>
  <c r="G35" i="17"/>
  <c r="H35" i="17"/>
  <c r="G47" i="17"/>
  <c r="H47" i="17"/>
  <c r="G59" i="17"/>
  <c r="H59" i="17"/>
  <c r="G71" i="17"/>
  <c r="H71" i="17"/>
  <c r="G83" i="17"/>
  <c r="H83" i="17"/>
  <c r="G95" i="17"/>
  <c r="H95" i="17"/>
  <c r="G9" i="17"/>
  <c r="H9" i="17"/>
  <c r="G12" i="17"/>
  <c r="H12" i="17"/>
  <c r="G24" i="17"/>
  <c r="H24" i="17"/>
  <c r="G36" i="17"/>
  <c r="H36" i="17"/>
  <c r="G48" i="17"/>
  <c r="H48" i="17"/>
  <c r="G60" i="17"/>
  <c r="H60" i="17"/>
  <c r="G72" i="17"/>
  <c r="H72" i="17"/>
  <c r="G84" i="17"/>
  <c r="H84" i="17"/>
  <c r="G96" i="17"/>
  <c r="H96" i="17"/>
  <c r="G21" i="17"/>
  <c r="H21" i="17"/>
  <c r="G4" i="17"/>
  <c r="B35" i="26" s="1"/>
  <c r="D35" i="26" s="1"/>
  <c r="H4" i="17"/>
  <c r="G25" i="17"/>
  <c r="H25" i="17"/>
  <c r="G37" i="17"/>
  <c r="H37" i="17"/>
  <c r="G49" i="17"/>
  <c r="H49" i="17"/>
  <c r="G61" i="17"/>
  <c r="H61" i="17"/>
  <c r="G73" i="17"/>
  <c r="H73" i="17"/>
  <c r="G85" i="17"/>
  <c r="H85" i="17"/>
  <c r="G97" i="17"/>
  <c r="H97" i="17"/>
  <c r="G81" i="17"/>
  <c r="H81" i="17"/>
  <c r="G14" i="17"/>
  <c r="H14" i="17"/>
  <c r="G26" i="17"/>
  <c r="V21" i="22" s="1"/>
  <c r="H26" i="17"/>
  <c r="G38" i="17"/>
  <c r="H38" i="17"/>
  <c r="G50" i="17"/>
  <c r="H50" i="17"/>
  <c r="G62" i="17"/>
  <c r="H62" i="17"/>
  <c r="G74" i="17"/>
  <c r="H74" i="17"/>
  <c r="G86" i="17"/>
  <c r="H86" i="17"/>
  <c r="G69" i="17"/>
  <c r="H69" i="17"/>
  <c r="G5" i="17"/>
  <c r="B25" i="26" s="1"/>
  <c r="D25" i="26" s="1"/>
  <c r="H5" i="17"/>
  <c r="G15" i="17"/>
  <c r="H15" i="17"/>
  <c r="G27" i="17"/>
  <c r="H27" i="17"/>
  <c r="G39" i="17"/>
  <c r="H39" i="17"/>
  <c r="G51" i="17"/>
  <c r="H51" i="17"/>
  <c r="G63" i="17"/>
  <c r="H63" i="17"/>
  <c r="G75" i="17"/>
  <c r="H75" i="17"/>
  <c r="G87" i="17"/>
  <c r="H87" i="17"/>
  <c r="G93" i="17"/>
  <c r="H93" i="17"/>
  <c r="G6" i="17"/>
  <c r="C29" i="22" s="1"/>
  <c r="H6" i="17"/>
  <c r="G16" i="17"/>
  <c r="C20" i="22" s="1"/>
  <c r="H16" i="17"/>
  <c r="G28" i="17"/>
  <c r="H28" i="17"/>
  <c r="G40" i="17"/>
  <c r="H40" i="17"/>
  <c r="G52" i="17"/>
  <c r="H52" i="17"/>
  <c r="G64" i="17"/>
  <c r="H64" i="17"/>
  <c r="G76" i="17"/>
  <c r="H76" i="17"/>
  <c r="G88" i="17"/>
  <c r="H88" i="17"/>
  <c r="G2" i="17"/>
  <c r="F33" i="26" s="1"/>
  <c r="H2" i="17"/>
  <c r="G13" i="17"/>
  <c r="H13" i="17"/>
  <c r="G17" i="17"/>
  <c r="H17" i="17"/>
  <c r="G29" i="17"/>
  <c r="H29" i="17"/>
  <c r="G41" i="17"/>
  <c r="H41" i="17"/>
  <c r="G53" i="17"/>
  <c r="H53" i="17"/>
  <c r="G65" i="17"/>
  <c r="H65" i="17"/>
  <c r="G77" i="17"/>
  <c r="H77" i="17"/>
  <c r="G89" i="17"/>
  <c r="H89" i="17"/>
  <c r="C30" i="22"/>
  <c r="B29" i="26"/>
  <c r="D29" i="26" s="1"/>
  <c r="C19" i="22"/>
  <c r="B31" i="26"/>
  <c r="D31" i="26" s="1"/>
  <c r="F29" i="26"/>
  <c r="B21" i="26"/>
  <c r="D21" i="26" s="1"/>
  <c r="V19" i="22"/>
  <c r="F25" i="26"/>
  <c r="B27" i="26"/>
  <c r="D27" i="26" s="1"/>
  <c r="F27" i="17"/>
  <c r="F75" i="17"/>
  <c r="F87" i="17"/>
  <c r="F6" i="17"/>
  <c r="F16" i="17"/>
  <c r="F28" i="17"/>
  <c r="F40" i="17"/>
  <c r="F52" i="17"/>
  <c r="F64" i="17"/>
  <c r="F76" i="17"/>
  <c r="F88" i="17"/>
  <c r="F17" i="17"/>
  <c r="P18" i="17" s="1"/>
  <c r="F89" i="17"/>
  <c r="F78" i="17"/>
  <c r="F90" i="17"/>
  <c r="F19" i="17"/>
  <c r="F31" i="17"/>
  <c r="F43" i="17"/>
  <c r="F55" i="17"/>
  <c r="F67" i="17"/>
  <c r="F79" i="17"/>
  <c r="F91" i="17"/>
  <c r="F15" i="17"/>
  <c r="F77" i="17"/>
  <c r="F54" i="17"/>
  <c r="F8" i="17"/>
  <c r="F12" i="20" s="1"/>
  <c r="F20" i="17"/>
  <c r="F32" i="17"/>
  <c r="F44" i="17"/>
  <c r="F56" i="17"/>
  <c r="F68" i="17"/>
  <c r="F80" i="17"/>
  <c r="F92" i="17"/>
  <c r="F39" i="17"/>
  <c r="F53" i="17"/>
  <c r="F66" i="17"/>
  <c r="F2" i="17"/>
  <c r="AV10" i="21" s="1"/>
  <c r="F9" i="17"/>
  <c r="F21" i="17"/>
  <c r="P19" i="17" s="1"/>
  <c r="F33" i="17"/>
  <c r="F45" i="17"/>
  <c r="F57" i="17"/>
  <c r="F69" i="17"/>
  <c r="F81" i="17"/>
  <c r="F93" i="17"/>
  <c r="F41" i="17"/>
  <c r="F7" i="17"/>
  <c r="F10" i="17"/>
  <c r="F22" i="17"/>
  <c r="F34" i="17"/>
  <c r="F46" i="17"/>
  <c r="F58" i="17"/>
  <c r="F70" i="17"/>
  <c r="F82" i="17"/>
  <c r="F94" i="17"/>
  <c r="F65" i="17"/>
  <c r="F3" i="17"/>
  <c r="U15" i="18" s="1"/>
  <c r="F11" i="17"/>
  <c r="F23" i="17"/>
  <c r="P10" i="17" s="1"/>
  <c r="F35" i="17"/>
  <c r="F47" i="17"/>
  <c r="F59" i="17"/>
  <c r="F71" i="17"/>
  <c r="F83" i="17"/>
  <c r="F95" i="17"/>
  <c r="F51" i="17"/>
  <c r="F42" i="17"/>
  <c r="F12" i="17"/>
  <c r="F24" i="17"/>
  <c r="F36" i="17"/>
  <c r="F48" i="17"/>
  <c r="F60" i="17"/>
  <c r="F72" i="17"/>
  <c r="F84" i="17"/>
  <c r="F96" i="17"/>
  <c r="F5" i="17"/>
  <c r="AV8" i="21" s="1"/>
  <c r="F29" i="17"/>
  <c r="F30" i="17"/>
  <c r="F4" i="17"/>
  <c r="F25" i="17"/>
  <c r="F37" i="17"/>
  <c r="F49" i="17"/>
  <c r="F61" i="17"/>
  <c r="F73" i="17"/>
  <c r="F85" i="17"/>
  <c r="F97" i="17"/>
  <c r="F63" i="17"/>
  <c r="F18" i="17"/>
  <c r="F13" i="17"/>
  <c r="F14" i="17"/>
  <c r="F26" i="17"/>
  <c r="F13" i="20" s="1"/>
  <c r="F38" i="17"/>
  <c r="F50" i="17"/>
  <c r="F62" i="17"/>
  <c r="F74" i="17"/>
  <c r="F86" i="17"/>
  <c r="BB25" i="21" l="1"/>
  <c r="AE31" i="31"/>
  <c r="U9" i="20"/>
  <c r="U8" i="20"/>
  <c r="U14" i="20"/>
  <c r="C21" i="22"/>
  <c r="F10" i="20"/>
  <c r="U12" i="20"/>
  <c r="P7" i="17"/>
  <c r="F8" i="20"/>
  <c r="U7" i="20"/>
  <c r="BQ13" i="21"/>
  <c r="R37" i="21"/>
  <c r="P6" i="17"/>
  <c r="U10" i="20"/>
  <c r="AV12" i="21"/>
  <c r="U14" i="18"/>
  <c r="BQ37" i="21"/>
  <c r="K8" i="21"/>
  <c r="F9" i="20"/>
  <c r="U13" i="20"/>
  <c r="AG25" i="21"/>
  <c r="AM31" i="21" s="1"/>
  <c r="F11" i="20"/>
  <c r="U11" i="20"/>
  <c r="U15" i="20"/>
  <c r="P14" i="17"/>
  <c r="V8" i="22"/>
  <c r="BE9" i="31"/>
  <c r="P13" i="17"/>
  <c r="U13" i="18"/>
  <c r="P11" i="17"/>
  <c r="BE15" i="31"/>
  <c r="V11" i="22"/>
  <c r="BE13" i="31"/>
  <c r="V10" i="22"/>
  <c r="C18" i="22"/>
  <c r="BE7" i="31"/>
  <c r="V7" i="22"/>
  <c r="U12" i="18"/>
  <c r="AE39" i="31"/>
  <c r="BE11" i="31"/>
  <c r="V9" i="22"/>
  <c r="U11" i="18"/>
  <c r="P15" i="17"/>
  <c r="F6" i="20"/>
  <c r="P12" i="17"/>
  <c r="F7" i="20"/>
  <c r="P9" i="17"/>
  <c r="U9" i="18"/>
  <c r="P8" i="17"/>
  <c r="U6" i="20"/>
  <c r="P17" i="17"/>
  <c r="U10" i="18"/>
  <c r="U8" i="18"/>
  <c r="U7" i="18"/>
  <c r="U6" i="18"/>
  <c r="I11" i="26"/>
  <c r="AW32" i="31" s="1"/>
  <c r="BK39" i="21"/>
  <c r="BK15" i="21"/>
  <c r="I3" i="26"/>
  <c r="AM32" i="31" s="1"/>
  <c r="J3" i="26"/>
  <c r="AB9" i="31" s="1"/>
  <c r="P16" i="17"/>
  <c r="CF23" i="21"/>
  <c r="CF35" i="21"/>
  <c r="E29" i="21"/>
  <c r="CF5" i="21"/>
  <c r="CF41" i="21"/>
  <c r="E35" i="21"/>
  <c r="E47" i="21"/>
  <c r="E23" i="21"/>
  <c r="S34" i="21"/>
  <c r="Y39" i="21" s="1"/>
  <c r="CF47" i="21"/>
  <c r="E41" i="21"/>
  <c r="E5" i="21"/>
  <c r="CF29" i="21"/>
  <c r="E17" i="21"/>
  <c r="CF17" i="21"/>
  <c r="I3" i="24"/>
  <c r="I11" i="24"/>
  <c r="J3" i="24"/>
  <c r="AG8" i="21" s="1"/>
  <c r="C28" i="22"/>
  <c r="F21" i="26"/>
  <c r="H21" i="26"/>
  <c r="V29" i="22"/>
  <c r="V18" i="22"/>
  <c r="V20" i="22"/>
  <c r="B33" i="26"/>
  <c r="D33" i="26" s="1"/>
  <c r="B23" i="26"/>
  <c r="D23" i="26" s="1"/>
  <c r="H29" i="26"/>
  <c r="V28" i="22"/>
  <c r="P4" i="17"/>
  <c r="F11" i="18"/>
  <c r="P5" i="17"/>
  <c r="J21" i="26" l="1"/>
  <c r="Y15" i="21"/>
  <c r="AM25" i="21"/>
  <c r="AW25" i="21"/>
  <c r="F9" i="18"/>
  <c r="F10" i="18"/>
  <c r="F8" i="18"/>
  <c r="F7" i="18"/>
  <c r="F6" i="1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501E70B-A3DD-42CF-B369-E025665BA319}" keepAlive="1" name="쿼리 - ★득점순위 계산" description="통합 문서의 '★득점순위 계산' 쿼리에 대한 연결입니다." type="5" refreshedVersion="8" background="1" saveData="1">
    <dbPr connection="Provider=Microsoft.Mashup.OleDb.1;Data Source=$Workbook$;Location=&quot;★득점순위 계산&quot;;Extended Properties=&quot;&quot;" command="SELECT * FROM [★득점순위 계산]"/>
  </connection>
  <connection id="2" xr16:uid="{9A8AF983-E59C-4A97-A7B5-BE1396C18C10}" keepAlive="1" name="쿼리 - ★최종리그데이터" description="통합 문서의 '★최종리그데이터' 쿼리에 대한 연결입니다." type="5" refreshedVersion="8" background="1" saveData="1">
    <dbPr connection="Provider=Microsoft.Mashup.OleDb.1;Data Source=$Workbook$;Location=★최종리그데이터;Extended Properties=&quot;&quot;" command="SELECT * FROM [★최종리그데이터]"/>
  </connection>
  <connection id="3" xr16:uid="{6B12278E-5797-4027-A1EA-ADE9B6B01EE5}" keepAlive="1" name="쿼리 - 팀순위표 계산" description="통합 문서의 '팀순위표 계산' 쿼리에 대한 연결입니다." type="5" refreshedVersion="0" background="1">
    <dbPr connection="Provider=Microsoft.Mashup.OleDb.1;Data Source=$Workbook$;Location=&quot;팀순위표 계산&quot;;Extended Properties=&quot;&quot;" command="SELECT * FROM [팀순위표 계산]"/>
  </connection>
  <connection id="4" xr16:uid="{322C5FBE-7575-4F87-B01E-F4586EA1A16B}" keepAlive="1" name="쿼리 - 팀순위표 계산 (A승점,승무패)" description="통합 문서의 '팀순위표 계산 (A승점,승무패)' 쿼리에 대한 연결입니다." type="5" refreshedVersion="8" background="1" saveData="1">
    <dbPr connection="Provider=Microsoft.Mashup.OleDb.1;Data Source=$Workbook$;Location=&quot;팀순위표 계산 (A승점,승무패)&quot;;Extended Properties=&quot;&quot;" command="SELECT * FROM [팀순위표 계산 (A승점,승무패)]"/>
  </connection>
  <connection id="5" xr16:uid="{6F125567-6ED0-495E-AE13-9940E3FA4696}" keepAlive="1" name="쿼리 - 팀순위표 계산 (H승점,승무패)" description="통합 문서의 '팀순위표 계산 (H승점,승무패)' 쿼리에 대한 연결입니다." type="5" refreshedVersion="8" background="1" saveData="1">
    <dbPr connection="Provider=Microsoft.Mashup.OleDb.1;Data Source=$Workbook$;Location=&quot;팀순위표 계산 (H승점,승무패)&quot;;Extended Properties=&quot;&quot;" command="SELECT * FROM [팀순위표 계산 (H승점,승무패)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75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52"/>
        </ext>
      </extLst>
    </bk>
    <bk>
      <extLst>
        <ext uri="{3e2802c4-a4d2-4d8b-9148-e3be6c30e623}">
          <xlrd:rvb i="53"/>
        </ext>
      </extLst>
    </bk>
    <bk>
      <extLst>
        <ext uri="{3e2802c4-a4d2-4d8b-9148-e3be6c30e623}">
          <xlrd:rvb i="54"/>
        </ext>
      </extLst>
    </bk>
    <bk>
      <extLst>
        <ext uri="{3e2802c4-a4d2-4d8b-9148-e3be6c30e623}">
          <xlrd:rvb i="55"/>
        </ext>
      </extLst>
    </bk>
    <bk>
      <extLst>
        <ext uri="{3e2802c4-a4d2-4d8b-9148-e3be6c30e623}">
          <xlrd:rvb i="56"/>
        </ext>
      </extLst>
    </bk>
    <bk>
      <extLst>
        <ext uri="{3e2802c4-a4d2-4d8b-9148-e3be6c30e623}">
          <xlrd:rvb i="57"/>
        </ext>
      </extLst>
    </bk>
    <bk>
      <extLst>
        <ext uri="{3e2802c4-a4d2-4d8b-9148-e3be6c30e623}">
          <xlrd:rvb i="58"/>
        </ext>
      </extLst>
    </bk>
    <bk>
      <extLst>
        <ext uri="{3e2802c4-a4d2-4d8b-9148-e3be6c30e623}">
          <xlrd:rvb i="59"/>
        </ext>
      </extLst>
    </bk>
    <bk>
      <extLst>
        <ext uri="{3e2802c4-a4d2-4d8b-9148-e3be6c30e623}">
          <xlrd:rvb i="60"/>
        </ext>
      </extLst>
    </bk>
    <bk>
      <extLst>
        <ext uri="{3e2802c4-a4d2-4d8b-9148-e3be6c30e623}">
          <xlrd:rvb i="61"/>
        </ext>
      </extLst>
    </bk>
    <bk>
      <extLst>
        <ext uri="{3e2802c4-a4d2-4d8b-9148-e3be6c30e623}">
          <xlrd:rvb i="62"/>
        </ext>
      </extLst>
    </bk>
    <bk>
      <extLst>
        <ext uri="{3e2802c4-a4d2-4d8b-9148-e3be6c30e623}">
          <xlrd:rvb i="63"/>
        </ext>
      </extLst>
    </bk>
    <bk>
      <extLst>
        <ext uri="{3e2802c4-a4d2-4d8b-9148-e3be6c30e623}">
          <xlrd:rvb i="64"/>
        </ext>
      </extLst>
    </bk>
    <bk>
      <extLst>
        <ext uri="{3e2802c4-a4d2-4d8b-9148-e3be6c30e623}">
          <xlrd:rvb i="65"/>
        </ext>
      </extLst>
    </bk>
    <bk>
      <extLst>
        <ext uri="{3e2802c4-a4d2-4d8b-9148-e3be6c30e623}">
          <xlrd:rvb i="66"/>
        </ext>
      </extLst>
    </bk>
    <bk>
      <extLst>
        <ext uri="{3e2802c4-a4d2-4d8b-9148-e3be6c30e623}">
          <xlrd:rvb i="67"/>
        </ext>
      </extLst>
    </bk>
    <bk>
      <extLst>
        <ext uri="{3e2802c4-a4d2-4d8b-9148-e3be6c30e623}">
          <xlrd:rvb i="68"/>
        </ext>
      </extLst>
    </bk>
    <bk>
      <extLst>
        <ext uri="{3e2802c4-a4d2-4d8b-9148-e3be6c30e623}">
          <xlrd:rvb i="69"/>
        </ext>
      </extLst>
    </bk>
    <bk>
      <extLst>
        <ext uri="{3e2802c4-a4d2-4d8b-9148-e3be6c30e623}">
          <xlrd:rvb i="70"/>
        </ext>
      </extLst>
    </bk>
    <bk>
      <extLst>
        <ext uri="{3e2802c4-a4d2-4d8b-9148-e3be6c30e623}">
          <xlrd:rvb i="71"/>
        </ext>
      </extLst>
    </bk>
    <bk>
      <extLst>
        <ext uri="{3e2802c4-a4d2-4d8b-9148-e3be6c30e623}">
          <xlrd:rvb i="72"/>
        </ext>
      </extLst>
    </bk>
    <bk>
      <extLst>
        <ext uri="{3e2802c4-a4d2-4d8b-9148-e3be6c30e623}">
          <xlrd:rvb i="73"/>
        </ext>
      </extLst>
    </bk>
    <bk>
      <extLst>
        <ext uri="{3e2802c4-a4d2-4d8b-9148-e3be6c30e623}">
          <xlrd:rvb i="74"/>
        </ext>
      </extLst>
    </bk>
    <bk>
      <extLst>
        <ext uri="{3e2802c4-a4d2-4d8b-9148-e3be6c30e623}">
          <xlrd:rvb i="75"/>
        </ext>
      </extLst>
    </bk>
    <bk>
      <extLst>
        <ext uri="{3e2802c4-a4d2-4d8b-9148-e3be6c30e623}">
          <xlrd:rvb i="76"/>
        </ext>
      </extLst>
    </bk>
    <bk>
      <extLst>
        <ext uri="{3e2802c4-a4d2-4d8b-9148-e3be6c30e623}">
          <xlrd:rvb i="77"/>
        </ext>
      </extLst>
    </bk>
    <bk>
      <extLst>
        <ext uri="{3e2802c4-a4d2-4d8b-9148-e3be6c30e623}">
          <xlrd:rvb i="78"/>
        </ext>
      </extLst>
    </bk>
    <bk>
      <extLst>
        <ext uri="{3e2802c4-a4d2-4d8b-9148-e3be6c30e623}">
          <xlrd:rvb i="79"/>
        </ext>
      </extLst>
    </bk>
    <bk>
      <extLst>
        <ext uri="{3e2802c4-a4d2-4d8b-9148-e3be6c30e623}">
          <xlrd:rvb i="80"/>
        </ext>
      </extLst>
    </bk>
    <bk>
      <extLst>
        <ext uri="{3e2802c4-a4d2-4d8b-9148-e3be6c30e623}">
          <xlrd:rvb i="81"/>
        </ext>
      </extLst>
    </bk>
    <bk>
      <extLst>
        <ext uri="{3e2802c4-a4d2-4d8b-9148-e3be6c30e623}">
          <xlrd:rvb i="82"/>
        </ext>
      </extLst>
    </bk>
    <bk>
      <extLst>
        <ext uri="{3e2802c4-a4d2-4d8b-9148-e3be6c30e623}">
          <xlrd:rvb i="83"/>
        </ext>
      </extLst>
    </bk>
    <bk>
      <extLst>
        <ext uri="{3e2802c4-a4d2-4d8b-9148-e3be6c30e623}">
          <xlrd:rvb i="84"/>
        </ext>
      </extLst>
    </bk>
    <bk>
      <extLst>
        <ext uri="{3e2802c4-a4d2-4d8b-9148-e3be6c30e623}">
          <xlrd:rvb i="85"/>
        </ext>
      </extLst>
    </bk>
    <bk>
      <extLst>
        <ext uri="{3e2802c4-a4d2-4d8b-9148-e3be6c30e623}">
          <xlrd:rvb i="86"/>
        </ext>
      </extLst>
    </bk>
    <bk>
      <extLst>
        <ext uri="{3e2802c4-a4d2-4d8b-9148-e3be6c30e623}">
          <xlrd:rvb i="87"/>
        </ext>
      </extLst>
    </bk>
    <bk>
      <extLst>
        <ext uri="{3e2802c4-a4d2-4d8b-9148-e3be6c30e623}">
          <xlrd:rvb i="88"/>
        </ext>
      </extLst>
    </bk>
    <bk>
      <extLst>
        <ext uri="{3e2802c4-a4d2-4d8b-9148-e3be6c30e623}">
          <xlrd:rvb i="89"/>
        </ext>
      </extLst>
    </bk>
    <bk>
      <extLst>
        <ext uri="{3e2802c4-a4d2-4d8b-9148-e3be6c30e623}">
          <xlrd:rvb i="90"/>
        </ext>
      </extLst>
    </bk>
    <bk>
      <extLst>
        <ext uri="{3e2802c4-a4d2-4d8b-9148-e3be6c30e623}">
          <xlrd:rvb i="91"/>
        </ext>
      </extLst>
    </bk>
    <bk>
      <extLst>
        <ext uri="{3e2802c4-a4d2-4d8b-9148-e3be6c30e623}">
          <xlrd:rvb i="92"/>
        </ext>
      </extLst>
    </bk>
    <bk>
      <extLst>
        <ext uri="{3e2802c4-a4d2-4d8b-9148-e3be6c30e623}">
          <xlrd:rvb i="93"/>
        </ext>
      </extLst>
    </bk>
    <bk>
      <extLst>
        <ext uri="{3e2802c4-a4d2-4d8b-9148-e3be6c30e623}">
          <xlrd:rvb i="94"/>
        </ext>
      </extLst>
    </bk>
    <bk>
      <extLst>
        <ext uri="{3e2802c4-a4d2-4d8b-9148-e3be6c30e623}">
          <xlrd:rvb i="95"/>
        </ext>
      </extLst>
    </bk>
    <bk>
      <extLst>
        <ext uri="{3e2802c4-a4d2-4d8b-9148-e3be6c30e623}">
          <xlrd:rvb i="96"/>
        </ext>
      </extLst>
    </bk>
    <bk>
      <extLst>
        <ext uri="{3e2802c4-a4d2-4d8b-9148-e3be6c30e623}">
          <xlrd:rvb i="97"/>
        </ext>
      </extLst>
    </bk>
    <bk>
      <extLst>
        <ext uri="{3e2802c4-a4d2-4d8b-9148-e3be6c30e623}">
          <xlrd:rvb i="98"/>
        </ext>
      </extLst>
    </bk>
    <bk>
      <extLst>
        <ext uri="{3e2802c4-a4d2-4d8b-9148-e3be6c30e623}">
          <xlrd:rvb i="99"/>
        </ext>
      </extLst>
    </bk>
    <bk>
      <extLst>
        <ext uri="{3e2802c4-a4d2-4d8b-9148-e3be6c30e623}">
          <xlrd:rvb i="100"/>
        </ext>
      </extLst>
    </bk>
    <bk>
      <extLst>
        <ext uri="{3e2802c4-a4d2-4d8b-9148-e3be6c30e623}">
          <xlrd:rvb i="101"/>
        </ext>
      </extLst>
    </bk>
    <bk>
      <extLst>
        <ext uri="{3e2802c4-a4d2-4d8b-9148-e3be6c30e623}">
          <xlrd:rvb i="102"/>
        </ext>
      </extLst>
    </bk>
    <bk>
      <extLst>
        <ext uri="{3e2802c4-a4d2-4d8b-9148-e3be6c30e623}">
          <xlrd:rvb i="103"/>
        </ext>
      </extLst>
    </bk>
    <bk>
      <extLst>
        <ext uri="{3e2802c4-a4d2-4d8b-9148-e3be6c30e623}">
          <xlrd:rvb i="104"/>
        </ext>
      </extLst>
    </bk>
    <bk>
      <extLst>
        <ext uri="{3e2802c4-a4d2-4d8b-9148-e3be6c30e623}">
          <xlrd:rvb i="105"/>
        </ext>
      </extLst>
    </bk>
    <bk>
      <extLst>
        <ext uri="{3e2802c4-a4d2-4d8b-9148-e3be6c30e623}">
          <xlrd:rvb i="106"/>
        </ext>
      </extLst>
    </bk>
    <bk>
      <extLst>
        <ext uri="{3e2802c4-a4d2-4d8b-9148-e3be6c30e623}">
          <xlrd:rvb i="107"/>
        </ext>
      </extLst>
    </bk>
    <bk>
      <extLst>
        <ext uri="{3e2802c4-a4d2-4d8b-9148-e3be6c30e623}">
          <xlrd:rvb i="108"/>
        </ext>
      </extLst>
    </bk>
    <bk>
      <extLst>
        <ext uri="{3e2802c4-a4d2-4d8b-9148-e3be6c30e623}">
          <xlrd:rvb i="109"/>
        </ext>
      </extLst>
    </bk>
    <bk>
      <extLst>
        <ext uri="{3e2802c4-a4d2-4d8b-9148-e3be6c30e623}">
          <xlrd:rvb i="110"/>
        </ext>
      </extLst>
    </bk>
    <bk>
      <extLst>
        <ext uri="{3e2802c4-a4d2-4d8b-9148-e3be6c30e623}">
          <xlrd:rvb i="111"/>
        </ext>
      </extLst>
    </bk>
    <bk>
      <extLst>
        <ext uri="{3e2802c4-a4d2-4d8b-9148-e3be6c30e623}">
          <xlrd:rvb i="112"/>
        </ext>
      </extLst>
    </bk>
    <bk>
      <extLst>
        <ext uri="{3e2802c4-a4d2-4d8b-9148-e3be6c30e623}">
          <xlrd:rvb i="113"/>
        </ext>
      </extLst>
    </bk>
    <bk>
      <extLst>
        <ext uri="{3e2802c4-a4d2-4d8b-9148-e3be6c30e623}">
          <xlrd:rvb i="114"/>
        </ext>
      </extLst>
    </bk>
    <bk>
      <extLst>
        <ext uri="{3e2802c4-a4d2-4d8b-9148-e3be6c30e623}">
          <xlrd:rvb i="115"/>
        </ext>
      </extLst>
    </bk>
    <bk>
      <extLst>
        <ext uri="{3e2802c4-a4d2-4d8b-9148-e3be6c30e623}">
          <xlrd:rvb i="116"/>
        </ext>
      </extLst>
    </bk>
    <bk>
      <extLst>
        <ext uri="{3e2802c4-a4d2-4d8b-9148-e3be6c30e623}">
          <xlrd:rvb i="117"/>
        </ext>
      </extLst>
    </bk>
    <bk>
      <extLst>
        <ext uri="{3e2802c4-a4d2-4d8b-9148-e3be6c30e623}">
          <xlrd:rvb i="118"/>
        </ext>
      </extLst>
    </bk>
    <bk>
      <extLst>
        <ext uri="{3e2802c4-a4d2-4d8b-9148-e3be6c30e623}">
          <xlrd:rvb i="119"/>
        </ext>
      </extLst>
    </bk>
    <bk>
      <extLst>
        <ext uri="{3e2802c4-a4d2-4d8b-9148-e3be6c30e623}">
          <xlrd:rvb i="120"/>
        </ext>
      </extLst>
    </bk>
    <bk>
      <extLst>
        <ext uri="{3e2802c4-a4d2-4d8b-9148-e3be6c30e623}">
          <xlrd:rvb i="121"/>
        </ext>
      </extLst>
    </bk>
    <bk>
      <extLst>
        <ext uri="{3e2802c4-a4d2-4d8b-9148-e3be6c30e623}">
          <xlrd:rvb i="122"/>
        </ext>
      </extLst>
    </bk>
    <bk>
      <extLst>
        <ext uri="{3e2802c4-a4d2-4d8b-9148-e3be6c30e623}">
          <xlrd:rvb i="123"/>
        </ext>
      </extLst>
    </bk>
    <bk>
      <extLst>
        <ext uri="{3e2802c4-a4d2-4d8b-9148-e3be6c30e623}">
          <xlrd:rvb i="124"/>
        </ext>
      </extLst>
    </bk>
    <bk>
      <extLst>
        <ext uri="{3e2802c4-a4d2-4d8b-9148-e3be6c30e623}">
          <xlrd:rvb i="125"/>
        </ext>
      </extLst>
    </bk>
    <bk>
      <extLst>
        <ext uri="{3e2802c4-a4d2-4d8b-9148-e3be6c30e623}">
          <xlrd:rvb i="126"/>
        </ext>
      </extLst>
    </bk>
    <bk>
      <extLst>
        <ext uri="{3e2802c4-a4d2-4d8b-9148-e3be6c30e623}">
          <xlrd:rvb i="127"/>
        </ext>
      </extLst>
    </bk>
    <bk>
      <extLst>
        <ext uri="{3e2802c4-a4d2-4d8b-9148-e3be6c30e623}">
          <xlrd:rvb i="128"/>
        </ext>
      </extLst>
    </bk>
    <bk>
      <extLst>
        <ext uri="{3e2802c4-a4d2-4d8b-9148-e3be6c30e623}">
          <xlrd:rvb i="129"/>
        </ext>
      </extLst>
    </bk>
    <bk>
      <extLst>
        <ext uri="{3e2802c4-a4d2-4d8b-9148-e3be6c30e623}">
          <xlrd:rvb i="130"/>
        </ext>
      </extLst>
    </bk>
    <bk>
      <extLst>
        <ext uri="{3e2802c4-a4d2-4d8b-9148-e3be6c30e623}">
          <xlrd:rvb i="131"/>
        </ext>
      </extLst>
    </bk>
    <bk>
      <extLst>
        <ext uri="{3e2802c4-a4d2-4d8b-9148-e3be6c30e623}">
          <xlrd:rvb i="132"/>
        </ext>
      </extLst>
    </bk>
    <bk>
      <extLst>
        <ext uri="{3e2802c4-a4d2-4d8b-9148-e3be6c30e623}">
          <xlrd:rvb i="133"/>
        </ext>
      </extLst>
    </bk>
    <bk>
      <extLst>
        <ext uri="{3e2802c4-a4d2-4d8b-9148-e3be6c30e623}">
          <xlrd:rvb i="134"/>
        </ext>
      </extLst>
    </bk>
    <bk>
      <extLst>
        <ext uri="{3e2802c4-a4d2-4d8b-9148-e3be6c30e623}">
          <xlrd:rvb i="135"/>
        </ext>
      </extLst>
    </bk>
    <bk>
      <extLst>
        <ext uri="{3e2802c4-a4d2-4d8b-9148-e3be6c30e623}">
          <xlrd:rvb i="136"/>
        </ext>
      </extLst>
    </bk>
    <bk>
      <extLst>
        <ext uri="{3e2802c4-a4d2-4d8b-9148-e3be6c30e623}">
          <xlrd:rvb i="137"/>
        </ext>
      </extLst>
    </bk>
    <bk>
      <extLst>
        <ext uri="{3e2802c4-a4d2-4d8b-9148-e3be6c30e623}">
          <xlrd:rvb i="138"/>
        </ext>
      </extLst>
    </bk>
    <bk>
      <extLst>
        <ext uri="{3e2802c4-a4d2-4d8b-9148-e3be6c30e623}">
          <xlrd:rvb i="139"/>
        </ext>
      </extLst>
    </bk>
    <bk>
      <extLst>
        <ext uri="{3e2802c4-a4d2-4d8b-9148-e3be6c30e623}">
          <xlrd:rvb i="140"/>
        </ext>
      </extLst>
    </bk>
    <bk>
      <extLst>
        <ext uri="{3e2802c4-a4d2-4d8b-9148-e3be6c30e623}">
          <xlrd:rvb i="141"/>
        </ext>
      </extLst>
    </bk>
    <bk>
      <extLst>
        <ext uri="{3e2802c4-a4d2-4d8b-9148-e3be6c30e623}">
          <xlrd:rvb i="142"/>
        </ext>
      </extLst>
    </bk>
    <bk>
      <extLst>
        <ext uri="{3e2802c4-a4d2-4d8b-9148-e3be6c30e623}">
          <xlrd:rvb i="143"/>
        </ext>
      </extLst>
    </bk>
    <bk>
      <extLst>
        <ext uri="{3e2802c4-a4d2-4d8b-9148-e3be6c30e623}">
          <xlrd:rvb i="144"/>
        </ext>
      </extLst>
    </bk>
    <bk>
      <extLst>
        <ext uri="{3e2802c4-a4d2-4d8b-9148-e3be6c30e623}">
          <xlrd:rvb i="145"/>
        </ext>
      </extLst>
    </bk>
    <bk>
      <extLst>
        <ext uri="{3e2802c4-a4d2-4d8b-9148-e3be6c30e623}">
          <xlrd:rvb i="146"/>
        </ext>
      </extLst>
    </bk>
    <bk>
      <extLst>
        <ext uri="{3e2802c4-a4d2-4d8b-9148-e3be6c30e623}">
          <xlrd:rvb i="147"/>
        </ext>
      </extLst>
    </bk>
    <bk>
      <extLst>
        <ext uri="{3e2802c4-a4d2-4d8b-9148-e3be6c30e623}">
          <xlrd:rvb i="148"/>
        </ext>
      </extLst>
    </bk>
    <bk>
      <extLst>
        <ext uri="{3e2802c4-a4d2-4d8b-9148-e3be6c30e623}">
          <xlrd:rvb i="149"/>
        </ext>
      </extLst>
    </bk>
    <bk>
      <extLst>
        <ext uri="{3e2802c4-a4d2-4d8b-9148-e3be6c30e623}">
          <xlrd:rvb i="150"/>
        </ext>
      </extLst>
    </bk>
    <bk>
      <extLst>
        <ext uri="{3e2802c4-a4d2-4d8b-9148-e3be6c30e623}">
          <xlrd:rvb i="151"/>
        </ext>
      </extLst>
    </bk>
    <bk>
      <extLst>
        <ext uri="{3e2802c4-a4d2-4d8b-9148-e3be6c30e623}">
          <xlrd:rvb i="152"/>
        </ext>
      </extLst>
    </bk>
    <bk>
      <extLst>
        <ext uri="{3e2802c4-a4d2-4d8b-9148-e3be6c30e623}">
          <xlrd:rvb i="153"/>
        </ext>
      </extLst>
    </bk>
    <bk>
      <extLst>
        <ext uri="{3e2802c4-a4d2-4d8b-9148-e3be6c30e623}">
          <xlrd:rvb i="154"/>
        </ext>
      </extLst>
    </bk>
    <bk>
      <extLst>
        <ext uri="{3e2802c4-a4d2-4d8b-9148-e3be6c30e623}">
          <xlrd:rvb i="155"/>
        </ext>
      </extLst>
    </bk>
    <bk>
      <extLst>
        <ext uri="{3e2802c4-a4d2-4d8b-9148-e3be6c30e623}">
          <xlrd:rvb i="156"/>
        </ext>
      </extLst>
    </bk>
    <bk>
      <extLst>
        <ext uri="{3e2802c4-a4d2-4d8b-9148-e3be6c30e623}">
          <xlrd:rvb i="157"/>
        </ext>
      </extLst>
    </bk>
    <bk>
      <extLst>
        <ext uri="{3e2802c4-a4d2-4d8b-9148-e3be6c30e623}">
          <xlrd:rvb i="158"/>
        </ext>
      </extLst>
    </bk>
    <bk>
      <extLst>
        <ext uri="{3e2802c4-a4d2-4d8b-9148-e3be6c30e623}">
          <xlrd:rvb i="159"/>
        </ext>
      </extLst>
    </bk>
    <bk>
      <extLst>
        <ext uri="{3e2802c4-a4d2-4d8b-9148-e3be6c30e623}">
          <xlrd:rvb i="160"/>
        </ext>
      </extLst>
    </bk>
    <bk>
      <extLst>
        <ext uri="{3e2802c4-a4d2-4d8b-9148-e3be6c30e623}">
          <xlrd:rvb i="161"/>
        </ext>
      </extLst>
    </bk>
    <bk>
      <extLst>
        <ext uri="{3e2802c4-a4d2-4d8b-9148-e3be6c30e623}">
          <xlrd:rvb i="162"/>
        </ext>
      </extLst>
    </bk>
    <bk>
      <extLst>
        <ext uri="{3e2802c4-a4d2-4d8b-9148-e3be6c30e623}">
          <xlrd:rvb i="163"/>
        </ext>
      </extLst>
    </bk>
    <bk>
      <extLst>
        <ext uri="{3e2802c4-a4d2-4d8b-9148-e3be6c30e623}">
          <xlrd:rvb i="164"/>
        </ext>
      </extLst>
    </bk>
    <bk>
      <extLst>
        <ext uri="{3e2802c4-a4d2-4d8b-9148-e3be6c30e623}">
          <xlrd:rvb i="165"/>
        </ext>
      </extLst>
    </bk>
    <bk>
      <extLst>
        <ext uri="{3e2802c4-a4d2-4d8b-9148-e3be6c30e623}">
          <xlrd:rvb i="166"/>
        </ext>
      </extLst>
    </bk>
    <bk>
      <extLst>
        <ext uri="{3e2802c4-a4d2-4d8b-9148-e3be6c30e623}">
          <xlrd:rvb i="167"/>
        </ext>
      </extLst>
    </bk>
    <bk>
      <extLst>
        <ext uri="{3e2802c4-a4d2-4d8b-9148-e3be6c30e623}">
          <xlrd:rvb i="168"/>
        </ext>
      </extLst>
    </bk>
    <bk>
      <extLst>
        <ext uri="{3e2802c4-a4d2-4d8b-9148-e3be6c30e623}">
          <xlrd:rvb i="169"/>
        </ext>
      </extLst>
    </bk>
    <bk>
      <extLst>
        <ext uri="{3e2802c4-a4d2-4d8b-9148-e3be6c30e623}">
          <xlrd:rvb i="170"/>
        </ext>
      </extLst>
    </bk>
    <bk>
      <extLst>
        <ext uri="{3e2802c4-a4d2-4d8b-9148-e3be6c30e623}">
          <xlrd:rvb i="171"/>
        </ext>
      </extLst>
    </bk>
    <bk>
      <extLst>
        <ext uri="{3e2802c4-a4d2-4d8b-9148-e3be6c30e623}">
          <xlrd:rvb i="172"/>
        </ext>
      </extLst>
    </bk>
    <bk>
      <extLst>
        <ext uri="{3e2802c4-a4d2-4d8b-9148-e3be6c30e623}">
          <xlrd:rvb i="173"/>
        </ext>
      </extLst>
    </bk>
    <bk>
      <extLst>
        <ext uri="{3e2802c4-a4d2-4d8b-9148-e3be6c30e623}">
          <xlrd:rvb i="174"/>
        </ext>
      </extLst>
    </bk>
    <bk>
      <extLst>
        <ext uri="{3e2802c4-a4d2-4d8b-9148-e3be6c30e623}">
          <xlrd:rvb i="175"/>
        </ext>
      </extLst>
    </bk>
    <bk>
      <extLst>
        <ext uri="{3e2802c4-a4d2-4d8b-9148-e3be6c30e623}">
          <xlrd:rvb i="176"/>
        </ext>
      </extLst>
    </bk>
    <bk>
      <extLst>
        <ext uri="{3e2802c4-a4d2-4d8b-9148-e3be6c30e623}">
          <xlrd:rvb i="177"/>
        </ext>
      </extLst>
    </bk>
    <bk>
      <extLst>
        <ext uri="{3e2802c4-a4d2-4d8b-9148-e3be6c30e623}">
          <xlrd:rvb i="178"/>
        </ext>
      </extLst>
    </bk>
    <bk>
      <extLst>
        <ext uri="{3e2802c4-a4d2-4d8b-9148-e3be6c30e623}">
          <xlrd:rvb i="179"/>
        </ext>
      </extLst>
    </bk>
    <bk>
      <extLst>
        <ext uri="{3e2802c4-a4d2-4d8b-9148-e3be6c30e623}">
          <xlrd:rvb i="180"/>
        </ext>
      </extLst>
    </bk>
    <bk>
      <extLst>
        <ext uri="{3e2802c4-a4d2-4d8b-9148-e3be6c30e623}">
          <xlrd:rvb i="181"/>
        </ext>
      </extLst>
    </bk>
    <bk>
      <extLst>
        <ext uri="{3e2802c4-a4d2-4d8b-9148-e3be6c30e623}">
          <xlrd:rvb i="182"/>
        </ext>
      </extLst>
    </bk>
    <bk>
      <extLst>
        <ext uri="{3e2802c4-a4d2-4d8b-9148-e3be6c30e623}">
          <xlrd:rvb i="183"/>
        </ext>
      </extLst>
    </bk>
    <bk>
      <extLst>
        <ext uri="{3e2802c4-a4d2-4d8b-9148-e3be6c30e623}">
          <xlrd:rvb i="184"/>
        </ext>
      </extLst>
    </bk>
    <bk>
      <extLst>
        <ext uri="{3e2802c4-a4d2-4d8b-9148-e3be6c30e623}">
          <xlrd:rvb i="185"/>
        </ext>
      </extLst>
    </bk>
    <bk>
      <extLst>
        <ext uri="{3e2802c4-a4d2-4d8b-9148-e3be6c30e623}">
          <xlrd:rvb i="186"/>
        </ext>
      </extLst>
    </bk>
    <bk>
      <extLst>
        <ext uri="{3e2802c4-a4d2-4d8b-9148-e3be6c30e623}">
          <xlrd:rvb i="187"/>
        </ext>
      </extLst>
    </bk>
    <bk>
      <extLst>
        <ext uri="{3e2802c4-a4d2-4d8b-9148-e3be6c30e623}">
          <xlrd:rvb i="188"/>
        </ext>
      </extLst>
    </bk>
    <bk>
      <extLst>
        <ext uri="{3e2802c4-a4d2-4d8b-9148-e3be6c30e623}">
          <xlrd:rvb i="189"/>
        </ext>
      </extLst>
    </bk>
    <bk>
      <extLst>
        <ext uri="{3e2802c4-a4d2-4d8b-9148-e3be6c30e623}">
          <xlrd:rvb i="190"/>
        </ext>
      </extLst>
    </bk>
    <bk>
      <extLst>
        <ext uri="{3e2802c4-a4d2-4d8b-9148-e3be6c30e623}">
          <xlrd:rvb i="191"/>
        </ext>
      </extLst>
    </bk>
    <bk>
      <extLst>
        <ext uri="{3e2802c4-a4d2-4d8b-9148-e3be6c30e623}">
          <xlrd:rvb i="192"/>
        </ext>
      </extLst>
    </bk>
    <bk>
      <extLst>
        <ext uri="{3e2802c4-a4d2-4d8b-9148-e3be6c30e623}">
          <xlrd:rvb i="193"/>
        </ext>
      </extLst>
    </bk>
    <bk>
      <extLst>
        <ext uri="{3e2802c4-a4d2-4d8b-9148-e3be6c30e623}">
          <xlrd:rvb i="194"/>
        </ext>
      </extLst>
    </bk>
    <bk>
      <extLst>
        <ext uri="{3e2802c4-a4d2-4d8b-9148-e3be6c30e623}">
          <xlrd:rvb i="195"/>
        </ext>
      </extLst>
    </bk>
    <bk>
      <extLst>
        <ext uri="{3e2802c4-a4d2-4d8b-9148-e3be6c30e623}">
          <xlrd:rvb i="196"/>
        </ext>
      </extLst>
    </bk>
    <bk>
      <extLst>
        <ext uri="{3e2802c4-a4d2-4d8b-9148-e3be6c30e623}">
          <xlrd:rvb i="197"/>
        </ext>
      </extLst>
    </bk>
    <bk>
      <extLst>
        <ext uri="{3e2802c4-a4d2-4d8b-9148-e3be6c30e623}">
          <xlrd:rvb i="198"/>
        </ext>
      </extLst>
    </bk>
    <bk>
      <extLst>
        <ext uri="{3e2802c4-a4d2-4d8b-9148-e3be6c30e623}">
          <xlrd:rvb i="199"/>
        </ext>
      </extLst>
    </bk>
    <bk>
      <extLst>
        <ext uri="{3e2802c4-a4d2-4d8b-9148-e3be6c30e623}">
          <xlrd:rvb i="200"/>
        </ext>
      </extLst>
    </bk>
    <bk>
      <extLst>
        <ext uri="{3e2802c4-a4d2-4d8b-9148-e3be6c30e623}">
          <xlrd:rvb i="201"/>
        </ext>
      </extLst>
    </bk>
    <bk>
      <extLst>
        <ext uri="{3e2802c4-a4d2-4d8b-9148-e3be6c30e623}">
          <xlrd:rvb i="202"/>
        </ext>
      </extLst>
    </bk>
    <bk>
      <extLst>
        <ext uri="{3e2802c4-a4d2-4d8b-9148-e3be6c30e623}">
          <xlrd:rvb i="203"/>
        </ext>
      </extLst>
    </bk>
    <bk>
      <extLst>
        <ext uri="{3e2802c4-a4d2-4d8b-9148-e3be6c30e623}">
          <xlrd:rvb i="204"/>
        </ext>
      </extLst>
    </bk>
    <bk>
      <extLst>
        <ext uri="{3e2802c4-a4d2-4d8b-9148-e3be6c30e623}">
          <xlrd:rvb i="205"/>
        </ext>
      </extLst>
    </bk>
    <bk>
      <extLst>
        <ext uri="{3e2802c4-a4d2-4d8b-9148-e3be6c30e623}">
          <xlrd:rvb i="206"/>
        </ext>
      </extLst>
    </bk>
    <bk>
      <extLst>
        <ext uri="{3e2802c4-a4d2-4d8b-9148-e3be6c30e623}">
          <xlrd:rvb i="207"/>
        </ext>
      </extLst>
    </bk>
    <bk>
      <extLst>
        <ext uri="{3e2802c4-a4d2-4d8b-9148-e3be6c30e623}">
          <xlrd:rvb i="208"/>
        </ext>
      </extLst>
    </bk>
    <bk>
      <extLst>
        <ext uri="{3e2802c4-a4d2-4d8b-9148-e3be6c30e623}">
          <xlrd:rvb i="209"/>
        </ext>
      </extLst>
    </bk>
    <bk>
      <extLst>
        <ext uri="{3e2802c4-a4d2-4d8b-9148-e3be6c30e623}">
          <xlrd:rvb i="210"/>
        </ext>
      </extLst>
    </bk>
    <bk>
      <extLst>
        <ext uri="{3e2802c4-a4d2-4d8b-9148-e3be6c30e623}">
          <xlrd:rvb i="211"/>
        </ext>
      </extLst>
    </bk>
    <bk>
      <extLst>
        <ext uri="{3e2802c4-a4d2-4d8b-9148-e3be6c30e623}">
          <xlrd:rvb i="212"/>
        </ext>
      </extLst>
    </bk>
    <bk>
      <extLst>
        <ext uri="{3e2802c4-a4d2-4d8b-9148-e3be6c30e623}">
          <xlrd:rvb i="213"/>
        </ext>
      </extLst>
    </bk>
    <bk>
      <extLst>
        <ext uri="{3e2802c4-a4d2-4d8b-9148-e3be6c30e623}">
          <xlrd:rvb i="214"/>
        </ext>
      </extLst>
    </bk>
    <bk>
      <extLst>
        <ext uri="{3e2802c4-a4d2-4d8b-9148-e3be6c30e623}">
          <xlrd:rvb i="215"/>
        </ext>
      </extLst>
    </bk>
    <bk>
      <extLst>
        <ext uri="{3e2802c4-a4d2-4d8b-9148-e3be6c30e623}">
          <xlrd:rvb i="216"/>
        </ext>
      </extLst>
    </bk>
    <bk>
      <extLst>
        <ext uri="{3e2802c4-a4d2-4d8b-9148-e3be6c30e623}">
          <xlrd:rvb i="217"/>
        </ext>
      </extLst>
    </bk>
    <bk>
      <extLst>
        <ext uri="{3e2802c4-a4d2-4d8b-9148-e3be6c30e623}">
          <xlrd:rvb i="218"/>
        </ext>
      </extLst>
    </bk>
    <bk>
      <extLst>
        <ext uri="{3e2802c4-a4d2-4d8b-9148-e3be6c30e623}">
          <xlrd:rvb i="219"/>
        </ext>
      </extLst>
    </bk>
    <bk>
      <extLst>
        <ext uri="{3e2802c4-a4d2-4d8b-9148-e3be6c30e623}">
          <xlrd:rvb i="220"/>
        </ext>
      </extLst>
    </bk>
    <bk>
      <extLst>
        <ext uri="{3e2802c4-a4d2-4d8b-9148-e3be6c30e623}">
          <xlrd:rvb i="221"/>
        </ext>
      </extLst>
    </bk>
    <bk>
      <extLst>
        <ext uri="{3e2802c4-a4d2-4d8b-9148-e3be6c30e623}">
          <xlrd:rvb i="222"/>
        </ext>
      </extLst>
    </bk>
    <bk>
      <extLst>
        <ext uri="{3e2802c4-a4d2-4d8b-9148-e3be6c30e623}">
          <xlrd:rvb i="223"/>
        </ext>
      </extLst>
    </bk>
    <bk>
      <extLst>
        <ext uri="{3e2802c4-a4d2-4d8b-9148-e3be6c30e623}">
          <xlrd:rvb i="224"/>
        </ext>
      </extLst>
    </bk>
    <bk>
      <extLst>
        <ext uri="{3e2802c4-a4d2-4d8b-9148-e3be6c30e623}">
          <xlrd:rvb i="225"/>
        </ext>
      </extLst>
    </bk>
    <bk>
      <extLst>
        <ext uri="{3e2802c4-a4d2-4d8b-9148-e3be6c30e623}">
          <xlrd:rvb i="226"/>
        </ext>
      </extLst>
    </bk>
    <bk>
      <extLst>
        <ext uri="{3e2802c4-a4d2-4d8b-9148-e3be6c30e623}">
          <xlrd:rvb i="227"/>
        </ext>
      </extLst>
    </bk>
    <bk>
      <extLst>
        <ext uri="{3e2802c4-a4d2-4d8b-9148-e3be6c30e623}">
          <xlrd:rvb i="228"/>
        </ext>
      </extLst>
    </bk>
    <bk>
      <extLst>
        <ext uri="{3e2802c4-a4d2-4d8b-9148-e3be6c30e623}">
          <xlrd:rvb i="229"/>
        </ext>
      </extLst>
    </bk>
    <bk>
      <extLst>
        <ext uri="{3e2802c4-a4d2-4d8b-9148-e3be6c30e623}">
          <xlrd:rvb i="230"/>
        </ext>
      </extLst>
    </bk>
    <bk>
      <extLst>
        <ext uri="{3e2802c4-a4d2-4d8b-9148-e3be6c30e623}">
          <xlrd:rvb i="231"/>
        </ext>
      </extLst>
    </bk>
    <bk>
      <extLst>
        <ext uri="{3e2802c4-a4d2-4d8b-9148-e3be6c30e623}">
          <xlrd:rvb i="232"/>
        </ext>
      </extLst>
    </bk>
    <bk>
      <extLst>
        <ext uri="{3e2802c4-a4d2-4d8b-9148-e3be6c30e623}">
          <xlrd:rvb i="233"/>
        </ext>
      </extLst>
    </bk>
    <bk>
      <extLst>
        <ext uri="{3e2802c4-a4d2-4d8b-9148-e3be6c30e623}">
          <xlrd:rvb i="234"/>
        </ext>
      </extLst>
    </bk>
    <bk>
      <extLst>
        <ext uri="{3e2802c4-a4d2-4d8b-9148-e3be6c30e623}">
          <xlrd:rvb i="235"/>
        </ext>
      </extLst>
    </bk>
    <bk>
      <extLst>
        <ext uri="{3e2802c4-a4d2-4d8b-9148-e3be6c30e623}">
          <xlrd:rvb i="236"/>
        </ext>
      </extLst>
    </bk>
    <bk>
      <extLst>
        <ext uri="{3e2802c4-a4d2-4d8b-9148-e3be6c30e623}">
          <xlrd:rvb i="237"/>
        </ext>
      </extLst>
    </bk>
    <bk>
      <extLst>
        <ext uri="{3e2802c4-a4d2-4d8b-9148-e3be6c30e623}">
          <xlrd:rvb i="238"/>
        </ext>
      </extLst>
    </bk>
    <bk>
      <extLst>
        <ext uri="{3e2802c4-a4d2-4d8b-9148-e3be6c30e623}">
          <xlrd:rvb i="239"/>
        </ext>
      </extLst>
    </bk>
    <bk>
      <extLst>
        <ext uri="{3e2802c4-a4d2-4d8b-9148-e3be6c30e623}">
          <xlrd:rvb i="240"/>
        </ext>
      </extLst>
    </bk>
    <bk>
      <extLst>
        <ext uri="{3e2802c4-a4d2-4d8b-9148-e3be6c30e623}">
          <xlrd:rvb i="241"/>
        </ext>
      </extLst>
    </bk>
    <bk>
      <extLst>
        <ext uri="{3e2802c4-a4d2-4d8b-9148-e3be6c30e623}">
          <xlrd:rvb i="242"/>
        </ext>
      </extLst>
    </bk>
    <bk>
      <extLst>
        <ext uri="{3e2802c4-a4d2-4d8b-9148-e3be6c30e623}">
          <xlrd:rvb i="243"/>
        </ext>
      </extLst>
    </bk>
    <bk>
      <extLst>
        <ext uri="{3e2802c4-a4d2-4d8b-9148-e3be6c30e623}">
          <xlrd:rvb i="244"/>
        </ext>
      </extLst>
    </bk>
    <bk>
      <extLst>
        <ext uri="{3e2802c4-a4d2-4d8b-9148-e3be6c30e623}">
          <xlrd:rvb i="245"/>
        </ext>
      </extLst>
    </bk>
    <bk>
      <extLst>
        <ext uri="{3e2802c4-a4d2-4d8b-9148-e3be6c30e623}">
          <xlrd:rvb i="246"/>
        </ext>
      </extLst>
    </bk>
    <bk>
      <extLst>
        <ext uri="{3e2802c4-a4d2-4d8b-9148-e3be6c30e623}">
          <xlrd:rvb i="247"/>
        </ext>
      </extLst>
    </bk>
    <bk>
      <extLst>
        <ext uri="{3e2802c4-a4d2-4d8b-9148-e3be6c30e623}">
          <xlrd:rvb i="248"/>
        </ext>
      </extLst>
    </bk>
    <bk>
      <extLst>
        <ext uri="{3e2802c4-a4d2-4d8b-9148-e3be6c30e623}">
          <xlrd:rvb i="249"/>
        </ext>
      </extLst>
    </bk>
    <bk>
      <extLst>
        <ext uri="{3e2802c4-a4d2-4d8b-9148-e3be6c30e623}">
          <xlrd:rvb i="250"/>
        </ext>
      </extLst>
    </bk>
    <bk>
      <extLst>
        <ext uri="{3e2802c4-a4d2-4d8b-9148-e3be6c30e623}">
          <xlrd:rvb i="251"/>
        </ext>
      </extLst>
    </bk>
    <bk>
      <extLst>
        <ext uri="{3e2802c4-a4d2-4d8b-9148-e3be6c30e623}">
          <xlrd:rvb i="252"/>
        </ext>
      </extLst>
    </bk>
    <bk>
      <extLst>
        <ext uri="{3e2802c4-a4d2-4d8b-9148-e3be6c30e623}">
          <xlrd:rvb i="253"/>
        </ext>
      </extLst>
    </bk>
    <bk>
      <extLst>
        <ext uri="{3e2802c4-a4d2-4d8b-9148-e3be6c30e623}">
          <xlrd:rvb i="254"/>
        </ext>
      </extLst>
    </bk>
    <bk>
      <extLst>
        <ext uri="{3e2802c4-a4d2-4d8b-9148-e3be6c30e623}">
          <xlrd:rvb i="255"/>
        </ext>
      </extLst>
    </bk>
    <bk>
      <extLst>
        <ext uri="{3e2802c4-a4d2-4d8b-9148-e3be6c30e623}">
          <xlrd:rvb i="256"/>
        </ext>
      </extLst>
    </bk>
    <bk>
      <extLst>
        <ext uri="{3e2802c4-a4d2-4d8b-9148-e3be6c30e623}">
          <xlrd:rvb i="257"/>
        </ext>
      </extLst>
    </bk>
    <bk>
      <extLst>
        <ext uri="{3e2802c4-a4d2-4d8b-9148-e3be6c30e623}">
          <xlrd:rvb i="258"/>
        </ext>
      </extLst>
    </bk>
    <bk>
      <extLst>
        <ext uri="{3e2802c4-a4d2-4d8b-9148-e3be6c30e623}">
          <xlrd:rvb i="259"/>
        </ext>
      </extLst>
    </bk>
    <bk>
      <extLst>
        <ext uri="{3e2802c4-a4d2-4d8b-9148-e3be6c30e623}">
          <xlrd:rvb i="260"/>
        </ext>
      </extLst>
    </bk>
    <bk>
      <extLst>
        <ext uri="{3e2802c4-a4d2-4d8b-9148-e3be6c30e623}">
          <xlrd:rvb i="261"/>
        </ext>
      </extLst>
    </bk>
    <bk>
      <extLst>
        <ext uri="{3e2802c4-a4d2-4d8b-9148-e3be6c30e623}">
          <xlrd:rvb i="262"/>
        </ext>
      </extLst>
    </bk>
    <bk>
      <extLst>
        <ext uri="{3e2802c4-a4d2-4d8b-9148-e3be6c30e623}">
          <xlrd:rvb i="263"/>
        </ext>
      </extLst>
    </bk>
    <bk>
      <extLst>
        <ext uri="{3e2802c4-a4d2-4d8b-9148-e3be6c30e623}">
          <xlrd:rvb i="264"/>
        </ext>
      </extLst>
    </bk>
    <bk>
      <extLst>
        <ext uri="{3e2802c4-a4d2-4d8b-9148-e3be6c30e623}">
          <xlrd:rvb i="265"/>
        </ext>
      </extLst>
    </bk>
    <bk>
      <extLst>
        <ext uri="{3e2802c4-a4d2-4d8b-9148-e3be6c30e623}">
          <xlrd:rvb i="266"/>
        </ext>
      </extLst>
    </bk>
    <bk>
      <extLst>
        <ext uri="{3e2802c4-a4d2-4d8b-9148-e3be6c30e623}">
          <xlrd:rvb i="267"/>
        </ext>
      </extLst>
    </bk>
    <bk>
      <extLst>
        <ext uri="{3e2802c4-a4d2-4d8b-9148-e3be6c30e623}">
          <xlrd:rvb i="268"/>
        </ext>
      </extLst>
    </bk>
    <bk>
      <extLst>
        <ext uri="{3e2802c4-a4d2-4d8b-9148-e3be6c30e623}">
          <xlrd:rvb i="269"/>
        </ext>
      </extLst>
    </bk>
    <bk>
      <extLst>
        <ext uri="{3e2802c4-a4d2-4d8b-9148-e3be6c30e623}">
          <xlrd:rvb i="270"/>
        </ext>
      </extLst>
    </bk>
    <bk>
      <extLst>
        <ext uri="{3e2802c4-a4d2-4d8b-9148-e3be6c30e623}">
          <xlrd:rvb i="271"/>
        </ext>
      </extLst>
    </bk>
    <bk>
      <extLst>
        <ext uri="{3e2802c4-a4d2-4d8b-9148-e3be6c30e623}">
          <xlrd:rvb i="272"/>
        </ext>
      </extLst>
    </bk>
    <bk>
      <extLst>
        <ext uri="{3e2802c4-a4d2-4d8b-9148-e3be6c30e623}">
          <xlrd:rvb i="273"/>
        </ext>
      </extLst>
    </bk>
    <bk>
      <extLst>
        <ext uri="{3e2802c4-a4d2-4d8b-9148-e3be6c30e623}">
          <xlrd:rvb i="274"/>
        </ext>
      </extLst>
    </bk>
  </futureMetadata>
  <cellMetadata count="1">
    <bk>
      <rc t="1" v="0"/>
    </bk>
  </cellMetadata>
  <valueMetadata count="275">
    <bk>
      <rc t="2" v="0"/>
    </bk>
    <bk>
      <rc t="2" v="1"/>
    </bk>
    <bk>
      <rc t="2" v="2"/>
    </bk>
    <bk>
      <rc t="2" v="3"/>
    </bk>
    <bk>
      <rc t="2" v="4"/>
    </bk>
    <bk>
      <rc t="2" v="5"/>
    </bk>
    <bk>
      <rc t="2" v="6"/>
    </bk>
    <bk>
      <rc t="2" v="7"/>
    </bk>
    <bk>
      <rc t="2" v="8"/>
    </bk>
    <bk>
      <rc t="2" v="9"/>
    </bk>
    <bk>
      <rc t="2" v="10"/>
    </bk>
    <bk>
      <rc t="2" v="11"/>
    </bk>
    <bk>
      <rc t="2" v="12"/>
    </bk>
    <bk>
      <rc t="2" v="13"/>
    </bk>
    <bk>
      <rc t="2" v="14"/>
    </bk>
    <bk>
      <rc t="2" v="15"/>
    </bk>
    <bk>
      <rc t="2" v="16"/>
    </bk>
    <bk>
      <rc t="2" v="17"/>
    </bk>
    <bk>
      <rc t="2" v="18"/>
    </bk>
    <bk>
      <rc t="2" v="19"/>
    </bk>
    <bk>
      <rc t="2" v="20"/>
    </bk>
    <bk>
      <rc t="2" v="21"/>
    </bk>
    <bk>
      <rc t="2" v="22"/>
    </bk>
    <bk>
      <rc t="2" v="23"/>
    </bk>
    <bk>
      <rc t="2" v="24"/>
    </bk>
    <bk>
      <rc t="2" v="25"/>
    </bk>
    <bk>
      <rc t="2" v="26"/>
    </bk>
    <bk>
      <rc t="2" v="27"/>
    </bk>
    <bk>
      <rc t="2" v="28"/>
    </bk>
    <bk>
      <rc t="2" v="29"/>
    </bk>
    <bk>
      <rc t="2" v="30"/>
    </bk>
    <bk>
      <rc t="2" v="31"/>
    </bk>
    <bk>
      <rc t="2" v="32"/>
    </bk>
    <bk>
      <rc t="2" v="33"/>
    </bk>
    <bk>
      <rc t="2" v="34"/>
    </bk>
    <bk>
      <rc t="2" v="35"/>
    </bk>
    <bk>
      <rc t="2" v="36"/>
    </bk>
    <bk>
      <rc t="2" v="37"/>
    </bk>
    <bk>
      <rc t="2" v="38"/>
    </bk>
    <bk>
      <rc t="2" v="39"/>
    </bk>
    <bk>
      <rc t="2" v="40"/>
    </bk>
    <bk>
      <rc t="2" v="41"/>
    </bk>
    <bk>
      <rc t="2" v="42"/>
    </bk>
    <bk>
      <rc t="2" v="43"/>
    </bk>
    <bk>
      <rc t="2" v="44"/>
    </bk>
    <bk>
      <rc t="2" v="45"/>
    </bk>
    <bk>
      <rc t="2" v="46"/>
    </bk>
    <bk>
      <rc t="2" v="47"/>
    </bk>
    <bk>
      <rc t="2" v="48"/>
    </bk>
    <bk>
      <rc t="2" v="49"/>
    </bk>
    <bk>
      <rc t="2" v="50"/>
    </bk>
    <bk>
      <rc t="2" v="51"/>
    </bk>
    <bk>
      <rc t="2" v="52"/>
    </bk>
    <bk>
      <rc t="2" v="53"/>
    </bk>
    <bk>
      <rc t="2" v="54"/>
    </bk>
    <bk>
      <rc t="2" v="55"/>
    </bk>
    <bk>
      <rc t="2" v="56"/>
    </bk>
    <bk>
      <rc t="2" v="57"/>
    </bk>
    <bk>
      <rc t="2" v="58"/>
    </bk>
    <bk>
      <rc t="2" v="59"/>
    </bk>
    <bk>
      <rc t="2" v="60"/>
    </bk>
    <bk>
      <rc t="2" v="61"/>
    </bk>
    <bk>
      <rc t="2" v="62"/>
    </bk>
    <bk>
      <rc t="2" v="63"/>
    </bk>
    <bk>
      <rc t="2" v="64"/>
    </bk>
    <bk>
      <rc t="2" v="65"/>
    </bk>
    <bk>
      <rc t="2" v="66"/>
    </bk>
    <bk>
      <rc t="2" v="67"/>
    </bk>
    <bk>
      <rc t="2" v="68"/>
    </bk>
    <bk>
      <rc t="2" v="69"/>
    </bk>
    <bk>
      <rc t="2" v="70"/>
    </bk>
    <bk>
      <rc t="2" v="71"/>
    </bk>
    <bk>
      <rc t="2" v="72"/>
    </bk>
    <bk>
      <rc t="2" v="73"/>
    </bk>
    <bk>
      <rc t="2" v="74"/>
    </bk>
    <bk>
      <rc t="2" v="75"/>
    </bk>
    <bk>
      <rc t="2" v="76"/>
    </bk>
    <bk>
      <rc t="2" v="77"/>
    </bk>
    <bk>
      <rc t="2" v="78"/>
    </bk>
    <bk>
      <rc t="2" v="79"/>
    </bk>
    <bk>
      <rc t="2" v="80"/>
    </bk>
    <bk>
      <rc t="2" v="81"/>
    </bk>
    <bk>
      <rc t="2" v="82"/>
    </bk>
    <bk>
      <rc t="2" v="83"/>
    </bk>
    <bk>
      <rc t="2" v="84"/>
    </bk>
    <bk>
      <rc t="2" v="85"/>
    </bk>
    <bk>
      <rc t="2" v="86"/>
    </bk>
    <bk>
      <rc t="2" v="87"/>
    </bk>
    <bk>
      <rc t="2" v="88"/>
    </bk>
    <bk>
      <rc t="2" v="89"/>
    </bk>
    <bk>
      <rc t="2" v="90"/>
    </bk>
    <bk>
      <rc t="2" v="91"/>
    </bk>
    <bk>
      <rc t="2" v="92"/>
    </bk>
    <bk>
      <rc t="2" v="93"/>
    </bk>
    <bk>
      <rc t="2" v="94"/>
    </bk>
    <bk>
      <rc t="2" v="95"/>
    </bk>
    <bk>
      <rc t="2" v="96"/>
    </bk>
    <bk>
      <rc t="2" v="97"/>
    </bk>
    <bk>
      <rc t="2" v="98"/>
    </bk>
    <bk>
      <rc t="2" v="99"/>
    </bk>
    <bk>
      <rc t="2" v="100"/>
    </bk>
    <bk>
      <rc t="2" v="101"/>
    </bk>
    <bk>
      <rc t="2" v="102"/>
    </bk>
    <bk>
      <rc t="2" v="103"/>
    </bk>
    <bk>
      <rc t="2" v="104"/>
    </bk>
    <bk>
      <rc t="2" v="105"/>
    </bk>
    <bk>
      <rc t="2" v="106"/>
    </bk>
    <bk>
      <rc t="2" v="107"/>
    </bk>
    <bk>
      <rc t="2" v="108"/>
    </bk>
    <bk>
      <rc t="2" v="109"/>
    </bk>
    <bk>
      <rc t="2" v="110"/>
    </bk>
    <bk>
      <rc t="2" v="111"/>
    </bk>
    <bk>
      <rc t="2" v="112"/>
    </bk>
    <bk>
      <rc t="2" v="113"/>
    </bk>
    <bk>
      <rc t="2" v="114"/>
    </bk>
    <bk>
      <rc t="2" v="115"/>
    </bk>
    <bk>
      <rc t="2" v="116"/>
    </bk>
    <bk>
      <rc t="2" v="117"/>
    </bk>
    <bk>
      <rc t="2" v="118"/>
    </bk>
    <bk>
      <rc t="2" v="119"/>
    </bk>
    <bk>
      <rc t="2" v="120"/>
    </bk>
    <bk>
      <rc t="2" v="121"/>
    </bk>
    <bk>
      <rc t="2" v="122"/>
    </bk>
    <bk>
      <rc t="2" v="123"/>
    </bk>
    <bk>
      <rc t="2" v="124"/>
    </bk>
    <bk>
      <rc t="2" v="125"/>
    </bk>
    <bk>
      <rc t="2" v="126"/>
    </bk>
    <bk>
      <rc t="2" v="127"/>
    </bk>
    <bk>
      <rc t="2" v="128"/>
    </bk>
    <bk>
      <rc t="2" v="129"/>
    </bk>
    <bk>
      <rc t="2" v="130"/>
    </bk>
    <bk>
      <rc t="2" v="131"/>
    </bk>
    <bk>
      <rc t="2" v="132"/>
    </bk>
    <bk>
      <rc t="2" v="133"/>
    </bk>
    <bk>
      <rc t="2" v="134"/>
    </bk>
    <bk>
      <rc t="2" v="135"/>
    </bk>
    <bk>
      <rc t="2" v="136"/>
    </bk>
    <bk>
      <rc t="2" v="137"/>
    </bk>
    <bk>
      <rc t="2" v="138"/>
    </bk>
    <bk>
      <rc t="2" v="139"/>
    </bk>
    <bk>
      <rc t="2" v="140"/>
    </bk>
    <bk>
      <rc t="2" v="141"/>
    </bk>
    <bk>
      <rc t="2" v="142"/>
    </bk>
    <bk>
      <rc t="2" v="143"/>
    </bk>
    <bk>
      <rc t="2" v="144"/>
    </bk>
    <bk>
      <rc t="2" v="145"/>
    </bk>
    <bk>
      <rc t="2" v="146"/>
    </bk>
    <bk>
      <rc t="2" v="147"/>
    </bk>
    <bk>
      <rc t="2" v="148"/>
    </bk>
    <bk>
      <rc t="2" v="149"/>
    </bk>
    <bk>
      <rc t="2" v="150"/>
    </bk>
    <bk>
      <rc t="2" v="151"/>
    </bk>
    <bk>
      <rc t="2" v="152"/>
    </bk>
    <bk>
      <rc t="2" v="153"/>
    </bk>
    <bk>
      <rc t="2" v="154"/>
    </bk>
    <bk>
      <rc t="2" v="155"/>
    </bk>
    <bk>
      <rc t="2" v="156"/>
    </bk>
    <bk>
      <rc t="2" v="157"/>
    </bk>
    <bk>
      <rc t="2" v="158"/>
    </bk>
    <bk>
      <rc t="2" v="159"/>
    </bk>
    <bk>
      <rc t="2" v="160"/>
    </bk>
    <bk>
      <rc t="2" v="161"/>
    </bk>
    <bk>
      <rc t="2" v="162"/>
    </bk>
    <bk>
      <rc t="2" v="163"/>
    </bk>
    <bk>
      <rc t="2" v="164"/>
    </bk>
    <bk>
      <rc t="2" v="165"/>
    </bk>
    <bk>
      <rc t="2" v="166"/>
    </bk>
    <bk>
      <rc t="2" v="167"/>
    </bk>
    <bk>
      <rc t="2" v="168"/>
    </bk>
    <bk>
      <rc t="2" v="169"/>
    </bk>
    <bk>
      <rc t="2" v="170"/>
    </bk>
    <bk>
      <rc t="2" v="171"/>
    </bk>
    <bk>
      <rc t="2" v="172"/>
    </bk>
    <bk>
      <rc t="2" v="173"/>
    </bk>
    <bk>
      <rc t="2" v="174"/>
    </bk>
    <bk>
      <rc t="2" v="175"/>
    </bk>
    <bk>
      <rc t="2" v="176"/>
    </bk>
    <bk>
      <rc t="2" v="177"/>
    </bk>
    <bk>
      <rc t="2" v="178"/>
    </bk>
    <bk>
      <rc t="2" v="179"/>
    </bk>
    <bk>
      <rc t="2" v="180"/>
    </bk>
    <bk>
      <rc t="2" v="181"/>
    </bk>
    <bk>
      <rc t="2" v="182"/>
    </bk>
    <bk>
      <rc t="2" v="183"/>
    </bk>
    <bk>
      <rc t="2" v="184"/>
    </bk>
    <bk>
      <rc t="2" v="185"/>
    </bk>
    <bk>
      <rc t="2" v="186"/>
    </bk>
    <bk>
      <rc t="2" v="187"/>
    </bk>
    <bk>
      <rc t="2" v="188"/>
    </bk>
    <bk>
      <rc t="2" v="189"/>
    </bk>
    <bk>
      <rc t="2" v="190"/>
    </bk>
    <bk>
      <rc t="2" v="191"/>
    </bk>
    <bk>
      <rc t="2" v="192"/>
    </bk>
    <bk>
      <rc t="2" v="193"/>
    </bk>
    <bk>
      <rc t="2" v="194"/>
    </bk>
    <bk>
      <rc t="2" v="195"/>
    </bk>
    <bk>
      <rc t="2" v="196"/>
    </bk>
    <bk>
      <rc t="2" v="197"/>
    </bk>
    <bk>
      <rc t="2" v="198"/>
    </bk>
    <bk>
      <rc t="2" v="199"/>
    </bk>
    <bk>
      <rc t="2" v="200"/>
    </bk>
    <bk>
      <rc t="2" v="201"/>
    </bk>
    <bk>
      <rc t="2" v="202"/>
    </bk>
    <bk>
      <rc t="2" v="203"/>
    </bk>
    <bk>
      <rc t="2" v="204"/>
    </bk>
    <bk>
      <rc t="2" v="205"/>
    </bk>
    <bk>
      <rc t="2" v="206"/>
    </bk>
    <bk>
      <rc t="2" v="207"/>
    </bk>
    <bk>
      <rc t="2" v="208"/>
    </bk>
    <bk>
      <rc t="2" v="209"/>
    </bk>
    <bk>
      <rc t="2" v="210"/>
    </bk>
    <bk>
      <rc t="2" v="211"/>
    </bk>
    <bk>
      <rc t="2" v="212"/>
    </bk>
    <bk>
      <rc t="2" v="213"/>
    </bk>
    <bk>
      <rc t="2" v="214"/>
    </bk>
    <bk>
      <rc t="2" v="215"/>
    </bk>
    <bk>
      <rc t="2" v="216"/>
    </bk>
    <bk>
      <rc t="2" v="217"/>
    </bk>
    <bk>
      <rc t="2" v="218"/>
    </bk>
    <bk>
      <rc t="2" v="219"/>
    </bk>
    <bk>
      <rc t="2" v="220"/>
    </bk>
    <bk>
      <rc t="2" v="221"/>
    </bk>
    <bk>
      <rc t="2" v="222"/>
    </bk>
    <bk>
      <rc t="2" v="223"/>
    </bk>
    <bk>
      <rc t="2" v="224"/>
    </bk>
    <bk>
      <rc t="2" v="225"/>
    </bk>
    <bk>
      <rc t="2" v="226"/>
    </bk>
    <bk>
      <rc t="2" v="227"/>
    </bk>
    <bk>
      <rc t="2" v="228"/>
    </bk>
    <bk>
      <rc t="2" v="229"/>
    </bk>
    <bk>
      <rc t="2" v="230"/>
    </bk>
    <bk>
      <rc t="2" v="231"/>
    </bk>
    <bk>
      <rc t="2" v="232"/>
    </bk>
    <bk>
      <rc t="2" v="233"/>
    </bk>
    <bk>
      <rc t="2" v="234"/>
    </bk>
    <bk>
      <rc t="2" v="235"/>
    </bk>
    <bk>
      <rc t="2" v="236"/>
    </bk>
    <bk>
      <rc t="2" v="237"/>
    </bk>
    <bk>
      <rc t="2" v="238"/>
    </bk>
    <bk>
      <rc t="2" v="239"/>
    </bk>
    <bk>
      <rc t="2" v="240"/>
    </bk>
    <bk>
      <rc t="2" v="241"/>
    </bk>
    <bk>
      <rc t="2" v="242"/>
    </bk>
    <bk>
      <rc t="2" v="243"/>
    </bk>
    <bk>
      <rc t="2" v="244"/>
    </bk>
    <bk>
      <rc t="2" v="245"/>
    </bk>
    <bk>
      <rc t="2" v="246"/>
    </bk>
    <bk>
      <rc t="2" v="247"/>
    </bk>
    <bk>
      <rc t="2" v="248"/>
    </bk>
    <bk>
      <rc t="2" v="249"/>
    </bk>
    <bk>
      <rc t="2" v="250"/>
    </bk>
    <bk>
      <rc t="2" v="251"/>
    </bk>
    <bk>
      <rc t="2" v="252"/>
    </bk>
    <bk>
      <rc t="2" v="253"/>
    </bk>
    <bk>
      <rc t="2" v="254"/>
    </bk>
    <bk>
      <rc t="2" v="255"/>
    </bk>
    <bk>
      <rc t="2" v="256"/>
    </bk>
    <bk>
      <rc t="2" v="257"/>
    </bk>
    <bk>
      <rc t="2" v="258"/>
    </bk>
    <bk>
      <rc t="2" v="259"/>
    </bk>
    <bk>
      <rc t="2" v="260"/>
    </bk>
    <bk>
      <rc t="2" v="261"/>
    </bk>
    <bk>
      <rc t="2" v="262"/>
    </bk>
    <bk>
      <rc t="2" v="263"/>
    </bk>
    <bk>
      <rc t="2" v="264"/>
    </bk>
    <bk>
      <rc t="2" v="265"/>
    </bk>
    <bk>
      <rc t="2" v="266"/>
    </bk>
    <bk>
      <rc t="2" v="267"/>
    </bk>
    <bk>
      <rc t="2" v="268"/>
    </bk>
    <bk>
      <rc t="2" v="269"/>
    </bk>
    <bk>
      <rc t="2" v="270"/>
    </bk>
    <bk>
      <rc t="2" v="271"/>
    </bk>
    <bk>
      <rc t="2" v="272"/>
    </bk>
    <bk>
      <rc t="2" v="273"/>
    </bk>
    <bk>
      <rc t="2" v="274"/>
    </bk>
  </valueMetadata>
</metadata>
</file>

<file path=xl/sharedStrings.xml><?xml version="1.0" encoding="utf-8"?>
<sst xmlns="http://schemas.openxmlformats.org/spreadsheetml/2006/main" count="1902" uniqueCount="548">
  <si>
    <t>열1</t>
  </si>
  <si>
    <t>대회 종류</t>
  </si>
  <si>
    <t>인테르</t>
  </si>
  <si>
    <t>도르트문트</t>
  </si>
  <si>
    <t>팀명</t>
  </si>
  <si>
    <t>득점</t>
  </si>
  <si>
    <t>실점</t>
  </si>
  <si>
    <t>승점</t>
  </si>
  <si>
    <t>승</t>
  </si>
  <si>
    <t>무</t>
  </si>
  <si>
    <t>패</t>
  </si>
  <si>
    <t>득실</t>
  </si>
  <si>
    <t>경기</t>
    <phoneticPr fontId="1" type="noConversion"/>
  </si>
  <si>
    <t>득실</t>
    <phoneticPr fontId="1" type="noConversion"/>
  </si>
  <si>
    <t>파일ID</t>
  </si>
  <si>
    <t>함수용주소를 DIRECT주소로 변경</t>
    <phoneticPr fontId="5" type="noConversion"/>
  </si>
  <si>
    <t>INT</t>
    <phoneticPr fontId="5" type="noConversion"/>
  </si>
  <si>
    <t>https://drive.google.com/file/d/1Oe0BhCDjicyhK-IVGrtw6-ZPssH0P_fL/view?usp=drive_link</t>
    <phoneticPr fontId="5" type="noConversion"/>
  </si>
  <si>
    <t>MUN</t>
    <phoneticPr fontId="5" type="noConversion"/>
  </si>
  <si>
    <t>VIL</t>
    <phoneticPr fontId="5" type="noConversion"/>
  </si>
  <si>
    <t>https://drive.google.com/file/d/1HwPb8ze_CzGsa3OAt7rTCJvx3M1XEcXy/view?usp=drive_link</t>
    <phoneticPr fontId="5" type="noConversion"/>
  </si>
  <si>
    <t>BVB</t>
    <phoneticPr fontId="5" type="noConversion"/>
  </si>
  <si>
    <t>https://drive.google.com/file/d/1519utytmvRS4xl2zaPa2g8Q1QmuqB8-6/view?usp=drive_link</t>
    <phoneticPr fontId="5" type="noConversion"/>
  </si>
  <si>
    <t>FCB</t>
    <phoneticPr fontId="5" type="noConversion"/>
  </si>
  <si>
    <t>https://drive.google.com/file/d/1iFd6qnPGwIhKzVqy65GosRyat5ly6Sh7/view?usp=drive_link</t>
    <phoneticPr fontId="5" type="noConversion"/>
  </si>
  <si>
    <t>NEW</t>
    <phoneticPr fontId="5" type="noConversion"/>
  </si>
  <si>
    <t>ALL-STAR LEAGUE - NATIONS 1ST</t>
    <phoneticPr fontId="1" type="noConversion"/>
  </si>
  <si>
    <t>POS</t>
    <phoneticPr fontId="1" type="noConversion"/>
  </si>
  <si>
    <t>TEAM</t>
    <phoneticPr fontId="1" type="noConversion"/>
  </si>
  <si>
    <t>P</t>
    <phoneticPr fontId="1" type="noConversion"/>
  </si>
  <si>
    <t>W</t>
    <phoneticPr fontId="1" type="noConversion"/>
  </si>
  <si>
    <t>D</t>
    <phoneticPr fontId="1" type="noConversion"/>
  </si>
  <si>
    <t>L</t>
    <phoneticPr fontId="1" type="noConversion"/>
  </si>
  <si>
    <t>GD</t>
    <phoneticPr fontId="1" type="noConversion"/>
  </si>
  <si>
    <t>PTS</t>
    <phoneticPr fontId="1" type="noConversion"/>
  </si>
  <si>
    <t>승점</t>
    <phoneticPr fontId="1" type="noConversion"/>
  </si>
  <si>
    <t>G</t>
    <phoneticPr fontId="1" type="noConversion"/>
  </si>
  <si>
    <t>LEAGUE TABLE</t>
    <phoneticPr fontId="1" type="noConversion"/>
  </si>
  <si>
    <t>맨체스터 유나이티드</t>
  </si>
  <si>
    <t>바이에른 뮌헨</t>
  </si>
  <si>
    <t>유벤투스</t>
  </si>
  <si>
    <t>아틀레티코 마드리드</t>
  </si>
  <si>
    <t>프랑크푸르트</t>
  </si>
  <si>
    <t>레알 마드리드</t>
  </si>
  <si>
    <t>레버쿠젠</t>
  </si>
  <si>
    <t>JUV</t>
    <phoneticPr fontId="1" type="noConversion"/>
  </si>
  <si>
    <t>ATM</t>
    <phoneticPr fontId="1" type="noConversion"/>
  </si>
  <si>
    <t>FRA</t>
    <phoneticPr fontId="1" type="noConversion"/>
  </si>
  <si>
    <t>RMA</t>
    <phoneticPr fontId="1" type="noConversion"/>
  </si>
  <si>
    <t>LEV</t>
    <phoneticPr fontId="1" type="noConversion"/>
  </si>
  <si>
    <t>https://drive.google.com/file/d/1SKe5OyMGBddKNxXQwIfpEz-m5Sugr9Wf/view?usp=drive_link</t>
    <phoneticPr fontId="1" type="noConversion"/>
  </si>
  <si>
    <t>https://drive.google.com/file/d/11c6WyuJLUdxz7mxUlQhrs7DgvFSWT0qP/view?usp=drive_link</t>
    <phoneticPr fontId="1" type="noConversion"/>
  </si>
  <si>
    <t>https://drive.google.com/file/d/16Igzwna8V9A1zCIj2LH_SVzn_zyXUNou/view?usp=drive_link</t>
    <phoneticPr fontId="1" type="noConversion"/>
  </si>
  <si>
    <t>https://drive.google.com/file/d/1-xM88c12LfhN6A_Kx3bVzMUA12_zaPIB/view?usp=drive_link</t>
    <phoneticPr fontId="1" type="noConversion"/>
  </si>
  <si>
    <t>TOP SCORERS</t>
    <phoneticPr fontId="1" type="noConversion"/>
  </si>
  <si>
    <t>PLAYER</t>
    <phoneticPr fontId="1" type="noConversion"/>
  </si>
  <si>
    <t>PSV</t>
  </si>
  <si>
    <t>볼프스부르크</t>
  </si>
  <si>
    <t>나폴리</t>
  </si>
  <si>
    <t>마인츠</t>
  </si>
  <si>
    <t>첼시</t>
  </si>
  <si>
    <t>토트넘</t>
  </si>
  <si>
    <t>파리 생제르망</t>
  </si>
  <si>
    <t>1부리그</t>
    <phoneticPr fontId="1" type="noConversion"/>
  </si>
  <si>
    <t>2부리그</t>
    <phoneticPr fontId="1" type="noConversion"/>
  </si>
  <si>
    <t>MAI</t>
    <phoneticPr fontId="1" type="noConversion"/>
  </si>
  <si>
    <t>PSG</t>
    <phoneticPr fontId="1" type="noConversion"/>
  </si>
  <si>
    <t>PSV</t>
    <phoneticPr fontId="1" type="noConversion"/>
  </si>
  <si>
    <t>CHE</t>
    <phoneticPr fontId="1" type="noConversion"/>
  </si>
  <si>
    <t>NAP</t>
    <phoneticPr fontId="1" type="noConversion"/>
  </si>
  <si>
    <t>WOB</t>
    <phoneticPr fontId="1" type="noConversion"/>
  </si>
  <si>
    <t>TOT</t>
    <phoneticPr fontId="1" type="noConversion"/>
  </si>
  <si>
    <t>https://drive.google.com/file/d/1IUr8XVjhXjb8iRVpKQP5gbsU2h9bWVo-/view?usp=drive_link</t>
    <phoneticPr fontId="1" type="noConversion"/>
  </si>
  <si>
    <t>https://drive.google.com/file/d/1U2lyqdhQ8teY7GxDVjB4UxcoP8PlKZyL/view?usp=drive_link</t>
    <phoneticPr fontId="1" type="noConversion"/>
  </si>
  <si>
    <t>https://drive.google.com/file/d/1AhfPLy_ylqn97PSBCvL9iCvaX24fE7-9/view?usp=sharing</t>
    <phoneticPr fontId="1" type="noConversion"/>
  </si>
  <si>
    <t>https://drive.google.com/file/d/15Jk32I9lJNP8cC4KdRw58yytaI76oZE8/view?usp=sharing</t>
    <phoneticPr fontId="1" type="noConversion"/>
  </si>
  <si>
    <t>토트넘</t>
    <phoneticPr fontId="1" type="noConversion"/>
  </si>
  <si>
    <t>맨체스터 시티</t>
  </si>
  <si>
    <t>아탈란타</t>
  </si>
  <si>
    <t>에버튼</t>
  </si>
  <si>
    <t>호펜하임</t>
  </si>
  <si>
    <t>AS로마</t>
  </si>
  <si>
    <t>MCI</t>
    <phoneticPr fontId="1" type="noConversion"/>
  </si>
  <si>
    <t>ATH</t>
    <phoneticPr fontId="1" type="noConversion"/>
  </si>
  <si>
    <t>ATA</t>
    <phoneticPr fontId="1" type="noConversion"/>
  </si>
  <si>
    <t>EVE</t>
    <phoneticPr fontId="1" type="noConversion"/>
  </si>
  <si>
    <t>TSG</t>
    <phoneticPr fontId="1" type="noConversion"/>
  </si>
  <si>
    <t>ROM</t>
    <phoneticPr fontId="1" type="noConversion"/>
  </si>
  <si>
    <t>https://drive.google.com/file/d/1l0Z5EmFT0dhYHqxr4i7onuYaYidbPYQ5/view?usp=sharing</t>
    <phoneticPr fontId="1" type="noConversion"/>
  </si>
  <si>
    <t>https://drive.google.com/file/d/1jaLYu2wYSxHrioIdJfhNpJhC3NHxooDD/view?usp=sharing</t>
    <phoneticPr fontId="1" type="noConversion"/>
  </si>
  <si>
    <t>https://drive.google.com/file/d/10nTzFsuuqP45hsk7Ru7EbXAGkwx1dWYV/view?usp=sharing</t>
    <phoneticPr fontId="1" type="noConversion"/>
  </si>
  <si>
    <t>https://drive.google.com/file/d/1SEQ-3xjDpyLjOCq14OvHaqkkehIcEIXQ/view?usp=sharing</t>
    <phoneticPr fontId="1" type="noConversion"/>
  </si>
  <si>
    <t>https://drive.google.com/file/d/1bvJGNIpwFr3OMgDX_ofijNsyhqsSff9T/view?usp=sharing</t>
    <phoneticPr fontId="1" type="noConversion"/>
  </si>
  <si>
    <t>https://drive.google.com/file/d/1wrCMhbnPK2EPBliqfhhsRcXBGpSnyqE7/view?usp=sharing</t>
    <phoneticPr fontId="1" type="noConversion"/>
  </si>
  <si>
    <t>https://drive.google.com/file/d/1M9fxr8vIra3-wxudAp0eIxc_vbVavLTI/view?usp=sharing</t>
    <phoneticPr fontId="5" type="noConversion"/>
  </si>
  <si>
    <t>대회종류</t>
  </si>
  <si>
    <t>INT</t>
  </si>
  <si>
    <t>로타어 마테우스</t>
  </si>
  <si>
    <t>팀약자</t>
    <phoneticPr fontId="5" type="noConversion"/>
  </si>
  <si>
    <t>팀명</t>
    <phoneticPr fontId="1" type="noConversion"/>
  </si>
  <si>
    <t>ALL-STAR LEAGUE - DIVISION 2</t>
    <phoneticPr fontId="1" type="noConversion"/>
  </si>
  <si>
    <t>비야레알</t>
    <phoneticPr fontId="1" type="noConversion"/>
  </si>
  <si>
    <t>아우크스부르크</t>
    <phoneticPr fontId="1" type="noConversion"/>
  </si>
  <si>
    <t>UCL</t>
    <phoneticPr fontId="1" type="noConversion"/>
  </si>
  <si>
    <t>UCL_B조</t>
  </si>
  <si>
    <t>UCL_A조</t>
  </si>
  <si>
    <t>UCL_C조</t>
  </si>
  <si>
    <t>UCL_D조</t>
  </si>
  <si>
    <t>UCL_8강</t>
  </si>
  <si>
    <t>UCL_4강</t>
  </si>
  <si>
    <t>득점선수</t>
  </si>
  <si>
    <t>총득점</t>
  </si>
  <si>
    <t>마이콘</t>
  </si>
  <si>
    <t>로베르토 바조</t>
  </si>
  <si>
    <t>파트리크 비에이라</t>
  </si>
  <si>
    <t>루이스 피구</t>
  </si>
  <si>
    <t>하칸 찰하놀루</t>
  </si>
  <si>
    <t>라울 벨라노바</t>
  </si>
  <si>
    <t>FA컵</t>
    <phoneticPr fontId="1" type="noConversion"/>
  </si>
  <si>
    <t>경기</t>
  </si>
  <si>
    <t>FA컵_16강</t>
    <phoneticPr fontId="1" type="noConversion"/>
  </si>
  <si>
    <t>FA컵_8강</t>
    <phoneticPr fontId="1" type="noConversion"/>
  </si>
  <si>
    <t>FA컵_4강</t>
    <phoneticPr fontId="1" type="noConversion"/>
  </si>
  <si>
    <t>FA컵_결승</t>
    <phoneticPr fontId="1" type="noConversion"/>
  </si>
  <si>
    <t>https://drive.google.com/file/d/1KLZCGTR_uos5J-wXFoJOfu1ITst6VVAU/view?usp=drive_link</t>
    <phoneticPr fontId="1" type="noConversion"/>
  </si>
  <si>
    <t>AUG</t>
    <phoneticPr fontId="1" type="noConversion"/>
  </si>
  <si>
    <t>뉴캐슬 유나이티드</t>
    <phoneticPr fontId="1" type="noConversion"/>
  </si>
  <si>
    <t>https://drive.google.com/file/d/1ge87Wvv_Pnf5ZYWaeXGWOYysw8FtjQ7u/view?usp=sharing</t>
    <phoneticPr fontId="5" type="noConversion"/>
  </si>
  <si>
    <t>POS</t>
  </si>
  <si>
    <t>TEAM</t>
  </si>
  <si>
    <t>P</t>
  </si>
  <si>
    <t>W</t>
  </si>
  <si>
    <t>D</t>
  </si>
  <si>
    <t>L</t>
  </si>
  <si>
    <t>G</t>
  </si>
  <si>
    <t>GD</t>
  </si>
  <si>
    <t>PTS</t>
  </si>
  <si>
    <t>All-Star CHAMPIONS LEAGUE</t>
    <phoneticPr fontId="1" type="noConversion"/>
  </si>
  <si>
    <t>TOP SCORER</t>
    <phoneticPr fontId="1" type="noConversion"/>
  </si>
  <si>
    <t>GOAL</t>
    <phoneticPr fontId="1" type="noConversion"/>
  </si>
  <si>
    <t>인테르</t>
    <phoneticPr fontId="1" type="noConversion"/>
  </si>
  <si>
    <t>레버쿠젠</t>
    <phoneticPr fontId="1" type="noConversion"/>
  </si>
  <si>
    <t>레알 마드리드</t>
    <phoneticPr fontId="1" type="noConversion"/>
  </si>
  <si>
    <t>맨체스터 시티</t>
    <phoneticPr fontId="1" type="noConversion"/>
  </si>
  <si>
    <t>바이에른 뮌헨</t>
    <phoneticPr fontId="1" type="noConversion"/>
  </si>
  <si>
    <t>에버튼</t>
    <phoneticPr fontId="1" type="noConversion"/>
  </si>
  <si>
    <t>첼시</t>
    <phoneticPr fontId="1" type="noConversion"/>
  </si>
  <si>
    <t>프랑크푸르트</t>
    <phoneticPr fontId="1" type="noConversion"/>
  </si>
  <si>
    <t>호펜하임</t>
    <phoneticPr fontId="1" type="noConversion"/>
  </si>
  <si>
    <t>AS로마</t>
    <phoneticPr fontId="1" type="noConversion"/>
  </si>
  <si>
    <t>아틀레티코 마드리드</t>
    <phoneticPr fontId="1" type="noConversion"/>
  </si>
  <si>
    <t>유벤투스</t>
    <phoneticPr fontId="1" type="noConversion"/>
  </si>
  <si>
    <t>16강</t>
    <phoneticPr fontId="1" type="noConversion"/>
  </si>
  <si>
    <t>8강</t>
    <phoneticPr fontId="1" type="noConversion"/>
  </si>
  <si>
    <t>4강</t>
    <phoneticPr fontId="1" type="noConversion"/>
  </si>
  <si>
    <t>결승</t>
    <phoneticPr fontId="1" type="noConversion"/>
  </si>
  <si>
    <t>부전승</t>
  </si>
  <si>
    <t>우승</t>
    <phoneticPr fontId="1" type="noConversion"/>
  </si>
  <si>
    <t>UCL_결승</t>
  </si>
  <si>
    <t>나폴리</t>
    <phoneticPr fontId="1" type="noConversion"/>
  </si>
  <si>
    <t>득점</t>
    <phoneticPr fontId="1" type="noConversion"/>
  </si>
  <si>
    <t>All-Star FA CUP</t>
    <phoneticPr fontId="1" type="noConversion"/>
  </si>
  <si>
    <t>사이즈30</t>
    <phoneticPr fontId="5" type="noConversion"/>
  </si>
  <si>
    <t>사이즈35</t>
    <phoneticPr fontId="1" type="noConversion"/>
  </si>
  <si>
    <t>사이즈60</t>
    <phoneticPr fontId="1" type="noConversion"/>
  </si>
  <si>
    <t>사이즈75</t>
    <phoneticPr fontId="1" type="noConversion"/>
  </si>
  <si>
    <t>사이즈85</t>
    <phoneticPr fontId="1" type="noConversion"/>
  </si>
  <si>
    <t>사이즈125</t>
    <phoneticPr fontId="1" type="noConversion"/>
  </si>
  <si>
    <t>WINNER</t>
    <phoneticPr fontId="1" type="noConversion"/>
  </si>
  <si>
    <t>아틀레틱 빌바오</t>
    <phoneticPr fontId="1" type="noConversion"/>
  </si>
  <si>
    <t>엘링 홀란</t>
    <phoneticPr fontId="1" type="noConversion"/>
  </si>
  <si>
    <t>다마커스 비즐리</t>
    <phoneticPr fontId="1" type="noConversion"/>
  </si>
  <si>
    <t>프랭크 램파드</t>
    <phoneticPr fontId="1" type="noConversion"/>
  </si>
  <si>
    <t>리야드 마레즈</t>
    <phoneticPr fontId="1" type="noConversion"/>
  </si>
  <si>
    <t>제임스 밀너</t>
    <phoneticPr fontId="1" type="noConversion"/>
  </si>
  <si>
    <t>파트리크 비에이라</t>
    <phoneticPr fontId="1" type="noConversion"/>
  </si>
  <si>
    <t>앙헬리뇨</t>
    <phoneticPr fontId="1" type="noConversion"/>
  </si>
  <si>
    <t>마누엘 아칸지</t>
    <phoneticPr fontId="1" type="noConversion"/>
  </si>
  <si>
    <t>네이선 아케</t>
    <phoneticPr fontId="1" type="noConversion"/>
  </si>
  <si>
    <t>페드로 포로</t>
    <phoneticPr fontId="1" type="noConversion"/>
  </si>
  <si>
    <t>잔루이지 돈나룸마</t>
    <phoneticPr fontId="1" type="noConversion"/>
  </si>
  <si>
    <t>잭 그릴리시</t>
    <phoneticPr fontId="1" type="noConversion"/>
  </si>
  <si>
    <t>필 포든</t>
    <phoneticPr fontId="1" type="noConversion"/>
  </si>
  <si>
    <t>베르나르두 실바</t>
    <phoneticPr fontId="1" type="noConversion"/>
  </si>
  <si>
    <t>야야 투레</t>
    <phoneticPr fontId="1" type="noConversion"/>
  </si>
  <si>
    <t>에딘 제코</t>
    <phoneticPr fontId="1" type="noConversion"/>
  </si>
  <si>
    <t>모하메드 살라</t>
    <phoneticPr fontId="1" type="noConversion"/>
  </si>
  <si>
    <t>로멜루 루카쿠</t>
    <phoneticPr fontId="1" type="noConversion"/>
  </si>
  <si>
    <t>페드로</t>
    <phoneticPr fontId="1" type="noConversion"/>
  </si>
  <si>
    <t>네마냐 마티치</t>
    <phoneticPr fontId="1" type="noConversion"/>
  </si>
  <si>
    <t>크리스 스몰링</t>
    <phoneticPr fontId="1" type="noConversion"/>
  </si>
  <si>
    <t>에반 은디카</t>
    <phoneticPr fontId="1" type="noConversion"/>
  </si>
  <si>
    <t>다비데 차파코스타</t>
    <phoneticPr fontId="1" type="noConversion"/>
  </si>
  <si>
    <t>파우 로페스</t>
    <phoneticPr fontId="1" type="noConversion"/>
  </si>
  <si>
    <t>카푸</t>
    <phoneticPr fontId="1" type="noConversion"/>
  </si>
  <si>
    <t>다니엘레 데로시</t>
    <phoneticPr fontId="1" type="noConversion"/>
  </si>
  <si>
    <t>나카타 히데토시</t>
    <phoneticPr fontId="1" type="noConversion"/>
  </si>
  <si>
    <t>뤼도비크 지울리</t>
    <phoneticPr fontId="1" type="noConversion"/>
  </si>
  <si>
    <t>헨릭 미키타리안</t>
    <phoneticPr fontId="1" type="noConversion"/>
  </si>
  <si>
    <t>차범근</t>
    <phoneticPr fontId="1" type="noConversion"/>
  </si>
  <si>
    <t>플로리안 비르츠</t>
    <phoneticPr fontId="1" type="noConversion"/>
  </si>
  <si>
    <t>손흥민</t>
    <phoneticPr fontId="1" type="noConversion"/>
  </si>
  <si>
    <t>토니 크로스</t>
    <phoneticPr fontId="1" type="noConversion"/>
  </si>
  <si>
    <t>그라니트 자카</t>
    <phoneticPr fontId="1" type="noConversion"/>
  </si>
  <si>
    <t>그리말도</t>
    <phoneticPr fontId="1" type="noConversion"/>
  </si>
  <si>
    <t>에드몽 탑소바</t>
    <phoneticPr fontId="1" type="noConversion"/>
  </si>
  <si>
    <t>요나탄 타</t>
    <phoneticPr fontId="1" type="noConversion"/>
  </si>
  <si>
    <t>제레미 프림퐁</t>
    <phoneticPr fontId="1" type="noConversion"/>
  </si>
  <si>
    <t>파트리크 시크</t>
    <phoneticPr fontId="1" type="noConversion"/>
  </si>
  <si>
    <t>무사 디아비</t>
    <phoneticPr fontId="1" type="noConversion"/>
  </si>
  <si>
    <t>율리안 브란트</t>
    <phoneticPr fontId="1" type="noConversion"/>
  </si>
  <si>
    <t>하칸 찰하놀루</t>
    <phoneticPr fontId="1" type="noConversion"/>
  </si>
  <si>
    <t>오딜롱 코수누</t>
    <phoneticPr fontId="1" type="noConversion"/>
  </si>
  <si>
    <t>미첼 바이저</t>
    <phoneticPr fontId="1" type="noConversion"/>
  </si>
  <si>
    <t>디디에 드로그바</t>
    <phoneticPr fontId="1" type="noConversion"/>
  </si>
  <si>
    <t>로스 바클리</t>
    <phoneticPr fontId="1" type="noConversion"/>
  </si>
  <si>
    <t>제이든 산초</t>
    <phoneticPr fontId="1" type="noConversion"/>
  </si>
  <si>
    <t>베론</t>
    <phoneticPr fontId="1" type="noConversion"/>
  </si>
  <si>
    <t>애슐리 콜</t>
    <phoneticPr fontId="1" type="noConversion"/>
  </si>
  <si>
    <t>올라 에이나</t>
    <phoneticPr fontId="1" type="noConversion"/>
  </si>
  <si>
    <t>마르셀 드사이</t>
    <phoneticPr fontId="1" type="noConversion"/>
  </si>
  <si>
    <t>리스 제임스</t>
    <phoneticPr fontId="1" type="noConversion"/>
  </si>
  <si>
    <t>페트르 체흐</t>
    <phoneticPr fontId="1" type="noConversion"/>
  </si>
  <si>
    <t>피카요 토모리</t>
    <phoneticPr fontId="1" type="noConversion"/>
  </si>
  <si>
    <t>벤 칠웰</t>
    <phoneticPr fontId="1" type="noConversion"/>
  </si>
  <si>
    <t>하미레스</t>
    <phoneticPr fontId="1" type="noConversion"/>
  </si>
  <si>
    <t>마이클 에시앙</t>
    <phoneticPr fontId="1" type="noConversion"/>
  </si>
  <si>
    <t>에덴 아자르</t>
    <phoneticPr fontId="1" type="noConversion"/>
  </si>
  <si>
    <t>조너선 데이비드</t>
    <phoneticPr fontId="1" type="noConversion"/>
  </si>
  <si>
    <t>로이스 오펜다</t>
    <phoneticPr fontId="1" type="noConversion"/>
  </si>
  <si>
    <t>파벨 네드베드</t>
    <phoneticPr fontId="1" type="noConversion"/>
  </si>
  <si>
    <t>블레즈 마튀이디</t>
    <phoneticPr fontId="1" type="noConversion"/>
  </si>
  <si>
    <t>웨스턴 매케니</t>
    <phoneticPr fontId="1" type="noConversion"/>
  </si>
  <si>
    <t>루시우</t>
    <phoneticPr fontId="1" type="noConversion"/>
  </si>
  <si>
    <t>브레메르</t>
    <phoneticPr fontId="1" type="noConversion"/>
  </si>
  <si>
    <t>필리프 코스티치</t>
    <phoneticPr fontId="1" type="noConversion"/>
  </si>
  <si>
    <t>마누엘 로카텔리</t>
    <phoneticPr fontId="1" type="noConversion"/>
  </si>
  <si>
    <t>프란시스쿠 콘세이상</t>
    <phoneticPr fontId="1" type="noConversion"/>
  </si>
  <si>
    <t>두샨 블라호비치</t>
    <phoneticPr fontId="1" type="noConversion"/>
  </si>
  <si>
    <t>델피에로</t>
    <phoneticPr fontId="1" type="noConversion"/>
  </si>
  <si>
    <t>마티아 페린</t>
    <phoneticPr fontId="1" type="noConversion"/>
  </si>
  <si>
    <t>에돈 제그로바</t>
    <phoneticPr fontId="1" type="noConversion"/>
  </si>
  <si>
    <t>퇸 코프메이너르스</t>
    <phoneticPr fontId="1" type="noConversion"/>
  </si>
  <si>
    <t>미하엘 그레고리치</t>
    <phoneticPr fontId="1" type="noConversion"/>
  </si>
  <si>
    <t>빈첸초 그리포</t>
    <phoneticPr fontId="1" type="noConversion"/>
  </si>
  <si>
    <t>세르주 그나브리</t>
    <phoneticPr fontId="1" type="noConversion"/>
  </si>
  <si>
    <t>데이비드 알라바</t>
    <phoneticPr fontId="1" type="noConversion"/>
  </si>
  <si>
    <t>플로리안 그릴리치</t>
    <phoneticPr fontId="1" type="noConversion"/>
  </si>
  <si>
    <t>안젤로 슈틸러</t>
    <phoneticPr fontId="1" type="noConversion"/>
  </si>
  <si>
    <t>제레미 톨리안</t>
    <phoneticPr fontId="1" type="noConversion"/>
  </si>
  <si>
    <t>스테판 포슈</t>
    <phoneticPr fontId="1" type="noConversion"/>
  </si>
  <si>
    <t>그레고르 코벨</t>
    <phoneticPr fontId="1" type="noConversion"/>
  </si>
  <si>
    <t>파벨 카데라베크</t>
    <phoneticPr fontId="1" type="noConversion"/>
  </si>
  <si>
    <t>김진수</t>
    <phoneticPr fontId="1" type="noConversion"/>
  </si>
  <si>
    <t>조엘린통</t>
    <phoneticPr fontId="1" type="noConversion"/>
  </si>
  <si>
    <t>호베르투 피르미누</t>
    <phoneticPr fontId="1" type="noConversion"/>
  </si>
  <si>
    <t>아담 흘로제크</t>
    <phoneticPr fontId="1" type="noConversion"/>
  </si>
  <si>
    <t>로빈 하크</t>
    <phoneticPr fontId="1" type="noConversion"/>
  </si>
  <si>
    <t>해리 케인</t>
    <phoneticPr fontId="1" type="noConversion"/>
  </si>
  <si>
    <t>스테번 베르흐바인</t>
    <phoneticPr fontId="1" type="noConversion"/>
  </si>
  <si>
    <t>브레넌 존슨</t>
    <phoneticPr fontId="1" type="noConversion"/>
  </si>
  <si>
    <t>마이클 캐릭</t>
    <phoneticPr fontId="1" type="noConversion"/>
  </si>
  <si>
    <t>솔 캠벨</t>
    <phoneticPr fontId="1" type="noConversion"/>
  </si>
  <si>
    <t>미키 반더벤</t>
    <phoneticPr fontId="1" type="noConversion"/>
  </si>
  <si>
    <t>키어런 트리비어</t>
    <phoneticPr fontId="1" type="noConversion"/>
  </si>
  <si>
    <t>위고 요리스</t>
    <phoneticPr fontId="1" type="noConversion"/>
  </si>
  <si>
    <t>차비 시몬스</t>
    <phoneticPr fontId="1" type="noConversion"/>
  </si>
  <si>
    <t>데얀 클루세브스키</t>
    <phoneticPr fontId="1" type="noConversion"/>
  </si>
  <si>
    <t>크리스티안 로메로</t>
    <phoneticPr fontId="1" type="noConversion"/>
  </si>
  <si>
    <t>이브 비수마</t>
    <phoneticPr fontId="1" type="noConversion"/>
  </si>
  <si>
    <t>도안 리쓰</t>
    <phoneticPr fontId="1" type="noConversion"/>
  </si>
  <si>
    <t>루카 요비치</t>
    <phoneticPr fontId="1" type="noConversion"/>
  </si>
  <si>
    <t>제이-제이 오코차</t>
    <phoneticPr fontId="1" type="noConversion"/>
  </si>
  <si>
    <t>도니 반더베이크</t>
    <phoneticPr fontId="1" type="noConversion"/>
  </si>
  <si>
    <t>지브릴 소브</t>
    <phoneticPr fontId="1" type="noConversion"/>
  </si>
  <si>
    <t>아르튀르 테아트</t>
    <phoneticPr fontId="1" type="noConversion"/>
  </si>
  <si>
    <t>마리우스 볼프</t>
    <phoneticPr fontId="1" type="noConversion"/>
  </si>
  <si>
    <t>투타</t>
    <phoneticPr fontId="1" type="noConversion"/>
  </si>
  <si>
    <t>도미니크 코어</t>
    <phoneticPr fontId="1" type="noConversion"/>
  </si>
  <si>
    <t>오마르 마스카렐</t>
    <phoneticPr fontId="1" type="noConversion"/>
  </si>
  <si>
    <t>마리외 괴체</t>
    <phoneticPr fontId="1" type="noConversion"/>
  </si>
  <si>
    <t>미시 바추아이</t>
    <phoneticPr fontId="1" type="noConversion"/>
  </si>
  <si>
    <t>앙헬 코레아</t>
    <phoneticPr fontId="1" type="noConversion"/>
  </si>
  <si>
    <t>앙투안 그리즈만</t>
    <phoneticPr fontId="1" type="noConversion"/>
  </si>
  <si>
    <t>마르코스 요렌테</t>
    <phoneticPr fontId="1" type="noConversion"/>
  </si>
  <si>
    <t>코케</t>
    <phoneticPr fontId="1" type="noConversion"/>
  </si>
  <si>
    <t>차을라르 쇠윈쥐</t>
    <phoneticPr fontId="1" type="noConversion"/>
  </si>
  <si>
    <t>가브리엘 파울리스타</t>
    <phoneticPr fontId="1" type="noConversion"/>
  </si>
  <si>
    <t>로뱅 르노르망</t>
    <phoneticPr fontId="1" type="noConversion"/>
  </si>
  <si>
    <t>루이스 수아레스</t>
    <phoneticPr fontId="1" type="noConversion"/>
  </si>
  <si>
    <t>페르난도 토레스</t>
    <phoneticPr fontId="1" type="noConversion"/>
  </si>
  <si>
    <t>아데몰라 루크먼</t>
    <phoneticPr fontId="1" type="noConversion"/>
  </si>
  <si>
    <t>악셀 비첼</t>
    <phoneticPr fontId="1" type="noConversion"/>
  </si>
  <si>
    <t>테오 에르난데스</t>
    <phoneticPr fontId="1" type="noConversion"/>
  </si>
  <si>
    <t>하비 갈란</t>
    <phoneticPr fontId="1" type="noConversion"/>
  </si>
  <si>
    <t>크리스 우드</t>
    <phoneticPr fontId="1" type="noConversion"/>
  </si>
  <si>
    <t>안토니 엘랑가</t>
    <phoneticPr fontId="1" type="noConversion"/>
  </si>
  <si>
    <t>앤서니 고든</t>
    <phoneticPr fontId="1" type="noConversion"/>
  </si>
  <si>
    <t>브루누 기마랑이스</t>
    <phoneticPr fontId="1" type="noConversion"/>
  </si>
  <si>
    <t>산드로 토날리</t>
    <phoneticPr fontId="1" type="noConversion"/>
  </si>
  <si>
    <t>애런 램즈데일</t>
    <phoneticPr fontId="1" type="noConversion"/>
  </si>
  <si>
    <t>댄 번</t>
    <phoneticPr fontId="1" type="noConversion"/>
  </si>
  <si>
    <t>제이컵 머피</t>
    <phoneticPr fontId="1" type="noConversion"/>
  </si>
  <si>
    <t>요안 위사</t>
    <phoneticPr fontId="1" type="noConversion"/>
  </si>
  <si>
    <t>이언 러시</t>
    <phoneticPr fontId="1" type="noConversion"/>
  </si>
  <si>
    <t>하비 반스</t>
    <phoneticPr fontId="1" type="noConversion"/>
  </si>
  <si>
    <t>FCB</t>
    <phoneticPr fontId="1" type="noConversion"/>
  </si>
  <si>
    <t>토마스 뮐러</t>
    <phoneticPr fontId="1" type="noConversion"/>
  </si>
  <si>
    <t>울리히 회네스</t>
    <phoneticPr fontId="1" type="noConversion"/>
  </si>
  <si>
    <t>루이스 디아스</t>
    <phoneticPr fontId="1" type="noConversion"/>
  </si>
  <si>
    <t>엠레 잔</t>
    <phoneticPr fontId="1" type="noConversion"/>
  </si>
  <si>
    <t>요주아 키미히</t>
    <phoneticPr fontId="1" type="noConversion"/>
  </si>
  <si>
    <t>알폰소 데이비스</t>
    <phoneticPr fontId="1" type="noConversion"/>
  </si>
  <si>
    <t>김민재</t>
    <phoneticPr fontId="1" type="noConversion"/>
  </si>
  <si>
    <t>다요 우파메카노</t>
    <phoneticPr fontId="1" type="noConversion"/>
  </si>
  <si>
    <t>콘라트 라이머</t>
    <phoneticPr fontId="1" type="noConversion"/>
  </si>
  <si>
    <t>페페 레이나</t>
    <phoneticPr fontId="1" type="noConversion"/>
  </si>
  <si>
    <t>베켄바워</t>
    <phoneticPr fontId="1" type="noConversion"/>
  </si>
  <si>
    <t>레온 고레츠카</t>
    <phoneticPr fontId="1" type="noConversion"/>
  </si>
  <si>
    <t>게르트 뮐러</t>
    <phoneticPr fontId="1" type="noConversion"/>
  </si>
  <si>
    <t>티에르노 바리</t>
    <phoneticPr fontId="1" type="noConversion"/>
  </si>
  <si>
    <t>드와이트 맥닐</t>
    <phoneticPr fontId="1" type="noConversion"/>
  </si>
  <si>
    <t>안드레 고메스</t>
    <phoneticPr fontId="1" type="noConversion"/>
  </si>
  <si>
    <t>I. 은디아예</t>
  </si>
  <si>
    <t>K. 코네</t>
  </si>
  <si>
    <t>M. 스테켈렌뷔르흐</t>
  </si>
  <si>
    <t>C. 허드슨-오도이</t>
  </si>
  <si>
    <t>L. 흐라데츠키</t>
  </si>
  <si>
    <t>P. 인카피에</t>
  </si>
  <si>
    <t>M. 카이세도</t>
  </si>
  <si>
    <t>K. 일디즈</t>
  </si>
  <si>
    <t>A. 캄비아소</t>
  </si>
  <si>
    <t>L. 스피나촐라</t>
  </si>
  <si>
    <t>F. 가티</t>
  </si>
  <si>
    <t>K. 튀람</t>
  </si>
  <si>
    <t>M. 디 그레고리오</t>
  </si>
  <si>
    <t>P. 칼룰루</t>
  </si>
  <si>
    <t>A. 밀리크</t>
  </si>
  <si>
    <t>M. 바이어</t>
  </si>
  <si>
    <t>C. 바움가르트너</t>
  </si>
  <si>
    <t>P. 호이비에르</t>
  </si>
  <si>
    <t>D. 우도기</t>
  </si>
  <si>
    <t>R. 크리스텐센</t>
  </si>
  <si>
    <t>A. 크나우프</t>
  </si>
  <si>
    <t>A. 쇨로트</t>
  </si>
  <si>
    <t>M. 루제리</t>
  </si>
  <si>
    <t>G. 시메오네</t>
  </si>
  <si>
    <t>L. 홀</t>
  </si>
  <si>
    <t>M. 티아우</t>
  </si>
  <si>
    <t>T. 리브라멘토</t>
  </si>
  <si>
    <t>M. 볼테마데</t>
  </si>
  <si>
    <t>제임스 가너</t>
    <phoneticPr fontId="1" type="noConversion"/>
  </si>
  <si>
    <t>이드리사 게예</t>
    <phoneticPr fontId="1" type="noConversion"/>
  </si>
  <si>
    <t>비탈리 미콜렌코</t>
    <phoneticPr fontId="1" type="noConversion"/>
  </si>
  <si>
    <t>J. 브란스웨이트</t>
    <phoneticPr fontId="1" type="noConversion"/>
  </si>
  <si>
    <t>제임스 타코우스키</t>
    <phoneticPr fontId="1" type="noConversion"/>
  </si>
  <si>
    <t>셰이머스 콜먼</t>
    <phoneticPr fontId="1" type="noConversion"/>
  </si>
  <si>
    <t>조던 픽포드</t>
    <phoneticPr fontId="1" type="noConversion"/>
  </si>
  <si>
    <t>베투</t>
    <phoneticPr fontId="1" type="noConversion"/>
  </si>
  <si>
    <t>압둘라예 두쿠레</t>
    <phoneticPr fontId="1" type="noConversion"/>
  </si>
  <si>
    <t>K. 듀스버리-홀</t>
    <phoneticPr fontId="1" type="noConversion"/>
  </si>
  <si>
    <t>뉴캐슬</t>
    <phoneticPr fontId="1" type="noConversion"/>
  </si>
  <si>
    <t>프랑크 푸르트</t>
    <phoneticPr fontId="1" type="noConversion"/>
  </si>
  <si>
    <t>사이즈150</t>
    <phoneticPr fontId="1" type="noConversion"/>
  </si>
  <si>
    <t>사이즈180</t>
    <phoneticPr fontId="1" type="noConversion"/>
  </si>
  <si>
    <t>All-Star UCL</t>
    <phoneticPr fontId="1" type="noConversion"/>
  </si>
  <si>
    <t>TOP SCOERER</t>
    <phoneticPr fontId="1" type="noConversion"/>
  </si>
  <si>
    <t>사뮈엘 에토</t>
    <phoneticPr fontId="1" type="noConversion"/>
  </si>
  <si>
    <t>에르난 크레스포</t>
    <phoneticPr fontId="1" type="noConversion"/>
  </si>
  <si>
    <t>마테오 다르미안</t>
    <phoneticPr fontId="1" type="noConversion"/>
  </si>
  <si>
    <t>미키타리안</t>
    <phoneticPr fontId="1" type="noConversion"/>
  </si>
  <si>
    <t>마르쿠스 튀람</t>
    <phoneticPr fontId="1" type="noConversion"/>
  </si>
  <si>
    <t>지엘린스키</t>
  </si>
  <si>
    <t>M. 브로조비치</t>
  </si>
  <si>
    <t>로빈 고젠스</t>
  </si>
  <si>
    <t>덴젤 둠프리스</t>
  </si>
  <si>
    <t>뱅자맹 파바르</t>
  </si>
  <si>
    <t>디 그레고리오</t>
  </si>
  <si>
    <t>캄비아소</t>
  </si>
  <si>
    <t>하비에르 사네티</t>
  </si>
  <si>
    <t>1부리그</t>
  </si>
  <si>
    <t>https://drive.google.com/file/d/116DP3AnseeYBJ_sojLwMUQ_twVkACOnP/view?usp=sharing</t>
    <phoneticPr fontId="1" type="noConversion"/>
  </si>
  <si>
    <t>2부리그</t>
  </si>
  <si>
    <t>JUV</t>
  </si>
  <si>
    <t>팀이니셜</t>
  </si>
  <si>
    <t>토마스 뮐러</t>
  </si>
  <si>
    <t>FCB</t>
  </si>
  <si>
    <t>ㅇ</t>
    <phoneticPr fontId="1" type="noConversion"/>
  </si>
  <si>
    <t>NEW</t>
    <phoneticPr fontId="1" type="noConversion"/>
  </si>
  <si>
    <t>뉴캐슬 유나이티드</t>
  </si>
  <si>
    <t>파벨 네드베드</t>
  </si>
  <si>
    <t>차범근</t>
  </si>
  <si>
    <t>CHE</t>
  </si>
  <si>
    <t>디디에 드로그바</t>
  </si>
  <si>
    <t>TOT</t>
  </si>
  <si>
    <t>https://drive.google.com/file/d/1FZsiMCje_V2BlLFgz3VwFifXTU1OwhV3/view?usp=sharing</t>
    <phoneticPr fontId="1" type="noConversion"/>
  </si>
  <si>
    <r>
      <t xml:space="preserve">[ </t>
    </r>
    <r>
      <rPr>
        <sz val="26"/>
        <color rgb="FF28FE9E"/>
        <rFont val="Rix고딕 EB"/>
        <family val="1"/>
      </rPr>
      <t>GROUP STAGE</t>
    </r>
    <r>
      <rPr>
        <sz val="26"/>
        <color theme="0"/>
        <rFont val="Rix고딕 EB"/>
        <family val="1"/>
      </rPr>
      <t xml:space="preserve"> ]</t>
    </r>
    <phoneticPr fontId="1" type="noConversion"/>
  </si>
  <si>
    <r>
      <t xml:space="preserve">GROUP </t>
    </r>
    <r>
      <rPr>
        <b/>
        <sz val="22"/>
        <color rgb="FF28FE9E"/>
        <rFont val="Rix고딕 EB"/>
        <family val="1"/>
      </rPr>
      <t>A</t>
    </r>
    <phoneticPr fontId="1" type="noConversion"/>
  </si>
  <si>
    <r>
      <t xml:space="preserve">GROUP </t>
    </r>
    <r>
      <rPr>
        <b/>
        <sz val="22"/>
        <color rgb="FF28FE9E"/>
        <rFont val="Rix고딕 EB"/>
        <family val="1"/>
      </rPr>
      <t>B</t>
    </r>
    <phoneticPr fontId="1" type="noConversion"/>
  </si>
  <si>
    <r>
      <t xml:space="preserve">GROUP </t>
    </r>
    <r>
      <rPr>
        <b/>
        <sz val="22"/>
        <color rgb="FF28FE9E"/>
        <rFont val="Rix고딕 EB"/>
        <family val="1"/>
      </rPr>
      <t>C</t>
    </r>
    <phoneticPr fontId="1" type="noConversion"/>
  </si>
  <si>
    <r>
      <t xml:space="preserve">GROUP </t>
    </r>
    <r>
      <rPr>
        <b/>
        <sz val="22"/>
        <color rgb="FF28FE9E"/>
        <rFont val="Rix고딕 EB"/>
        <family val="1"/>
      </rPr>
      <t>D</t>
    </r>
    <phoneticPr fontId="1" type="noConversion"/>
  </si>
  <si>
    <t>팀</t>
    <phoneticPr fontId="1" type="noConversion"/>
  </si>
  <si>
    <t>이름</t>
    <phoneticPr fontId="1" type="noConversion"/>
  </si>
  <si>
    <t>https://drive.google.com/file/d/1lvaJBsW84wG99a4ruVOI47XV5tdLIEgE/view?usp=sharing</t>
    <phoneticPr fontId="1" type="noConversion"/>
  </si>
  <si>
    <t>스벤 울라이히</t>
    <phoneticPr fontId="1" type="noConversion"/>
  </si>
  <si>
    <t>J. 스타니시치</t>
    <phoneticPr fontId="1" type="noConversion"/>
  </si>
  <si>
    <t>마리오 만주키치</t>
    <phoneticPr fontId="1" type="noConversion"/>
  </si>
  <si>
    <t>Round of 8</t>
    <phoneticPr fontId="1" type="noConversion"/>
  </si>
  <si>
    <t>Semi Final</t>
    <phoneticPr fontId="1" type="noConversion"/>
  </si>
  <si>
    <t>115% 배율에서 캡쳐</t>
    <phoneticPr fontId="1" type="noConversion"/>
  </si>
  <si>
    <t>100% 배율에서 캡쳐</t>
    <phoneticPr fontId="1" type="noConversion"/>
  </si>
  <si>
    <t>https://drive.google.com/file/d/1DfJ2MANVGsO6Ky2FdilrvAeMWUJbasUg/view?usp=sharing</t>
    <phoneticPr fontId="1" type="noConversion"/>
  </si>
  <si>
    <t>해리 케인</t>
  </si>
  <si>
    <t>티에르노 바리</t>
  </si>
  <si>
    <t>VIL</t>
  </si>
  <si>
    <t>살렘 알도사리</t>
  </si>
  <si>
    <t>마르셀 자비처</t>
  </si>
  <si>
    <t>BVB</t>
  </si>
  <si>
    <t>P.오바메양</t>
  </si>
  <si>
    <t>로빈 반페르시</t>
  </si>
  <si>
    <t>MUN</t>
  </si>
  <si>
    <t>웨인 루니</t>
  </si>
  <si>
    <t>조지 베스트</t>
  </si>
  <si>
    <t>카를로스 테베스</t>
  </si>
  <si>
    <t>율리안 브란트</t>
  </si>
  <si>
    <t>세루 기라시</t>
  </si>
  <si>
    <t>A.크나우프</t>
  </si>
  <si>
    <t>사뮈엘 에토</t>
  </si>
  <si>
    <t>케빈 캄플</t>
  </si>
  <si>
    <t>요주아 키미히</t>
  </si>
  <si>
    <t>펠릭스 은메차</t>
  </si>
  <si>
    <t>알렉산데르 이사크</t>
  </si>
  <si>
    <t>NEW</t>
  </si>
  <si>
    <t>제이컵 머피</t>
  </si>
  <si>
    <t>디에고 포를란</t>
  </si>
  <si>
    <t>B.슈바인슈타이커</t>
  </si>
  <si>
    <t>요안 위사</t>
  </si>
  <si>
    <t>알렉시스 산체스</t>
  </si>
  <si>
    <t>애슐리 영</t>
  </si>
  <si>
    <t>산드로 토날리</t>
  </si>
  <si>
    <t>프랑크 리베리</t>
  </si>
  <si>
    <t>헨릭 라르손</t>
  </si>
  <si>
    <t>김민재 (OG)</t>
  </si>
  <si>
    <t>베켄바워</t>
  </si>
  <si>
    <t>산티 카소를라</t>
  </si>
  <si>
    <t>구보 다케후사</t>
  </si>
  <si>
    <t>키어런 트리피어</t>
  </si>
  <si>
    <t>잠보 앙기사</t>
  </si>
  <si>
    <t>안토니 엘랑가</t>
  </si>
  <si>
    <t>알 도사리</t>
  </si>
  <si>
    <t>M.브로조비치</t>
  </si>
  <si>
    <t>에네스 위날</t>
  </si>
  <si>
    <t>모라타</t>
  </si>
  <si>
    <t>ATM</t>
  </si>
  <si>
    <t>앙헬 코레아</t>
  </si>
  <si>
    <t>이영표</t>
  </si>
  <si>
    <t>호나우두</t>
  </si>
  <si>
    <t>야프 스탐</t>
  </si>
  <si>
    <t>크리스티아누 호날두</t>
  </si>
  <si>
    <t>RMA</t>
  </si>
  <si>
    <t>앙투안 그리즈만</t>
  </si>
  <si>
    <t>루드 굴리트</t>
  </si>
  <si>
    <t>이반 페리시치</t>
  </si>
  <si>
    <t>코디 각포</t>
  </si>
  <si>
    <t>뤼트 반니스텔로이</t>
  </si>
  <si>
    <t>손흥민</t>
  </si>
  <si>
    <t>마이클 캐릭</t>
  </si>
  <si>
    <t>브레넌 존슨</t>
  </si>
  <si>
    <t>마르코스 요렌테</t>
  </si>
  <si>
    <t>에덴 아자르</t>
  </si>
  <si>
    <t>박지성</t>
  </si>
  <si>
    <t>제이든 산초</t>
  </si>
  <si>
    <t>플로리안 비르츠</t>
  </si>
  <si>
    <t>LEV</t>
  </si>
  <si>
    <t>조르지뇨 베이날둠</t>
  </si>
  <si>
    <t>베론</t>
  </si>
  <si>
    <t>M.카이세도</t>
  </si>
  <si>
    <t>도안 리쓰</t>
  </si>
  <si>
    <t>그라니트 자카</t>
  </si>
  <si>
    <t>토니 크로스</t>
  </si>
  <si>
    <t>요나탄 타</t>
  </si>
  <si>
    <t>에드몽 탑소바</t>
  </si>
  <si>
    <t>지네딘 지단</t>
  </si>
  <si>
    <t>페데리코 발베르데</t>
  </si>
  <si>
    <t>올라 에이나 (OG)</t>
  </si>
  <si>
    <t>델피에로</t>
  </si>
  <si>
    <t>페드로 포로</t>
  </si>
  <si>
    <t>스테번 베르흐바인</t>
  </si>
  <si>
    <t>필리프 티츠</t>
  </si>
  <si>
    <t>AUG</t>
  </si>
  <si>
    <t>안드레 한</t>
  </si>
  <si>
    <t>펠릭스 우두오카이</t>
  </si>
  <si>
    <t>가브리엘 파울리스타</t>
  </si>
  <si>
    <t>잔루카 비알리</t>
  </si>
  <si>
    <t>아데몰라 루크먼</t>
  </si>
  <si>
    <t>차을라르 쇠윈쥐</t>
  </si>
  <si>
    <t>구자철</t>
  </si>
  <si>
    <t>프랭크 램파드</t>
  </si>
  <si>
    <t>브레메르</t>
  </si>
  <si>
    <t>두샨 블라호비치</t>
  </si>
  <si>
    <t>마이클 에시앙</t>
  </si>
  <si>
    <t>페드로</t>
  </si>
  <si>
    <t>라니 케디라</t>
  </si>
  <si>
    <t>크리슬랑 마치마 (OG)</t>
  </si>
  <si>
    <t>FA컵_16강</t>
  </si>
  <si>
    <t>지동원</t>
  </si>
  <si>
    <t>FA컵_4강</t>
  </si>
  <si>
    <t>FA컵_8강</t>
  </si>
  <si>
    <t>앤서니 고든</t>
  </si>
  <si>
    <t>FA컵_결승전</t>
  </si>
  <si>
    <t>마르코 로이스</t>
  </si>
  <si>
    <t>주드 벨링엄</t>
  </si>
  <si>
    <t>T.알렉산더-아놀드</t>
  </si>
  <si>
    <t>로날트 쿠만</t>
  </si>
  <si>
    <t>얀 콜러</t>
  </si>
  <si>
    <t>리오 퍼디난드 (OG)</t>
  </si>
  <si>
    <t>네마냐 비디치</t>
  </si>
  <si>
    <t>루제리</t>
  </si>
  <si>
    <t>모하메드 살라</t>
  </si>
  <si>
    <t>미키 반더벤 (OG)</t>
  </si>
  <si>
    <t>엠레 잔</t>
  </si>
  <si>
    <t>솔 캠벨</t>
  </si>
  <si>
    <t>도미닉 솔랑키</t>
  </si>
  <si>
    <t>P.호이비에르</t>
  </si>
  <si>
    <t>모하메드 쿠두스</t>
  </si>
  <si>
    <t>곤살루 게드스</t>
  </si>
  <si>
    <t>UCL_결승전</t>
  </si>
  <si>
    <t>승강PO</t>
  </si>
  <si>
    <t>비야레알</t>
  </si>
  <si>
    <t>아우크스부르크</t>
  </si>
  <si>
    <t>13차리그</t>
    <phoneticPr fontId="1" type="noConversion"/>
  </si>
  <si>
    <t>12차리그</t>
    <phoneticPr fontId="1" type="noConversion"/>
  </si>
  <si>
    <t>16강 (3월 12일 ~ 3월 25일)</t>
  </si>
  <si>
    <t>1. 뮌헨</t>
  </si>
  <si>
    <t>2. 뉴캐슬 vs 맨유 (뉴캐슬 승)</t>
  </si>
  <si>
    <t>3. 레알 vs 인테르 (인테르 승)</t>
  </si>
  <si>
    <t>4. 레버쿠젠 vs 아우크스 (레버쿠젠 승)</t>
  </si>
  <si>
    <t>5. 돌문</t>
  </si>
  <si>
    <t>6. 유벤투스 vs PSV (PSV 승)</t>
  </si>
  <si>
    <t>7. ATM vs 비야레알 (비야레알 승)</t>
  </si>
  <si>
    <t>8. 토트넘 vs 첼시 (토트넘 승)</t>
  </si>
  <si>
    <t>부전승</t>
    <phoneticPr fontId="1" type="noConversion"/>
  </si>
  <si>
    <t>맨체스터 유나이티드</t>
    <phoneticPr fontId="1" type="noConversion"/>
  </si>
  <si>
    <t>도르트문트</t>
    <phoneticPr fontId="1" type="noConversion"/>
  </si>
  <si>
    <t>1. 레알 vs PSV (레알 승)</t>
  </si>
  <si>
    <t>2. 돌문 vs 맨유 (맨유 승)</t>
  </si>
  <si>
    <t>3. 뉴캐슬 vs ATM (ATM 승)</t>
  </si>
  <si>
    <t>4. 인테르 vs 비야레알 (인테르 승)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</si>
</sst>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General&quot; cm&quot;"/>
    <numFmt numFmtId="177" formatCode="General\ &quot;픽&quot;&quot;셀&quot;"/>
    <numFmt numFmtId="178" formatCode="General&quot; 골&quot;"/>
    <numFmt numFmtId="179" formatCode="General&quot; G&quot;"/>
    <numFmt numFmtId="180" formatCode="&quot;WINNER&quot;\ General"/>
    <numFmt numFmtId="181" formatCode="General&quot;골&quot;"/>
  </numFmts>
  <fonts count="7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2"/>
      <scheme val="minor"/>
    </font>
    <font>
      <u/>
      <sz val="11"/>
      <color theme="10"/>
      <name val="맑은 고딕"/>
      <family val="2"/>
      <charset val="129"/>
      <scheme val="minor"/>
    </font>
    <font>
      <sz val="11"/>
      <color rgb="FF000000"/>
      <name val="맑은 고딕"/>
      <family val="2"/>
      <charset val="129"/>
    </font>
    <font>
      <sz val="8"/>
      <name val="돋움체"/>
      <family val="3"/>
      <charset val="129"/>
    </font>
    <font>
      <b/>
      <sz val="11"/>
      <color rgb="FF000000"/>
      <name val="맑은 고딕"/>
      <family val="2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sz val="11"/>
      <color theme="0"/>
      <name val="맑은 고딕"/>
      <family val="2"/>
    </font>
    <font>
      <b/>
      <sz val="11"/>
      <color theme="0"/>
      <name val="맑은 고딕"/>
      <family val="2"/>
    </font>
    <font>
      <sz val="11"/>
      <color theme="1"/>
      <name val="Rix고딕 EB"/>
      <family val="1"/>
      <charset val="129"/>
    </font>
    <font>
      <sz val="26"/>
      <color theme="1"/>
      <name val="맑은 고딕"/>
      <family val="2"/>
      <charset val="129"/>
      <scheme val="minor"/>
    </font>
    <font>
      <sz val="26"/>
      <color theme="0"/>
      <name val="Rix고딕 EB"/>
      <family val="1"/>
      <charset val="129"/>
    </font>
    <font>
      <b/>
      <sz val="11"/>
      <color theme="1"/>
      <name val="Rix고딕 EB"/>
      <family val="1"/>
      <charset val="129"/>
    </font>
    <font>
      <b/>
      <sz val="26"/>
      <color rgb="FF3D195B"/>
      <name val="Rix고딕 EB"/>
      <family val="1"/>
      <charset val="129"/>
    </font>
    <font>
      <b/>
      <sz val="18"/>
      <color theme="0"/>
      <name val="Rix고딕 EB"/>
      <family val="1"/>
      <charset val="129"/>
    </font>
    <font>
      <b/>
      <sz val="11"/>
      <color theme="0"/>
      <name val="Rix고딕 EB"/>
      <family val="1"/>
      <charset val="129"/>
    </font>
    <font>
      <sz val="20"/>
      <color theme="0"/>
      <name val="Rix고딕 EB"/>
      <family val="1"/>
      <charset val="129"/>
    </font>
    <font>
      <sz val="13"/>
      <color rgb="FF333333"/>
      <name val="Rix고딕 EB"/>
      <family val="1"/>
      <charset val="129"/>
    </font>
    <font>
      <sz val="13"/>
      <color theme="1"/>
      <name val="Rix고딕 EB"/>
      <family val="1"/>
      <charset val="129"/>
    </font>
    <font>
      <b/>
      <sz val="26"/>
      <color rgb="FF2D6A4F"/>
      <name val="Rix고딕 EB"/>
      <family val="1"/>
      <charset val="129"/>
    </font>
    <font>
      <b/>
      <sz val="26"/>
      <color rgb="FF2D6A4F"/>
      <name val="Rix고딕 EB"/>
      <family val="1"/>
    </font>
    <font>
      <b/>
      <sz val="18"/>
      <color rgb="FFF8F9FA"/>
      <name val="Rix고딕 EB"/>
      <family val="1"/>
      <charset val="129"/>
    </font>
    <font>
      <b/>
      <sz val="18"/>
      <color rgb="FFF8F9FA"/>
      <name val="Rix고딕 EB"/>
      <family val="1"/>
    </font>
    <font>
      <b/>
      <sz val="11"/>
      <color theme="0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b/>
      <sz val="14"/>
      <color theme="0"/>
      <name val="Rix고딕 EB"/>
      <family val="1"/>
    </font>
    <font>
      <b/>
      <sz val="14"/>
      <color rgb="FFFAFF27"/>
      <name val="Rix고딕 EB"/>
      <family val="1"/>
    </font>
    <font>
      <sz val="13"/>
      <color theme="1"/>
      <name val="맑은 고딕"/>
      <family val="2"/>
      <charset val="129"/>
      <scheme val="minor"/>
    </font>
    <font>
      <sz val="14"/>
      <color theme="0"/>
      <name val="Rix고딕 EB"/>
      <family val="1"/>
    </font>
    <font>
      <sz val="28"/>
      <color theme="0"/>
      <name val="Rix고딕 EB"/>
      <family val="1"/>
    </font>
    <font>
      <sz val="22"/>
      <color theme="0"/>
      <name val="Rix고딕 EB"/>
      <family val="1"/>
    </font>
    <font>
      <sz val="13"/>
      <color theme="0"/>
      <name val="Rix고딕 EB"/>
      <family val="1"/>
    </font>
    <font>
      <b/>
      <sz val="22"/>
      <color theme="0"/>
      <name val="Rix고딕 EB"/>
      <family val="1"/>
      <charset val="129"/>
    </font>
    <font>
      <b/>
      <sz val="13"/>
      <color theme="0"/>
      <name val="Rix고딕 EB"/>
      <family val="1"/>
      <charset val="129"/>
    </font>
    <font>
      <sz val="22"/>
      <color theme="0"/>
      <name val="Rix고딕 EB"/>
      <family val="1"/>
      <charset val="129"/>
    </font>
    <font>
      <sz val="26"/>
      <color theme="0"/>
      <name val="Rix고딕 EB"/>
      <family val="1"/>
    </font>
    <font>
      <sz val="14"/>
      <color theme="0"/>
      <name val="Rix고딕 EB"/>
      <family val="1"/>
      <charset val="129"/>
    </font>
    <font>
      <b/>
      <sz val="11"/>
      <color theme="0"/>
      <name val="맑은 고딕"/>
      <family val="2"/>
      <scheme val="minor"/>
    </font>
    <font>
      <b/>
      <sz val="18"/>
      <color theme="0"/>
      <name val="Rix고딕 EB"/>
      <family val="1"/>
    </font>
    <font>
      <sz val="11"/>
      <name val="Rix고딕 EB"/>
      <family val="1"/>
      <charset val="129"/>
    </font>
    <font>
      <sz val="18"/>
      <color theme="1"/>
      <name val="Rix고딕 EB"/>
      <family val="1"/>
      <charset val="129"/>
    </font>
    <font>
      <b/>
      <sz val="18"/>
      <color theme="3"/>
      <name val="Rix고딕 EB"/>
      <family val="1"/>
    </font>
    <font>
      <b/>
      <sz val="20"/>
      <color theme="3"/>
      <name val="Rix고딕 EB"/>
      <family val="1"/>
    </font>
    <font>
      <b/>
      <sz val="28"/>
      <color theme="3"/>
      <name val="Rix고딕 EB"/>
      <family val="1"/>
    </font>
    <font>
      <b/>
      <sz val="11"/>
      <color theme="3"/>
      <name val="Rix고딕 EB"/>
      <family val="1"/>
    </font>
    <font>
      <b/>
      <sz val="26"/>
      <color theme="3"/>
      <name val="Rix고딕 EB"/>
      <family val="1"/>
    </font>
    <font>
      <b/>
      <sz val="48"/>
      <color theme="3"/>
      <name val="Rix고딕 EB"/>
      <family val="1"/>
    </font>
    <font>
      <b/>
      <sz val="6"/>
      <color theme="3"/>
      <name val="Rix고딕 EB"/>
      <family val="1"/>
    </font>
    <font>
      <b/>
      <sz val="22"/>
      <color theme="3"/>
      <name val="Rix고딕 EB"/>
      <family val="1"/>
    </font>
    <font>
      <b/>
      <sz val="36"/>
      <color theme="3"/>
      <name val="Rix고딕 EB"/>
      <family val="1"/>
    </font>
    <font>
      <b/>
      <sz val="9"/>
      <color theme="3"/>
      <name val="Rix고딕 EB"/>
      <family val="1"/>
    </font>
    <font>
      <b/>
      <sz val="72"/>
      <color theme="3"/>
      <name val="Rix고딕 EB"/>
      <family val="1"/>
    </font>
    <font>
      <b/>
      <sz val="13"/>
      <color theme="3"/>
      <name val="Rix고딕 EB"/>
      <family val="1"/>
    </font>
    <font>
      <b/>
      <sz val="6"/>
      <color theme="0"/>
      <name val="Rix고딕 EB"/>
      <family val="1"/>
    </font>
    <font>
      <b/>
      <sz val="9"/>
      <color theme="0"/>
      <name val="Rix고딕 EB"/>
      <family val="1"/>
    </font>
    <font>
      <b/>
      <sz val="11"/>
      <color theme="0"/>
      <name val="Rix고딕 EB"/>
      <family val="1"/>
    </font>
    <font>
      <b/>
      <sz val="26"/>
      <color theme="0"/>
      <name val="Rix고딕 EB"/>
      <family val="1"/>
    </font>
    <font>
      <b/>
      <sz val="28"/>
      <color theme="0"/>
      <name val="Rix고딕 EB"/>
      <family val="1"/>
    </font>
    <font>
      <b/>
      <sz val="22"/>
      <color theme="0"/>
      <name val="Rix고딕 EB"/>
      <family val="1"/>
    </font>
    <font>
      <b/>
      <sz val="48"/>
      <color theme="0"/>
      <name val="Rix고딕 EB"/>
      <family val="1"/>
    </font>
    <font>
      <b/>
      <sz val="72"/>
      <color theme="0"/>
      <name val="Rix고딕 EB"/>
      <family val="1"/>
    </font>
    <font>
      <b/>
      <sz val="36"/>
      <color theme="0"/>
      <name val="Rix고딕 EB"/>
      <family val="1"/>
    </font>
    <font>
      <b/>
      <sz val="20"/>
      <color theme="0"/>
      <name val="Rix고딕 EB"/>
      <family val="1"/>
      <charset val="129"/>
    </font>
    <font>
      <b/>
      <sz val="16"/>
      <color theme="3"/>
      <name val="Rix고딕 EB"/>
      <family val="1"/>
    </font>
    <font>
      <b/>
      <sz val="40"/>
      <color theme="3"/>
      <name val="Rix고딕 EB"/>
      <family val="1"/>
    </font>
    <font>
      <sz val="11"/>
      <color theme="0"/>
      <name val="Rix고딕 EB"/>
      <family val="1"/>
    </font>
    <font>
      <sz val="12"/>
      <color theme="0"/>
      <name val="Rix고딕 EB"/>
      <family val="1"/>
    </font>
    <font>
      <b/>
      <sz val="18"/>
      <color rgb="FFFFFF99"/>
      <name val="Rix고딕 EB"/>
      <family val="1"/>
    </font>
    <font>
      <sz val="32"/>
      <color rgb="FFFFFF99"/>
      <name val="Rix고딕 EB"/>
      <family val="1"/>
    </font>
    <font>
      <sz val="26"/>
      <color rgb="FF28FE9E"/>
      <name val="Rix고딕 EB"/>
      <family val="1"/>
    </font>
    <font>
      <b/>
      <sz val="22"/>
      <color rgb="FF28FE9E"/>
      <name val="Rix고딕 EB"/>
      <family val="1"/>
    </font>
    <font>
      <sz val="16"/>
      <name val="Rix고딕 EB"/>
      <family val="1"/>
      <charset val="129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48065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330339"/>
        <bgColor indexed="64"/>
      </patternFill>
    </fill>
    <fill>
      <patternFill patternType="solid">
        <fgColor rgb="FF28FE9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rgb="FF2D6A4F"/>
        <bgColor indexed="64"/>
      </patternFill>
    </fill>
    <fill>
      <patternFill patternType="solid">
        <fgColor rgb="FF193B2C"/>
        <bgColor indexed="64"/>
      </patternFill>
    </fill>
    <fill>
      <patternFill patternType="solid">
        <fgColor rgb="FFFAFF27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7979"/>
        <bgColor indexed="64"/>
      </patternFill>
    </fill>
    <fill>
      <patternFill patternType="solid">
        <fgColor rgb="FF0070C0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>
      <alignment vertical="center"/>
    </xf>
    <xf numFmtId="0" fontId="7" fillId="0" borderId="0" applyNumberFormat="0" applyFill="0" applyBorder="0" applyAlignment="0" applyProtection="0">
      <alignment vertical="center"/>
    </xf>
  </cellStyleXfs>
  <cellXfs count="16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2">
      <alignment vertical="center"/>
    </xf>
    <xf numFmtId="0" fontId="6" fillId="0" borderId="3" xfId="2" applyFont="1" applyBorder="1" applyAlignment="1">
      <alignment horizontal="center" vertical="center"/>
    </xf>
    <xf numFmtId="0" fontId="4" fillId="0" borderId="4" xfId="2" applyBorder="1" applyAlignment="1">
      <alignment horizontal="center" vertical="center"/>
    </xf>
    <xf numFmtId="176" fontId="4" fillId="0" borderId="0" xfId="2" applyNumberFormat="1">
      <alignment vertical="center"/>
    </xf>
    <xf numFmtId="177" fontId="4" fillId="0" borderId="0" xfId="2" applyNumberFormat="1">
      <alignment vertical="center"/>
    </xf>
    <xf numFmtId="0" fontId="7" fillId="0" borderId="0" xfId="3">
      <alignment vertical="center"/>
    </xf>
    <xf numFmtId="0" fontId="9" fillId="0" borderId="0" xfId="2" applyFont="1">
      <alignment vertical="center"/>
    </xf>
    <xf numFmtId="0" fontId="9" fillId="0" borderId="0" xfId="2" applyFont="1" applyAlignment="1">
      <alignment horizontal="center" vertical="center"/>
    </xf>
    <xf numFmtId="0" fontId="10" fillId="0" borderId="1" xfId="2" applyFont="1" applyBorder="1" applyAlignment="1">
      <alignment horizontal="center" vertical="center"/>
    </xf>
    <xf numFmtId="0" fontId="9" fillId="0" borderId="2" xfId="2" applyFont="1" applyBorder="1" applyAlignment="1">
      <alignment horizontal="center" vertical="center"/>
    </xf>
    <xf numFmtId="0" fontId="8" fillId="0" borderId="0" xfId="2" applyFont="1" applyAlignment="1">
      <alignment horizontal="center" vertical="center"/>
    </xf>
    <xf numFmtId="0" fontId="12" fillId="0" borderId="0" xfId="0" applyFont="1">
      <alignment vertical="center"/>
    </xf>
    <xf numFmtId="0" fontId="11" fillId="2" borderId="0" xfId="0" applyFont="1" applyFill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0" fontId="10" fillId="0" borderId="5" xfId="2" applyFont="1" applyBorder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14" fillId="4" borderId="0" xfId="0" applyFont="1" applyFill="1" applyAlignment="1">
      <alignment horizontal="center" vertical="center"/>
    </xf>
    <xf numFmtId="0" fontId="13" fillId="5" borderId="0" xfId="0" applyFont="1" applyFill="1" applyAlignment="1">
      <alignment horizontal="center" vertical="center"/>
    </xf>
    <xf numFmtId="0" fontId="16" fillId="5" borderId="0" xfId="0" applyFont="1" applyFill="1">
      <alignment vertical="center"/>
    </xf>
    <xf numFmtId="0" fontId="0" fillId="6" borderId="0" xfId="0" applyFill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7" fillId="3" borderId="0" xfId="0" applyFont="1" applyFill="1" applyAlignment="1">
      <alignment horizontal="center" vertical="center"/>
    </xf>
    <xf numFmtId="0" fontId="3" fillId="0" borderId="0" xfId="1">
      <alignment vertical="center"/>
    </xf>
    <xf numFmtId="0" fontId="14" fillId="8" borderId="0" xfId="0" applyFont="1" applyFill="1" applyAlignment="1">
      <alignment horizontal="center" vertical="center"/>
    </xf>
    <xf numFmtId="0" fontId="18" fillId="5" borderId="0" xfId="0" applyFont="1" applyFill="1">
      <alignment vertical="center"/>
    </xf>
    <xf numFmtId="178" fontId="14" fillId="2" borderId="0" xfId="0" applyNumberFormat="1" applyFont="1" applyFill="1" applyAlignment="1">
      <alignment horizontal="center" vertical="center"/>
    </xf>
    <xf numFmtId="178" fontId="14" fillId="4" borderId="0" xfId="0" applyNumberFormat="1" applyFont="1" applyFill="1" applyAlignment="1">
      <alignment horizontal="center" vertical="center"/>
    </xf>
    <xf numFmtId="0" fontId="19" fillId="2" borderId="0" xfId="0" applyFont="1" applyFill="1" applyAlignment="1">
      <alignment horizontal="left" vertical="center" wrapText="1" indent="1"/>
    </xf>
    <xf numFmtId="0" fontId="20" fillId="4" borderId="0" xfId="0" applyFont="1" applyFill="1" applyAlignment="1">
      <alignment horizontal="left" vertical="center" indent="1"/>
    </xf>
    <xf numFmtId="0" fontId="20" fillId="2" borderId="0" xfId="0" applyFont="1" applyFill="1" applyAlignment="1">
      <alignment horizontal="left" vertical="center" indent="1"/>
    </xf>
    <xf numFmtId="0" fontId="17" fillId="10" borderId="0" xfId="0" applyFont="1" applyFill="1" applyAlignment="1">
      <alignment horizontal="center" vertical="center"/>
    </xf>
    <xf numFmtId="0" fontId="13" fillId="11" borderId="0" xfId="0" applyFont="1" applyFill="1" applyAlignment="1">
      <alignment horizontal="center" vertical="center"/>
    </xf>
    <xf numFmtId="0" fontId="18" fillId="11" borderId="0" xfId="0" applyFont="1" applyFill="1">
      <alignment vertical="center"/>
    </xf>
    <xf numFmtId="0" fontId="16" fillId="11" borderId="0" xfId="0" applyFont="1" applyFill="1">
      <alignment vertical="center"/>
    </xf>
    <xf numFmtId="0" fontId="0" fillId="12" borderId="0" xfId="0" applyFill="1" applyAlignment="1">
      <alignment horizontal="center" vertical="center"/>
    </xf>
    <xf numFmtId="0" fontId="14" fillId="1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5" fillId="13" borderId="7" xfId="0" applyFont="1" applyFill="1" applyBorder="1" applyAlignment="1">
      <alignment horizontal="center" vertical="center"/>
    </xf>
    <xf numFmtId="0" fontId="25" fillId="13" borderId="8" xfId="0" applyFont="1" applyFill="1" applyBorder="1" applyAlignment="1">
      <alignment horizontal="center" vertical="center"/>
    </xf>
    <xf numFmtId="0" fontId="25" fillId="13" borderId="12" xfId="0" applyFont="1" applyFill="1" applyBorder="1" applyAlignment="1">
      <alignment horizontal="center" vertical="center"/>
    </xf>
    <xf numFmtId="0" fontId="26" fillId="0" borderId="6" xfId="0" applyFont="1" applyBorder="1" applyAlignment="1">
      <alignment horizontal="center" vertical="center"/>
    </xf>
    <xf numFmtId="0" fontId="26" fillId="14" borderId="6" xfId="0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9" fillId="0" borderId="13" xfId="2" applyFont="1" applyBorder="1" applyAlignment="1">
      <alignment horizontal="center" vertical="center"/>
    </xf>
    <xf numFmtId="0" fontId="4" fillId="0" borderId="14" xfId="2" applyBorder="1" applyAlignment="1">
      <alignment horizontal="center" vertical="center"/>
    </xf>
    <xf numFmtId="0" fontId="4" fillId="0" borderId="15" xfId="2" applyBorder="1" applyAlignment="1">
      <alignment horizontal="center" vertical="center"/>
    </xf>
    <xf numFmtId="0" fontId="4" fillId="0" borderId="16" xfId="2" applyBorder="1" applyAlignment="1">
      <alignment horizontal="center" vertical="center"/>
    </xf>
    <xf numFmtId="0" fontId="29" fillId="0" borderId="0" xfId="0" applyFont="1">
      <alignment vertical="center"/>
    </xf>
    <xf numFmtId="0" fontId="30" fillId="0" borderId="0" xfId="0" applyFont="1" applyAlignment="1">
      <alignment horizontal="center" vertical="center"/>
    </xf>
    <xf numFmtId="0" fontId="31" fillId="0" borderId="0" xfId="0" applyFont="1">
      <alignment vertical="center"/>
    </xf>
    <xf numFmtId="0" fontId="32" fillId="0" borderId="0" xfId="0" applyFont="1">
      <alignment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0" fillId="0" borderId="0" xfId="0" applyFont="1">
      <alignment vertical="center"/>
    </xf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>
      <alignment vertical="center"/>
    </xf>
    <xf numFmtId="179" fontId="30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26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5" fillId="15" borderId="6" xfId="0" applyFont="1" applyFill="1" applyBorder="1" applyAlignment="1">
      <alignment horizontal="center" vertical="center"/>
    </xf>
    <xf numFmtId="0" fontId="39" fillId="15" borderId="6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4" fillId="0" borderId="0" xfId="2" applyAlignment="1">
      <alignment horizontal="center" vertical="center"/>
    </xf>
    <xf numFmtId="0" fontId="41" fillId="0" borderId="0" xfId="0" applyFont="1">
      <alignment vertical="center"/>
    </xf>
    <xf numFmtId="0" fontId="0" fillId="0" borderId="5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0" fontId="0" fillId="0" borderId="21" xfId="0" applyBorder="1">
      <alignment vertical="center"/>
    </xf>
    <xf numFmtId="0" fontId="0" fillId="0" borderId="18" xfId="0" applyBorder="1" applyAlignment="1">
      <alignment horizontal="center" vertical="center"/>
    </xf>
    <xf numFmtId="0" fontId="42" fillId="0" borderId="0" xfId="0" applyFont="1">
      <alignment vertical="center"/>
    </xf>
    <xf numFmtId="0" fontId="0" fillId="0" borderId="14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57" fillId="0" borderId="0" xfId="0" applyFont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55" fillId="0" borderId="0" xfId="0" applyFont="1" applyAlignment="1">
      <alignment horizontal="center" vertical="center"/>
    </xf>
    <xf numFmtId="0" fontId="57" fillId="0" borderId="0" xfId="0" applyFont="1">
      <alignment vertical="center"/>
    </xf>
    <xf numFmtId="0" fontId="58" fillId="0" borderId="0" xfId="0" applyFont="1">
      <alignment vertical="center"/>
    </xf>
    <xf numFmtId="0" fontId="56" fillId="0" borderId="0" xfId="0" applyFont="1">
      <alignment vertical="center"/>
    </xf>
    <xf numFmtId="0" fontId="59" fillId="0" borderId="0" xfId="0" applyFont="1">
      <alignment vertical="center"/>
    </xf>
    <xf numFmtId="0" fontId="40" fillId="0" borderId="0" xfId="0" applyFont="1">
      <alignment vertical="center"/>
    </xf>
    <xf numFmtId="180" fontId="59" fillId="0" borderId="0" xfId="0" applyNumberFormat="1" applyFont="1">
      <alignment vertical="center"/>
    </xf>
    <xf numFmtId="0" fontId="11" fillId="0" borderId="0" xfId="0" applyFont="1">
      <alignment vertical="center"/>
    </xf>
    <xf numFmtId="0" fontId="11" fillId="0" borderId="0" xfId="0" applyFont="1" applyAlignment="1">
      <alignment horizontal="center" vertical="center"/>
    </xf>
    <xf numFmtId="0" fontId="14" fillId="16" borderId="0" xfId="0" applyFont="1" applyFill="1" applyAlignment="1">
      <alignment horizontal="center" vertical="center"/>
    </xf>
    <xf numFmtId="0" fontId="14" fillId="17" borderId="0" xfId="0" applyFont="1" applyFill="1" applyAlignment="1">
      <alignment horizontal="center" vertical="center"/>
    </xf>
    <xf numFmtId="0" fontId="49" fillId="0" borderId="0" xfId="0" applyFont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46" fillId="0" borderId="0" xfId="0" applyFont="1">
      <alignment vertical="center"/>
    </xf>
    <xf numFmtId="0" fontId="47" fillId="0" borderId="0" xfId="0" applyFont="1">
      <alignment vertical="center"/>
    </xf>
    <xf numFmtId="0" fontId="45" fillId="0" borderId="0" xfId="0" applyFont="1">
      <alignment vertical="center"/>
    </xf>
    <xf numFmtId="0" fontId="52" fillId="0" borderId="0" xfId="0" applyFont="1">
      <alignment vertical="center"/>
    </xf>
    <xf numFmtId="0" fontId="46" fillId="0" borderId="0" xfId="0" applyFont="1" applyAlignment="1">
      <alignment horizontal="center" vertical="center"/>
    </xf>
    <xf numFmtId="0" fontId="44" fillId="0" borderId="0" xfId="0" applyFont="1">
      <alignment vertical="center"/>
    </xf>
    <xf numFmtId="0" fontId="48" fillId="0" borderId="0" xfId="0" applyFont="1">
      <alignment vertical="center"/>
    </xf>
    <xf numFmtId="0" fontId="43" fillId="0" borderId="0" xfId="0" applyFont="1">
      <alignment vertical="center"/>
    </xf>
    <xf numFmtId="0" fontId="15" fillId="2" borderId="0" xfId="0" applyFont="1" applyFill="1" applyAlignment="1">
      <alignment horizontal="center" vertical="center"/>
    </xf>
    <xf numFmtId="0" fontId="16" fillId="5" borderId="0" xfId="0" applyFont="1" applyFill="1">
      <alignment vertical="center"/>
    </xf>
    <xf numFmtId="0" fontId="17" fillId="3" borderId="0" xfId="0" applyFont="1" applyFill="1" applyAlignment="1">
      <alignment horizontal="left" vertical="center" indent="2"/>
    </xf>
    <xf numFmtId="0" fontId="21" fillId="9" borderId="0" xfId="0" applyFont="1" applyFill="1" applyAlignment="1">
      <alignment horizontal="center" vertical="center"/>
    </xf>
    <xf numFmtId="0" fontId="22" fillId="9" borderId="0" xfId="0" applyFont="1" applyFill="1" applyAlignment="1">
      <alignment horizontal="center" vertical="center"/>
    </xf>
    <xf numFmtId="0" fontId="23" fillId="11" borderId="0" xfId="0" applyFont="1" applyFill="1">
      <alignment vertical="center"/>
    </xf>
    <xf numFmtId="0" fontId="24" fillId="11" borderId="0" xfId="0" applyFont="1" applyFill="1">
      <alignment vertical="center"/>
    </xf>
    <xf numFmtId="0" fontId="17" fillId="10" borderId="0" xfId="0" applyFont="1" applyFill="1" applyAlignment="1">
      <alignment horizontal="left" vertical="center" indent="2"/>
    </xf>
    <xf numFmtId="0" fontId="73" fillId="2" borderId="0" xfId="0" applyFont="1" applyFill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69" fillId="0" borderId="0" xfId="0" applyFont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70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68" fillId="0" borderId="0" xfId="0" applyFont="1" applyAlignment="1">
      <alignment horizontal="left" vertical="center" indent="1"/>
    </xf>
    <xf numFmtId="0" fontId="57" fillId="0" borderId="0" xfId="0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181" fontId="68" fillId="0" borderId="0" xfId="0" applyNumberFormat="1" applyFont="1" applyAlignment="1">
      <alignment horizontal="center" vertical="center"/>
    </xf>
    <xf numFmtId="0" fontId="59" fillId="0" borderId="0" xfId="0" applyFont="1" applyAlignment="1">
      <alignment horizontal="center" vertical="center"/>
    </xf>
    <xf numFmtId="0" fontId="62" fillId="0" borderId="0" xfId="0" applyFont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63" fillId="0" borderId="0" xfId="0" applyFont="1" applyAlignment="1">
      <alignment horizontal="center" vertical="center"/>
    </xf>
    <xf numFmtId="0" fontId="60" fillId="0" borderId="0" xfId="0" applyFont="1" applyAlignment="1">
      <alignment horizontal="center" vertical="center"/>
    </xf>
    <xf numFmtId="0" fontId="67" fillId="0" borderId="0" xfId="0" applyFont="1" applyAlignment="1">
      <alignment horizontal="center" vertical="center"/>
    </xf>
    <xf numFmtId="0" fontId="64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54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65" fillId="0" borderId="0" xfId="0" applyFont="1" applyAlignment="1">
      <alignment horizontal="left" vertical="center"/>
    </xf>
    <xf numFmtId="0" fontId="65" fillId="0" borderId="0" xfId="0" applyFont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51" fillId="0" borderId="0" xfId="0" applyFont="1" applyAlignment="1">
      <alignment horizontal="center" vertical="center"/>
    </xf>
    <xf numFmtId="181" fontId="65" fillId="0" borderId="0" xfId="0" applyNumberFormat="1" applyFont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66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</cellXfs>
  <cellStyles count="4">
    <cellStyle name="표준" xfId="0" builtinId="0"/>
    <cellStyle name="표준 2" xfId="2" xr:uid="{040FB46F-7101-4DD9-8D2E-E5FF1C3C6DF5}"/>
    <cellStyle name="하이퍼링크" xfId="1" builtinId="8"/>
    <cellStyle name="하이퍼링크 2" xfId="3" xr:uid="{27988750-BFC4-4874-88B5-735BDE3F8421}"/>
  </cellStyles>
  <dxfs count="3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  <border outline="0">
        <left style="medium">
          <color indexed="64"/>
        </left>
        <right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0"/>
        <name val="맑은 고딕"/>
        <family val="2"/>
        <scheme val="none"/>
      </font>
    </dxf>
    <dxf>
      <font>
        <color rgb="FF9C0006"/>
      </font>
      <fill>
        <patternFill>
          <bgColor rgb="FFFFC7CE"/>
        </patternFill>
      </fill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wrapText="0" indent="0" justifyLastLine="0" shrinkToFit="0" readingOrder="0"/>
    </dxf>
    <dxf>
      <border diagonalUp="0" diagonalDown="0">
        <top/>
        <bottom style="hair">
          <color auto="1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FFFF99"/>
      </font>
    </dxf>
    <dxf>
      <font>
        <color rgb="FFFFFF99"/>
      </font>
    </dxf>
    <dxf>
      <font>
        <color rgb="FFFFFF99"/>
      </font>
    </dxf>
    <dxf>
      <font>
        <color rgb="FFFFFF99"/>
      </font>
    </dxf>
    <dxf>
      <font>
        <color rgb="FFFFFF99"/>
      </font>
    </dxf>
    <dxf>
      <font>
        <color rgb="FFFFFF99"/>
      </font>
    </dxf>
    <dxf>
      <font>
        <color rgb="FFFFFF99"/>
      </font>
    </dxf>
  </dxfs>
  <tableStyles count="0" defaultTableStyle="TableStyleMedium2" defaultPivotStyle="PivotStyleLight16"/>
  <colors>
    <mruColors>
      <color rgb="FF28FE9E"/>
      <color rgb="FFFFFF99"/>
      <color rgb="FFFF7979"/>
      <color rgb="FFF8F9FA"/>
      <color rgb="FFBEBEBE"/>
      <color rgb="FFFAFF27"/>
      <color rgb="FF2D6A4F"/>
      <color rgb="FF193B2C"/>
      <color rgb="FF330339"/>
      <color rgb="FF2C313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17/06/relationships/rdRichValue" Target="richData/rdrichvalue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20/07/relationships/rdRichValueWebImage" Target="richData/rdRichValueWebImage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microsoft.com/office/2017/06/relationships/rdRichValueStructure" Target="richData/rdrichvaluestructur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280657</xdr:colOff>
          <xdr:row>1</xdr:row>
          <xdr:rowOff>552261</xdr:rowOff>
        </xdr:from>
        <xdr:to>
          <xdr:col>27</xdr:col>
          <xdr:colOff>36214</xdr:colOff>
          <xdr:row>3</xdr:row>
          <xdr:rowOff>253497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복사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615636</xdr:colOff>
          <xdr:row>1</xdr:row>
          <xdr:rowOff>506994</xdr:rowOff>
        </xdr:from>
        <xdr:to>
          <xdr:col>27</xdr:col>
          <xdr:colOff>235390</xdr:colOff>
          <xdr:row>3</xdr:row>
          <xdr:rowOff>144855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복사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251920</xdr:colOff>
      <xdr:row>17</xdr:row>
      <xdr:rowOff>1</xdr:rowOff>
    </xdr:from>
    <xdr:to>
      <xdr:col>32</xdr:col>
      <xdr:colOff>0</xdr:colOff>
      <xdr:row>19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E0875473-8A12-45F1-A007-AA97FE4586DC}"/>
            </a:ext>
          </a:extLst>
        </xdr:cNvPr>
        <xdr:cNvSpPr/>
      </xdr:nvSpPr>
      <xdr:spPr>
        <a:xfrm rot="5400000">
          <a:off x="11364066" y="1200568"/>
          <a:ext cx="724277" cy="6305938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2000">
              <a:schemeClr val="bg1">
                <a:alpha val="5000"/>
              </a:schemeClr>
            </a:gs>
            <a:gs pos="98000">
              <a:schemeClr val="bg1">
                <a:alpha val="5000"/>
              </a:schemeClr>
            </a:gs>
            <a:gs pos="100000">
              <a:schemeClr val="bg1"/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27</xdr:row>
      <xdr:rowOff>0</xdr:rowOff>
    </xdr:from>
    <xdr:to>
      <xdr:col>32</xdr:col>
      <xdr:colOff>2</xdr:colOff>
      <xdr:row>29</xdr:row>
      <xdr:rowOff>0</xdr:rowOff>
    </xdr:to>
    <xdr:sp macro="" textlink="">
      <xdr:nvSpPr>
        <xdr:cNvPr id="27" name="직사각형 26">
          <a:extLst>
            <a:ext uri="{FF2B5EF4-FFF2-40B4-BE49-F238E27FC236}">
              <a16:creationId xmlns:a16="http://schemas.microsoft.com/office/drawing/2014/main" id="{B9649D00-A57D-4027-B655-649104210D7A}"/>
            </a:ext>
          </a:extLst>
        </xdr:cNvPr>
        <xdr:cNvSpPr/>
      </xdr:nvSpPr>
      <xdr:spPr>
        <a:xfrm rot="5400000">
          <a:off x="11364068" y="3916607"/>
          <a:ext cx="724277" cy="6305938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2000">
              <a:schemeClr val="bg1">
                <a:alpha val="5000"/>
              </a:schemeClr>
            </a:gs>
            <a:gs pos="98000">
              <a:schemeClr val="bg1">
                <a:alpha val="5000"/>
              </a:schemeClr>
            </a:gs>
            <a:gs pos="100000">
              <a:schemeClr val="bg1"/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0</xdr:colOff>
      <xdr:row>27</xdr:row>
      <xdr:rowOff>0</xdr:rowOff>
    </xdr:from>
    <xdr:to>
      <xdr:col>12</xdr:col>
      <xdr:colOff>3</xdr:colOff>
      <xdr:row>29</xdr:row>
      <xdr:rowOff>0</xdr:rowOff>
    </xdr:to>
    <xdr:sp macro="" textlink="">
      <xdr:nvSpPr>
        <xdr:cNvPr id="28" name="직사각형 27">
          <a:extLst>
            <a:ext uri="{FF2B5EF4-FFF2-40B4-BE49-F238E27FC236}">
              <a16:creationId xmlns:a16="http://schemas.microsoft.com/office/drawing/2014/main" id="{7430B033-4E3F-4482-9238-91379F6EF114}"/>
            </a:ext>
          </a:extLst>
        </xdr:cNvPr>
        <xdr:cNvSpPr/>
      </xdr:nvSpPr>
      <xdr:spPr>
        <a:xfrm rot="5400000">
          <a:off x="3042753" y="3916607"/>
          <a:ext cx="724277" cy="6305938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2000">
              <a:schemeClr val="bg1">
                <a:alpha val="5000"/>
              </a:schemeClr>
            </a:gs>
            <a:gs pos="98000">
              <a:schemeClr val="bg1">
                <a:alpha val="5000"/>
              </a:schemeClr>
            </a:gs>
            <a:gs pos="100000">
              <a:schemeClr val="bg1"/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0</xdr:colOff>
      <xdr:row>17</xdr:row>
      <xdr:rowOff>1</xdr:rowOff>
    </xdr:from>
    <xdr:to>
      <xdr:col>12</xdr:col>
      <xdr:colOff>3</xdr:colOff>
      <xdr:row>19</xdr:row>
      <xdr:rowOff>0</xdr:rowOff>
    </xdr:to>
    <xdr:sp macro="" textlink="">
      <xdr:nvSpPr>
        <xdr:cNvPr id="29" name="직사각형 28">
          <a:extLst>
            <a:ext uri="{FF2B5EF4-FFF2-40B4-BE49-F238E27FC236}">
              <a16:creationId xmlns:a16="http://schemas.microsoft.com/office/drawing/2014/main" id="{83731A99-E9DC-42AE-90FE-371215BB5716}"/>
            </a:ext>
          </a:extLst>
        </xdr:cNvPr>
        <xdr:cNvSpPr/>
      </xdr:nvSpPr>
      <xdr:spPr>
        <a:xfrm rot="5400000">
          <a:off x="3042753" y="1200568"/>
          <a:ext cx="724277" cy="6305938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2000">
              <a:schemeClr val="bg1">
                <a:alpha val="5000"/>
              </a:schemeClr>
            </a:gs>
            <a:gs pos="98000">
              <a:schemeClr val="bg1">
                <a:alpha val="5000"/>
              </a:schemeClr>
            </a:gs>
            <a:gs pos="100000">
              <a:schemeClr val="bg1"/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0</xdr:colOff>
      <xdr:row>17</xdr:row>
      <xdr:rowOff>0</xdr:rowOff>
    </xdr:from>
    <xdr:to>
      <xdr:col>11</xdr:col>
      <xdr:colOff>669168</xdr:colOff>
      <xdr:row>19</xdr:row>
      <xdr:rowOff>0</xdr:rowOff>
    </xdr:to>
    <xdr:sp macro="" textlink="">
      <xdr:nvSpPr>
        <xdr:cNvPr id="32" name="직사각형 31">
          <a:extLst>
            <a:ext uri="{FF2B5EF4-FFF2-40B4-BE49-F238E27FC236}">
              <a16:creationId xmlns:a16="http://schemas.microsoft.com/office/drawing/2014/main" id="{2EC3EE5C-0F38-4F6D-BEB7-8410F48DE477}"/>
            </a:ext>
          </a:extLst>
        </xdr:cNvPr>
        <xdr:cNvSpPr/>
      </xdr:nvSpPr>
      <xdr:spPr>
        <a:xfrm>
          <a:off x="251923" y="3991397"/>
          <a:ext cx="6305934" cy="724278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10000">
              <a:schemeClr val="bg1">
                <a:alpha val="0"/>
              </a:schemeClr>
            </a:gs>
            <a:gs pos="90000">
              <a:schemeClr val="bg1">
                <a:alpha val="0"/>
              </a:schemeClr>
            </a:gs>
            <a:gs pos="100000">
              <a:schemeClr val="bg1"/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17</xdr:row>
      <xdr:rowOff>0</xdr:rowOff>
    </xdr:from>
    <xdr:to>
      <xdr:col>31</xdr:col>
      <xdr:colOff>669168</xdr:colOff>
      <xdr:row>19</xdr:row>
      <xdr:rowOff>0</xdr:rowOff>
    </xdr:to>
    <xdr:sp macro="" textlink="">
      <xdr:nvSpPr>
        <xdr:cNvPr id="33" name="직사각형 32">
          <a:extLst>
            <a:ext uri="{FF2B5EF4-FFF2-40B4-BE49-F238E27FC236}">
              <a16:creationId xmlns:a16="http://schemas.microsoft.com/office/drawing/2014/main" id="{4DED1919-94CE-4379-B179-704254577E50}"/>
            </a:ext>
          </a:extLst>
        </xdr:cNvPr>
        <xdr:cNvSpPr/>
      </xdr:nvSpPr>
      <xdr:spPr>
        <a:xfrm>
          <a:off x="8573238" y="3991397"/>
          <a:ext cx="6305934" cy="724278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10000">
              <a:schemeClr val="bg1">
                <a:alpha val="0"/>
              </a:schemeClr>
            </a:gs>
            <a:gs pos="90000">
              <a:schemeClr val="bg1">
                <a:alpha val="0"/>
              </a:schemeClr>
            </a:gs>
            <a:gs pos="100000">
              <a:schemeClr val="bg1"/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27</xdr:row>
      <xdr:rowOff>0</xdr:rowOff>
    </xdr:from>
    <xdr:to>
      <xdr:col>31</xdr:col>
      <xdr:colOff>669168</xdr:colOff>
      <xdr:row>29</xdr:row>
      <xdr:rowOff>1</xdr:rowOff>
    </xdr:to>
    <xdr:sp macro="" textlink="">
      <xdr:nvSpPr>
        <xdr:cNvPr id="34" name="직사각형 33">
          <a:extLst>
            <a:ext uri="{FF2B5EF4-FFF2-40B4-BE49-F238E27FC236}">
              <a16:creationId xmlns:a16="http://schemas.microsoft.com/office/drawing/2014/main" id="{8FC2AE64-B87B-4F46-8889-E6E5ABCE4149}"/>
            </a:ext>
          </a:extLst>
        </xdr:cNvPr>
        <xdr:cNvSpPr/>
      </xdr:nvSpPr>
      <xdr:spPr>
        <a:xfrm>
          <a:off x="8573238" y="6707437"/>
          <a:ext cx="6305934" cy="724278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10000">
              <a:schemeClr val="bg1">
                <a:alpha val="0"/>
              </a:schemeClr>
            </a:gs>
            <a:gs pos="90000">
              <a:schemeClr val="bg1">
                <a:alpha val="0"/>
              </a:schemeClr>
            </a:gs>
            <a:gs pos="100000">
              <a:schemeClr val="bg1"/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0</xdr:colOff>
      <xdr:row>27</xdr:row>
      <xdr:rowOff>0</xdr:rowOff>
    </xdr:from>
    <xdr:to>
      <xdr:col>11</xdr:col>
      <xdr:colOff>669168</xdr:colOff>
      <xdr:row>29</xdr:row>
      <xdr:rowOff>1</xdr:rowOff>
    </xdr:to>
    <xdr:sp macro="" textlink="">
      <xdr:nvSpPr>
        <xdr:cNvPr id="35" name="직사각형 34">
          <a:extLst>
            <a:ext uri="{FF2B5EF4-FFF2-40B4-BE49-F238E27FC236}">
              <a16:creationId xmlns:a16="http://schemas.microsoft.com/office/drawing/2014/main" id="{95DB33A2-774A-4976-9019-6D7DB289E28E}"/>
            </a:ext>
          </a:extLst>
        </xdr:cNvPr>
        <xdr:cNvSpPr/>
      </xdr:nvSpPr>
      <xdr:spPr>
        <a:xfrm>
          <a:off x="251923" y="6707437"/>
          <a:ext cx="6305934" cy="724278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10000">
              <a:schemeClr val="bg1">
                <a:alpha val="0"/>
              </a:schemeClr>
            </a:gs>
            <a:gs pos="90000">
              <a:schemeClr val="bg1">
                <a:alpha val="0"/>
              </a:schemeClr>
            </a:gs>
            <a:gs pos="100000">
              <a:schemeClr val="bg1"/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0</xdr:colOff>
      <xdr:row>3</xdr:row>
      <xdr:rowOff>212560</xdr:rowOff>
    </xdr:from>
    <xdr:to>
      <xdr:col>13</xdr:col>
      <xdr:colOff>0</xdr:colOff>
      <xdr:row>9</xdr:row>
      <xdr:rowOff>55108</xdr:rowOff>
    </xdr:to>
    <xdr:grpSp>
      <xdr:nvGrpSpPr>
        <xdr:cNvPr id="38" name="그룹 37">
          <a:extLst>
            <a:ext uri="{FF2B5EF4-FFF2-40B4-BE49-F238E27FC236}">
              <a16:creationId xmlns:a16="http://schemas.microsoft.com/office/drawing/2014/main" id="{B5299626-C26E-4D5D-FDDA-277DF28B6D12}"/>
            </a:ext>
          </a:extLst>
        </xdr:cNvPr>
        <xdr:cNvGrpSpPr/>
      </xdr:nvGrpSpPr>
      <xdr:grpSpPr>
        <a:xfrm>
          <a:off x="732150" y="897474"/>
          <a:ext cx="6077631" cy="1558771"/>
          <a:chOff x="251921" y="227301"/>
          <a:chExt cx="6301247" cy="1856925"/>
        </a:xfrm>
      </xdr:grpSpPr>
      <xdr:sp macro="" textlink="">
        <xdr:nvSpPr>
          <xdr:cNvPr id="17" name="직사각형 16">
            <a:extLst>
              <a:ext uri="{FF2B5EF4-FFF2-40B4-BE49-F238E27FC236}">
                <a16:creationId xmlns:a16="http://schemas.microsoft.com/office/drawing/2014/main" id="{9C52895F-A64C-478A-B1E3-624C28808390}"/>
              </a:ext>
            </a:extLst>
          </xdr:cNvPr>
          <xdr:cNvSpPr/>
        </xdr:nvSpPr>
        <xdr:spPr>
          <a:xfrm rot="5400000">
            <a:off x="2473495" y="-1994273"/>
            <a:ext cx="1856924" cy="6300072"/>
          </a:xfrm>
          <a:prstGeom prst="rect">
            <a:avLst/>
          </a:prstGeom>
          <a:noFill/>
          <a:ln w="19050">
            <a:solidFill>
              <a:srgbClr val="BEBEBE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36" name="직사각형 35">
            <a:extLst>
              <a:ext uri="{FF2B5EF4-FFF2-40B4-BE49-F238E27FC236}">
                <a16:creationId xmlns:a16="http://schemas.microsoft.com/office/drawing/2014/main" id="{8D299B30-8B40-4818-BD55-3A9809BDBED1}"/>
              </a:ext>
            </a:extLst>
          </xdr:cNvPr>
          <xdr:cNvSpPr/>
        </xdr:nvSpPr>
        <xdr:spPr>
          <a:xfrm rot="5460000">
            <a:off x="2475256" y="-1993687"/>
            <a:ext cx="1856924" cy="6298900"/>
          </a:xfrm>
          <a:prstGeom prst="rect">
            <a:avLst/>
          </a:prstGeom>
          <a:noFill/>
          <a:ln w="19050">
            <a:solidFill>
              <a:srgbClr val="BEBEBE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37" name="직사각형 36">
            <a:extLst>
              <a:ext uri="{FF2B5EF4-FFF2-40B4-BE49-F238E27FC236}">
                <a16:creationId xmlns:a16="http://schemas.microsoft.com/office/drawing/2014/main" id="{3282DEB0-E04A-4D75-B0A1-C51B1760E137}"/>
              </a:ext>
            </a:extLst>
          </xdr:cNvPr>
          <xdr:cNvSpPr/>
        </xdr:nvSpPr>
        <xdr:spPr>
          <a:xfrm rot="5340000">
            <a:off x="2473496" y="-1994272"/>
            <a:ext cx="1856924" cy="6300072"/>
          </a:xfrm>
          <a:prstGeom prst="rect">
            <a:avLst/>
          </a:prstGeom>
          <a:noFill/>
          <a:ln w="19050">
            <a:solidFill>
              <a:srgbClr val="BEBEBE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63374</xdr:colOff>
          <xdr:row>5</xdr:row>
          <xdr:rowOff>190123</xdr:rowOff>
        </xdr:from>
        <xdr:to>
          <xdr:col>38</xdr:col>
          <xdr:colOff>72428</xdr:colOff>
          <xdr:row>7</xdr:row>
          <xdr:rowOff>280657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복사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79</xdr:col>
      <xdr:colOff>0</xdr:colOff>
      <xdr:row>23</xdr:row>
      <xdr:rowOff>186244</xdr:rowOff>
    </xdr:from>
    <xdr:to>
      <xdr:col>80</xdr:col>
      <xdr:colOff>0</xdr:colOff>
      <xdr:row>30</xdr:row>
      <xdr:rowOff>7324</xdr:rowOff>
    </xdr:to>
    <xdr:grpSp>
      <xdr:nvGrpSpPr>
        <xdr:cNvPr id="100" name="그룹 99">
          <a:extLst>
            <a:ext uri="{FF2B5EF4-FFF2-40B4-BE49-F238E27FC236}">
              <a16:creationId xmlns:a16="http://schemas.microsoft.com/office/drawing/2014/main" id="{C1633214-7A69-EFB1-1D18-71F190B48EAB}"/>
            </a:ext>
          </a:extLst>
        </xdr:cNvPr>
        <xdr:cNvGrpSpPr/>
      </xdr:nvGrpSpPr>
      <xdr:grpSpPr>
        <a:xfrm>
          <a:off x="15083073" y="4568121"/>
          <a:ext cx="190123" cy="1151940"/>
          <a:chOff x="15375371" y="4593988"/>
          <a:chExt cx="191416" cy="1160993"/>
        </a:xfrm>
      </xdr:grpSpPr>
      <xdr:cxnSp macro="">
        <xdr:nvCxnSpPr>
          <xdr:cNvPr id="19" name="직선 연결선 18">
            <a:extLst>
              <a:ext uri="{FF2B5EF4-FFF2-40B4-BE49-F238E27FC236}">
                <a16:creationId xmlns:a16="http://schemas.microsoft.com/office/drawing/2014/main" id="{0FB17230-973C-4D1C-B447-1F4F2D9AE958}"/>
              </a:ext>
            </a:extLst>
          </xdr:cNvPr>
          <xdr:cNvCxnSpPr>
            <a:cxnSpLocks noChangeAspect="1"/>
          </xdr:cNvCxnSpPr>
        </xdr:nvCxnSpPr>
        <xdr:spPr>
          <a:xfrm>
            <a:off x="15375371" y="4593988"/>
            <a:ext cx="191416" cy="0"/>
          </a:xfrm>
          <a:prstGeom prst="line">
            <a:avLst/>
          </a:prstGeom>
          <a:ln w="57150" cap="rnd">
            <a:solidFill>
              <a:srgbClr val="F8F9FA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" name="직선 연결선 19">
            <a:extLst>
              <a:ext uri="{FF2B5EF4-FFF2-40B4-BE49-F238E27FC236}">
                <a16:creationId xmlns:a16="http://schemas.microsoft.com/office/drawing/2014/main" id="{65D617CB-A5EB-49B7-AA40-40E72A5D5BCC}"/>
              </a:ext>
            </a:extLst>
          </xdr:cNvPr>
          <xdr:cNvCxnSpPr>
            <a:cxnSpLocks noChangeAspect="1"/>
          </xdr:cNvCxnSpPr>
        </xdr:nvCxnSpPr>
        <xdr:spPr>
          <a:xfrm>
            <a:off x="15375371" y="4599161"/>
            <a:ext cx="0" cy="574247"/>
          </a:xfrm>
          <a:prstGeom prst="line">
            <a:avLst/>
          </a:prstGeom>
          <a:ln w="57150" cap="rnd">
            <a:solidFill>
              <a:srgbClr val="F8F9FA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" name="직선 연결선 30">
            <a:extLst>
              <a:ext uri="{FF2B5EF4-FFF2-40B4-BE49-F238E27FC236}">
                <a16:creationId xmlns:a16="http://schemas.microsoft.com/office/drawing/2014/main" id="{74C552A8-D1CD-4992-822D-D36786D79535}"/>
              </a:ext>
            </a:extLst>
          </xdr:cNvPr>
          <xdr:cNvCxnSpPr>
            <a:cxnSpLocks noChangeAspect="1"/>
          </xdr:cNvCxnSpPr>
        </xdr:nvCxnSpPr>
        <xdr:spPr>
          <a:xfrm>
            <a:off x="15375371" y="5754981"/>
            <a:ext cx="191416" cy="0"/>
          </a:xfrm>
          <a:prstGeom prst="line">
            <a:avLst/>
          </a:prstGeom>
          <a:ln w="57150" cap="rnd">
            <a:solidFill>
              <a:srgbClr val="F8F9FA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3" name="직선 연결선 32">
            <a:extLst>
              <a:ext uri="{FF2B5EF4-FFF2-40B4-BE49-F238E27FC236}">
                <a16:creationId xmlns:a16="http://schemas.microsoft.com/office/drawing/2014/main" id="{1FFFC1FB-B43C-4A4F-B83F-3549F693B6F9}"/>
              </a:ext>
            </a:extLst>
          </xdr:cNvPr>
          <xdr:cNvCxnSpPr>
            <a:cxnSpLocks noChangeAspect="1"/>
          </xdr:cNvCxnSpPr>
        </xdr:nvCxnSpPr>
        <xdr:spPr>
          <a:xfrm>
            <a:off x="15375371" y="5173407"/>
            <a:ext cx="0" cy="574250"/>
          </a:xfrm>
          <a:prstGeom prst="line">
            <a:avLst/>
          </a:prstGeom>
          <a:ln w="57150" cap="rnd">
            <a:solidFill>
              <a:srgbClr val="F8F9FA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78</xdr:col>
      <xdr:colOff>0</xdr:colOff>
      <xdr:row>26</xdr:row>
      <xdr:rowOff>172016</xdr:rowOff>
    </xdr:from>
    <xdr:to>
      <xdr:col>79</xdr:col>
      <xdr:colOff>0</xdr:colOff>
      <xdr:row>26</xdr:row>
      <xdr:rowOff>172016</xdr:rowOff>
    </xdr:to>
    <xdr:cxnSp macro="">
      <xdr:nvCxnSpPr>
        <xdr:cNvPr id="40" name="직선 연결선 39">
          <a:extLst>
            <a:ext uri="{FF2B5EF4-FFF2-40B4-BE49-F238E27FC236}">
              <a16:creationId xmlns:a16="http://schemas.microsoft.com/office/drawing/2014/main" id="{088E3076-CB92-4E8C-8919-0574E6A97D94}"/>
            </a:ext>
          </a:extLst>
        </xdr:cNvPr>
        <xdr:cNvCxnSpPr>
          <a:cxnSpLocks noChangeAspect="1"/>
        </xdr:cNvCxnSpPr>
      </xdr:nvCxnSpPr>
      <xdr:spPr>
        <a:xfrm>
          <a:off x="14892950" y="5133315"/>
          <a:ext cx="190123" cy="0"/>
        </a:xfrm>
        <a:prstGeom prst="line">
          <a:avLst/>
        </a:prstGeom>
        <a:ln w="57150" cap="rnd">
          <a:solidFill>
            <a:srgbClr val="F8F9F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27</xdr:row>
      <xdr:rowOff>0</xdr:rowOff>
    </xdr:from>
    <xdr:to>
      <xdr:col>20</xdr:col>
      <xdr:colOff>190122</xdr:colOff>
      <xdr:row>41</xdr:row>
      <xdr:rowOff>1</xdr:rowOff>
    </xdr:to>
    <xdr:grpSp>
      <xdr:nvGrpSpPr>
        <xdr:cNvPr id="94" name="그룹 93">
          <a:extLst>
            <a:ext uri="{FF2B5EF4-FFF2-40B4-BE49-F238E27FC236}">
              <a16:creationId xmlns:a16="http://schemas.microsoft.com/office/drawing/2014/main" id="{BBCCEB01-2F03-DAC0-C892-13FF2697E8A2}"/>
            </a:ext>
          </a:extLst>
        </xdr:cNvPr>
        <xdr:cNvGrpSpPr/>
      </xdr:nvGrpSpPr>
      <xdr:grpSpPr>
        <a:xfrm>
          <a:off x="3847723" y="5151422"/>
          <a:ext cx="190122" cy="2652666"/>
          <a:chOff x="4037846" y="5151422"/>
          <a:chExt cx="190122" cy="2652666"/>
        </a:xfrm>
      </xdr:grpSpPr>
      <xdr:cxnSp macro="">
        <xdr:nvCxnSpPr>
          <xdr:cNvPr id="35" name="직선 연결선 34">
            <a:extLst>
              <a:ext uri="{FF2B5EF4-FFF2-40B4-BE49-F238E27FC236}">
                <a16:creationId xmlns:a16="http://schemas.microsoft.com/office/drawing/2014/main" id="{18B747D3-8ABE-4D3B-AA81-D888368ED5BA}"/>
              </a:ext>
            </a:extLst>
          </xdr:cNvPr>
          <xdr:cNvCxnSpPr>
            <a:cxnSpLocks noChangeAspect="1"/>
          </xdr:cNvCxnSpPr>
        </xdr:nvCxnSpPr>
        <xdr:spPr>
          <a:xfrm flipH="1">
            <a:off x="4037846" y="5151422"/>
            <a:ext cx="190122" cy="0"/>
          </a:xfrm>
          <a:prstGeom prst="line">
            <a:avLst/>
          </a:prstGeom>
          <a:ln w="57150" cap="rnd">
            <a:solidFill>
              <a:srgbClr val="F8F9FA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" name="직선 연결선 35">
            <a:extLst>
              <a:ext uri="{FF2B5EF4-FFF2-40B4-BE49-F238E27FC236}">
                <a16:creationId xmlns:a16="http://schemas.microsoft.com/office/drawing/2014/main" id="{F103D06A-84C0-4BFE-B119-3BDF487D682A}"/>
              </a:ext>
            </a:extLst>
          </xdr:cNvPr>
          <xdr:cNvCxnSpPr>
            <a:cxnSpLocks noChangeAspect="1"/>
          </xdr:cNvCxnSpPr>
        </xdr:nvCxnSpPr>
        <xdr:spPr>
          <a:xfrm flipV="1">
            <a:off x="4227968" y="5151422"/>
            <a:ext cx="0" cy="1321807"/>
          </a:xfrm>
          <a:prstGeom prst="line">
            <a:avLst/>
          </a:prstGeom>
          <a:ln w="57150" cap="rnd">
            <a:solidFill>
              <a:srgbClr val="F8F9FA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직선 연결선 42">
            <a:extLst>
              <a:ext uri="{FF2B5EF4-FFF2-40B4-BE49-F238E27FC236}">
                <a16:creationId xmlns:a16="http://schemas.microsoft.com/office/drawing/2014/main" id="{234DE6A7-B9B8-4A17-8F5C-1FE2AC605598}"/>
              </a:ext>
            </a:extLst>
          </xdr:cNvPr>
          <xdr:cNvCxnSpPr>
            <a:cxnSpLocks noChangeAspect="1"/>
          </xdr:cNvCxnSpPr>
        </xdr:nvCxnSpPr>
        <xdr:spPr>
          <a:xfrm flipH="1">
            <a:off x="4037846" y="7804087"/>
            <a:ext cx="190122" cy="0"/>
          </a:xfrm>
          <a:prstGeom prst="line">
            <a:avLst/>
          </a:prstGeom>
          <a:ln w="57150" cap="rnd">
            <a:solidFill>
              <a:srgbClr val="F8F9FA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직선 연결선 45">
            <a:extLst>
              <a:ext uri="{FF2B5EF4-FFF2-40B4-BE49-F238E27FC236}">
                <a16:creationId xmlns:a16="http://schemas.microsoft.com/office/drawing/2014/main" id="{C38FDD01-6BE0-4014-9CC4-EAE7CF8AAC15}"/>
              </a:ext>
            </a:extLst>
          </xdr:cNvPr>
          <xdr:cNvCxnSpPr>
            <a:cxnSpLocks noChangeAspect="1"/>
          </xdr:cNvCxnSpPr>
        </xdr:nvCxnSpPr>
        <xdr:spPr>
          <a:xfrm flipV="1">
            <a:off x="4227968" y="6473228"/>
            <a:ext cx="0" cy="1330860"/>
          </a:xfrm>
          <a:prstGeom prst="line">
            <a:avLst/>
          </a:prstGeom>
          <a:ln w="57150" cap="rnd">
            <a:solidFill>
              <a:srgbClr val="F8F9FA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10</xdr:col>
      <xdr:colOff>0</xdr:colOff>
      <xdr:row>44</xdr:row>
      <xdr:rowOff>7545</xdr:rowOff>
    </xdr:from>
    <xdr:to>
      <xdr:col>11</xdr:col>
      <xdr:colOff>0</xdr:colOff>
      <xdr:row>44</xdr:row>
      <xdr:rowOff>7545</xdr:rowOff>
    </xdr:to>
    <xdr:cxnSp macro="">
      <xdr:nvCxnSpPr>
        <xdr:cNvPr id="42" name="직선 연결선 41">
          <a:extLst>
            <a:ext uri="{FF2B5EF4-FFF2-40B4-BE49-F238E27FC236}">
              <a16:creationId xmlns:a16="http://schemas.microsoft.com/office/drawing/2014/main" id="{FFD2B75C-DC3B-496C-A2E2-302E5DB9736B}"/>
            </a:ext>
          </a:extLst>
        </xdr:cNvPr>
        <xdr:cNvCxnSpPr>
          <a:cxnSpLocks noChangeAspect="1"/>
        </xdr:cNvCxnSpPr>
      </xdr:nvCxnSpPr>
      <xdr:spPr>
        <a:xfrm flipH="1">
          <a:off x="2136618" y="8382000"/>
          <a:ext cx="190123" cy="0"/>
        </a:xfrm>
        <a:prstGeom prst="line">
          <a:avLst/>
        </a:prstGeom>
        <a:ln w="57150" cap="rnd">
          <a:solidFill>
            <a:srgbClr val="F8F9F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190122</xdr:colOff>
      <xdr:row>41</xdr:row>
      <xdr:rowOff>7545</xdr:rowOff>
    </xdr:from>
    <xdr:to>
      <xdr:col>10</xdr:col>
      <xdr:colOff>190122</xdr:colOff>
      <xdr:row>44</xdr:row>
      <xdr:rowOff>7545</xdr:rowOff>
    </xdr:to>
    <xdr:cxnSp macro="">
      <xdr:nvCxnSpPr>
        <xdr:cNvPr id="44" name="직선 연결선 43">
          <a:extLst>
            <a:ext uri="{FF2B5EF4-FFF2-40B4-BE49-F238E27FC236}">
              <a16:creationId xmlns:a16="http://schemas.microsoft.com/office/drawing/2014/main" id="{0B0810AA-6544-49BF-A7AB-FB0AABF5535E}"/>
            </a:ext>
          </a:extLst>
        </xdr:cNvPr>
        <xdr:cNvCxnSpPr>
          <a:cxnSpLocks noChangeAspect="1"/>
        </xdr:cNvCxnSpPr>
      </xdr:nvCxnSpPr>
      <xdr:spPr>
        <a:xfrm rot="10800000">
          <a:off x="2326740" y="7811632"/>
          <a:ext cx="0" cy="570368"/>
        </a:xfrm>
        <a:prstGeom prst="line">
          <a:avLst/>
        </a:prstGeom>
        <a:ln w="57150" cap="rnd">
          <a:solidFill>
            <a:srgbClr val="F8F9F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0</xdr:colOff>
      <xdr:row>38</xdr:row>
      <xdr:rowOff>0</xdr:rowOff>
    </xdr:from>
    <xdr:to>
      <xdr:col>11</xdr:col>
      <xdr:colOff>0</xdr:colOff>
      <xdr:row>38</xdr:row>
      <xdr:rowOff>0</xdr:rowOff>
    </xdr:to>
    <xdr:cxnSp macro="">
      <xdr:nvCxnSpPr>
        <xdr:cNvPr id="57" name="직선 연결선 56">
          <a:extLst>
            <a:ext uri="{FF2B5EF4-FFF2-40B4-BE49-F238E27FC236}">
              <a16:creationId xmlns:a16="http://schemas.microsoft.com/office/drawing/2014/main" id="{D9E64A6C-97A1-482E-B133-65AFB69A9CDF}"/>
            </a:ext>
          </a:extLst>
        </xdr:cNvPr>
        <xdr:cNvCxnSpPr>
          <a:cxnSpLocks noChangeAspect="1"/>
        </xdr:cNvCxnSpPr>
      </xdr:nvCxnSpPr>
      <xdr:spPr>
        <a:xfrm flipH="1">
          <a:off x="2136618" y="7233719"/>
          <a:ext cx="190123" cy="0"/>
        </a:xfrm>
        <a:prstGeom prst="line">
          <a:avLst/>
        </a:prstGeom>
        <a:ln w="57150" cap="rnd">
          <a:solidFill>
            <a:srgbClr val="F8F9F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41</xdr:row>
      <xdr:rowOff>7545</xdr:rowOff>
    </xdr:from>
    <xdr:to>
      <xdr:col>12</xdr:col>
      <xdr:colOff>0</xdr:colOff>
      <xdr:row>41</xdr:row>
      <xdr:rowOff>7545</xdr:rowOff>
    </xdr:to>
    <xdr:cxnSp macro="">
      <xdr:nvCxnSpPr>
        <xdr:cNvPr id="58" name="직선 연결선 57">
          <a:extLst>
            <a:ext uri="{FF2B5EF4-FFF2-40B4-BE49-F238E27FC236}">
              <a16:creationId xmlns:a16="http://schemas.microsoft.com/office/drawing/2014/main" id="{26A16483-4775-45CC-91FF-57887984FD28}"/>
            </a:ext>
          </a:extLst>
        </xdr:cNvPr>
        <xdr:cNvCxnSpPr>
          <a:cxnSpLocks noChangeAspect="1"/>
        </xdr:cNvCxnSpPr>
      </xdr:nvCxnSpPr>
      <xdr:spPr>
        <a:xfrm flipH="1">
          <a:off x="2326741" y="7811632"/>
          <a:ext cx="190122" cy="0"/>
        </a:xfrm>
        <a:prstGeom prst="line">
          <a:avLst/>
        </a:prstGeom>
        <a:ln w="57150" cap="rnd">
          <a:solidFill>
            <a:srgbClr val="F8F9F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190122</xdr:colOff>
      <xdr:row>38</xdr:row>
      <xdr:rowOff>9054</xdr:rowOff>
    </xdr:from>
    <xdr:to>
      <xdr:col>10</xdr:col>
      <xdr:colOff>190122</xdr:colOff>
      <xdr:row>41</xdr:row>
      <xdr:rowOff>9054</xdr:rowOff>
    </xdr:to>
    <xdr:cxnSp macro="">
      <xdr:nvCxnSpPr>
        <xdr:cNvPr id="59" name="직선 연결선 58">
          <a:extLst>
            <a:ext uri="{FF2B5EF4-FFF2-40B4-BE49-F238E27FC236}">
              <a16:creationId xmlns:a16="http://schemas.microsoft.com/office/drawing/2014/main" id="{2D5BCD50-081F-42C9-86BA-F72B9D1B4A06}"/>
            </a:ext>
          </a:extLst>
        </xdr:cNvPr>
        <xdr:cNvCxnSpPr>
          <a:cxnSpLocks noChangeAspect="1"/>
        </xdr:cNvCxnSpPr>
      </xdr:nvCxnSpPr>
      <xdr:spPr>
        <a:xfrm rot="10800000">
          <a:off x="2326740" y="7242773"/>
          <a:ext cx="0" cy="570368"/>
        </a:xfrm>
        <a:prstGeom prst="line">
          <a:avLst/>
        </a:prstGeom>
        <a:ln w="57150" cap="rnd">
          <a:solidFill>
            <a:srgbClr val="F8F9F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0</xdr:colOff>
      <xdr:row>24</xdr:row>
      <xdr:rowOff>0</xdr:rowOff>
    </xdr:from>
    <xdr:to>
      <xdr:col>11</xdr:col>
      <xdr:colOff>36214</xdr:colOff>
      <xdr:row>24</xdr:row>
      <xdr:rowOff>0</xdr:rowOff>
    </xdr:to>
    <xdr:cxnSp macro="">
      <xdr:nvCxnSpPr>
        <xdr:cNvPr id="45" name="직선 연결선 44">
          <a:extLst>
            <a:ext uri="{FF2B5EF4-FFF2-40B4-BE49-F238E27FC236}">
              <a16:creationId xmlns:a16="http://schemas.microsoft.com/office/drawing/2014/main" id="{8B597A97-7603-47CC-8DDC-5FC6C8F1A7A6}"/>
            </a:ext>
          </a:extLst>
        </xdr:cNvPr>
        <xdr:cNvCxnSpPr>
          <a:cxnSpLocks noChangeAspect="1"/>
        </xdr:cNvCxnSpPr>
      </xdr:nvCxnSpPr>
      <xdr:spPr>
        <a:xfrm flipH="1">
          <a:off x="2136618" y="4771176"/>
          <a:ext cx="226337" cy="0"/>
        </a:xfrm>
        <a:prstGeom prst="line">
          <a:avLst/>
        </a:prstGeom>
        <a:ln w="57150" cap="rnd">
          <a:solidFill>
            <a:srgbClr val="F8F9F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36213</xdr:colOff>
      <xdr:row>24</xdr:row>
      <xdr:rowOff>9054</xdr:rowOff>
    </xdr:from>
    <xdr:to>
      <xdr:col>11</xdr:col>
      <xdr:colOff>36213</xdr:colOff>
      <xdr:row>27</xdr:row>
      <xdr:rowOff>9053</xdr:rowOff>
    </xdr:to>
    <xdr:cxnSp macro="">
      <xdr:nvCxnSpPr>
        <xdr:cNvPr id="47" name="직선 연결선 46">
          <a:extLst>
            <a:ext uri="{FF2B5EF4-FFF2-40B4-BE49-F238E27FC236}">
              <a16:creationId xmlns:a16="http://schemas.microsoft.com/office/drawing/2014/main" id="{1C1F60AF-1CAD-4986-B386-12DBAC361CD1}"/>
            </a:ext>
          </a:extLst>
        </xdr:cNvPr>
        <xdr:cNvCxnSpPr>
          <a:cxnSpLocks noChangeAspect="1"/>
        </xdr:cNvCxnSpPr>
      </xdr:nvCxnSpPr>
      <xdr:spPr>
        <a:xfrm rot="10800000">
          <a:off x="2362954" y="4780230"/>
          <a:ext cx="0" cy="570368"/>
        </a:xfrm>
        <a:prstGeom prst="line">
          <a:avLst/>
        </a:prstGeom>
        <a:ln w="57150" cap="rnd">
          <a:solidFill>
            <a:srgbClr val="F8F9F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0</xdr:colOff>
      <xdr:row>30</xdr:row>
      <xdr:rowOff>16598</xdr:rowOff>
    </xdr:from>
    <xdr:to>
      <xdr:col>11</xdr:col>
      <xdr:colOff>36214</xdr:colOff>
      <xdr:row>30</xdr:row>
      <xdr:rowOff>16598</xdr:rowOff>
    </xdr:to>
    <xdr:cxnSp macro="">
      <xdr:nvCxnSpPr>
        <xdr:cNvPr id="60" name="직선 연결선 59">
          <a:extLst>
            <a:ext uri="{FF2B5EF4-FFF2-40B4-BE49-F238E27FC236}">
              <a16:creationId xmlns:a16="http://schemas.microsoft.com/office/drawing/2014/main" id="{40A8A6AD-CEEC-4B70-83E8-F5624B0BE6E3}"/>
            </a:ext>
          </a:extLst>
        </xdr:cNvPr>
        <xdr:cNvCxnSpPr>
          <a:cxnSpLocks noChangeAspect="1"/>
        </xdr:cNvCxnSpPr>
      </xdr:nvCxnSpPr>
      <xdr:spPr>
        <a:xfrm flipH="1">
          <a:off x="2136618" y="5919457"/>
          <a:ext cx="226337" cy="0"/>
        </a:xfrm>
        <a:prstGeom prst="line">
          <a:avLst/>
        </a:prstGeom>
        <a:ln w="57150" cap="rnd">
          <a:solidFill>
            <a:srgbClr val="F8F9F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36213</xdr:colOff>
      <xdr:row>27</xdr:row>
      <xdr:rowOff>7544</xdr:rowOff>
    </xdr:from>
    <xdr:to>
      <xdr:col>11</xdr:col>
      <xdr:colOff>36213</xdr:colOff>
      <xdr:row>30</xdr:row>
      <xdr:rowOff>16598</xdr:rowOff>
    </xdr:to>
    <xdr:cxnSp macro="">
      <xdr:nvCxnSpPr>
        <xdr:cNvPr id="61" name="직선 연결선 60">
          <a:extLst>
            <a:ext uri="{FF2B5EF4-FFF2-40B4-BE49-F238E27FC236}">
              <a16:creationId xmlns:a16="http://schemas.microsoft.com/office/drawing/2014/main" id="{5C87F683-858D-413D-9AB1-977A97A7D782}"/>
            </a:ext>
          </a:extLst>
        </xdr:cNvPr>
        <xdr:cNvCxnSpPr>
          <a:cxnSpLocks noChangeAspect="1"/>
        </xdr:cNvCxnSpPr>
      </xdr:nvCxnSpPr>
      <xdr:spPr>
        <a:xfrm rot="10800000">
          <a:off x="2362954" y="5349089"/>
          <a:ext cx="0" cy="570368"/>
        </a:xfrm>
        <a:prstGeom prst="line">
          <a:avLst/>
        </a:prstGeom>
        <a:ln w="57150" cap="rnd">
          <a:solidFill>
            <a:srgbClr val="F8F9F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36214</xdr:colOff>
      <xdr:row>27</xdr:row>
      <xdr:rowOff>7544</xdr:rowOff>
    </xdr:from>
    <xdr:to>
      <xdr:col>12</xdr:col>
      <xdr:colOff>0</xdr:colOff>
      <xdr:row>27</xdr:row>
      <xdr:rowOff>7544</xdr:rowOff>
    </xdr:to>
    <xdr:cxnSp macro="">
      <xdr:nvCxnSpPr>
        <xdr:cNvPr id="62" name="직선 연결선 61">
          <a:extLst>
            <a:ext uri="{FF2B5EF4-FFF2-40B4-BE49-F238E27FC236}">
              <a16:creationId xmlns:a16="http://schemas.microsoft.com/office/drawing/2014/main" id="{66B9526D-0006-4402-AFBA-F6CA7CED9037}"/>
            </a:ext>
          </a:extLst>
        </xdr:cNvPr>
        <xdr:cNvCxnSpPr>
          <a:cxnSpLocks noChangeAspect="1"/>
        </xdr:cNvCxnSpPr>
      </xdr:nvCxnSpPr>
      <xdr:spPr>
        <a:xfrm flipH="1">
          <a:off x="2362955" y="5349089"/>
          <a:ext cx="153908" cy="0"/>
        </a:xfrm>
        <a:prstGeom prst="line">
          <a:avLst/>
        </a:prstGeom>
        <a:ln w="57150" cap="rnd">
          <a:solidFill>
            <a:srgbClr val="F8F9F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91</xdr:col>
          <xdr:colOff>135802</xdr:colOff>
          <xdr:row>15</xdr:row>
          <xdr:rowOff>135802</xdr:rowOff>
        </xdr:from>
        <xdr:to>
          <xdr:col>96</xdr:col>
          <xdr:colOff>144855</xdr:colOff>
          <xdr:row>18</xdr:row>
          <xdr:rowOff>108642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복사</a:t>
              </a:r>
            </a:p>
          </xdr:txBody>
        </xdr:sp>
        <xdr:clientData fPrintsWithSheet="0"/>
      </xdr:twoCellAnchor>
    </mc:Choice>
    <mc:Fallback/>
  </mc:AlternateContent>
  <xdr:twoCellAnchor>
    <xdr:from>
      <xdr:col>69</xdr:col>
      <xdr:colOff>189902</xdr:colOff>
      <xdr:row>27</xdr:row>
      <xdr:rowOff>0</xdr:rowOff>
    </xdr:from>
    <xdr:to>
      <xdr:col>70</xdr:col>
      <xdr:colOff>189901</xdr:colOff>
      <xdr:row>27</xdr:row>
      <xdr:rowOff>0</xdr:rowOff>
    </xdr:to>
    <xdr:cxnSp macro="">
      <xdr:nvCxnSpPr>
        <xdr:cNvPr id="107" name="직선 연결선 106">
          <a:extLst>
            <a:ext uri="{FF2B5EF4-FFF2-40B4-BE49-F238E27FC236}">
              <a16:creationId xmlns:a16="http://schemas.microsoft.com/office/drawing/2014/main" id="{C2E06062-B5A3-827B-44B1-D890E8C3E689}"/>
            </a:ext>
          </a:extLst>
        </xdr:cNvPr>
        <xdr:cNvCxnSpPr>
          <a:cxnSpLocks noChangeAspect="1"/>
        </xdr:cNvCxnSpPr>
      </xdr:nvCxnSpPr>
      <xdr:spPr>
        <a:xfrm flipH="1">
          <a:off x="13544867" y="5145018"/>
          <a:ext cx="189901" cy="0"/>
        </a:xfrm>
        <a:prstGeom prst="line">
          <a:avLst/>
        </a:prstGeom>
        <a:ln w="57150" cap="rnd">
          <a:solidFill>
            <a:srgbClr val="F8F9F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189902</xdr:colOff>
      <xdr:row>27</xdr:row>
      <xdr:rowOff>10379</xdr:rowOff>
    </xdr:from>
    <xdr:to>
      <xdr:col>69</xdr:col>
      <xdr:colOff>189902</xdr:colOff>
      <xdr:row>34</xdr:row>
      <xdr:rowOff>10380</xdr:rowOff>
    </xdr:to>
    <xdr:cxnSp macro="">
      <xdr:nvCxnSpPr>
        <xdr:cNvPr id="108" name="직선 연결선 107">
          <a:extLst>
            <a:ext uri="{FF2B5EF4-FFF2-40B4-BE49-F238E27FC236}">
              <a16:creationId xmlns:a16="http://schemas.microsoft.com/office/drawing/2014/main" id="{39E70663-2A8C-4C81-49D4-B1F823CDFC21}"/>
            </a:ext>
          </a:extLst>
        </xdr:cNvPr>
        <xdr:cNvCxnSpPr>
          <a:cxnSpLocks noChangeAspect="1"/>
        </xdr:cNvCxnSpPr>
      </xdr:nvCxnSpPr>
      <xdr:spPr>
        <a:xfrm flipV="1">
          <a:off x="13544867" y="5155397"/>
          <a:ext cx="0" cy="1320482"/>
        </a:xfrm>
        <a:prstGeom prst="line">
          <a:avLst/>
        </a:prstGeom>
        <a:ln w="57150" cap="rnd">
          <a:solidFill>
            <a:srgbClr val="F8F9F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189902</xdr:colOff>
      <xdr:row>41</xdr:row>
      <xdr:rowOff>0</xdr:rowOff>
    </xdr:from>
    <xdr:to>
      <xdr:col>70</xdr:col>
      <xdr:colOff>189902</xdr:colOff>
      <xdr:row>41</xdr:row>
      <xdr:rowOff>0</xdr:rowOff>
    </xdr:to>
    <xdr:cxnSp macro="">
      <xdr:nvCxnSpPr>
        <xdr:cNvPr id="109" name="직선 연결선 108">
          <a:extLst>
            <a:ext uri="{FF2B5EF4-FFF2-40B4-BE49-F238E27FC236}">
              <a16:creationId xmlns:a16="http://schemas.microsoft.com/office/drawing/2014/main" id="{8F276C78-04AB-FD9D-E983-59CAD6429888}"/>
            </a:ext>
          </a:extLst>
        </xdr:cNvPr>
        <xdr:cNvCxnSpPr>
          <a:cxnSpLocks noChangeAspect="1"/>
        </xdr:cNvCxnSpPr>
      </xdr:nvCxnSpPr>
      <xdr:spPr>
        <a:xfrm flipH="1">
          <a:off x="13544867" y="7794813"/>
          <a:ext cx="189902" cy="0"/>
        </a:xfrm>
        <a:prstGeom prst="line">
          <a:avLst/>
        </a:prstGeom>
        <a:ln w="57150" cap="rnd">
          <a:solidFill>
            <a:srgbClr val="F8F9F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189902</xdr:colOff>
      <xdr:row>34</xdr:row>
      <xdr:rowOff>0</xdr:rowOff>
    </xdr:from>
    <xdr:to>
      <xdr:col>69</xdr:col>
      <xdr:colOff>189902</xdr:colOff>
      <xdr:row>41</xdr:row>
      <xdr:rowOff>1</xdr:rowOff>
    </xdr:to>
    <xdr:cxnSp macro="">
      <xdr:nvCxnSpPr>
        <xdr:cNvPr id="110" name="직선 연결선 109">
          <a:extLst>
            <a:ext uri="{FF2B5EF4-FFF2-40B4-BE49-F238E27FC236}">
              <a16:creationId xmlns:a16="http://schemas.microsoft.com/office/drawing/2014/main" id="{912DCF7E-493F-3D56-9303-D982D2671929}"/>
            </a:ext>
          </a:extLst>
        </xdr:cNvPr>
        <xdr:cNvCxnSpPr>
          <a:cxnSpLocks noChangeAspect="1"/>
        </xdr:cNvCxnSpPr>
      </xdr:nvCxnSpPr>
      <xdr:spPr>
        <a:xfrm flipV="1">
          <a:off x="13544867" y="6465499"/>
          <a:ext cx="0" cy="1329315"/>
        </a:xfrm>
        <a:prstGeom prst="line">
          <a:avLst/>
        </a:prstGeom>
        <a:ln w="57150" cap="rnd">
          <a:solidFill>
            <a:srgbClr val="F8F9F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78</xdr:col>
      <xdr:colOff>0</xdr:colOff>
      <xdr:row>41</xdr:row>
      <xdr:rowOff>9053</xdr:rowOff>
    </xdr:from>
    <xdr:to>
      <xdr:col>79</xdr:col>
      <xdr:colOff>0</xdr:colOff>
      <xdr:row>41</xdr:row>
      <xdr:rowOff>9053</xdr:rowOff>
    </xdr:to>
    <xdr:cxnSp macro="">
      <xdr:nvCxnSpPr>
        <xdr:cNvPr id="112" name="직선 연결선 111">
          <a:extLst>
            <a:ext uri="{FF2B5EF4-FFF2-40B4-BE49-F238E27FC236}">
              <a16:creationId xmlns:a16="http://schemas.microsoft.com/office/drawing/2014/main" id="{6BCE4D26-98E1-49F8-A1FF-194BAE702725}"/>
            </a:ext>
          </a:extLst>
        </xdr:cNvPr>
        <xdr:cNvCxnSpPr>
          <a:cxnSpLocks noChangeAspect="1"/>
        </xdr:cNvCxnSpPr>
      </xdr:nvCxnSpPr>
      <xdr:spPr>
        <a:xfrm>
          <a:off x="14892950" y="7813140"/>
          <a:ext cx="190123" cy="0"/>
        </a:xfrm>
        <a:prstGeom prst="line">
          <a:avLst/>
        </a:prstGeom>
        <a:ln w="57150" cap="rnd">
          <a:solidFill>
            <a:srgbClr val="F8F9F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79</xdr:col>
      <xdr:colOff>0</xdr:colOff>
      <xdr:row>38</xdr:row>
      <xdr:rowOff>0</xdr:rowOff>
    </xdr:from>
    <xdr:to>
      <xdr:col>80</xdr:col>
      <xdr:colOff>0</xdr:colOff>
      <xdr:row>44</xdr:row>
      <xdr:rowOff>12496</xdr:rowOff>
    </xdr:to>
    <xdr:grpSp>
      <xdr:nvGrpSpPr>
        <xdr:cNvPr id="101" name="그룹 100">
          <a:extLst>
            <a:ext uri="{FF2B5EF4-FFF2-40B4-BE49-F238E27FC236}">
              <a16:creationId xmlns:a16="http://schemas.microsoft.com/office/drawing/2014/main" id="{4D4E0344-E6E8-4E8A-8A65-F9AB0A1E714B}"/>
            </a:ext>
          </a:extLst>
        </xdr:cNvPr>
        <xdr:cNvGrpSpPr/>
      </xdr:nvGrpSpPr>
      <xdr:grpSpPr>
        <a:xfrm>
          <a:off x="15083073" y="7233719"/>
          <a:ext cx="190123" cy="1153232"/>
          <a:chOff x="15375371" y="4593988"/>
          <a:chExt cx="191416" cy="1160993"/>
        </a:xfrm>
      </xdr:grpSpPr>
      <xdr:cxnSp macro="">
        <xdr:nvCxnSpPr>
          <xdr:cNvPr id="102" name="직선 연결선 101">
            <a:extLst>
              <a:ext uri="{FF2B5EF4-FFF2-40B4-BE49-F238E27FC236}">
                <a16:creationId xmlns:a16="http://schemas.microsoft.com/office/drawing/2014/main" id="{948080B7-22EE-0F57-6616-3B0A8862D198}"/>
              </a:ext>
            </a:extLst>
          </xdr:cNvPr>
          <xdr:cNvCxnSpPr>
            <a:cxnSpLocks noChangeAspect="1"/>
          </xdr:cNvCxnSpPr>
        </xdr:nvCxnSpPr>
        <xdr:spPr>
          <a:xfrm>
            <a:off x="15375371" y="4593988"/>
            <a:ext cx="191416" cy="0"/>
          </a:xfrm>
          <a:prstGeom prst="line">
            <a:avLst/>
          </a:prstGeom>
          <a:ln w="57150" cap="rnd">
            <a:solidFill>
              <a:srgbClr val="F8F9FA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3" name="직선 연결선 102">
            <a:extLst>
              <a:ext uri="{FF2B5EF4-FFF2-40B4-BE49-F238E27FC236}">
                <a16:creationId xmlns:a16="http://schemas.microsoft.com/office/drawing/2014/main" id="{B2A0F3CD-0383-03E1-FBB1-7CB51EE91AD9}"/>
              </a:ext>
            </a:extLst>
          </xdr:cNvPr>
          <xdr:cNvCxnSpPr>
            <a:cxnSpLocks noChangeAspect="1"/>
          </xdr:cNvCxnSpPr>
        </xdr:nvCxnSpPr>
        <xdr:spPr>
          <a:xfrm>
            <a:off x="15375371" y="4599161"/>
            <a:ext cx="0" cy="574247"/>
          </a:xfrm>
          <a:prstGeom prst="line">
            <a:avLst/>
          </a:prstGeom>
          <a:ln w="57150" cap="rnd">
            <a:solidFill>
              <a:srgbClr val="F8F9FA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4" name="직선 연결선 103">
            <a:extLst>
              <a:ext uri="{FF2B5EF4-FFF2-40B4-BE49-F238E27FC236}">
                <a16:creationId xmlns:a16="http://schemas.microsoft.com/office/drawing/2014/main" id="{F2BB04A9-08C7-7BDA-7D33-661CEBB327F0}"/>
              </a:ext>
            </a:extLst>
          </xdr:cNvPr>
          <xdr:cNvCxnSpPr>
            <a:cxnSpLocks noChangeAspect="1"/>
          </xdr:cNvCxnSpPr>
        </xdr:nvCxnSpPr>
        <xdr:spPr>
          <a:xfrm>
            <a:off x="15375371" y="5754981"/>
            <a:ext cx="191416" cy="0"/>
          </a:xfrm>
          <a:prstGeom prst="line">
            <a:avLst/>
          </a:prstGeom>
          <a:ln w="57150" cap="rnd">
            <a:solidFill>
              <a:srgbClr val="F8F9FA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5" name="직선 연결선 104">
            <a:extLst>
              <a:ext uri="{FF2B5EF4-FFF2-40B4-BE49-F238E27FC236}">
                <a16:creationId xmlns:a16="http://schemas.microsoft.com/office/drawing/2014/main" id="{D7F88F02-177F-9977-141A-1292926329BF}"/>
              </a:ext>
            </a:extLst>
          </xdr:cNvPr>
          <xdr:cNvCxnSpPr>
            <a:cxnSpLocks noChangeAspect="1"/>
          </xdr:cNvCxnSpPr>
        </xdr:nvCxnSpPr>
        <xdr:spPr>
          <a:xfrm>
            <a:off x="15375371" y="5173407"/>
            <a:ext cx="0" cy="574250"/>
          </a:xfrm>
          <a:prstGeom prst="line">
            <a:avLst/>
          </a:prstGeom>
          <a:ln w="57150" cap="rnd">
            <a:solidFill>
              <a:srgbClr val="F8F9FA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81</xdr:col>
      <xdr:colOff>0</xdr:colOff>
      <xdr:row>9</xdr:row>
      <xdr:rowOff>16</xdr:rowOff>
    </xdr:from>
    <xdr:to>
      <xdr:col>82</xdr:col>
      <xdr:colOff>1</xdr:colOff>
      <xdr:row>9</xdr:row>
      <xdr:rowOff>16</xdr:rowOff>
    </xdr:to>
    <xdr:cxnSp macro="">
      <xdr:nvCxnSpPr>
        <xdr:cNvPr id="32" name="직선 연결선 31">
          <a:extLst>
            <a:ext uri="{FF2B5EF4-FFF2-40B4-BE49-F238E27FC236}">
              <a16:creationId xmlns:a16="http://schemas.microsoft.com/office/drawing/2014/main" id="{CDF19ACE-0C64-AB44-FB15-94E00F9B1F6E}"/>
            </a:ext>
          </a:extLst>
        </xdr:cNvPr>
        <xdr:cNvCxnSpPr>
          <a:cxnSpLocks noChangeAspect="1"/>
        </xdr:cNvCxnSpPr>
      </xdr:nvCxnSpPr>
      <xdr:spPr>
        <a:xfrm>
          <a:off x="15419698" y="1703714"/>
          <a:ext cx="189300" cy="0"/>
        </a:xfrm>
        <a:prstGeom prst="line">
          <a:avLst/>
        </a:prstGeom>
        <a:ln w="76200" cap="rnd">
          <a:solidFill>
            <a:schemeClr val="tx2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82</xdr:col>
      <xdr:colOff>1</xdr:colOff>
      <xdr:row>9</xdr:row>
      <xdr:rowOff>16</xdr:rowOff>
    </xdr:from>
    <xdr:to>
      <xdr:col>83</xdr:col>
      <xdr:colOff>0</xdr:colOff>
      <xdr:row>12</xdr:row>
      <xdr:rowOff>0</xdr:rowOff>
    </xdr:to>
    <xdr:grpSp>
      <xdr:nvGrpSpPr>
        <xdr:cNvPr id="7172" name="그룹 7171">
          <a:extLst>
            <a:ext uri="{FF2B5EF4-FFF2-40B4-BE49-F238E27FC236}">
              <a16:creationId xmlns:a16="http://schemas.microsoft.com/office/drawing/2014/main" id="{6BA76C17-503A-EB11-6CC5-03B277149DFB}"/>
            </a:ext>
          </a:extLst>
        </xdr:cNvPr>
        <xdr:cNvGrpSpPr/>
      </xdr:nvGrpSpPr>
      <xdr:grpSpPr>
        <a:xfrm>
          <a:off x="15671550" y="1711121"/>
          <a:ext cx="190121" cy="570352"/>
          <a:chOff x="15608998" y="1703714"/>
          <a:chExt cx="189299" cy="567883"/>
        </a:xfrm>
      </xdr:grpSpPr>
      <xdr:cxnSp macro="">
        <xdr:nvCxnSpPr>
          <xdr:cNvPr id="6" name="직선 연결선 5">
            <a:extLst>
              <a:ext uri="{FF2B5EF4-FFF2-40B4-BE49-F238E27FC236}">
                <a16:creationId xmlns:a16="http://schemas.microsoft.com/office/drawing/2014/main" id="{BB37557F-EA13-46F0-9786-6E7123D1566B}"/>
              </a:ext>
            </a:extLst>
          </xdr:cNvPr>
          <xdr:cNvCxnSpPr>
            <a:cxnSpLocks noChangeAspect="1"/>
          </xdr:cNvCxnSpPr>
        </xdr:nvCxnSpPr>
        <xdr:spPr>
          <a:xfrm>
            <a:off x="15608998" y="2271597"/>
            <a:ext cx="189299" cy="0"/>
          </a:xfrm>
          <a:prstGeom prst="line">
            <a:avLst/>
          </a:prstGeom>
          <a:ln w="76200" cap="rnd">
            <a:solidFill>
              <a:schemeClr val="tx2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2" name="직선 연결선 81">
            <a:extLst>
              <a:ext uri="{FF2B5EF4-FFF2-40B4-BE49-F238E27FC236}">
                <a16:creationId xmlns:a16="http://schemas.microsoft.com/office/drawing/2014/main" id="{C2512DA3-FF16-4D99-A0A7-8FC0A9B73AFE}"/>
              </a:ext>
            </a:extLst>
          </xdr:cNvPr>
          <xdr:cNvCxnSpPr>
            <a:cxnSpLocks noChangeAspect="1"/>
          </xdr:cNvCxnSpPr>
        </xdr:nvCxnSpPr>
        <xdr:spPr>
          <a:xfrm>
            <a:off x="15608998" y="1703714"/>
            <a:ext cx="0" cy="567883"/>
          </a:xfrm>
          <a:prstGeom prst="line">
            <a:avLst/>
          </a:prstGeom>
          <a:ln w="76200" cap="rnd">
            <a:solidFill>
              <a:schemeClr val="tx2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82</xdr:col>
      <xdr:colOff>1</xdr:colOff>
      <xdr:row>6</xdr:row>
      <xdr:rowOff>0</xdr:rowOff>
    </xdr:from>
    <xdr:to>
      <xdr:col>83</xdr:col>
      <xdr:colOff>0</xdr:colOff>
      <xdr:row>9</xdr:row>
      <xdr:rowOff>16</xdr:rowOff>
    </xdr:to>
    <xdr:grpSp>
      <xdr:nvGrpSpPr>
        <xdr:cNvPr id="7170" name="그룹 7169">
          <a:extLst>
            <a:ext uri="{FF2B5EF4-FFF2-40B4-BE49-F238E27FC236}">
              <a16:creationId xmlns:a16="http://schemas.microsoft.com/office/drawing/2014/main" id="{6C3D3597-8E3F-B699-F057-55C3276CA3F1}"/>
            </a:ext>
          </a:extLst>
        </xdr:cNvPr>
        <xdr:cNvGrpSpPr/>
      </xdr:nvGrpSpPr>
      <xdr:grpSpPr>
        <a:xfrm>
          <a:off x="15671550" y="1140737"/>
          <a:ext cx="190121" cy="570384"/>
          <a:chOff x="15608998" y="1135798"/>
          <a:chExt cx="189299" cy="567916"/>
        </a:xfrm>
      </xdr:grpSpPr>
      <xdr:cxnSp macro="">
        <xdr:nvCxnSpPr>
          <xdr:cNvPr id="5" name="직선 연결선 4">
            <a:extLst>
              <a:ext uri="{FF2B5EF4-FFF2-40B4-BE49-F238E27FC236}">
                <a16:creationId xmlns:a16="http://schemas.microsoft.com/office/drawing/2014/main" id="{85456D95-14BE-F256-2BF6-35CF391B44DB}"/>
              </a:ext>
            </a:extLst>
          </xdr:cNvPr>
          <xdr:cNvCxnSpPr>
            <a:cxnSpLocks noChangeAspect="1"/>
          </xdr:cNvCxnSpPr>
        </xdr:nvCxnSpPr>
        <xdr:spPr>
          <a:xfrm>
            <a:off x="15608998" y="1135798"/>
            <a:ext cx="189299" cy="0"/>
          </a:xfrm>
          <a:prstGeom prst="line">
            <a:avLst/>
          </a:prstGeom>
          <a:ln w="76200" cap="rnd">
            <a:solidFill>
              <a:schemeClr val="tx2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직선 연결선 17">
            <a:extLst>
              <a:ext uri="{FF2B5EF4-FFF2-40B4-BE49-F238E27FC236}">
                <a16:creationId xmlns:a16="http://schemas.microsoft.com/office/drawing/2014/main" id="{F4E513EE-C522-8FEE-3901-9812E4D96E54}"/>
              </a:ext>
            </a:extLst>
          </xdr:cNvPr>
          <xdr:cNvCxnSpPr>
            <a:cxnSpLocks noChangeAspect="1"/>
          </xdr:cNvCxnSpPr>
        </xdr:nvCxnSpPr>
        <xdr:spPr>
          <a:xfrm>
            <a:off x="15608998" y="1135798"/>
            <a:ext cx="0" cy="567916"/>
          </a:xfrm>
          <a:prstGeom prst="line">
            <a:avLst/>
          </a:prstGeom>
          <a:ln w="76200" cap="rnd">
            <a:solidFill>
              <a:schemeClr val="tx2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76</xdr:col>
      <xdr:colOff>0</xdr:colOff>
      <xdr:row>39</xdr:row>
      <xdr:rowOff>0</xdr:rowOff>
    </xdr:from>
    <xdr:to>
      <xdr:col>77</xdr:col>
      <xdr:colOff>0</xdr:colOff>
      <xdr:row>45</xdr:row>
      <xdr:rowOff>0</xdr:rowOff>
    </xdr:to>
    <xdr:grpSp>
      <xdr:nvGrpSpPr>
        <xdr:cNvPr id="7201" name="그룹 7200">
          <a:extLst>
            <a:ext uri="{FF2B5EF4-FFF2-40B4-BE49-F238E27FC236}">
              <a16:creationId xmlns:a16="http://schemas.microsoft.com/office/drawing/2014/main" id="{4A042EE5-2CE1-FB3D-50EE-6DC7BB8B4A66}"/>
            </a:ext>
          </a:extLst>
        </xdr:cNvPr>
        <xdr:cNvGrpSpPr/>
      </xdr:nvGrpSpPr>
      <xdr:grpSpPr>
        <a:xfrm>
          <a:off x="14530812" y="7423842"/>
          <a:ext cx="190123" cy="1140736"/>
          <a:chOff x="14473199" y="7395035"/>
          <a:chExt cx="189300" cy="1135799"/>
        </a:xfrm>
      </xdr:grpSpPr>
      <xdr:cxnSp macro="">
        <xdr:nvCxnSpPr>
          <xdr:cNvPr id="109" name="직선 연결선 108">
            <a:extLst>
              <a:ext uri="{FF2B5EF4-FFF2-40B4-BE49-F238E27FC236}">
                <a16:creationId xmlns:a16="http://schemas.microsoft.com/office/drawing/2014/main" id="{45E7CF13-150A-7C10-5EDE-AD1120E57592}"/>
              </a:ext>
            </a:extLst>
          </xdr:cNvPr>
          <xdr:cNvCxnSpPr>
            <a:cxnSpLocks noChangeAspect="1"/>
          </xdr:cNvCxnSpPr>
        </xdr:nvCxnSpPr>
        <xdr:spPr>
          <a:xfrm>
            <a:off x="14473199" y="8530834"/>
            <a:ext cx="189300" cy="0"/>
          </a:xfrm>
          <a:prstGeom prst="line">
            <a:avLst/>
          </a:prstGeom>
          <a:ln w="76200" cap="rnd">
            <a:solidFill>
              <a:schemeClr val="tx2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0" name="직선 연결선 109">
            <a:extLst>
              <a:ext uri="{FF2B5EF4-FFF2-40B4-BE49-F238E27FC236}">
                <a16:creationId xmlns:a16="http://schemas.microsoft.com/office/drawing/2014/main" id="{8295DF8D-1559-4431-684F-F74448A24039}"/>
              </a:ext>
            </a:extLst>
          </xdr:cNvPr>
          <xdr:cNvCxnSpPr>
            <a:cxnSpLocks noChangeAspect="1"/>
          </xdr:cNvCxnSpPr>
        </xdr:nvCxnSpPr>
        <xdr:spPr>
          <a:xfrm>
            <a:off x="14473199" y="7395035"/>
            <a:ext cx="0" cy="1135799"/>
          </a:xfrm>
          <a:prstGeom prst="line">
            <a:avLst/>
          </a:prstGeom>
          <a:ln w="76200" cap="rnd">
            <a:solidFill>
              <a:schemeClr val="tx2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76</xdr:col>
      <xdr:colOff>0</xdr:colOff>
      <xdr:row>33</xdr:row>
      <xdr:rowOff>0</xdr:rowOff>
    </xdr:from>
    <xdr:to>
      <xdr:col>77</xdr:col>
      <xdr:colOff>0</xdr:colOff>
      <xdr:row>39</xdr:row>
      <xdr:rowOff>0</xdr:rowOff>
    </xdr:to>
    <xdr:grpSp>
      <xdr:nvGrpSpPr>
        <xdr:cNvPr id="7200" name="그룹 7199">
          <a:extLst>
            <a:ext uri="{FF2B5EF4-FFF2-40B4-BE49-F238E27FC236}">
              <a16:creationId xmlns:a16="http://schemas.microsoft.com/office/drawing/2014/main" id="{3F7E1968-9DF4-930B-85B2-5D99B32A2B61}"/>
            </a:ext>
          </a:extLst>
        </xdr:cNvPr>
        <xdr:cNvGrpSpPr/>
      </xdr:nvGrpSpPr>
      <xdr:grpSpPr>
        <a:xfrm>
          <a:off x="14530812" y="6283105"/>
          <a:ext cx="190123" cy="1140737"/>
          <a:chOff x="14473199" y="6259237"/>
          <a:chExt cx="189300" cy="1135798"/>
        </a:xfrm>
      </xdr:grpSpPr>
      <xdr:cxnSp macro="">
        <xdr:nvCxnSpPr>
          <xdr:cNvPr id="106" name="직선 연결선 105">
            <a:extLst>
              <a:ext uri="{FF2B5EF4-FFF2-40B4-BE49-F238E27FC236}">
                <a16:creationId xmlns:a16="http://schemas.microsoft.com/office/drawing/2014/main" id="{4BCE674E-8E69-97A0-80FE-72F3DA8564D0}"/>
              </a:ext>
            </a:extLst>
          </xdr:cNvPr>
          <xdr:cNvCxnSpPr>
            <a:cxnSpLocks noChangeAspect="1"/>
          </xdr:cNvCxnSpPr>
        </xdr:nvCxnSpPr>
        <xdr:spPr>
          <a:xfrm>
            <a:off x="14473199" y="6259237"/>
            <a:ext cx="189300" cy="0"/>
          </a:xfrm>
          <a:prstGeom prst="line">
            <a:avLst/>
          </a:prstGeom>
          <a:ln w="76200" cap="rnd">
            <a:solidFill>
              <a:schemeClr val="tx2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7" name="직선 연결선 106">
            <a:extLst>
              <a:ext uri="{FF2B5EF4-FFF2-40B4-BE49-F238E27FC236}">
                <a16:creationId xmlns:a16="http://schemas.microsoft.com/office/drawing/2014/main" id="{8E4388B3-AE74-A6FC-60E2-F2EC6583598F}"/>
              </a:ext>
            </a:extLst>
          </xdr:cNvPr>
          <xdr:cNvCxnSpPr>
            <a:cxnSpLocks noChangeAspect="1"/>
          </xdr:cNvCxnSpPr>
        </xdr:nvCxnSpPr>
        <xdr:spPr>
          <a:xfrm>
            <a:off x="14473199" y="6259237"/>
            <a:ext cx="0" cy="1135798"/>
          </a:xfrm>
          <a:prstGeom prst="line">
            <a:avLst/>
          </a:prstGeom>
          <a:ln w="76200" cap="rnd">
            <a:solidFill>
              <a:schemeClr val="tx2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74</xdr:col>
      <xdr:colOff>0</xdr:colOff>
      <xdr:row>39</xdr:row>
      <xdr:rowOff>0</xdr:rowOff>
    </xdr:from>
    <xdr:to>
      <xdr:col>76</xdr:col>
      <xdr:colOff>0</xdr:colOff>
      <xdr:row>39</xdr:row>
      <xdr:rowOff>1509</xdr:rowOff>
    </xdr:to>
    <xdr:cxnSp macro="">
      <xdr:nvCxnSpPr>
        <xdr:cNvPr id="108" name="직선 연결선 107">
          <a:extLst>
            <a:ext uri="{FF2B5EF4-FFF2-40B4-BE49-F238E27FC236}">
              <a16:creationId xmlns:a16="http://schemas.microsoft.com/office/drawing/2014/main" id="{00BD9B31-C886-2B52-9F54-0F834A954888}"/>
            </a:ext>
          </a:extLst>
        </xdr:cNvPr>
        <xdr:cNvCxnSpPr>
          <a:cxnSpLocks noChangeAspect="1"/>
        </xdr:cNvCxnSpPr>
      </xdr:nvCxnSpPr>
      <xdr:spPr>
        <a:xfrm>
          <a:off x="14150566" y="7423842"/>
          <a:ext cx="380246" cy="1509"/>
        </a:xfrm>
        <a:prstGeom prst="line">
          <a:avLst/>
        </a:prstGeom>
        <a:ln w="76200" cap="rnd">
          <a:solidFill>
            <a:schemeClr val="tx2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1195</xdr:colOff>
      <xdr:row>39</xdr:row>
      <xdr:rowOff>1195</xdr:rowOff>
    </xdr:from>
    <xdr:to>
      <xdr:col>15</xdr:col>
      <xdr:colOff>0</xdr:colOff>
      <xdr:row>45</xdr:row>
      <xdr:rowOff>1195</xdr:rowOff>
    </xdr:to>
    <xdr:grpSp>
      <xdr:nvGrpSpPr>
        <xdr:cNvPr id="7215" name="그룹 7214">
          <a:extLst>
            <a:ext uri="{FF2B5EF4-FFF2-40B4-BE49-F238E27FC236}">
              <a16:creationId xmlns:a16="http://schemas.microsoft.com/office/drawing/2014/main" id="{EFD6F13B-020A-5565-D638-16417FF6E3B9}"/>
            </a:ext>
          </a:extLst>
        </xdr:cNvPr>
        <xdr:cNvGrpSpPr/>
      </xdr:nvGrpSpPr>
      <xdr:grpSpPr>
        <a:xfrm>
          <a:off x="2708181" y="7425037"/>
          <a:ext cx="188928" cy="1140736"/>
          <a:chOff x="2708181" y="7425037"/>
          <a:chExt cx="188928" cy="1140736"/>
        </a:xfrm>
      </xdr:grpSpPr>
      <xdr:cxnSp macro="">
        <xdr:nvCxnSpPr>
          <xdr:cNvPr id="149" name="직선 연결선 148">
            <a:extLst>
              <a:ext uri="{FF2B5EF4-FFF2-40B4-BE49-F238E27FC236}">
                <a16:creationId xmlns:a16="http://schemas.microsoft.com/office/drawing/2014/main" id="{8ECD8ADB-F8E2-0E3C-F435-20FCE4F5A577}"/>
              </a:ext>
            </a:extLst>
          </xdr:cNvPr>
          <xdr:cNvCxnSpPr>
            <a:cxnSpLocks noChangeAspect="1"/>
          </xdr:cNvCxnSpPr>
        </xdr:nvCxnSpPr>
        <xdr:spPr>
          <a:xfrm flipH="1">
            <a:off x="2708181" y="8565773"/>
            <a:ext cx="188928" cy="0"/>
          </a:xfrm>
          <a:prstGeom prst="line">
            <a:avLst/>
          </a:prstGeom>
          <a:ln w="76200" cap="rnd">
            <a:solidFill>
              <a:schemeClr val="tx2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0" name="직선 연결선 149">
            <a:extLst>
              <a:ext uri="{FF2B5EF4-FFF2-40B4-BE49-F238E27FC236}">
                <a16:creationId xmlns:a16="http://schemas.microsoft.com/office/drawing/2014/main" id="{A17D1375-1ADA-E45A-0946-5D6215DDDFB5}"/>
              </a:ext>
            </a:extLst>
          </xdr:cNvPr>
          <xdr:cNvCxnSpPr>
            <a:cxnSpLocks noChangeAspect="1"/>
          </xdr:cNvCxnSpPr>
        </xdr:nvCxnSpPr>
        <xdr:spPr>
          <a:xfrm flipV="1">
            <a:off x="2897109" y="7425037"/>
            <a:ext cx="0" cy="1140736"/>
          </a:xfrm>
          <a:prstGeom prst="line">
            <a:avLst/>
          </a:prstGeom>
          <a:ln w="76200" cap="rnd">
            <a:solidFill>
              <a:schemeClr val="tx2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8</xdr:col>
      <xdr:colOff>0</xdr:colOff>
      <xdr:row>44</xdr:row>
      <xdr:rowOff>191318</xdr:rowOff>
    </xdr:from>
    <xdr:to>
      <xdr:col>9</xdr:col>
      <xdr:colOff>0</xdr:colOff>
      <xdr:row>48</xdr:row>
      <xdr:rowOff>0</xdr:rowOff>
    </xdr:to>
    <xdr:grpSp>
      <xdr:nvGrpSpPr>
        <xdr:cNvPr id="49" name="그룹 48">
          <a:extLst>
            <a:ext uri="{FF2B5EF4-FFF2-40B4-BE49-F238E27FC236}">
              <a16:creationId xmlns:a16="http://schemas.microsoft.com/office/drawing/2014/main" id="{794DF7DB-7F6E-B776-EAED-7E3654DB5019}"/>
            </a:ext>
          </a:extLst>
        </xdr:cNvPr>
        <xdr:cNvGrpSpPr/>
      </xdr:nvGrpSpPr>
      <xdr:grpSpPr>
        <a:xfrm>
          <a:off x="1566250" y="8565773"/>
          <a:ext cx="190122" cy="569174"/>
          <a:chOff x="1574962" y="8612749"/>
          <a:chExt cx="191318" cy="573956"/>
        </a:xfrm>
      </xdr:grpSpPr>
      <xdr:cxnSp macro="">
        <xdr:nvCxnSpPr>
          <xdr:cNvPr id="144" name="직선 연결선 143">
            <a:extLst>
              <a:ext uri="{FF2B5EF4-FFF2-40B4-BE49-F238E27FC236}">
                <a16:creationId xmlns:a16="http://schemas.microsoft.com/office/drawing/2014/main" id="{DFDA4AC3-CC95-B33C-891D-A8FE43467D92}"/>
              </a:ext>
            </a:extLst>
          </xdr:cNvPr>
          <xdr:cNvCxnSpPr>
            <a:cxnSpLocks noChangeAspect="1"/>
          </xdr:cNvCxnSpPr>
        </xdr:nvCxnSpPr>
        <xdr:spPr>
          <a:xfrm flipH="1">
            <a:off x="1574962" y="9186705"/>
            <a:ext cx="191318" cy="0"/>
          </a:xfrm>
          <a:prstGeom prst="line">
            <a:avLst/>
          </a:prstGeom>
          <a:ln w="76200" cap="rnd">
            <a:solidFill>
              <a:schemeClr val="tx2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6" name="직선 연결선 145">
            <a:extLst>
              <a:ext uri="{FF2B5EF4-FFF2-40B4-BE49-F238E27FC236}">
                <a16:creationId xmlns:a16="http://schemas.microsoft.com/office/drawing/2014/main" id="{FA0F01C2-974C-53A5-58E4-E6A5D70FF68B}"/>
              </a:ext>
            </a:extLst>
          </xdr:cNvPr>
          <xdr:cNvCxnSpPr>
            <a:cxnSpLocks noChangeAspect="1"/>
          </xdr:cNvCxnSpPr>
        </xdr:nvCxnSpPr>
        <xdr:spPr>
          <a:xfrm flipV="1">
            <a:off x="1766280" y="8612749"/>
            <a:ext cx="0" cy="573956"/>
          </a:xfrm>
          <a:prstGeom prst="line">
            <a:avLst/>
          </a:prstGeom>
          <a:ln w="76200" cap="rnd">
            <a:solidFill>
              <a:schemeClr val="tx2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8</xdr:col>
      <xdr:colOff>0</xdr:colOff>
      <xdr:row>30</xdr:row>
      <xdr:rowOff>0</xdr:rowOff>
    </xdr:from>
    <xdr:to>
      <xdr:col>9</xdr:col>
      <xdr:colOff>0</xdr:colOff>
      <xdr:row>33</xdr:row>
      <xdr:rowOff>0</xdr:rowOff>
    </xdr:to>
    <xdr:grpSp>
      <xdr:nvGrpSpPr>
        <xdr:cNvPr id="57" name="그룹 56">
          <a:extLst>
            <a:ext uri="{FF2B5EF4-FFF2-40B4-BE49-F238E27FC236}">
              <a16:creationId xmlns:a16="http://schemas.microsoft.com/office/drawing/2014/main" id="{57EC34D6-5CB0-C384-926B-13E1F2E33D7B}"/>
            </a:ext>
          </a:extLst>
        </xdr:cNvPr>
        <xdr:cNvGrpSpPr/>
      </xdr:nvGrpSpPr>
      <xdr:grpSpPr>
        <a:xfrm>
          <a:off x="1566250" y="5712737"/>
          <a:ext cx="190122" cy="570368"/>
          <a:chOff x="1574962" y="5742972"/>
          <a:chExt cx="191318" cy="573955"/>
        </a:xfrm>
      </xdr:grpSpPr>
      <xdr:cxnSp macro="">
        <xdr:nvCxnSpPr>
          <xdr:cNvPr id="140" name="직선 연결선 139">
            <a:extLst>
              <a:ext uri="{FF2B5EF4-FFF2-40B4-BE49-F238E27FC236}">
                <a16:creationId xmlns:a16="http://schemas.microsoft.com/office/drawing/2014/main" id="{51FE608A-09FD-D119-A65F-F6A9711A3687}"/>
              </a:ext>
            </a:extLst>
          </xdr:cNvPr>
          <xdr:cNvCxnSpPr>
            <a:cxnSpLocks noChangeAspect="1"/>
          </xdr:cNvCxnSpPr>
        </xdr:nvCxnSpPr>
        <xdr:spPr>
          <a:xfrm flipH="1">
            <a:off x="1574962" y="5742972"/>
            <a:ext cx="191318" cy="0"/>
          </a:xfrm>
          <a:prstGeom prst="line">
            <a:avLst/>
          </a:prstGeom>
          <a:ln w="76200" cap="rnd">
            <a:solidFill>
              <a:schemeClr val="tx2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3" name="직선 연결선 142">
            <a:extLst>
              <a:ext uri="{FF2B5EF4-FFF2-40B4-BE49-F238E27FC236}">
                <a16:creationId xmlns:a16="http://schemas.microsoft.com/office/drawing/2014/main" id="{7BF5B35F-D630-4231-8810-2D00AB5D6428}"/>
              </a:ext>
            </a:extLst>
          </xdr:cNvPr>
          <xdr:cNvCxnSpPr>
            <a:cxnSpLocks noChangeAspect="1"/>
          </xdr:cNvCxnSpPr>
        </xdr:nvCxnSpPr>
        <xdr:spPr>
          <a:xfrm flipV="1">
            <a:off x="1766280" y="5742972"/>
            <a:ext cx="0" cy="573955"/>
          </a:xfrm>
          <a:prstGeom prst="line">
            <a:avLst/>
          </a:prstGeom>
          <a:ln w="76200" cap="rnd">
            <a:solidFill>
              <a:schemeClr val="tx2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8</xdr:col>
      <xdr:colOff>1</xdr:colOff>
      <xdr:row>21</xdr:row>
      <xdr:rowOff>0</xdr:rowOff>
    </xdr:from>
    <xdr:to>
      <xdr:col>9</xdr:col>
      <xdr:colOff>0</xdr:colOff>
      <xdr:row>24</xdr:row>
      <xdr:rowOff>0</xdr:rowOff>
    </xdr:to>
    <xdr:grpSp>
      <xdr:nvGrpSpPr>
        <xdr:cNvPr id="28" name="그룹 27">
          <a:extLst>
            <a:ext uri="{FF2B5EF4-FFF2-40B4-BE49-F238E27FC236}">
              <a16:creationId xmlns:a16="http://schemas.microsoft.com/office/drawing/2014/main" id="{607B951C-10EB-37CE-6B77-4832CBB13B3D}"/>
            </a:ext>
          </a:extLst>
        </xdr:cNvPr>
        <xdr:cNvGrpSpPr/>
      </xdr:nvGrpSpPr>
      <xdr:grpSpPr>
        <a:xfrm>
          <a:off x="1566251" y="4001632"/>
          <a:ext cx="190121" cy="570368"/>
          <a:chOff x="1574963" y="4024522"/>
          <a:chExt cx="191317" cy="573955"/>
        </a:xfrm>
      </xdr:grpSpPr>
      <xdr:cxnSp macro="">
        <xdr:nvCxnSpPr>
          <xdr:cNvPr id="134" name="직선 연결선 133">
            <a:extLst>
              <a:ext uri="{FF2B5EF4-FFF2-40B4-BE49-F238E27FC236}">
                <a16:creationId xmlns:a16="http://schemas.microsoft.com/office/drawing/2014/main" id="{F5AC8E51-26D6-1A54-DCB2-00D394644F38}"/>
              </a:ext>
            </a:extLst>
          </xdr:cNvPr>
          <xdr:cNvCxnSpPr>
            <a:cxnSpLocks noChangeAspect="1"/>
          </xdr:cNvCxnSpPr>
        </xdr:nvCxnSpPr>
        <xdr:spPr>
          <a:xfrm flipH="1">
            <a:off x="1574963" y="4598477"/>
            <a:ext cx="191317" cy="0"/>
          </a:xfrm>
          <a:prstGeom prst="line">
            <a:avLst/>
          </a:prstGeom>
          <a:ln w="76200" cap="rnd">
            <a:solidFill>
              <a:schemeClr val="tx2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6" name="직선 연결선 135">
            <a:extLst>
              <a:ext uri="{FF2B5EF4-FFF2-40B4-BE49-F238E27FC236}">
                <a16:creationId xmlns:a16="http://schemas.microsoft.com/office/drawing/2014/main" id="{D2960523-77E7-0CDE-9AEF-24001A44E116}"/>
              </a:ext>
            </a:extLst>
          </xdr:cNvPr>
          <xdr:cNvCxnSpPr>
            <a:cxnSpLocks noChangeAspect="1"/>
          </xdr:cNvCxnSpPr>
        </xdr:nvCxnSpPr>
        <xdr:spPr>
          <a:xfrm rot="10800000">
            <a:off x="1766280" y="4024522"/>
            <a:ext cx="0" cy="573955"/>
          </a:xfrm>
          <a:prstGeom prst="line">
            <a:avLst/>
          </a:prstGeom>
          <a:ln w="76200" cap="rnd">
            <a:solidFill>
              <a:schemeClr val="tx2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191318</xdr:rowOff>
    </xdr:to>
    <xdr:grpSp>
      <xdr:nvGrpSpPr>
        <xdr:cNvPr id="25" name="그룹 24">
          <a:extLst>
            <a:ext uri="{FF2B5EF4-FFF2-40B4-BE49-F238E27FC236}">
              <a16:creationId xmlns:a16="http://schemas.microsoft.com/office/drawing/2014/main" id="{F7DF1AB0-B9D7-8153-2D49-AF1B4A6F6523}"/>
            </a:ext>
          </a:extLst>
        </xdr:cNvPr>
        <xdr:cNvGrpSpPr/>
      </xdr:nvGrpSpPr>
      <xdr:grpSpPr>
        <a:xfrm>
          <a:off x="1566250" y="1711105"/>
          <a:ext cx="190122" cy="571563"/>
          <a:chOff x="1574962" y="1721867"/>
          <a:chExt cx="191318" cy="573955"/>
        </a:xfrm>
      </xdr:grpSpPr>
      <xdr:cxnSp macro="">
        <xdr:nvCxnSpPr>
          <xdr:cNvPr id="129" name="직선 연결선 128">
            <a:extLst>
              <a:ext uri="{FF2B5EF4-FFF2-40B4-BE49-F238E27FC236}">
                <a16:creationId xmlns:a16="http://schemas.microsoft.com/office/drawing/2014/main" id="{69478A2D-D530-5F0D-68A5-3111FC204E96}"/>
              </a:ext>
            </a:extLst>
          </xdr:cNvPr>
          <xdr:cNvCxnSpPr>
            <a:cxnSpLocks noChangeAspect="1"/>
          </xdr:cNvCxnSpPr>
        </xdr:nvCxnSpPr>
        <xdr:spPr>
          <a:xfrm flipH="1">
            <a:off x="1574962" y="2295822"/>
            <a:ext cx="191318" cy="0"/>
          </a:xfrm>
          <a:prstGeom prst="line">
            <a:avLst/>
          </a:prstGeom>
          <a:ln w="76200" cap="rnd">
            <a:solidFill>
              <a:schemeClr val="tx2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1" name="직선 연결선 130">
            <a:extLst>
              <a:ext uri="{FF2B5EF4-FFF2-40B4-BE49-F238E27FC236}">
                <a16:creationId xmlns:a16="http://schemas.microsoft.com/office/drawing/2014/main" id="{5C9D36B4-E71A-E8B5-52D9-9FB44E2D8C27}"/>
              </a:ext>
            </a:extLst>
          </xdr:cNvPr>
          <xdr:cNvCxnSpPr>
            <a:cxnSpLocks noChangeAspect="1"/>
          </xdr:cNvCxnSpPr>
        </xdr:nvCxnSpPr>
        <xdr:spPr>
          <a:xfrm flipV="1">
            <a:off x="1766280" y="1721867"/>
            <a:ext cx="0" cy="572540"/>
          </a:xfrm>
          <a:prstGeom prst="line">
            <a:avLst/>
          </a:prstGeom>
          <a:ln w="76200" cap="rnd">
            <a:solidFill>
              <a:schemeClr val="tx2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27161</xdr:colOff>
      <xdr:row>14</xdr:row>
      <xdr:rowOff>191318</xdr:rowOff>
    </xdr:from>
    <xdr:to>
      <xdr:col>15</xdr:col>
      <xdr:colOff>0</xdr:colOff>
      <xdr:row>21</xdr:row>
      <xdr:rowOff>0</xdr:rowOff>
    </xdr:to>
    <xdr:grpSp>
      <xdr:nvGrpSpPr>
        <xdr:cNvPr id="22" name="그룹 21">
          <a:extLst>
            <a:ext uri="{FF2B5EF4-FFF2-40B4-BE49-F238E27FC236}">
              <a16:creationId xmlns:a16="http://schemas.microsoft.com/office/drawing/2014/main" id="{1128B0A2-74D7-91CE-E7D0-AD0E69E5C863}"/>
            </a:ext>
          </a:extLst>
        </xdr:cNvPr>
        <xdr:cNvGrpSpPr/>
      </xdr:nvGrpSpPr>
      <xdr:grpSpPr>
        <a:xfrm>
          <a:off x="2734147" y="2853037"/>
          <a:ext cx="162962" cy="1148595"/>
          <a:chOff x="2750033" y="2869777"/>
          <a:chExt cx="164158" cy="1154745"/>
        </a:xfrm>
      </xdr:grpSpPr>
      <xdr:cxnSp macro="">
        <xdr:nvCxnSpPr>
          <xdr:cNvPr id="124" name="직선 연결선 123">
            <a:extLst>
              <a:ext uri="{FF2B5EF4-FFF2-40B4-BE49-F238E27FC236}">
                <a16:creationId xmlns:a16="http://schemas.microsoft.com/office/drawing/2014/main" id="{EA8056BB-E050-F76F-A49F-D2DCF1B7C8A6}"/>
              </a:ext>
            </a:extLst>
          </xdr:cNvPr>
          <xdr:cNvCxnSpPr>
            <a:cxnSpLocks noChangeAspect="1"/>
          </xdr:cNvCxnSpPr>
        </xdr:nvCxnSpPr>
        <xdr:spPr>
          <a:xfrm flipH="1">
            <a:off x="2750033" y="4024522"/>
            <a:ext cx="164158" cy="0"/>
          </a:xfrm>
          <a:prstGeom prst="line">
            <a:avLst/>
          </a:prstGeom>
          <a:ln w="76200" cap="rnd">
            <a:solidFill>
              <a:schemeClr val="tx2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5" name="직선 연결선 124">
            <a:extLst>
              <a:ext uri="{FF2B5EF4-FFF2-40B4-BE49-F238E27FC236}">
                <a16:creationId xmlns:a16="http://schemas.microsoft.com/office/drawing/2014/main" id="{285C1066-679C-9111-A29E-0408DB50522F}"/>
              </a:ext>
            </a:extLst>
          </xdr:cNvPr>
          <xdr:cNvCxnSpPr>
            <a:cxnSpLocks noChangeAspect="1"/>
          </xdr:cNvCxnSpPr>
        </xdr:nvCxnSpPr>
        <xdr:spPr>
          <a:xfrm flipV="1">
            <a:off x="2914191" y="2869777"/>
            <a:ext cx="0" cy="1154745"/>
          </a:xfrm>
          <a:prstGeom prst="line">
            <a:avLst/>
          </a:prstGeom>
          <a:ln w="76200" cap="rnd">
            <a:solidFill>
              <a:schemeClr val="tx2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15</xdr:col>
      <xdr:colOff>0</xdr:colOff>
      <xdr:row>39</xdr:row>
      <xdr:rowOff>1509</xdr:rowOff>
    </xdr:from>
    <xdr:to>
      <xdr:col>17</xdr:col>
      <xdr:colOff>0</xdr:colOff>
      <xdr:row>39</xdr:row>
      <xdr:rowOff>1509</xdr:rowOff>
    </xdr:to>
    <xdr:cxnSp macro="">
      <xdr:nvCxnSpPr>
        <xdr:cNvPr id="151" name="직선 연결선 150">
          <a:extLst>
            <a:ext uri="{FF2B5EF4-FFF2-40B4-BE49-F238E27FC236}">
              <a16:creationId xmlns:a16="http://schemas.microsoft.com/office/drawing/2014/main" id="{BDCBDF33-030C-E8C3-FFA0-929A40586925}"/>
            </a:ext>
          </a:extLst>
        </xdr:cNvPr>
        <xdr:cNvCxnSpPr>
          <a:cxnSpLocks noChangeAspect="1"/>
        </xdr:cNvCxnSpPr>
      </xdr:nvCxnSpPr>
      <xdr:spPr>
        <a:xfrm flipH="1">
          <a:off x="2914191" y="7466347"/>
          <a:ext cx="382637" cy="0"/>
        </a:xfrm>
        <a:prstGeom prst="line">
          <a:avLst/>
        </a:prstGeom>
        <a:ln w="76200" cap="rnd">
          <a:solidFill>
            <a:schemeClr val="tx2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191318</xdr:colOff>
      <xdr:row>33</xdr:row>
      <xdr:rowOff>0</xdr:rowOff>
    </xdr:from>
    <xdr:to>
      <xdr:col>15</xdr:col>
      <xdr:colOff>0</xdr:colOff>
      <xdr:row>38</xdr:row>
      <xdr:rowOff>191318</xdr:rowOff>
    </xdr:to>
    <xdr:grpSp>
      <xdr:nvGrpSpPr>
        <xdr:cNvPr id="56" name="그룹 55">
          <a:extLst>
            <a:ext uri="{FF2B5EF4-FFF2-40B4-BE49-F238E27FC236}">
              <a16:creationId xmlns:a16="http://schemas.microsoft.com/office/drawing/2014/main" id="{4263CF42-1A17-5E2A-F064-42345024E0D4}"/>
            </a:ext>
          </a:extLst>
        </xdr:cNvPr>
        <xdr:cNvGrpSpPr/>
      </xdr:nvGrpSpPr>
      <xdr:grpSpPr>
        <a:xfrm>
          <a:off x="2708181" y="6283105"/>
          <a:ext cx="188928" cy="1141932"/>
          <a:chOff x="2722872" y="6316927"/>
          <a:chExt cx="191319" cy="1147911"/>
        </a:xfrm>
      </xdr:grpSpPr>
      <xdr:cxnSp macro="">
        <xdr:nvCxnSpPr>
          <xdr:cNvPr id="152" name="직선 연결선 151">
            <a:extLst>
              <a:ext uri="{FF2B5EF4-FFF2-40B4-BE49-F238E27FC236}">
                <a16:creationId xmlns:a16="http://schemas.microsoft.com/office/drawing/2014/main" id="{3B44CC88-F59A-C722-2DBC-E3CC8A739237}"/>
              </a:ext>
            </a:extLst>
          </xdr:cNvPr>
          <xdr:cNvCxnSpPr>
            <a:cxnSpLocks noChangeAspect="1"/>
          </xdr:cNvCxnSpPr>
        </xdr:nvCxnSpPr>
        <xdr:spPr>
          <a:xfrm flipH="1">
            <a:off x="2722872" y="6316927"/>
            <a:ext cx="191319" cy="0"/>
          </a:xfrm>
          <a:prstGeom prst="line">
            <a:avLst/>
          </a:prstGeom>
          <a:ln w="76200" cap="rnd">
            <a:solidFill>
              <a:schemeClr val="tx2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3" name="직선 연결선 152">
            <a:extLst>
              <a:ext uri="{FF2B5EF4-FFF2-40B4-BE49-F238E27FC236}">
                <a16:creationId xmlns:a16="http://schemas.microsoft.com/office/drawing/2014/main" id="{203FBAF4-ACB5-753E-AB87-2C3C01B9E3E9}"/>
              </a:ext>
            </a:extLst>
          </xdr:cNvPr>
          <xdr:cNvCxnSpPr>
            <a:cxnSpLocks noChangeAspect="1"/>
          </xdr:cNvCxnSpPr>
        </xdr:nvCxnSpPr>
        <xdr:spPr>
          <a:xfrm flipV="1">
            <a:off x="2914191" y="6316927"/>
            <a:ext cx="0" cy="1147911"/>
          </a:xfrm>
          <a:prstGeom prst="line">
            <a:avLst/>
          </a:prstGeom>
          <a:ln w="76200" cap="rnd">
            <a:solidFill>
              <a:schemeClr val="tx2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8</xdr:col>
      <xdr:colOff>0</xdr:colOff>
      <xdr:row>42</xdr:row>
      <xdr:rowOff>0</xdr:rowOff>
    </xdr:from>
    <xdr:to>
      <xdr:col>9</xdr:col>
      <xdr:colOff>0</xdr:colOff>
      <xdr:row>44</xdr:row>
      <xdr:rowOff>191318</xdr:rowOff>
    </xdr:to>
    <xdr:grpSp>
      <xdr:nvGrpSpPr>
        <xdr:cNvPr id="60" name="그룹 59">
          <a:extLst>
            <a:ext uri="{FF2B5EF4-FFF2-40B4-BE49-F238E27FC236}">
              <a16:creationId xmlns:a16="http://schemas.microsoft.com/office/drawing/2014/main" id="{21CA70F6-85A7-48F8-F19A-1CD6ED83035E}"/>
            </a:ext>
          </a:extLst>
        </xdr:cNvPr>
        <xdr:cNvGrpSpPr/>
      </xdr:nvGrpSpPr>
      <xdr:grpSpPr>
        <a:xfrm>
          <a:off x="1566250" y="7994210"/>
          <a:ext cx="190122" cy="571563"/>
          <a:chOff x="1574962" y="8038794"/>
          <a:chExt cx="191318" cy="573955"/>
        </a:xfrm>
      </xdr:grpSpPr>
      <xdr:cxnSp macro="">
        <xdr:nvCxnSpPr>
          <xdr:cNvPr id="145" name="직선 연결선 144">
            <a:extLst>
              <a:ext uri="{FF2B5EF4-FFF2-40B4-BE49-F238E27FC236}">
                <a16:creationId xmlns:a16="http://schemas.microsoft.com/office/drawing/2014/main" id="{1DD3023F-0B35-24B8-B798-70E10B74AA9E}"/>
              </a:ext>
            </a:extLst>
          </xdr:cNvPr>
          <xdr:cNvCxnSpPr>
            <a:cxnSpLocks noChangeAspect="1"/>
          </xdr:cNvCxnSpPr>
        </xdr:nvCxnSpPr>
        <xdr:spPr>
          <a:xfrm flipH="1">
            <a:off x="1574962" y="8038794"/>
            <a:ext cx="191317" cy="0"/>
          </a:xfrm>
          <a:prstGeom prst="line">
            <a:avLst/>
          </a:prstGeom>
          <a:ln w="76200" cap="rnd">
            <a:solidFill>
              <a:schemeClr val="tx2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8" name="직선 연결선 147">
            <a:extLst>
              <a:ext uri="{FF2B5EF4-FFF2-40B4-BE49-F238E27FC236}">
                <a16:creationId xmlns:a16="http://schemas.microsoft.com/office/drawing/2014/main" id="{B09D3484-E06A-342C-AC92-BAD5FAD786EC}"/>
              </a:ext>
            </a:extLst>
          </xdr:cNvPr>
          <xdr:cNvCxnSpPr>
            <a:cxnSpLocks noChangeAspect="1"/>
          </xdr:cNvCxnSpPr>
        </xdr:nvCxnSpPr>
        <xdr:spPr>
          <a:xfrm flipV="1">
            <a:off x="1766280" y="8038794"/>
            <a:ext cx="0" cy="573955"/>
          </a:xfrm>
          <a:prstGeom prst="line">
            <a:avLst/>
          </a:prstGeom>
          <a:ln w="76200" cap="rnd">
            <a:solidFill>
              <a:schemeClr val="tx2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8</xdr:col>
      <xdr:colOff>0</xdr:colOff>
      <xdr:row>33</xdr:row>
      <xdr:rowOff>0</xdr:rowOff>
    </xdr:from>
    <xdr:to>
      <xdr:col>9</xdr:col>
      <xdr:colOff>0</xdr:colOff>
      <xdr:row>36</xdr:row>
      <xdr:rowOff>0</xdr:rowOff>
    </xdr:to>
    <xdr:grpSp>
      <xdr:nvGrpSpPr>
        <xdr:cNvPr id="58" name="그룹 57">
          <a:extLst>
            <a:ext uri="{FF2B5EF4-FFF2-40B4-BE49-F238E27FC236}">
              <a16:creationId xmlns:a16="http://schemas.microsoft.com/office/drawing/2014/main" id="{8645BDAC-6D63-7E10-FDAD-5F5B11479D35}"/>
            </a:ext>
          </a:extLst>
        </xdr:cNvPr>
        <xdr:cNvGrpSpPr/>
      </xdr:nvGrpSpPr>
      <xdr:grpSpPr>
        <a:xfrm>
          <a:off x="1566250" y="6283105"/>
          <a:ext cx="190122" cy="570368"/>
          <a:chOff x="1574962" y="6316927"/>
          <a:chExt cx="191318" cy="573956"/>
        </a:xfrm>
      </xdr:grpSpPr>
      <xdr:cxnSp macro="">
        <xdr:nvCxnSpPr>
          <xdr:cNvPr id="139" name="직선 연결선 138">
            <a:extLst>
              <a:ext uri="{FF2B5EF4-FFF2-40B4-BE49-F238E27FC236}">
                <a16:creationId xmlns:a16="http://schemas.microsoft.com/office/drawing/2014/main" id="{92959480-8FA9-A7A7-9AA2-70B44E90F9D3}"/>
              </a:ext>
            </a:extLst>
          </xdr:cNvPr>
          <xdr:cNvCxnSpPr>
            <a:cxnSpLocks noChangeAspect="1"/>
          </xdr:cNvCxnSpPr>
        </xdr:nvCxnSpPr>
        <xdr:spPr>
          <a:xfrm flipH="1">
            <a:off x="1574962" y="6890883"/>
            <a:ext cx="191318" cy="0"/>
          </a:xfrm>
          <a:prstGeom prst="line">
            <a:avLst/>
          </a:prstGeom>
          <a:ln w="76200" cap="rnd">
            <a:solidFill>
              <a:schemeClr val="tx2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1" name="직선 연결선 140">
            <a:extLst>
              <a:ext uri="{FF2B5EF4-FFF2-40B4-BE49-F238E27FC236}">
                <a16:creationId xmlns:a16="http://schemas.microsoft.com/office/drawing/2014/main" id="{B4BE39A8-3D31-7E24-5673-16FC29119A8A}"/>
              </a:ext>
            </a:extLst>
          </xdr:cNvPr>
          <xdr:cNvCxnSpPr>
            <a:cxnSpLocks noChangeAspect="1"/>
          </xdr:cNvCxnSpPr>
        </xdr:nvCxnSpPr>
        <xdr:spPr>
          <a:xfrm flipV="1">
            <a:off x="1766280" y="6316927"/>
            <a:ext cx="0" cy="573956"/>
          </a:xfrm>
          <a:prstGeom prst="line">
            <a:avLst/>
          </a:prstGeom>
          <a:ln w="76200" cap="rnd">
            <a:solidFill>
              <a:schemeClr val="tx2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9</xdr:col>
      <xdr:colOff>0</xdr:colOff>
      <xdr:row>33</xdr:row>
      <xdr:rowOff>0</xdr:rowOff>
    </xdr:from>
    <xdr:to>
      <xdr:col>10</xdr:col>
      <xdr:colOff>1195</xdr:colOff>
      <xdr:row>33</xdr:row>
      <xdr:rowOff>0</xdr:rowOff>
    </xdr:to>
    <xdr:cxnSp macro="">
      <xdr:nvCxnSpPr>
        <xdr:cNvPr id="142" name="직선 연결선 141">
          <a:extLst>
            <a:ext uri="{FF2B5EF4-FFF2-40B4-BE49-F238E27FC236}">
              <a16:creationId xmlns:a16="http://schemas.microsoft.com/office/drawing/2014/main" id="{E37CE34B-7C98-63F9-7B8C-4511E22081C6}"/>
            </a:ext>
          </a:extLst>
        </xdr:cNvPr>
        <xdr:cNvCxnSpPr>
          <a:cxnSpLocks noChangeAspect="1"/>
        </xdr:cNvCxnSpPr>
      </xdr:nvCxnSpPr>
      <xdr:spPr>
        <a:xfrm flipH="1">
          <a:off x="1766280" y="6316927"/>
          <a:ext cx="191318" cy="0"/>
        </a:xfrm>
        <a:prstGeom prst="line">
          <a:avLst/>
        </a:prstGeom>
        <a:ln w="76200" cap="rnd">
          <a:solidFill>
            <a:schemeClr val="tx2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1</xdr:colOff>
      <xdr:row>21</xdr:row>
      <xdr:rowOff>0</xdr:rowOff>
    </xdr:from>
    <xdr:to>
      <xdr:col>10</xdr:col>
      <xdr:colOff>0</xdr:colOff>
      <xdr:row>21</xdr:row>
      <xdr:rowOff>0</xdr:rowOff>
    </xdr:to>
    <xdr:cxnSp macro="">
      <xdr:nvCxnSpPr>
        <xdr:cNvPr id="137" name="직선 연결선 136">
          <a:extLst>
            <a:ext uri="{FF2B5EF4-FFF2-40B4-BE49-F238E27FC236}">
              <a16:creationId xmlns:a16="http://schemas.microsoft.com/office/drawing/2014/main" id="{C8580724-A591-C009-ACE5-D928618F011B}"/>
            </a:ext>
          </a:extLst>
        </xdr:cNvPr>
        <xdr:cNvCxnSpPr>
          <a:cxnSpLocks noChangeAspect="1"/>
        </xdr:cNvCxnSpPr>
      </xdr:nvCxnSpPr>
      <xdr:spPr>
        <a:xfrm flipH="1">
          <a:off x="1756373" y="4001632"/>
          <a:ext cx="190122" cy="0"/>
        </a:xfrm>
        <a:prstGeom prst="line">
          <a:avLst/>
        </a:prstGeom>
        <a:ln w="76200" cap="rnd">
          <a:solidFill>
            <a:schemeClr val="tx2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18</xdr:row>
      <xdr:rowOff>0</xdr:rowOff>
    </xdr:from>
    <xdr:to>
      <xdr:col>9</xdr:col>
      <xdr:colOff>0</xdr:colOff>
      <xdr:row>21</xdr:row>
      <xdr:rowOff>1510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82CF41F1-E616-77D5-E3D0-0D1A90C3AD99}"/>
            </a:ext>
          </a:extLst>
        </xdr:cNvPr>
        <xdr:cNvGrpSpPr/>
      </xdr:nvGrpSpPr>
      <xdr:grpSpPr>
        <a:xfrm>
          <a:off x="1566250" y="3431263"/>
          <a:ext cx="190122" cy="571879"/>
          <a:chOff x="1574962" y="3450566"/>
          <a:chExt cx="191318" cy="575466"/>
        </a:xfrm>
      </xdr:grpSpPr>
      <xdr:cxnSp macro="">
        <xdr:nvCxnSpPr>
          <xdr:cNvPr id="135" name="직선 연결선 134">
            <a:extLst>
              <a:ext uri="{FF2B5EF4-FFF2-40B4-BE49-F238E27FC236}">
                <a16:creationId xmlns:a16="http://schemas.microsoft.com/office/drawing/2014/main" id="{44A353C0-DB99-E2B5-DB42-228D034C7314}"/>
              </a:ext>
            </a:extLst>
          </xdr:cNvPr>
          <xdr:cNvCxnSpPr>
            <a:cxnSpLocks noChangeAspect="1"/>
          </xdr:cNvCxnSpPr>
        </xdr:nvCxnSpPr>
        <xdr:spPr>
          <a:xfrm flipH="1">
            <a:off x="1574962" y="3450566"/>
            <a:ext cx="191317" cy="0"/>
          </a:xfrm>
          <a:prstGeom prst="line">
            <a:avLst/>
          </a:prstGeom>
          <a:ln w="76200" cap="rnd">
            <a:solidFill>
              <a:schemeClr val="tx2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8" name="직선 연결선 137">
            <a:extLst>
              <a:ext uri="{FF2B5EF4-FFF2-40B4-BE49-F238E27FC236}">
                <a16:creationId xmlns:a16="http://schemas.microsoft.com/office/drawing/2014/main" id="{968E2E68-6EE6-F172-826E-ADBB8E56EC37}"/>
              </a:ext>
            </a:extLst>
          </xdr:cNvPr>
          <xdr:cNvCxnSpPr>
            <a:cxnSpLocks noChangeAspect="1"/>
          </xdr:cNvCxnSpPr>
        </xdr:nvCxnSpPr>
        <xdr:spPr>
          <a:xfrm flipV="1">
            <a:off x="1766280" y="3450566"/>
            <a:ext cx="0" cy="575466"/>
          </a:xfrm>
          <a:prstGeom prst="line">
            <a:avLst/>
          </a:prstGeom>
          <a:ln w="76200" cap="rnd">
            <a:solidFill>
              <a:schemeClr val="tx2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9</xdr:col>
      <xdr:colOff>0</xdr:colOff>
      <xdr:row>9</xdr:row>
      <xdr:rowOff>0</xdr:rowOff>
    </xdr:from>
    <xdr:to>
      <xdr:col>10</xdr:col>
      <xdr:colOff>1195</xdr:colOff>
      <xdr:row>9</xdr:row>
      <xdr:rowOff>0</xdr:rowOff>
    </xdr:to>
    <xdr:cxnSp macro="">
      <xdr:nvCxnSpPr>
        <xdr:cNvPr id="132" name="직선 연결선 131">
          <a:extLst>
            <a:ext uri="{FF2B5EF4-FFF2-40B4-BE49-F238E27FC236}">
              <a16:creationId xmlns:a16="http://schemas.microsoft.com/office/drawing/2014/main" id="{B549AC08-F628-0388-8D98-9CBFDE96168E}"/>
            </a:ext>
          </a:extLst>
        </xdr:cNvPr>
        <xdr:cNvCxnSpPr>
          <a:cxnSpLocks noChangeAspect="1"/>
        </xdr:cNvCxnSpPr>
      </xdr:nvCxnSpPr>
      <xdr:spPr>
        <a:xfrm flipH="1">
          <a:off x="1766280" y="1721867"/>
          <a:ext cx="191318" cy="0"/>
        </a:xfrm>
        <a:prstGeom prst="line">
          <a:avLst/>
        </a:prstGeom>
        <a:ln w="76200" cap="rnd">
          <a:solidFill>
            <a:schemeClr val="tx2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9</xdr:row>
      <xdr:rowOff>0</xdr:rowOff>
    </xdr:to>
    <xdr:grpSp>
      <xdr:nvGrpSpPr>
        <xdr:cNvPr id="24" name="그룹 23">
          <a:extLst>
            <a:ext uri="{FF2B5EF4-FFF2-40B4-BE49-F238E27FC236}">
              <a16:creationId xmlns:a16="http://schemas.microsoft.com/office/drawing/2014/main" id="{A112A283-6846-2121-610B-3A29819935B5}"/>
            </a:ext>
          </a:extLst>
        </xdr:cNvPr>
        <xdr:cNvGrpSpPr/>
      </xdr:nvGrpSpPr>
      <xdr:grpSpPr>
        <a:xfrm>
          <a:off x="1566250" y="1140737"/>
          <a:ext cx="190122" cy="570368"/>
          <a:chOff x="1574962" y="1147911"/>
          <a:chExt cx="191318" cy="573956"/>
        </a:xfrm>
      </xdr:grpSpPr>
      <xdr:cxnSp macro="">
        <xdr:nvCxnSpPr>
          <xdr:cNvPr id="130" name="직선 연결선 129">
            <a:extLst>
              <a:ext uri="{FF2B5EF4-FFF2-40B4-BE49-F238E27FC236}">
                <a16:creationId xmlns:a16="http://schemas.microsoft.com/office/drawing/2014/main" id="{44C14840-2D5B-6852-6A66-738150095DE3}"/>
              </a:ext>
            </a:extLst>
          </xdr:cNvPr>
          <xdr:cNvCxnSpPr>
            <a:cxnSpLocks noChangeAspect="1"/>
          </xdr:cNvCxnSpPr>
        </xdr:nvCxnSpPr>
        <xdr:spPr>
          <a:xfrm flipH="1">
            <a:off x="1574962" y="1147911"/>
            <a:ext cx="191318" cy="0"/>
          </a:xfrm>
          <a:prstGeom prst="line">
            <a:avLst/>
          </a:prstGeom>
          <a:ln w="76200" cap="rnd">
            <a:solidFill>
              <a:schemeClr val="tx2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3" name="직선 연결선 132">
            <a:extLst>
              <a:ext uri="{FF2B5EF4-FFF2-40B4-BE49-F238E27FC236}">
                <a16:creationId xmlns:a16="http://schemas.microsoft.com/office/drawing/2014/main" id="{DE54AFE5-4977-573E-CDF8-0CDF0D4FE272}"/>
              </a:ext>
            </a:extLst>
          </xdr:cNvPr>
          <xdr:cNvCxnSpPr>
            <a:cxnSpLocks noChangeAspect="1"/>
          </xdr:cNvCxnSpPr>
        </xdr:nvCxnSpPr>
        <xdr:spPr>
          <a:xfrm flipV="1">
            <a:off x="1766280" y="1147911"/>
            <a:ext cx="0" cy="573956"/>
          </a:xfrm>
          <a:prstGeom prst="line">
            <a:avLst/>
          </a:prstGeom>
          <a:ln w="76200" cap="rnd">
            <a:solidFill>
              <a:schemeClr val="tx2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15</xdr:col>
      <xdr:colOff>9054</xdr:colOff>
      <xdr:row>15</xdr:row>
      <xdr:rowOff>0</xdr:rowOff>
    </xdr:from>
    <xdr:to>
      <xdr:col>17</xdr:col>
      <xdr:colOff>9055</xdr:colOff>
      <xdr:row>15</xdr:row>
      <xdr:rowOff>1509</xdr:rowOff>
    </xdr:to>
    <xdr:cxnSp macro="">
      <xdr:nvCxnSpPr>
        <xdr:cNvPr id="126" name="직선 연결선 125">
          <a:extLst>
            <a:ext uri="{FF2B5EF4-FFF2-40B4-BE49-F238E27FC236}">
              <a16:creationId xmlns:a16="http://schemas.microsoft.com/office/drawing/2014/main" id="{7C718152-CA82-8EF4-1FA0-9E501ED41A09}"/>
            </a:ext>
          </a:extLst>
        </xdr:cNvPr>
        <xdr:cNvCxnSpPr>
          <a:cxnSpLocks noChangeAspect="1"/>
        </xdr:cNvCxnSpPr>
      </xdr:nvCxnSpPr>
      <xdr:spPr>
        <a:xfrm rot="10800000">
          <a:off x="2906163" y="2851842"/>
          <a:ext cx="380246" cy="1509"/>
        </a:xfrm>
        <a:prstGeom prst="line">
          <a:avLst/>
        </a:prstGeom>
        <a:ln w="76200" cap="rnd">
          <a:solidFill>
            <a:schemeClr val="tx2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9055</xdr:colOff>
      <xdr:row>9</xdr:row>
      <xdr:rowOff>0</xdr:rowOff>
    </xdr:from>
    <xdr:to>
      <xdr:col>15</xdr:col>
      <xdr:colOff>0</xdr:colOff>
      <xdr:row>15</xdr:row>
      <xdr:rowOff>0</xdr:rowOff>
    </xdr:to>
    <xdr:grpSp>
      <xdr:nvGrpSpPr>
        <xdr:cNvPr id="23" name="그룹 22">
          <a:extLst>
            <a:ext uri="{FF2B5EF4-FFF2-40B4-BE49-F238E27FC236}">
              <a16:creationId xmlns:a16="http://schemas.microsoft.com/office/drawing/2014/main" id="{E0BE008D-5EC7-77DB-64B4-F4E017669EF5}"/>
            </a:ext>
          </a:extLst>
        </xdr:cNvPr>
        <xdr:cNvGrpSpPr/>
      </xdr:nvGrpSpPr>
      <xdr:grpSpPr>
        <a:xfrm>
          <a:off x="2716041" y="1711105"/>
          <a:ext cx="181068" cy="1140737"/>
          <a:chOff x="2731927" y="1721867"/>
          <a:chExt cx="182264" cy="1147911"/>
        </a:xfrm>
      </xdr:grpSpPr>
      <xdr:cxnSp macro="">
        <xdr:nvCxnSpPr>
          <xdr:cNvPr id="127" name="직선 연결선 126">
            <a:extLst>
              <a:ext uri="{FF2B5EF4-FFF2-40B4-BE49-F238E27FC236}">
                <a16:creationId xmlns:a16="http://schemas.microsoft.com/office/drawing/2014/main" id="{E4741E72-F845-C8B6-FC5B-940E621EFBC5}"/>
              </a:ext>
            </a:extLst>
          </xdr:cNvPr>
          <xdr:cNvCxnSpPr>
            <a:cxnSpLocks noChangeAspect="1"/>
          </xdr:cNvCxnSpPr>
        </xdr:nvCxnSpPr>
        <xdr:spPr>
          <a:xfrm flipH="1">
            <a:off x="2731927" y="1721867"/>
            <a:ext cx="182264" cy="0"/>
          </a:xfrm>
          <a:prstGeom prst="line">
            <a:avLst/>
          </a:prstGeom>
          <a:ln w="76200" cap="rnd">
            <a:solidFill>
              <a:schemeClr val="tx2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8" name="직선 연결선 127">
            <a:extLst>
              <a:ext uri="{FF2B5EF4-FFF2-40B4-BE49-F238E27FC236}">
                <a16:creationId xmlns:a16="http://schemas.microsoft.com/office/drawing/2014/main" id="{3E1B5870-D013-1749-56B6-CED8E297AA56}"/>
              </a:ext>
            </a:extLst>
          </xdr:cNvPr>
          <xdr:cNvCxnSpPr>
            <a:cxnSpLocks noChangeAspect="1"/>
          </xdr:cNvCxnSpPr>
        </xdr:nvCxnSpPr>
        <xdr:spPr>
          <a:xfrm flipV="1">
            <a:off x="2914191" y="1721867"/>
            <a:ext cx="0" cy="1147911"/>
          </a:xfrm>
          <a:prstGeom prst="line">
            <a:avLst/>
          </a:prstGeom>
          <a:ln w="76200" cap="rnd">
            <a:solidFill>
              <a:schemeClr val="tx2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92</xdr:col>
          <xdr:colOff>135802</xdr:colOff>
          <xdr:row>15</xdr:row>
          <xdr:rowOff>135802</xdr:rowOff>
        </xdr:from>
        <xdr:to>
          <xdr:col>97</xdr:col>
          <xdr:colOff>144855</xdr:colOff>
          <xdr:row>18</xdr:row>
          <xdr:rowOff>108642</xdr:rowOff>
        </xdr:to>
        <xdr:sp macro="" textlink="">
          <xdr:nvSpPr>
            <xdr:cNvPr id="7176" name="Button 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4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복사</a:t>
              </a:r>
            </a:p>
          </xdr:txBody>
        </xdr:sp>
        <xdr:clientData fPrintsWithSheet="0"/>
      </xdr:twoCellAnchor>
    </mc:Choice>
    <mc:Fallback/>
  </mc:AlternateContent>
  <xdr:twoCellAnchor>
    <xdr:from>
      <xdr:col>81</xdr:col>
      <xdr:colOff>0</xdr:colOff>
      <xdr:row>18</xdr:row>
      <xdr:rowOff>0</xdr:rowOff>
    </xdr:from>
    <xdr:to>
      <xdr:col>83</xdr:col>
      <xdr:colOff>0</xdr:colOff>
      <xdr:row>24</xdr:row>
      <xdr:rowOff>7544</xdr:rowOff>
    </xdr:to>
    <xdr:grpSp>
      <xdr:nvGrpSpPr>
        <xdr:cNvPr id="7179" name="그룹 7178">
          <a:extLst>
            <a:ext uri="{FF2B5EF4-FFF2-40B4-BE49-F238E27FC236}">
              <a16:creationId xmlns:a16="http://schemas.microsoft.com/office/drawing/2014/main" id="{9F30C735-3F50-1D81-0451-678E15B9BDAB}"/>
            </a:ext>
          </a:extLst>
        </xdr:cNvPr>
        <xdr:cNvGrpSpPr/>
      </xdr:nvGrpSpPr>
      <xdr:grpSpPr>
        <a:xfrm>
          <a:off x="15481426" y="3431263"/>
          <a:ext cx="380245" cy="1148281"/>
          <a:chOff x="15481426" y="1140737"/>
          <a:chExt cx="380245" cy="1148281"/>
        </a:xfrm>
      </xdr:grpSpPr>
      <xdr:cxnSp macro="">
        <xdr:nvCxnSpPr>
          <xdr:cNvPr id="7180" name="직선 연결선 7179">
            <a:extLst>
              <a:ext uri="{FF2B5EF4-FFF2-40B4-BE49-F238E27FC236}">
                <a16:creationId xmlns:a16="http://schemas.microsoft.com/office/drawing/2014/main" id="{AA153BBF-0271-C0A3-4304-1E1C4ECA01A3}"/>
              </a:ext>
            </a:extLst>
          </xdr:cNvPr>
          <xdr:cNvCxnSpPr>
            <a:cxnSpLocks noChangeAspect="1"/>
          </xdr:cNvCxnSpPr>
        </xdr:nvCxnSpPr>
        <xdr:spPr>
          <a:xfrm>
            <a:off x="15671549" y="1140737"/>
            <a:ext cx="190122" cy="0"/>
          </a:xfrm>
          <a:prstGeom prst="line">
            <a:avLst/>
          </a:prstGeom>
          <a:ln w="76200" cap="rnd">
            <a:solidFill>
              <a:schemeClr val="tx2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181" name="직선 연결선 7180">
            <a:extLst>
              <a:ext uri="{FF2B5EF4-FFF2-40B4-BE49-F238E27FC236}">
                <a16:creationId xmlns:a16="http://schemas.microsoft.com/office/drawing/2014/main" id="{AA731271-A2C6-1659-429B-D8B13CF7E5E5}"/>
              </a:ext>
            </a:extLst>
          </xdr:cNvPr>
          <xdr:cNvCxnSpPr>
            <a:cxnSpLocks noChangeAspect="1"/>
          </xdr:cNvCxnSpPr>
        </xdr:nvCxnSpPr>
        <xdr:spPr>
          <a:xfrm>
            <a:off x="15671549" y="2289018"/>
            <a:ext cx="190122" cy="0"/>
          </a:xfrm>
          <a:prstGeom prst="line">
            <a:avLst/>
          </a:prstGeom>
          <a:ln w="76200" cap="rnd">
            <a:solidFill>
              <a:schemeClr val="tx2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182" name="직선 연결선 7181">
            <a:extLst>
              <a:ext uri="{FF2B5EF4-FFF2-40B4-BE49-F238E27FC236}">
                <a16:creationId xmlns:a16="http://schemas.microsoft.com/office/drawing/2014/main" id="{EE5408FC-2DBD-0433-FFB2-F724D180A8FB}"/>
              </a:ext>
            </a:extLst>
          </xdr:cNvPr>
          <xdr:cNvCxnSpPr>
            <a:cxnSpLocks noChangeAspect="1"/>
          </xdr:cNvCxnSpPr>
        </xdr:nvCxnSpPr>
        <xdr:spPr>
          <a:xfrm>
            <a:off x="15481426" y="1711105"/>
            <a:ext cx="190123" cy="0"/>
          </a:xfrm>
          <a:prstGeom prst="line">
            <a:avLst/>
          </a:prstGeom>
          <a:ln w="76200" cap="rnd">
            <a:solidFill>
              <a:schemeClr val="tx2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183" name="직선 연결선 7182">
            <a:extLst>
              <a:ext uri="{FF2B5EF4-FFF2-40B4-BE49-F238E27FC236}">
                <a16:creationId xmlns:a16="http://schemas.microsoft.com/office/drawing/2014/main" id="{D6F442F3-67AA-EA59-60FC-C7E53F211043}"/>
              </a:ext>
            </a:extLst>
          </xdr:cNvPr>
          <xdr:cNvCxnSpPr>
            <a:cxnSpLocks noChangeAspect="1"/>
          </xdr:cNvCxnSpPr>
        </xdr:nvCxnSpPr>
        <xdr:spPr>
          <a:xfrm>
            <a:off x="15671549" y="1711105"/>
            <a:ext cx="0" cy="570368"/>
          </a:xfrm>
          <a:prstGeom prst="line">
            <a:avLst/>
          </a:prstGeom>
          <a:ln w="76200" cap="rnd">
            <a:solidFill>
              <a:schemeClr val="tx2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184" name="직선 연결선 7183">
            <a:extLst>
              <a:ext uri="{FF2B5EF4-FFF2-40B4-BE49-F238E27FC236}">
                <a16:creationId xmlns:a16="http://schemas.microsoft.com/office/drawing/2014/main" id="{F7452E89-AA5F-96FD-4632-9E045D5E3500}"/>
              </a:ext>
            </a:extLst>
          </xdr:cNvPr>
          <xdr:cNvCxnSpPr>
            <a:cxnSpLocks noChangeAspect="1"/>
          </xdr:cNvCxnSpPr>
        </xdr:nvCxnSpPr>
        <xdr:spPr>
          <a:xfrm>
            <a:off x="15671549" y="1140737"/>
            <a:ext cx="0" cy="570368"/>
          </a:xfrm>
          <a:prstGeom prst="line">
            <a:avLst/>
          </a:prstGeom>
          <a:ln w="76200" cap="rnd">
            <a:solidFill>
              <a:schemeClr val="tx2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81</xdr:col>
      <xdr:colOff>0</xdr:colOff>
      <xdr:row>32</xdr:row>
      <xdr:rowOff>181771</xdr:rowOff>
    </xdr:from>
    <xdr:to>
      <xdr:col>82</xdr:col>
      <xdr:colOff>1</xdr:colOff>
      <xdr:row>32</xdr:row>
      <xdr:rowOff>181771</xdr:rowOff>
    </xdr:to>
    <xdr:cxnSp macro="">
      <xdr:nvCxnSpPr>
        <xdr:cNvPr id="7188" name="직선 연결선 7187">
          <a:extLst>
            <a:ext uri="{FF2B5EF4-FFF2-40B4-BE49-F238E27FC236}">
              <a16:creationId xmlns:a16="http://schemas.microsoft.com/office/drawing/2014/main" id="{E8AC2B8A-51D8-64BF-85AE-C10C14F84FB5}"/>
            </a:ext>
          </a:extLst>
        </xdr:cNvPr>
        <xdr:cNvCxnSpPr>
          <a:cxnSpLocks noChangeAspect="1"/>
        </xdr:cNvCxnSpPr>
      </xdr:nvCxnSpPr>
      <xdr:spPr>
        <a:xfrm>
          <a:off x="15419698" y="6251708"/>
          <a:ext cx="189300" cy="0"/>
        </a:xfrm>
        <a:prstGeom prst="line">
          <a:avLst/>
        </a:prstGeom>
        <a:ln w="76200" cap="rnd">
          <a:solidFill>
            <a:schemeClr val="tx2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82</xdr:col>
      <xdr:colOff>1</xdr:colOff>
      <xdr:row>33</xdr:row>
      <xdr:rowOff>0</xdr:rowOff>
    </xdr:from>
    <xdr:to>
      <xdr:col>83</xdr:col>
      <xdr:colOff>0</xdr:colOff>
      <xdr:row>36</xdr:row>
      <xdr:rowOff>0</xdr:rowOff>
    </xdr:to>
    <xdr:grpSp>
      <xdr:nvGrpSpPr>
        <xdr:cNvPr id="7204" name="그룹 7203">
          <a:extLst>
            <a:ext uri="{FF2B5EF4-FFF2-40B4-BE49-F238E27FC236}">
              <a16:creationId xmlns:a16="http://schemas.microsoft.com/office/drawing/2014/main" id="{A00232DB-04F7-08D9-0460-4BD1AF813267}"/>
            </a:ext>
          </a:extLst>
        </xdr:cNvPr>
        <xdr:cNvGrpSpPr/>
      </xdr:nvGrpSpPr>
      <xdr:grpSpPr>
        <a:xfrm>
          <a:off x="15671550" y="6283105"/>
          <a:ext cx="190121" cy="570368"/>
          <a:chOff x="15608998" y="6259237"/>
          <a:chExt cx="189299" cy="567899"/>
        </a:xfrm>
      </xdr:grpSpPr>
      <xdr:cxnSp macro="">
        <xdr:nvCxnSpPr>
          <xdr:cNvPr id="7187" name="직선 연결선 7186">
            <a:extLst>
              <a:ext uri="{FF2B5EF4-FFF2-40B4-BE49-F238E27FC236}">
                <a16:creationId xmlns:a16="http://schemas.microsoft.com/office/drawing/2014/main" id="{FABBC4B4-9F2E-F35E-255E-F928F8BC55C7}"/>
              </a:ext>
            </a:extLst>
          </xdr:cNvPr>
          <xdr:cNvCxnSpPr>
            <a:cxnSpLocks noChangeAspect="1"/>
          </xdr:cNvCxnSpPr>
        </xdr:nvCxnSpPr>
        <xdr:spPr>
          <a:xfrm>
            <a:off x="15608998" y="6827136"/>
            <a:ext cx="189299" cy="0"/>
          </a:xfrm>
          <a:prstGeom prst="line">
            <a:avLst/>
          </a:prstGeom>
          <a:ln w="76200" cap="rnd">
            <a:solidFill>
              <a:schemeClr val="tx2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189" name="직선 연결선 7188">
            <a:extLst>
              <a:ext uri="{FF2B5EF4-FFF2-40B4-BE49-F238E27FC236}">
                <a16:creationId xmlns:a16="http://schemas.microsoft.com/office/drawing/2014/main" id="{3D4376CF-5093-2E15-1E81-66FC09A6CF72}"/>
              </a:ext>
            </a:extLst>
          </xdr:cNvPr>
          <xdr:cNvCxnSpPr>
            <a:cxnSpLocks noChangeAspect="1"/>
          </xdr:cNvCxnSpPr>
        </xdr:nvCxnSpPr>
        <xdr:spPr>
          <a:xfrm>
            <a:off x="15608998" y="6259237"/>
            <a:ext cx="0" cy="567899"/>
          </a:xfrm>
          <a:prstGeom prst="line">
            <a:avLst/>
          </a:prstGeom>
          <a:ln w="76200" cap="rnd">
            <a:solidFill>
              <a:schemeClr val="tx2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82</xdr:col>
      <xdr:colOff>1</xdr:colOff>
      <xdr:row>30</xdr:row>
      <xdr:rowOff>0</xdr:rowOff>
    </xdr:from>
    <xdr:to>
      <xdr:col>83</xdr:col>
      <xdr:colOff>0</xdr:colOff>
      <xdr:row>33</xdr:row>
      <xdr:rowOff>0</xdr:rowOff>
    </xdr:to>
    <xdr:grpSp>
      <xdr:nvGrpSpPr>
        <xdr:cNvPr id="7209" name="그룹 7208">
          <a:extLst>
            <a:ext uri="{FF2B5EF4-FFF2-40B4-BE49-F238E27FC236}">
              <a16:creationId xmlns:a16="http://schemas.microsoft.com/office/drawing/2014/main" id="{B6BF2DCF-5EFE-27A5-F765-F4DF2357C900}"/>
            </a:ext>
          </a:extLst>
        </xdr:cNvPr>
        <xdr:cNvGrpSpPr/>
      </xdr:nvGrpSpPr>
      <xdr:grpSpPr>
        <a:xfrm>
          <a:off x="15671550" y="5712737"/>
          <a:ext cx="190121" cy="570368"/>
          <a:chOff x="15608998" y="5691338"/>
          <a:chExt cx="189299" cy="567899"/>
        </a:xfrm>
      </xdr:grpSpPr>
      <xdr:cxnSp macro="">
        <xdr:nvCxnSpPr>
          <xdr:cNvPr id="7186" name="직선 연결선 7185">
            <a:extLst>
              <a:ext uri="{FF2B5EF4-FFF2-40B4-BE49-F238E27FC236}">
                <a16:creationId xmlns:a16="http://schemas.microsoft.com/office/drawing/2014/main" id="{3D5B0EA3-6CE5-C323-CFB8-0D4FC5584AB9}"/>
              </a:ext>
            </a:extLst>
          </xdr:cNvPr>
          <xdr:cNvCxnSpPr>
            <a:cxnSpLocks noChangeAspect="1"/>
          </xdr:cNvCxnSpPr>
        </xdr:nvCxnSpPr>
        <xdr:spPr>
          <a:xfrm>
            <a:off x="15608998" y="5691338"/>
            <a:ext cx="189299" cy="0"/>
          </a:xfrm>
          <a:prstGeom prst="line">
            <a:avLst/>
          </a:prstGeom>
          <a:ln w="76200" cap="rnd">
            <a:solidFill>
              <a:schemeClr val="tx2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190" name="직선 연결선 7189">
            <a:extLst>
              <a:ext uri="{FF2B5EF4-FFF2-40B4-BE49-F238E27FC236}">
                <a16:creationId xmlns:a16="http://schemas.microsoft.com/office/drawing/2014/main" id="{9E0F2334-63A9-7DC3-E1E0-95656B83BFE0}"/>
              </a:ext>
            </a:extLst>
          </xdr:cNvPr>
          <xdr:cNvCxnSpPr>
            <a:cxnSpLocks noChangeAspect="1"/>
          </xdr:cNvCxnSpPr>
        </xdr:nvCxnSpPr>
        <xdr:spPr>
          <a:xfrm>
            <a:off x="15608998" y="5691338"/>
            <a:ext cx="0" cy="567899"/>
          </a:xfrm>
          <a:prstGeom prst="line">
            <a:avLst/>
          </a:prstGeom>
          <a:ln w="76200" cap="rnd">
            <a:solidFill>
              <a:schemeClr val="tx2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81</xdr:col>
      <xdr:colOff>0</xdr:colOff>
      <xdr:row>45</xdr:row>
      <xdr:rowOff>15</xdr:rowOff>
    </xdr:from>
    <xdr:to>
      <xdr:col>82</xdr:col>
      <xdr:colOff>1</xdr:colOff>
      <xdr:row>45</xdr:row>
      <xdr:rowOff>15</xdr:rowOff>
    </xdr:to>
    <xdr:cxnSp macro="">
      <xdr:nvCxnSpPr>
        <xdr:cNvPr id="7194" name="직선 연결선 7193">
          <a:extLst>
            <a:ext uri="{FF2B5EF4-FFF2-40B4-BE49-F238E27FC236}">
              <a16:creationId xmlns:a16="http://schemas.microsoft.com/office/drawing/2014/main" id="{17B0F760-5741-A0EC-C745-0932E882021E}"/>
            </a:ext>
          </a:extLst>
        </xdr:cNvPr>
        <xdr:cNvCxnSpPr>
          <a:cxnSpLocks noChangeAspect="1"/>
        </xdr:cNvCxnSpPr>
      </xdr:nvCxnSpPr>
      <xdr:spPr>
        <a:xfrm>
          <a:off x="15419698" y="8530849"/>
          <a:ext cx="189300" cy="0"/>
        </a:xfrm>
        <a:prstGeom prst="line">
          <a:avLst/>
        </a:prstGeom>
        <a:ln w="76200" cap="rnd">
          <a:solidFill>
            <a:schemeClr val="tx2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81</xdr:col>
      <xdr:colOff>189299</xdr:colOff>
      <xdr:row>45</xdr:row>
      <xdr:rowOff>0</xdr:rowOff>
    </xdr:from>
    <xdr:to>
      <xdr:col>82</xdr:col>
      <xdr:colOff>189299</xdr:colOff>
      <xdr:row>48</xdr:row>
      <xdr:rowOff>31</xdr:rowOff>
    </xdr:to>
    <xdr:grpSp>
      <xdr:nvGrpSpPr>
        <xdr:cNvPr id="7214" name="그룹 7213">
          <a:extLst>
            <a:ext uri="{FF2B5EF4-FFF2-40B4-BE49-F238E27FC236}">
              <a16:creationId xmlns:a16="http://schemas.microsoft.com/office/drawing/2014/main" id="{FE330369-E8FB-AED5-80F3-264CBAE4BE7A}"/>
            </a:ext>
          </a:extLst>
        </xdr:cNvPr>
        <xdr:cNvGrpSpPr/>
      </xdr:nvGrpSpPr>
      <xdr:grpSpPr>
        <a:xfrm>
          <a:off x="15670725" y="8564578"/>
          <a:ext cx="190123" cy="570400"/>
          <a:chOff x="15608997" y="8530834"/>
          <a:chExt cx="189299" cy="567930"/>
        </a:xfrm>
      </xdr:grpSpPr>
      <xdr:cxnSp macro="">
        <xdr:nvCxnSpPr>
          <xdr:cNvPr id="7193" name="직선 연결선 7192">
            <a:extLst>
              <a:ext uri="{FF2B5EF4-FFF2-40B4-BE49-F238E27FC236}">
                <a16:creationId xmlns:a16="http://schemas.microsoft.com/office/drawing/2014/main" id="{7BCE3170-DDE6-F5D3-75F1-490DAD56864C}"/>
              </a:ext>
            </a:extLst>
          </xdr:cNvPr>
          <xdr:cNvCxnSpPr>
            <a:cxnSpLocks noChangeAspect="1"/>
          </xdr:cNvCxnSpPr>
        </xdr:nvCxnSpPr>
        <xdr:spPr>
          <a:xfrm>
            <a:off x="15608997" y="9098733"/>
            <a:ext cx="189299" cy="0"/>
          </a:xfrm>
          <a:prstGeom prst="line">
            <a:avLst/>
          </a:prstGeom>
          <a:ln w="76200" cap="rnd">
            <a:solidFill>
              <a:schemeClr val="tx2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195" name="직선 연결선 7194">
            <a:extLst>
              <a:ext uri="{FF2B5EF4-FFF2-40B4-BE49-F238E27FC236}">
                <a16:creationId xmlns:a16="http://schemas.microsoft.com/office/drawing/2014/main" id="{70A41B86-EFDD-FA8F-3776-2F0CF78DE119}"/>
              </a:ext>
            </a:extLst>
          </xdr:cNvPr>
          <xdr:cNvCxnSpPr>
            <a:cxnSpLocks noChangeAspect="1"/>
          </xdr:cNvCxnSpPr>
        </xdr:nvCxnSpPr>
        <xdr:spPr>
          <a:xfrm>
            <a:off x="15608998" y="8530834"/>
            <a:ext cx="0" cy="567930"/>
          </a:xfrm>
          <a:prstGeom prst="line">
            <a:avLst/>
          </a:prstGeom>
          <a:ln w="76200" cap="rnd">
            <a:solidFill>
              <a:schemeClr val="tx2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82</xdr:col>
      <xdr:colOff>1</xdr:colOff>
      <xdr:row>42</xdr:row>
      <xdr:rowOff>0</xdr:rowOff>
    </xdr:from>
    <xdr:to>
      <xdr:col>83</xdr:col>
      <xdr:colOff>0</xdr:colOff>
      <xdr:row>45</xdr:row>
      <xdr:rowOff>0</xdr:rowOff>
    </xdr:to>
    <xdr:grpSp>
      <xdr:nvGrpSpPr>
        <xdr:cNvPr id="7213" name="그룹 7212">
          <a:extLst>
            <a:ext uri="{FF2B5EF4-FFF2-40B4-BE49-F238E27FC236}">
              <a16:creationId xmlns:a16="http://schemas.microsoft.com/office/drawing/2014/main" id="{48345B27-2FDD-8E06-10D4-72B442E21B88}"/>
            </a:ext>
          </a:extLst>
        </xdr:cNvPr>
        <xdr:cNvGrpSpPr/>
      </xdr:nvGrpSpPr>
      <xdr:grpSpPr>
        <a:xfrm>
          <a:off x="15671550" y="7994210"/>
          <a:ext cx="190121" cy="570368"/>
          <a:chOff x="15608998" y="7962934"/>
          <a:chExt cx="189299" cy="567900"/>
        </a:xfrm>
      </xdr:grpSpPr>
      <xdr:cxnSp macro="">
        <xdr:nvCxnSpPr>
          <xdr:cNvPr id="7192" name="직선 연결선 7191">
            <a:extLst>
              <a:ext uri="{FF2B5EF4-FFF2-40B4-BE49-F238E27FC236}">
                <a16:creationId xmlns:a16="http://schemas.microsoft.com/office/drawing/2014/main" id="{E8A28154-00A1-BE6F-4C13-4C8E7A068C34}"/>
              </a:ext>
            </a:extLst>
          </xdr:cNvPr>
          <xdr:cNvCxnSpPr>
            <a:cxnSpLocks noChangeAspect="1"/>
          </xdr:cNvCxnSpPr>
        </xdr:nvCxnSpPr>
        <xdr:spPr>
          <a:xfrm>
            <a:off x="15608998" y="7962934"/>
            <a:ext cx="189299" cy="0"/>
          </a:xfrm>
          <a:prstGeom prst="line">
            <a:avLst/>
          </a:prstGeom>
          <a:ln w="76200" cap="rnd">
            <a:solidFill>
              <a:schemeClr val="tx2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196" name="직선 연결선 7195">
            <a:extLst>
              <a:ext uri="{FF2B5EF4-FFF2-40B4-BE49-F238E27FC236}">
                <a16:creationId xmlns:a16="http://schemas.microsoft.com/office/drawing/2014/main" id="{37CBF9D3-0562-455A-CF5E-7C5673D4AB60}"/>
              </a:ext>
            </a:extLst>
          </xdr:cNvPr>
          <xdr:cNvCxnSpPr>
            <a:cxnSpLocks noChangeAspect="1"/>
          </xdr:cNvCxnSpPr>
        </xdr:nvCxnSpPr>
        <xdr:spPr>
          <a:xfrm>
            <a:off x="15608998" y="7962934"/>
            <a:ext cx="0" cy="567900"/>
          </a:xfrm>
          <a:prstGeom prst="line">
            <a:avLst/>
          </a:prstGeom>
          <a:ln w="76200" cap="rnd">
            <a:solidFill>
              <a:schemeClr val="tx2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76</xdr:col>
      <xdr:colOff>0</xdr:colOff>
      <xdr:row>15</xdr:row>
      <xdr:rowOff>8833</xdr:rowOff>
    </xdr:from>
    <xdr:to>
      <xdr:col>77</xdr:col>
      <xdr:colOff>0</xdr:colOff>
      <xdr:row>21</xdr:row>
      <xdr:rowOff>0</xdr:rowOff>
    </xdr:to>
    <xdr:grpSp>
      <xdr:nvGrpSpPr>
        <xdr:cNvPr id="7174" name="그룹 7173">
          <a:extLst>
            <a:ext uri="{FF2B5EF4-FFF2-40B4-BE49-F238E27FC236}">
              <a16:creationId xmlns:a16="http://schemas.microsoft.com/office/drawing/2014/main" id="{52E98CD8-7F79-8CA4-5D70-3DEDFD1DB3AE}"/>
            </a:ext>
          </a:extLst>
        </xdr:cNvPr>
        <xdr:cNvGrpSpPr/>
      </xdr:nvGrpSpPr>
      <xdr:grpSpPr>
        <a:xfrm>
          <a:off x="14530812" y="2860675"/>
          <a:ext cx="190123" cy="1140957"/>
          <a:chOff x="14473199" y="2848329"/>
          <a:chExt cx="189300" cy="1139311"/>
        </a:xfrm>
      </xdr:grpSpPr>
      <xdr:cxnSp macro="">
        <xdr:nvCxnSpPr>
          <xdr:cNvPr id="7219" name="직선 연결선 7218">
            <a:extLst>
              <a:ext uri="{FF2B5EF4-FFF2-40B4-BE49-F238E27FC236}">
                <a16:creationId xmlns:a16="http://schemas.microsoft.com/office/drawing/2014/main" id="{5BCDF14C-CA46-4AD9-A22D-6C93C9672194}"/>
              </a:ext>
            </a:extLst>
          </xdr:cNvPr>
          <xdr:cNvCxnSpPr>
            <a:cxnSpLocks noChangeAspect="1"/>
          </xdr:cNvCxnSpPr>
        </xdr:nvCxnSpPr>
        <xdr:spPr>
          <a:xfrm>
            <a:off x="14473199" y="3987640"/>
            <a:ext cx="189300" cy="0"/>
          </a:xfrm>
          <a:prstGeom prst="line">
            <a:avLst/>
          </a:prstGeom>
          <a:ln w="76200" cap="rnd">
            <a:solidFill>
              <a:schemeClr val="tx2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220" name="직선 연결선 7219">
            <a:extLst>
              <a:ext uri="{FF2B5EF4-FFF2-40B4-BE49-F238E27FC236}">
                <a16:creationId xmlns:a16="http://schemas.microsoft.com/office/drawing/2014/main" id="{27399595-2F37-49FD-8D51-E6507CE75B11}"/>
              </a:ext>
            </a:extLst>
          </xdr:cNvPr>
          <xdr:cNvCxnSpPr>
            <a:cxnSpLocks noChangeAspect="1"/>
          </xdr:cNvCxnSpPr>
        </xdr:nvCxnSpPr>
        <xdr:spPr>
          <a:xfrm>
            <a:off x="14473801" y="2848329"/>
            <a:ext cx="0" cy="1139311"/>
          </a:xfrm>
          <a:prstGeom prst="line">
            <a:avLst/>
          </a:prstGeom>
          <a:ln w="76200" cap="rnd">
            <a:solidFill>
              <a:schemeClr val="tx2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76</xdr:col>
      <xdr:colOff>0</xdr:colOff>
      <xdr:row>9</xdr:row>
      <xdr:rowOff>0</xdr:rowOff>
    </xdr:from>
    <xdr:to>
      <xdr:col>77</xdr:col>
      <xdr:colOff>0</xdr:colOff>
      <xdr:row>15</xdr:row>
      <xdr:rowOff>0</xdr:rowOff>
    </xdr:to>
    <xdr:grpSp>
      <xdr:nvGrpSpPr>
        <xdr:cNvPr id="7173" name="그룹 7172">
          <a:extLst>
            <a:ext uri="{FF2B5EF4-FFF2-40B4-BE49-F238E27FC236}">
              <a16:creationId xmlns:a16="http://schemas.microsoft.com/office/drawing/2014/main" id="{FCDF4B0F-E28A-3E8F-1728-0D6CEA244B41}"/>
            </a:ext>
          </a:extLst>
        </xdr:cNvPr>
        <xdr:cNvGrpSpPr/>
      </xdr:nvGrpSpPr>
      <xdr:grpSpPr>
        <a:xfrm>
          <a:off x="14530812" y="1711105"/>
          <a:ext cx="190123" cy="1140737"/>
          <a:chOff x="14473199" y="1703698"/>
          <a:chExt cx="189300" cy="1135798"/>
        </a:xfrm>
      </xdr:grpSpPr>
      <xdr:cxnSp macro="">
        <xdr:nvCxnSpPr>
          <xdr:cNvPr id="7221" name="직선 연결선 7220">
            <a:extLst>
              <a:ext uri="{FF2B5EF4-FFF2-40B4-BE49-F238E27FC236}">
                <a16:creationId xmlns:a16="http://schemas.microsoft.com/office/drawing/2014/main" id="{5EB3A126-D6F3-4A41-A4F4-ED7D89B60BDE}"/>
              </a:ext>
            </a:extLst>
          </xdr:cNvPr>
          <xdr:cNvCxnSpPr>
            <a:cxnSpLocks noChangeAspect="1"/>
          </xdr:cNvCxnSpPr>
        </xdr:nvCxnSpPr>
        <xdr:spPr>
          <a:xfrm>
            <a:off x="14473199" y="1703698"/>
            <a:ext cx="189300" cy="0"/>
          </a:xfrm>
          <a:prstGeom prst="line">
            <a:avLst/>
          </a:prstGeom>
          <a:ln w="76200" cap="rnd">
            <a:solidFill>
              <a:schemeClr val="tx2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222" name="직선 연결선 7221">
            <a:extLst>
              <a:ext uri="{FF2B5EF4-FFF2-40B4-BE49-F238E27FC236}">
                <a16:creationId xmlns:a16="http://schemas.microsoft.com/office/drawing/2014/main" id="{928C04B4-0F89-427F-B9CE-30B3F387C009}"/>
              </a:ext>
            </a:extLst>
          </xdr:cNvPr>
          <xdr:cNvCxnSpPr>
            <a:cxnSpLocks noChangeAspect="1"/>
          </xdr:cNvCxnSpPr>
        </xdr:nvCxnSpPr>
        <xdr:spPr>
          <a:xfrm>
            <a:off x="14473199" y="1703698"/>
            <a:ext cx="0" cy="1135798"/>
          </a:xfrm>
          <a:prstGeom prst="line">
            <a:avLst/>
          </a:prstGeom>
          <a:ln w="76200" cap="rnd">
            <a:solidFill>
              <a:schemeClr val="tx2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74</xdr:col>
      <xdr:colOff>0</xdr:colOff>
      <xdr:row>15</xdr:row>
      <xdr:rowOff>0</xdr:rowOff>
    </xdr:from>
    <xdr:to>
      <xdr:col>76</xdr:col>
      <xdr:colOff>0</xdr:colOff>
      <xdr:row>15</xdr:row>
      <xdr:rowOff>1509</xdr:rowOff>
    </xdr:to>
    <xdr:cxnSp macro="">
      <xdr:nvCxnSpPr>
        <xdr:cNvPr id="7223" name="직선 연결선 7222">
          <a:extLst>
            <a:ext uri="{FF2B5EF4-FFF2-40B4-BE49-F238E27FC236}">
              <a16:creationId xmlns:a16="http://schemas.microsoft.com/office/drawing/2014/main" id="{F36A8D7F-B7DA-4A02-86E3-1A1D12A87A7C}"/>
            </a:ext>
          </a:extLst>
        </xdr:cNvPr>
        <xdr:cNvCxnSpPr>
          <a:cxnSpLocks noChangeAspect="1"/>
        </xdr:cNvCxnSpPr>
      </xdr:nvCxnSpPr>
      <xdr:spPr>
        <a:xfrm>
          <a:off x="14150566" y="2851842"/>
          <a:ext cx="380246" cy="1509"/>
        </a:xfrm>
        <a:prstGeom prst="line">
          <a:avLst/>
        </a:prstGeom>
        <a:ln w="76200" cap="rnd">
          <a:solidFill>
            <a:schemeClr val="tx2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189299</xdr:colOff>
      <xdr:row>27</xdr:row>
      <xdr:rowOff>0</xdr:rowOff>
    </xdr:from>
    <xdr:to>
      <xdr:col>68</xdr:col>
      <xdr:colOff>0</xdr:colOff>
      <xdr:row>39</xdr:row>
      <xdr:rowOff>220</xdr:rowOff>
    </xdr:to>
    <xdr:grpSp>
      <xdr:nvGrpSpPr>
        <xdr:cNvPr id="7199" name="그룹 7198">
          <a:extLst>
            <a:ext uri="{FF2B5EF4-FFF2-40B4-BE49-F238E27FC236}">
              <a16:creationId xmlns:a16="http://schemas.microsoft.com/office/drawing/2014/main" id="{C4B60472-67F1-D983-E33E-7F9EFCEA6796}"/>
            </a:ext>
          </a:extLst>
        </xdr:cNvPr>
        <xdr:cNvGrpSpPr/>
      </xdr:nvGrpSpPr>
      <xdr:grpSpPr>
        <a:xfrm>
          <a:off x="12818883" y="5151422"/>
          <a:ext cx="190947" cy="2272640"/>
          <a:chOff x="12769501" y="5131669"/>
          <a:chExt cx="189300" cy="2263586"/>
        </a:xfrm>
      </xdr:grpSpPr>
      <xdr:cxnSp macro="">
        <xdr:nvCxnSpPr>
          <xdr:cNvPr id="64" name="직선 연결선 63">
            <a:extLst>
              <a:ext uri="{FF2B5EF4-FFF2-40B4-BE49-F238E27FC236}">
                <a16:creationId xmlns:a16="http://schemas.microsoft.com/office/drawing/2014/main" id="{23D387F1-329B-4502-8E87-A83CDF4F7791}"/>
              </a:ext>
            </a:extLst>
          </xdr:cNvPr>
          <xdr:cNvCxnSpPr>
            <a:cxnSpLocks noChangeAspect="1"/>
          </xdr:cNvCxnSpPr>
        </xdr:nvCxnSpPr>
        <xdr:spPr>
          <a:xfrm>
            <a:off x="12769501" y="7395035"/>
            <a:ext cx="189300" cy="0"/>
          </a:xfrm>
          <a:prstGeom prst="line">
            <a:avLst/>
          </a:prstGeom>
          <a:ln w="76200" cap="rnd">
            <a:solidFill>
              <a:schemeClr val="tx2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6" name="직선 연결선 65">
            <a:extLst>
              <a:ext uri="{FF2B5EF4-FFF2-40B4-BE49-F238E27FC236}">
                <a16:creationId xmlns:a16="http://schemas.microsoft.com/office/drawing/2014/main" id="{A3EDB7EA-FA1D-43D4-2A4F-86EDCA6D2F24}"/>
              </a:ext>
            </a:extLst>
          </xdr:cNvPr>
          <xdr:cNvCxnSpPr>
            <a:cxnSpLocks noChangeAspect="1"/>
          </xdr:cNvCxnSpPr>
        </xdr:nvCxnSpPr>
        <xdr:spPr>
          <a:xfrm>
            <a:off x="12769501" y="5131669"/>
            <a:ext cx="0" cy="2263586"/>
          </a:xfrm>
          <a:prstGeom prst="line">
            <a:avLst/>
          </a:prstGeom>
          <a:ln w="76200" cap="rnd">
            <a:solidFill>
              <a:schemeClr val="tx2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66</xdr:col>
      <xdr:colOff>189299</xdr:colOff>
      <xdr:row>15</xdr:row>
      <xdr:rowOff>0</xdr:rowOff>
    </xdr:from>
    <xdr:to>
      <xdr:col>68</xdr:col>
      <xdr:colOff>0</xdr:colOff>
      <xdr:row>27</xdr:row>
      <xdr:rowOff>0</xdr:rowOff>
    </xdr:to>
    <xdr:grpSp>
      <xdr:nvGrpSpPr>
        <xdr:cNvPr id="7177" name="그룹 7176">
          <a:extLst>
            <a:ext uri="{FF2B5EF4-FFF2-40B4-BE49-F238E27FC236}">
              <a16:creationId xmlns:a16="http://schemas.microsoft.com/office/drawing/2014/main" id="{829922F9-0CD4-00C8-EC57-706A892102C8}"/>
            </a:ext>
          </a:extLst>
        </xdr:cNvPr>
        <xdr:cNvGrpSpPr/>
      </xdr:nvGrpSpPr>
      <xdr:grpSpPr>
        <a:xfrm>
          <a:off x="12818883" y="2851842"/>
          <a:ext cx="190947" cy="2299580"/>
          <a:chOff x="12769501" y="2839496"/>
          <a:chExt cx="189300" cy="2292173"/>
        </a:xfrm>
      </xdr:grpSpPr>
      <xdr:cxnSp macro="">
        <xdr:nvCxnSpPr>
          <xdr:cNvPr id="68" name="직선 연결선 67">
            <a:extLst>
              <a:ext uri="{FF2B5EF4-FFF2-40B4-BE49-F238E27FC236}">
                <a16:creationId xmlns:a16="http://schemas.microsoft.com/office/drawing/2014/main" id="{618D173D-5AA9-66D2-E9D0-6992C4D190AF}"/>
              </a:ext>
            </a:extLst>
          </xdr:cNvPr>
          <xdr:cNvCxnSpPr>
            <a:cxnSpLocks noChangeAspect="1"/>
          </xdr:cNvCxnSpPr>
        </xdr:nvCxnSpPr>
        <xdr:spPr>
          <a:xfrm>
            <a:off x="12769501" y="2839496"/>
            <a:ext cx="0" cy="2292173"/>
          </a:xfrm>
          <a:prstGeom prst="line">
            <a:avLst/>
          </a:prstGeom>
          <a:ln w="76200" cap="rnd">
            <a:solidFill>
              <a:schemeClr val="tx2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9" name="직선 연결선 68">
            <a:extLst>
              <a:ext uri="{FF2B5EF4-FFF2-40B4-BE49-F238E27FC236}">
                <a16:creationId xmlns:a16="http://schemas.microsoft.com/office/drawing/2014/main" id="{E3DDAF60-D527-4F1C-7B9E-E906D02EA216}"/>
              </a:ext>
            </a:extLst>
          </xdr:cNvPr>
          <xdr:cNvCxnSpPr>
            <a:cxnSpLocks noChangeAspect="1"/>
          </xdr:cNvCxnSpPr>
        </xdr:nvCxnSpPr>
        <xdr:spPr>
          <a:xfrm>
            <a:off x="12769501" y="2839496"/>
            <a:ext cx="189300" cy="0"/>
          </a:xfrm>
          <a:prstGeom prst="line">
            <a:avLst/>
          </a:prstGeom>
          <a:ln w="76200" cap="rnd">
            <a:solidFill>
              <a:schemeClr val="tx2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23</xdr:col>
      <xdr:colOff>0</xdr:colOff>
      <xdr:row>26</xdr:row>
      <xdr:rowOff>191318</xdr:rowOff>
    </xdr:from>
    <xdr:to>
      <xdr:col>24</xdr:col>
      <xdr:colOff>0</xdr:colOff>
      <xdr:row>38</xdr:row>
      <xdr:rowOff>191318</xdr:rowOff>
    </xdr:to>
    <xdr:grpSp>
      <xdr:nvGrpSpPr>
        <xdr:cNvPr id="7168" name="그룹 7167">
          <a:extLst>
            <a:ext uri="{FF2B5EF4-FFF2-40B4-BE49-F238E27FC236}">
              <a16:creationId xmlns:a16="http://schemas.microsoft.com/office/drawing/2014/main" id="{0B226BC0-D2E4-C908-6577-16D449ED5AF9}"/>
            </a:ext>
          </a:extLst>
        </xdr:cNvPr>
        <xdr:cNvGrpSpPr/>
      </xdr:nvGrpSpPr>
      <xdr:grpSpPr>
        <a:xfrm>
          <a:off x="4436198" y="5152617"/>
          <a:ext cx="190123" cy="2272420"/>
          <a:chOff x="4461821" y="5179265"/>
          <a:chExt cx="191319" cy="2285573"/>
        </a:xfrm>
      </xdr:grpSpPr>
      <xdr:cxnSp macro="">
        <xdr:nvCxnSpPr>
          <xdr:cNvPr id="73" name="직선 연결선 72">
            <a:extLst>
              <a:ext uri="{FF2B5EF4-FFF2-40B4-BE49-F238E27FC236}">
                <a16:creationId xmlns:a16="http://schemas.microsoft.com/office/drawing/2014/main" id="{15442917-8311-E77D-8B88-1364A46C065C}"/>
              </a:ext>
            </a:extLst>
          </xdr:cNvPr>
          <xdr:cNvCxnSpPr>
            <a:cxnSpLocks noChangeAspect="1"/>
          </xdr:cNvCxnSpPr>
        </xdr:nvCxnSpPr>
        <xdr:spPr>
          <a:xfrm>
            <a:off x="4461821" y="7464838"/>
            <a:ext cx="191319" cy="0"/>
          </a:xfrm>
          <a:prstGeom prst="line">
            <a:avLst/>
          </a:prstGeom>
          <a:ln w="76200" cap="rnd">
            <a:solidFill>
              <a:schemeClr val="tx2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5" name="직선 연결선 74">
            <a:extLst>
              <a:ext uri="{FF2B5EF4-FFF2-40B4-BE49-F238E27FC236}">
                <a16:creationId xmlns:a16="http://schemas.microsoft.com/office/drawing/2014/main" id="{6AA2A6AB-8130-C823-6D7C-6DC236B51C58}"/>
              </a:ext>
            </a:extLst>
          </xdr:cNvPr>
          <xdr:cNvCxnSpPr>
            <a:cxnSpLocks noChangeAspect="1"/>
          </xdr:cNvCxnSpPr>
        </xdr:nvCxnSpPr>
        <xdr:spPr>
          <a:xfrm>
            <a:off x="4653140" y="5179265"/>
            <a:ext cx="0" cy="2285573"/>
          </a:xfrm>
          <a:prstGeom prst="line">
            <a:avLst/>
          </a:prstGeom>
          <a:ln w="76200" cap="rnd">
            <a:solidFill>
              <a:schemeClr val="tx2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23</xdr:col>
      <xdr:colOff>0</xdr:colOff>
      <xdr:row>15</xdr:row>
      <xdr:rowOff>0</xdr:rowOff>
    </xdr:from>
    <xdr:to>
      <xdr:col>24</xdr:col>
      <xdr:colOff>0</xdr:colOff>
      <xdr:row>26</xdr:row>
      <xdr:rowOff>191318</xdr:rowOff>
    </xdr:to>
    <xdr:grpSp>
      <xdr:nvGrpSpPr>
        <xdr:cNvPr id="63" name="그룹 62">
          <a:extLst>
            <a:ext uri="{FF2B5EF4-FFF2-40B4-BE49-F238E27FC236}">
              <a16:creationId xmlns:a16="http://schemas.microsoft.com/office/drawing/2014/main" id="{83A14515-2F54-E7F4-D7EB-9A344E9F053E}"/>
            </a:ext>
          </a:extLst>
        </xdr:cNvPr>
        <xdr:cNvGrpSpPr/>
      </xdr:nvGrpSpPr>
      <xdr:grpSpPr>
        <a:xfrm>
          <a:off x="4436198" y="2851842"/>
          <a:ext cx="190123" cy="2300775"/>
          <a:chOff x="4461821" y="2869778"/>
          <a:chExt cx="191319" cy="2309487"/>
        </a:xfrm>
      </xdr:grpSpPr>
      <xdr:cxnSp macro="">
        <xdr:nvCxnSpPr>
          <xdr:cNvPr id="74" name="직선 연결선 73">
            <a:extLst>
              <a:ext uri="{FF2B5EF4-FFF2-40B4-BE49-F238E27FC236}">
                <a16:creationId xmlns:a16="http://schemas.microsoft.com/office/drawing/2014/main" id="{B1A251C5-08FF-A77C-FA66-34CF37B15E71}"/>
              </a:ext>
            </a:extLst>
          </xdr:cNvPr>
          <xdr:cNvCxnSpPr>
            <a:cxnSpLocks noChangeAspect="1"/>
          </xdr:cNvCxnSpPr>
        </xdr:nvCxnSpPr>
        <xdr:spPr>
          <a:xfrm>
            <a:off x="4461821" y="2869778"/>
            <a:ext cx="191319" cy="0"/>
          </a:xfrm>
          <a:prstGeom prst="line">
            <a:avLst/>
          </a:prstGeom>
          <a:ln w="76200" cap="rnd">
            <a:solidFill>
              <a:schemeClr val="tx2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6" name="직선 연결선 75">
            <a:extLst>
              <a:ext uri="{FF2B5EF4-FFF2-40B4-BE49-F238E27FC236}">
                <a16:creationId xmlns:a16="http://schemas.microsoft.com/office/drawing/2014/main" id="{9F630B1D-4680-3EC8-0D63-36FDFC5A0E96}"/>
              </a:ext>
            </a:extLst>
          </xdr:cNvPr>
          <xdr:cNvCxnSpPr>
            <a:cxnSpLocks noChangeAspect="1"/>
          </xdr:cNvCxnSpPr>
        </xdr:nvCxnSpPr>
        <xdr:spPr>
          <a:xfrm>
            <a:off x="4653140" y="2869778"/>
            <a:ext cx="0" cy="2309487"/>
          </a:xfrm>
          <a:prstGeom prst="line">
            <a:avLst/>
          </a:prstGeom>
          <a:ln w="76200" cap="rnd">
            <a:solidFill>
              <a:schemeClr val="tx2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9</xdr:col>
      <xdr:colOff>0</xdr:colOff>
      <xdr:row>45</xdr:row>
      <xdr:rowOff>1195</xdr:rowOff>
    </xdr:from>
    <xdr:to>
      <xdr:col>10</xdr:col>
      <xdr:colOff>1195</xdr:colOff>
      <xdr:row>45</xdr:row>
      <xdr:rowOff>1195</xdr:rowOff>
    </xdr:to>
    <xdr:cxnSp macro="">
      <xdr:nvCxnSpPr>
        <xdr:cNvPr id="147" name="직선 연결선 146">
          <a:extLst>
            <a:ext uri="{FF2B5EF4-FFF2-40B4-BE49-F238E27FC236}">
              <a16:creationId xmlns:a16="http://schemas.microsoft.com/office/drawing/2014/main" id="{4A82A2DB-D9B9-C2E3-7C7B-36B86B4D93AD}"/>
            </a:ext>
          </a:extLst>
        </xdr:cNvPr>
        <xdr:cNvCxnSpPr>
          <a:cxnSpLocks noChangeAspect="1"/>
        </xdr:cNvCxnSpPr>
      </xdr:nvCxnSpPr>
      <xdr:spPr>
        <a:xfrm flipH="1">
          <a:off x="1766280" y="8612749"/>
          <a:ext cx="191318" cy="0"/>
        </a:xfrm>
        <a:prstGeom prst="line">
          <a:avLst/>
        </a:prstGeom>
        <a:ln w="76200" cap="rnd">
          <a:solidFill>
            <a:schemeClr val="tx2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24</xdr:col>
      <xdr:colOff>17081</xdr:colOff>
      <xdr:row>26</xdr:row>
      <xdr:rowOff>181240</xdr:rowOff>
    </xdr:from>
    <xdr:to>
      <xdr:col>26</xdr:col>
      <xdr:colOff>1195</xdr:colOff>
      <xdr:row>26</xdr:row>
      <xdr:rowOff>181240</xdr:rowOff>
    </xdr:to>
    <xdr:cxnSp macro="">
      <xdr:nvCxnSpPr>
        <xdr:cNvPr id="7169" name="직선 연결선 7168">
          <a:extLst>
            <a:ext uri="{FF2B5EF4-FFF2-40B4-BE49-F238E27FC236}">
              <a16:creationId xmlns:a16="http://schemas.microsoft.com/office/drawing/2014/main" id="{1640AAE6-59F7-452C-BB51-0B95AC9F6C22}"/>
            </a:ext>
          </a:extLst>
        </xdr:cNvPr>
        <xdr:cNvCxnSpPr>
          <a:cxnSpLocks noChangeAspect="1"/>
        </xdr:cNvCxnSpPr>
      </xdr:nvCxnSpPr>
      <xdr:spPr>
        <a:xfrm flipH="1">
          <a:off x="4670221" y="5169187"/>
          <a:ext cx="382637" cy="0"/>
        </a:xfrm>
        <a:prstGeom prst="line">
          <a:avLst/>
        </a:prstGeom>
        <a:ln w="76200" cap="rnd">
          <a:solidFill>
            <a:schemeClr val="tx2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65</xdr:col>
      <xdr:colOff>0</xdr:colOff>
      <xdr:row>27</xdr:row>
      <xdr:rowOff>0</xdr:rowOff>
    </xdr:from>
    <xdr:to>
      <xdr:col>66</xdr:col>
      <xdr:colOff>189299</xdr:colOff>
      <xdr:row>27</xdr:row>
      <xdr:rowOff>1509</xdr:rowOff>
    </xdr:to>
    <xdr:cxnSp macro="">
      <xdr:nvCxnSpPr>
        <xdr:cNvPr id="7197" name="직선 연결선 7196">
          <a:extLst>
            <a:ext uri="{FF2B5EF4-FFF2-40B4-BE49-F238E27FC236}">
              <a16:creationId xmlns:a16="http://schemas.microsoft.com/office/drawing/2014/main" id="{5357FB3D-8670-423B-9D6A-FD9E0A6CCD53}"/>
            </a:ext>
          </a:extLst>
        </xdr:cNvPr>
        <xdr:cNvCxnSpPr>
          <a:cxnSpLocks noChangeAspect="1"/>
        </xdr:cNvCxnSpPr>
      </xdr:nvCxnSpPr>
      <xdr:spPr>
        <a:xfrm>
          <a:off x="12390902" y="5131669"/>
          <a:ext cx="378599" cy="1509"/>
        </a:xfrm>
        <a:prstGeom prst="line">
          <a:avLst/>
        </a:prstGeom>
        <a:ln w="76200" cap="rnd">
          <a:solidFill>
            <a:schemeClr val="tx2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932507</xdr:colOff>
      <xdr:row>10</xdr:row>
      <xdr:rowOff>9053</xdr:rowOff>
    </xdr:from>
    <xdr:to>
      <xdr:col>24</xdr:col>
      <xdr:colOff>2163778</xdr:colOff>
      <xdr:row>15</xdr:row>
      <xdr:rowOff>90535</xdr:rowOff>
    </xdr:to>
    <xdr:sp macro="" textlink="$B$21">
      <xdr:nvSpPr>
        <xdr:cNvPr id="2" name="사각형: 둥근 모서리 1">
          <a:extLst>
            <a:ext uri="{FF2B5EF4-FFF2-40B4-BE49-F238E27FC236}">
              <a16:creationId xmlns:a16="http://schemas.microsoft.com/office/drawing/2014/main" id="{D39A09F6-5DD0-DFDE-E726-10300766FB6A}"/>
            </a:ext>
          </a:extLst>
        </xdr:cNvPr>
        <xdr:cNvSpPr/>
      </xdr:nvSpPr>
      <xdr:spPr>
        <a:xfrm>
          <a:off x="15155501" y="2046083"/>
          <a:ext cx="1231271" cy="109547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FD4D8BAD-4FF5-44FA-9C71-635ECB481269}" type="TxLink">
            <a:rPr lang="en-US" altLang="en-US" sz="1100" b="0" i="0" u="none" strike="noStrike">
              <a:solidFill>
                <a:srgbClr val="000000"/>
              </a:solidFill>
              <a:latin typeface="맑은 고딕"/>
              <a:ea typeface="맑은 고딕"/>
            </a:rPr>
            <a:pPr algn="l"/>
            <a:t>#VALUE!</a:t>
          </a:fld>
          <a:endParaRPr lang="ko-KR" altLang="en-US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" xr16:uid="{6179FC83-44A3-44BB-9BE0-1EA44FB3CD82}" autoFormatId="16" applyNumberFormats="0" applyBorderFormats="0" applyFontFormats="0" applyPatternFormats="0" applyAlignmentFormats="0" applyWidthHeightFormats="0">
  <queryTableRefresh nextId="21">
    <queryTableFields count="10">
      <queryTableField id="2" name="대회 종류" tableColumnId="2"/>
      <queryTableField id="3" name="팀명" tableColumnId="3"/>
      <queryTableField id="15" name="경기" tableColumnId="1"/>
      <queryTableField id="8" name="승" tableColumnId="8"/>
      <queryTableField id="9" name="무" tableColumnId="9"/>
      <queryTableField id="10" name="패" tableColumnId="10"/>
      <queryTableField id="4" name="득점" tableColumnId="4"/>
      <queryTableField id="5" name="실점" tableColumnId="5"/>
      <queryTableField id="14" name="득실" tableColumnId="14"/>
      <queryTableField id="7" name="승점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E2C95DFC-F95B-47A2-8B61-645B7798CB1C}" autoFormatId="16" applyNumberFormats="0" applyBorderFormats="0" applyFontFormats="0" applyPatternFormats="0" applyAlignmentFormats="0" applyWidthHeightFormats="0">
  <queryTableRefresh nextId="30">
    <queryTableFields count="4">
      <queryTableField id="16" name="대회종류" tableColumnId="13"/>
      <queryTableField id="23" name="득점선수" tableColumnId="1"/>
      <queryTableField id="26" name="팀이니셜" tableColumnId="3"/>
      <queryTableField id="24" name="총득점" tableColumnId="2"/>
    </queryTableFields>
  </queryTableRefresh>
</queryTable>
</file>

<file path=xl/richData/_rels/rdRichValueWebImage.xml.rels><?xml version="1.0" encoding="UTF-8" standalone="yes"?>
<Relationships xmlns="http://schemas.openxmlformats.org/package/2006/relationships"><Relationship Id="rId13" Type="http://schemas.openxmlformats.org/officeDocument/2006/relationships/hyperlink" Target="https://lh3.googleusercontent.com/d/11c6WyuJLUdxz7mxUlQhrs7DgvFSWT0qP" TargetMode="External"/><Relationship Id="rId18" Type="http://schemas.openxmlformats.org/officeDocument/2006/relationships/image" Target="../media/image9.png"/><Relationship Id="rId26" Type="http://schemas.openxmlformats.org/officeDocument/2006/relationships/image" Target="../media/image13.png"/><Relationship Id="rId39" Type="http://schemas.openxmlformats.org/officeDocument/2006/relationships/hyperlink" Target="https://lh3.googleusercontent.com/d/1bvJGNIpwFr3OMgDX_ofijNsyhqsSff9T" TargetMode="External"/><Relationship Id="rId21" Type="http://schemas.openxmlformats.org/officeDocument/2006/relationships/hyperlink" Target="https://lh3.googleusercontent.com/d/116DP3AnseeYBJ_sojLwMUQ_twVkACOnP" TargetMode="External"/><Relationship Id="rId34" Type="http://schemas.openxmlformats.org/officeDocument/2006/relationships/image" Target="../media/image17.png"/><Relationship Id="rId42" Type="http://schemas.openxmlformats.org/officeDocument/2006/relationships/image" Target="../media/image21.png"/><Relationship Id="rId47" Type="http://schemas.openxmlformats.org/officeDocument/2006/relationships/hyperlink" Target="https://lh3.googleusercontent.com/d/10nTzFsuuqP45hsk7Ru7EbXAGkwx1dWYV" TargetMode="External"/><Relationship Id="rId50" Type="http://schemas.openxmlformats.org/officeDocument/2006/relationships/image" Target="../media/image25.png"/><Relationship Id="rId7" Type="http://schemas.openxmlformats.org/officeDocument/2006/relationships/hyperlink" Target="https://lh3.googleusercontent.com/d/1M9fxr8vIra3-wxudAp0eIxc_vbVavLTI" TargetMode="External"/><Relationship Id="rId2" Type="http://schemas.openxmlformats.org/officeDocument/2006/relationships/image" Target="../media/image1.png"/><Relationship Id="rId16" Type="http://schemas.openxmlformats.org/officeDocument/2006/relationships/image" Target="../media/image8.png"/><Relationship Id="rId29" Type="http://schemas.openxmlformats.org/officeDocument/2006/relationships/hyperlink" Target="https://lh3.googleusercontent.com/d/1l0Z5EmFT0dhYHqxr4i7onuYaYidbPYQ5" TargetMode="External"/><Relationship Id="rId11" Type="http://schemas.openxmlformats.org/officeDocument/2006/relationships/hyperlink" Target="https://lh3.googleusercontent.com/d/1iFd6qnPGwIhKzVqy65GosRyat5ly6Sh7" TargetMode="External"/><Relationship Id="rId24" Type="http://schemas.openxmlformats.org/officeDocument/2006/relationships/image" Target="../media/image12.png"/><Relationship Id="rId32" Type="http://schemas.openxmlformats.org/officeDocument/2006/relationships/image" Target="../media/image16.png"/><Relationship Id="rId37" Type="http://schemas.openxmlformats.org/officeDocument/2006/relationships/hyperlink" Target="https://lh3.googleusercontent.com/d/1U2lyqdhQ8teY7GxDVjB4UxcoP8PlKZyL" TargetMode="External"/><Relationship Id="rId40" Type="http://schemas.openxmlformats.org/officeDocument/2006/relationships/image" Target="../media/image20.png"/><Relationship Id="rId45" Type="http://schemas.openxmlformats.org/officeDocument/2006/relationships/hyperlink" Target="https://lh3.googleusercontent.com/d/1AhfPLy_ylqn97PSBCvL9iCvaX24fE7-9" TargetMode="External"/><Relationship Id="rId5" Type="http://schemas.openxmlformats.org/officeDocument/2006/relationships/hyperlink" Target="https://lh3.googleusercontent.com/d/1Oe0BhCDjicyhK-IVGrtw6-ZPssH0P_fL" TargetMode="External"/><Relationship Id="rId15" Type="http://schemas.openxmlformats.org/officeDocument/2006/relationships/hyperlink" Target="https://lh3.googleusercontent.com/d/1-xM88c12LfhN6A_Kx3bVzMUA12_zaPIB" TargetMode="External"/><Relationship Id="rId23" Type="http://schemas.openxmlformats.org/officeDocument/2006/relationships/hyperlink" Target="https://lh3.googleusercontent.com/d/1FZsiMCje_V2BlLFgz3VwFifXTU1OwhV3" TargetMode="External"/><Relationship Id="rId28" Type="http://schemas.openxmlformats.org/officeDocument/2006/relationships/image" Target="../media/image14.png"/><Relationship Id="rId36" Type="http://schemas.openxmlformats.org/officeDocument/2006/relationships/image" Target="../media/image18.png"/><Relationship Id="rId49" Type="http://schemas.openxmlformats.org/officeDocument/2006/relationships/hyperlink" Target="https://lh3.googleusercontent.com/d/1jaLYu2wYSxHrioIdJfhNpJhC3NHxooDD" TargetMode="External"/><Relationship Id="rId10" Type="http://schemas.openxmlformats.org/officeDocument/2006/relationships/image" Target="../media/image5.png"/><Relationship Id="rId19" Type="http://schemas.openxmlformats.org/officeDocument/2006/relationships/hyperlink" Target="https://lh3.googleusercontent.com/d/15Jk32I9lJNP8cC4KdRw58yytaI76oZE8" TargetMode="External"/><Relationship Id="rId31" Type="http://schemas.openxmlformats.org/officeDocument/2006/relationships/hyperlink" Target="https://lh3.googleusercontent.com/d/1SKe5OyMGBddKNxXQwIfpEz-m5Sugr9Wf" TargetMode="External"/><Relationship Id="rId44" Type="http://schemas.openxmlformats.org/officeDocument/2006/relationships/image" Target="../media/image22.png"/><Relationship Id="rId4" Type="http://schemas.openxmlformats.org/officeDocument/2006/relationships/image" Target="../media/image2.png"/><Relationship Id="rId9" Type="http://schemas.openxmlformats.org/officeDocument/2006/relationships/hyperlink" Target="https://lh3.googleusercontent.com/d/1ge87Wvv_Pnf5ZYWaeXGWOYysw8FtjQ7u" TargetMode="External"/><Relationship Id="rId14" Type="http://schemas.openxmlformats.org/officeDocument/2006/relationships/image" Target="../media/image7.png"/><Relationship Id="rId22" Type="http://schemas.openxmlformats.org/officeDocument/2006/relationships/image" Target="../media/image11.png"/><Relationship Id="rId27" Type="http://schemas.openxmlformats.org/officeDocument/2006/relationships/hyperlink" Target="https://lh3.googleusercontent.com/d/1KLZCGTR_uos5J-wXFoJOfu1ITst6VVAU" TargetMode="External"/><Relationship Id="rId30" Type="http://schemas.openxmlformats.org/officeDocument/2006/relationships/image" Target="../media/image15.png"/><Relationship Id="rId35" Type="http://schemas.openxmlformats.org/officeDocument/2006/relationships/hyperlink" Target="https://lh3.googleusercontent.com/d/1IUr8XVjhXjb8iRVpKQP5gbsU2h9bWVo-" TargetMode="External"/><Relationship Id="rId43" Type="http://schemas.openxmlformats.org/officeDocument/2006/relationships/hyperlink" Target="https://lh3.googleusercontent.com/d/1DfJ2MANVGsO6Ky2FdilrvAeMWUJbasUg" TargetMode="External"/><Relationship Id="rId48" Type="http://schemas.openxmlformats.org/officeDocument/2006/relationships/image" Target="../media/image24.png"/><Relationship Id="rId8" Type="http://schemas.openxmlformats.org/officeDocument/2006/relationships/image" Target="../media/image4.png"/><Relationship Id="rId3" Type="http://schemas.openxmlformats.org/officeDocument/2006/relationships/hyperlink" Target="https://lh3.googleusercontent.com/d/1519utytmvRS4xl2zaPa2g8Q1QmuqB8-6" TargetMode="External"/><Relationship Id="rId12" Type="http://schemas.openxmlformats.org/officeDocument/2006/relationships/image" Target="../media/image6.png"/><Relationship Id="rId17" Type="http://schemas.openxmlformats.org/officeDocument/2006/relationships/hyperlink" Target="https://lh3.googleusercontent.com/d/16Igzwna8V9A1zCIj2LH_SVzn_zyXUNou" TargetMode="External"/><Relationship Id="rId25" Type="http://schemas.openxmlformats.org/officeDocument/2006/relationships/hyperlink" Target="https://lh3.googleusercontent.com/d/1lvaJBsW84wG99a4ruVOI47XV5tdLIEgE" TargetMode="External"/><Relationship Id="rId33" Type="http://schemas.openxmlformats.org/officeDocument/2006/relationships/hyperlink" Target="https://lh3.googleusercontent.com/d/1SEQ-3xjDpyLjOCq14OvHaqkkehIcEIXQ" TargetMode="External"/><Relationship Id="rId38" Type="http://schemas.openxmlformats.org/officeDocument/2006/relationships/image" Target="../media/image19.png"/><Relationship Id="rId46" Type="http://schemas.openxmlformats.org/officeDocument/2006/relationships/image" Target="../media/image23.png"/><Relationship Id="rId20" Type="http://schemas.openxmlformats.org/officeDocument/2006/relationships/image" Target="../media/image10.png"/><Relationship Id="rId41" Type="http://schemas.openxmlformats.org/officeDocument/2006/relationships/hyperlink" Target="https://lh3.googleusercontent.com/d/1wrCMhbnPK2EPBliqfhhsRcXBGpSnyqE7" TargetMode="External"/><Relationship Id="rId1" Type="http://schemas.openxmlformats.org/officeDocument/2006/relationships/hyperlink" Target="https://lh3.googleusercontent.com/d/1HwPb8ze_CzGsa3OAt7rTCJvx3M1XEcXy" TargetMode="External"/><Relationship Id="rId6" Type="http://schemas.openxmlformats.org/officeDocument/2006/relationships/image" Target="../media/image3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  <blip r:id="rId2"/>
  </webImageSrd>
  <webImageSrd>
    <address r:id="rId3"/>
    <blip r:id="rId4"/>
  </webImageSrd>
  <webImageSrd>
    <address r:id="rId5"/>
    <blip r:id="rId6"/>
  </webImageSrd>
  <webImageSrd>
    <address r:id="rId7"/>
    <blip r:id="rId8"/>
  </webImageSrd>
  <webImageSrd>
    <address r:id="rId9"/>
    <blip r:id="rId10"/>
  </webImageSrd>
  <webImageSrd>
    <address r:id="rId11"/>
    <blip r:id="rId12"/>
  </webImageSrd>
  <webImageSrd>
    <address r:id="rId13"/>
    <blip r:id="rId14"/>
  </webImageSrd>
  <webImageSrd>
    <address r:id="rId15"/>
    <blip r:id="rId16"/>
  </webImageSrd>
  <webImageSrd>
    <address r:id="rId17"/>
    <blip r:id="rId18"/>
  </webImageSrd>
  <webImageSrd>
    <address r:id="rId19"/>
    <blip r:id="rId20"/>
  </webImageSrd>
  <webImageSrd>
    <address r:id="rId21"/>
    <blip r:id="rId22"/>
  </webImageSrd>
  <webImageSrd>
    <address r:id="rId23"/>
    <blip r:id="rId24"/>
  </webImageSrd>
  <webImageSrd>
    <address r:id="rId25"/>
    <blip r:id="rId26"/>
  </webImageSrd>
  <webImageSrd>
    <address r:id="rId27"/>
    <blip r:id="rId28"/>
  </webImageSrd>
  <webImageSrd>
    <address r:id="rId29"/>
    <blip r:id="rId30"/>
  </webImageSrd>
  <webImageSrd>
    <address r:id="rId31"/>
    <blip r:id="rId32"/>
  </webImageSrd>
  <webImageSrd>
    <address r:id="rId33"/>
    <blip r:id="rId34"/>
  </webImageSrd>
  <webImageSrd>
    <address r:id="rId35"/>
    <blip r:id="rId36"/>
  </webImageSrd>
  <webImageSrd>
    <address r:id="rId37"/>
    <blip r:id="rId38"/>
  </webImageSrd>
  <webImageSrd>
    <address r:id="rId39"/>
    <blip r:id="rId40"/>
  </webImageSrd>
  <webImageSrd>
    <address r:id="rId41"/>
    <blip r:id="rId42"/>
  </webImageSrd>
  <webImageSrd>
    <address r:id="rId43"/>
    <blip r:id="rId44"/>
  </webImageSrd>
  <webImageSrd>
    <address r:id="rId45"/>
    <blip r:id="rId46"/>
  </webImageSrd>
  <webImageSrd>
    <address r:id="rId47"/>
    <blip r:id="rId48"/>
  </webImageSrd>
  <webImageSrd>
    <address r:id="rId49"/>
    <blip r:id="rId50"/>
  </webImageSrd>
</webImagesSrd>
</file>

<file path=xl/richData/rdrichvalue.xml><?xml version="1.0" encoding="utf-8"?>
<rvData xmlns="http://schemas.microsoft.com/office/spreadsheetml/2017/richdata" count="275">
  <rv s="0">
    <v>0</v>
    <v>4</v>
    <v>0</v>
    <v>30</v>
    <v>3</v>
    <v>30</v>
    <v>BVB</v>
  </rv>
  <rv s="0">
    <v>1</v>
    <v>4</v>
    <v>0</v>
    <v>30</v>
    <v>3</v>
    <v>30</v>
    <v>FCB</v>
  </rv>
  <rv s="0">
    <v>2</v>
    <v>4</v>
    <v>0</v>
    <v>30</v>
    <v>3</v>
    <v>30</v>
    <v>MUN</v>
  </rv>
  <rv s="0">
    <v>3</v>
    <v>4</v>
    <v>0</v>
    <v>30</v>
    <v>3</v>
    <v>30</v>
    <v>INT</v>
  </rv>
  <rv s="0">
    <v>4</v>
    <v>4</v>
    <v>0</v>
    <v>30</v>
    <v>3</v>
    <v>30</v>
    <v>VIL</v>
  </rv>
  <rv s="0">
    <v>5</v>
    <v>4</v>
    <v>0</v>
    <v>30</v>
    <v>3</v>
    <v>30</v>
    <v>NEW</v>
  </rv>
  <rv s="0">
    <v>6</v>
    <v>4</v>
    <v>0</v>
    <v>30</v>
    <v>3</v>
    <v>30</v>
    <v>ATM</v>
  </rv>
  <rv s="0">
    <v>7</v>
    <v>4</v>
    <v>0</v>
    <v>30</v>
    <v>3</v>
    <v>30</v>
    <v>LEV</v>
  </rv>
  <rv s="0">
    <v>8</v>
    <v>4</v>
    <v>0</v>
    <v>30</v>
    <v>3</v>
    <v>30</v>
    <v>RMA</v>
  </rv>
  <rv s="0">
    <v>9</v>
    <v>4</v>
    <v>0</v>
    <v>30</v>
    <v>3</v>
    <v>30</v>
    <v>CHE</v>
  </rv>
  <rv s="0">
    <v>10</v>
    <v>4</v>
    <v>0</v>
    <v>30</v>
    <v>3</v>
    <v>30</v>
    <v>PSV</v>
  </rv>
  <rv s="0">
    <v>11</v>
    <v>4</v>
    <v>0</v>
    <v>30</v>
    <v>3</v>
    <v>30</v>
    <v>TOT</v>
  </rv>
  <rv s="0">
    <v>12</v>
    <v>4</v>
    <v>0</v>
    <v>30</v>
    <v>3</v>
    <v>30</v>
    <v>JUV</v>
  </rv>
  <rv s="0">
    <v>13</v>
    <v>4</v>
    <v>0</v>
    <v>30</v>
    <v>3</v>
    <v>30</v>
    <v>AUG</v>
  </rv>
  <rv s="0">
    <v>8</v>
    <v>4</v>
    <v>0</v>
    <v>35</v>
    <v>3</v>
    <v>35</v>
    <v>RMA</v>
  </rv>
  <rv s="0">
    <v>0</v>
    <v>4</v>
    <v>0</v>
    <v>35</v>
    <v>3</v>
    <v>35</v>
    <v>BVB</v>
  </rv>
  <rv s="0">
    <v>6</v>
    <v>4</v>
    <v>0</v>
    <v>35</v>
    <v>3</v>
    <v>35</v>
    <v>ATM</v>
  </rv>
  <rv s="0">
    <v>2</v>
    <v>4</v>
    <v>0</v>
    <v>35</v>
    <v>3</v>
    <v>35</v>
    <v>MUN</v>
  </rv>
  <rv s="0">
    <v>9</v>
    <v>4</v>
    <v>0</v>
    <v>35</v>
    <v>3</v>
    <v>35</v>
    <v>CHE</v>
  </rv>
  <rv s="0">
    <v>11</v>
    <v>4</v>
    <v>0</v>
    <v>35</v>
    <v>3</v>
    <v>35</v>
    <v>TOT</v>
  </rv>
  <rv s="0">
    <v>7</v>
    <v>4</v>
    <v>0</v>
    <v>35</v>
    <v>3</v>
    <v>35</v>
    <v>LEV</v>
  </rv>
  <rv s="0">
    <v>13</v>
    <v>4</v>
    <v>0</v>
    <v>35</v>
    <v>3</v>
    <v>35</v>
    <v>AUG</v>
  </rv>
  <rv s="0">
    <v>4</v>
    <v>4</v>
    <v>0</v>
    <v>35</v>
    <v>3</v>
    <v>35</v>
    <v>VIL</v>
  </rv>
  <rv s="0">
    <v>3</v>
    <v>4</v>
    <v>0</v>
    <v>35</v>
    <v>3</v>
    <v>35</v>
    <v>INT</v>
  </rv>
  <rv s="0">
    <v>1</v>
    <v>4</v>
    <v>0</v>
    <v>35</v>
    <v>3</v>
    <v>35</v>
    <v>FCB</v>
  </rv>
  <rv s="0">
    <v>10</v>
    <v>4</v>
    <v>0</v>
    <v>35</v>
    <v>3</v>
    <v>35</v>
    <v>PSV</v>
  </rv>
  <rv s="0">
    <v>5</v>
    <v>4</v>
    <v>0</v>
    <v>35</v>
    <v>3</v>
    <v>35</v>
    <v>NEW</v>
  </rv>
  <rv s="0">
    <v>12</v>
    <v>4</v>
    <v>0</v>
    <v>35</v>
    <v>3</v>
    <v>35</v>
    <v>JUV</v>
  </rv>
  <rv s="0">
    <v>2</v>
    <v>4</v>
    <v>0</v>
    <v>180</v>
    <v>3</v>
    <v>180</v>
    <v>MUN</v>
  </rv>
  <rv s="0">
    <v>8</v>
    <v>4</v>
    <v>0</v>
    <v>85</v>
    <v>3</v>
    <v>85</v>
    <v>RMA</v>
  </rv>
  <rv s="0">
    <v>5</v>
    <v>4</v>
    <v>0</v>
    <v>85</v>
    <v>3</v>
    <v>85</v>
    <v>NEW</v>
  </rv>
  <rv s="0">
    <v>8</v>
    <v>4</v>
    <v>0</v>
    <v>125</v>
    <v>3</v>
    <v>125</v>
    <v>RMA</v>
  </rv>
  <rv s="0">
    <v>6</v>
    <v>4</v>
    <v>0</v>
    <v>125</v>
    <v>3</v>
    <v>125</v>
    <v>ATM</v>
  </rv>
  <rv s="0">
    <v>10</v>
    <v>4</v>
    <v>0</v>
    <v>85</v>
    <v>3</v>
    <v>85</v>
    <v>PSV</v>
  </rv>
  <rv s="0">
    <v>6</v>
    <v>4</v>
    <v>0</v>
    <v>85</v>
    <v>3</v>
    <v>85</v>
    <v>ATM</v>
  </rv>
  <rv s="0">
    <v>2</v>
    <v>4</v>
    <v>0</v>
    <v>150</v>
    <v>3</v>
    <v>150</v>
    <v>MUN</v>
  </rv>
  <rv s="0">
    <v>3</v>
    <v>4</v>
    <v>0</v>
    <v>150</v>
    <v>3</v>
    <v>150</v>
    <v>INT</v>
  </rv>
  <rv s="0">
    <v>0</v>
    <v>4</v>
    <v>0</v>
    <v>85</v>
    <v>3</v>
    <v>85</v>
    <v>BVB</v>
  </rv>
  <rv s="0">
    <v>3</v>
    <v>4</v>
    <v>0</v>
    <v>85</v>
    <v>3</v>
    <v>85</v>
    <v>INT</v>
  </rv>
  <rv s="0">
    <v>2</v>
    <v>4</v>
    <v>0</v>
    <v>125</v>
    <v>3</v>
    <v>125</v>
    <v>MUN</v>
  </rv>
  <rv s="0">
    <v>3</v>
    <v>4</v>
    <v>0</v>
    <v>125</v>
    <v>3</v>
    <v>125</v>
    <v>INT</v>
  </rv>
  <rv s="0">
    <v>2</v>
    <v>4</v>
    <v>0</v>
    <v>85</v>
    <v>3</v>
    <v>85</v>
    <v>MUN</v>
  </rv>
  <rv s="0">
    <v>4</v>
    <v>4</v>
    <v>0</v>
    <v>85</v>
    <v>3</v>
    <v>85</v>
    <v>VIL</v>
  </rv>
  <rv s="0">
    <v>1</v>
    <v>4</v>
    <v>0</v>
    <v>60</v>
    <v>3</v>
    <v>60</v>
    <v>FCB</v>
  </rv>
  <rv s="0">
    <v>0</v>
    <v>4</v>
    <v>0</v>
    <v>60</v>
    <v>3</v>
    <v>60</v>
    <v>BVB</v>
  </rv>
  <rv s="0">
    <v>1</v>
    <v>4</v>
    <v>0</v>
    <v>75</v>
    <v>3</v>
    <v>75</v>
    <v>FCB</v>
  </rv>
  <rv s="0">
    <v>0</v>
    <v>4</v>
    <v>0</v>
    <v>75</v>
    <v>3</v>
    <v>75</v>
    <v>BVB</v>
  </rv>
  <rv s="0">
    <v>1</v>
    <v>4</v>
    <v>0</v>
    <v>85</v>
    <v>3</v>
    <v>85</v>
    <v>FCB</v>
  </rv>
  <rv s="0">
    <v>5</v>
    <v>4</v>
    <v>0</v>
    <v>60</v>
    <v>3</v>
    <v>60</v>
    <v>NEW</v>
  </rv>
  <rv s="0">
    <v>12</v>
    <v>4</v>
    <v>0</v>
    <v>60</v>
    <v>3</v>
    <v>60</v>
    <v>JUV</v>
  </rv>
  <rv s="0">
    <v>5</v>
    <v>4</v>
    <v>0</v>
    <v>75</v>
    <v>3</v>
    <v>75</v>
    <v>NEW</v>
  </rv>
  <rv s="0">
    <v>10</v>
    <v>4</v>
    <v>0</v>
    <v>75</v>
    <v>3</v>
    <v>75</v>
    <v>PSV</v>
  </rv>
  <rv s="0">
    <v>2</v>
    <v>4</v>
    <v>0</v>
    <v>60</v>
    <v>3</v>
    <v>60</v>
    <v>MUN</v>
  </rv>
  <rv s="0">
    <v>10</v>
    <v>4</v>
    <v>0</v>
    <v>60</v>
    <v>3</v>
    <v>60</v>
    <v>PSV</v>
  </rv>
  <rv s="0">
    <v>0</v>
    <v>4</v>
    <v>0</v>
    <v>125</v>
    <v>3</v>
    <v>125</v>
    <v>BVB</v>
  </rv>
  <rv s="0">
    <v>8</v>
    <v>4</v>
    <v>0</v>
    <v>60</v>
    <v>3</v>
    <v>60</v>
    <v>RMA</v>
  </rv>
  <rv s="0">
    <v>6</v>
    <v>4</v>
    <v>0</v>
    <v>60</v>
    <v>3</v>
    <v>60</v>
    <v>ATM</v>
  </rv>
  <rv s="0">
    <v>3</v>
    <v>4</v>
    <v>0</v>
    <v>75</v>
    <v>3</v>
    <v>75</v>
    <v>INT</v>
  </rv>
  <rv s="0">
    <v>4</v>
    <v>4</v>
    <v>0</v>
    <v>75</v>
    <v>3</v>
    <v>75</v>
    <v>VIL</v>
  </rv>
  <rv s="0">
    <v>3</v>
    <v>4</v>
    <v>0</v>
    <v>60</v>
    <v>3</v>
    <v>60</v>
    <v>INT</v>
  </rv>
  <rv s="0">
    <v>4</v>
    <v>4</v>
    <v>0</v>
    <v>60</v>
    <v>3</v>
    <v>60</v>
    <v>VIL</v>
  </rv>
  <rv s="0">
    <v>7</v>
    <v>4</v>
    <v>0</v>
    <v>60</v>
    <v>3</v>
    <v>60</v>
    <v>LEV</v>
  </rv>
  <rv s="0">
    <v>11</v>
    <v>4</v>
    <v>0</v>
    <v>60</v>
    <v>3</v>
    <v>60</v>
    <v>TOT</v>
  </rv>
  <rv s="0">
    <v>7</v>
    <v>4</v>
    <v>0</v>
    <v>75</v>
    <v>3</v>
    <v>75</v>
    <v>LEV</v>
  </rv>
  <rv s="0">
    <v>11</v>
    <v>4</v>
    <v>0</v>
    <v>75</v>
    <v>3</v>
    <v>75</v>
    <v>TOT</v>
  </rv>
  <rv s="0">
    <v>13</v>
    <v>4</v>
    <v>0</v>
    <v>60</v>
    <v>3</v>
    <v>60</v>
    <v>AUG</v>
  </rv>
  <rv s="0">
    <v>9</v>
    <v>4</v>
    <v>0</v>
    <v>60</v>
    <v>3</v>
    <v>60</v>
    <v>CHE</v>
  </rv>
  <rv s="0">
    <v>3</v>
    <v>1</v>
    <v>0</v>
    <v>30</v>
    <v>3</v>
    <v>30</v>
    <v>INT</v>
  </rv>
  <rv s="0">
    <v>3</v>
    <v>1</v>
    <v>0</v>
    <v>35</v>
    <v>3</v>
    <v>35</v>
    <v>INT</v>
  </rv>
  <rv s="0">
    <v>3</v>
    <v>1</v>
    <v>0</v>
    <v>60</v>
    <v>3</v>
    <v>60</v>
    <v>INT</v>
  </rv>
  <rv s="0">
    <v>3</v>
    <v>1</v>
    <v>0</v>
    <v>75</v>
    <v>3</v>
    <v>75</v>
    <v>INT</v>
  </rv>
  <rv s="0">
    <v>3</v>
    <v>1</v>
    <v>0</v>
    <v>85</v>
    <v>3</v>
    <v>85</v>
    <v>INT</v>
  </rv>
  <rv s="0">
    <v>3</v>
    <v>1</v>
    <v>0</v>
    <v>125</v>
    <v>3</v>
    <v>125</v>
    <v>INT</v>
  </rv>
  <rv s="0">
    <v>3</v>
    <v>1</v>
    <v>0</v>
    <v>150</v>
    <v>3</v>
    <v>150</v>
    <v>INT</v>
  </rv>
  <rv s="0">
    <v>3</v>
    <v>1</v>
    <v>0</v>
    <v>180</v>
    <v>3</v>
    <v>180</v>
    <v>INT</v>
  </rv>
  <rv s="0">
    <v>2</v>
    <v>1</v>
    <v>0</v>
    <v>30</v>
    <v>3</v>
    <v>30</v>
    <v>MUN</v>
  </rv>
  <rv s="0">
    <v>2</v>
    <v>1</v>
    <v>0</v>
    <v>35</v>
    <v>3</v>
    <v>35</v>
    <v>MUN</v>
  </rv>
  <rv s="0">
    <v>2</v>
    <v>1</v>
    <v>0</v>
    <v>60</v>
    <v>3</v>
    <v>60</v>
    <v>MUN</v>
  </rv>
  <rv s="0">
    <v>2</v>
    <v>1</v>
    <v>0</v>
    <v>75</v>
    <v>3</v>
    <v>75</v>
    <v>MUN</v>
  </rv>
  <rv s="0">
    <v>2</v>
    <v>1</v>
    <v>0</v>
    <v>85</v>
    <v>3</v>
    <v>85</v>
    <v>MUN</v>
  </rv>
  <rv s="0">
    <v>2</v>
    <v>1</v>
    <v>0</v>
    <v>125</v>
    <v>3</v>
    <v>125</v>
    <v>MUN</v>
  </rv>
  <rv s="0">
    <v>2</v>
    <v>1</v>
    <v>0</v>
    <v>150</v>
    <v>3</v>
    <v>150</v>
    <v>MUN</v>
  </rv>
  <rv s="0">
    <v>2</v>
    <v>1</v>
    <v>0</v>
    <v>180</v>
    <v>3</v>
    <v>180</v>
    <v>MUN</v>
  </rv>
  <rv s="0">
    <v>4</v>
    <v>1</v>
    <v>0</v>
    <v>30</v>
    <v>3</v>
    <v>30</v>
    <v>VIL</v>
  </rv>
  <rv s="0">
    <v>4</v>
    <v>1</v>
    <v>0</v>
    <v>35</v>
    <v>3</v>
    <v>35</v>
    <v>VIL</v>
  </rv>
  <rv s="0">
    <v>4</v>
    <v>1</v>
    <v>0</v>
    <v>60</v>
    <v>3</v>
    <v>60</v>
    <v>VIL</v>
  </rv>
  <rv s="0">
    <v>4</v>
    <v>1</v>
    <v>0</v>
    <v>75</v>
    <v>3</v>
    <v>75</v>
    <v>VIL</v>
  </rv>
  <rv s="0">
    <v>4</v>
    <v>1</v>
    <v>0</v>
    <v>85</v>
    <v>3</v>
    <v>85</v>
    <v>VIL</v>
  </rv>
  <rv s="0">
    <v>4</v>
    <v>1</v>
    <v>0</v>
    <v>125</v>
    <v>3</v>
    <v>125</v>
    <v>VIL</v>
  </rv>
  <rv s="0">
    <v>4</v>
    <v>1</v>
    <v>0</v>
    <v>150</v>
    <v>3</v>
    <v>150</v>
    <v>VIL</v>
  </rv>
  <rv s="0">
    <v>4</v>
    <v>1</v>
    <v>0</v>
    <v>180</v>
    <v>3</v>
    <v>180</v>
    <v>VIL</v>
  </rv>
  <rv s="0">
    <v>0</v>
    <v>1</v>
    <v>0</v>
    <v>30</v>
    <v>3</v>
    <v>30</v>
    <v>BVB</v>
  </rv>
  <rv s="0">
    <v>0</v>
    <v>1</v>
    <v>0</v>
    <v>35</v>
    <v>3</v>
    <v>35</v>
    <v>BVB</v>
  </rv>
  <rv s="0">
    <v>0</v>
    <v>1</v>
    <v>0</v>
    <v>60</v>
    <v>3</v>
    <v>60</v>
    <v>BVB</v>
  </rv>
  <rv s="0">
    <v>0</v>
    <v>1</v>
    <v>0</v>
    <v>75</v>
    <v>3</v>
    <v>75</v>
    <v>BVB</v>
  </rv>
  <rv s="0">
    <v>0</v>
    <v>1</v>
    <v>0</v>
    <v>85</v>
    <v>3</v>
    <v>85</v>
    <v>BVB</v>
  </rv>
  <rv s="0">
    <v>0</v>
    <v>1</v>
    <v>0</v>
    <v>125</v>
    <v>3</v>
    <v>125</v>
    <v>BVB</v>
  </rv>
  <rv s="0">
    <v>0</v>
    <v>1</v>
    <v>0</v>
    <v>150</v>
    <v>3</v>
    <v>150</v>
    <v>BVB</v>
  </rv>
  <rv s="0">
    <v>0</v>
    <v>1</v>
    <v>0</v>
    <v>180</v>
    <v>3</v>
    <v>180</v>
    <v>BVB</v>
  </rv>
  <rv s="0">
    <v>1</v>
    <v>1</v>
    <v>0</v>
    <v>30</v>
    <v>3</v>
    <v>30</v>
    <v>FCB</v>
  </rv>
  <rv s="0">
    <v>1</v>
    <v>1</v>
    <v>0</v>
    <v>35</v>
    <v>3</v>
    <v>35</v>
    <v>FCB</v>
  </rv>
  <rv s="0">
    <v>1</v>
    <v>1</v>
    <v>0</v>
    <v>60</v>
    <v>3</v>
    <v>60</v>
    <v>FCB</v>
  </rv>
  <rv s="0">
    <v>1</v>
    <v>1</v>
    <v>0</v>
    <v>75</v>
    <v>3</v>
    <v>75</v>
    <v>FCB</v>
  </rv>
  <rv s="0">
    <v>1</v>
    <v>1</v>
    <v>0</v>
    <v>85</v>
    <v>3</v>
    <v>85</v>
    <v>FCB</v>
  </rv>
  <rv s="0">
    <v>1</v>
    <v>1</v>
    <v>0</v>
    <v>125</v>
    <v>3</v>
    <v>125</v>
    <v>FCB</v>
  </rv>
  <rv s="0">
    <v>1</v>
    <v>1</v>
    <v>0</v>
    <v>150</v>
    <v>3</v>
    <v>150</v>
    <v>FCB</v>
  </rv>
  <rv s="0">
    <v>1</v>
    <v>1</v>
    <v>0</v>
    <v>180</v>
    <v>3</v>
    <v>180</v>
    <v>FCB</v>
  </rv>
  <rv s="0">
    <v>5</v>
    <v>1</v>
    <v>0</v>
    <v>30</v>
    <v>3</v>
    <v>30</v>
    <v>NEW</v>
  </rv>
  <rv s="0">
    <v>5</v>
    <v>1</v>
    <v>0</v>
    <v>35</v>
    <v>3</v>
    <v>35</v>
    <v>NEW</v>
  </rv>
  <rv s="0">
    <v>5</v>
    <v>1</v>
    <v>0</v>
    <v>60</v>
    <v>3</v>
    <v>60</v>
    <v>NEW</v>
  </rv>
  <rv s="0">
    <v>5</v>
    <v>1</v>
    <v>0</v>
    <v>75</v>
    <v>3</v>
    <v>75</v>
    <v>NEW</v>
  </rv>
  <rv s="0">
    <v>5</v>
    <v>1</v>
    <v>0</v>
    <v>85</v>
    <v>3</v>
    <v>85</v>
    <v>NEW</v>
  </rv>
  <rv s="0">
    <v>5</v>
    <v>1</v>
    <v>0</v>
    <v>125</v>
    <v>3</v>
    <v>125</v>
    <v>NEW</v>
  </rv>
  <rv s="0">
    <v>5</v>
    <v>1</v>
    <v>0</v>
    <v>150</v>
    <v>3</v>
    <v>150</v>
    <v>NEW</v>
  </rv>
  <rv s="0">
    <v>5</v>
    <v>1</v>
    <v>0</v>
    <v>180</v>
    <v>3</v>
    <v>180</v>
    <v>NEW</v>
  </rv>
  <rv s="0">
    <v>12</v>
    <v>1</v>
    <v>0</v>
    <v>30</v>
    <v>3</v>
    <v>30</v>
    <v>JUV</v>
  </rv>
  <rv s="0">
    <v>12</v>
    <v>1</v>
    <v>0</v>
    <v>35</v>
    <v>3</v>
    <v>35</v>
    <v>JUV</v>
  </rv>
  <rv s="0">
    <v>12</v>
    <v>1</v>
    <v>0</v>
    <v>60</v>
    <v>3</v>
    <v>60</v>
    <v>JUV</v>
  </rv>
  <rv s="0">
    <v>12</v>
    <v>1</v>
    <v>0</v>
    <v>75</v>
    <v>3</v>
    <v>75</v>
    <v>JUV</v>
  </rv>
  <rv s="0">
    <v>12</v>
    <v>1</v>
    <v>0</v>
    <v>85</v>
    <v>3</v>
    <v>85</v>
    <v>JUV</v>
  </rv>
  <rv s="0">
    <v>12</v>
    <v>1</v>
    <v>0</v>
    <v>125</v>
    <v>3</v>
    <v>125</v>
    <v>JUV</v>
  </rv>
  <rv s="0">
    <v>12</v>
    <v>1</v>
    <v>0</v>
    <v>150</v>
    <v>3</v>
    <v>150</v>
    <v>JUV</v>
  </rv>
  <rv s="0">
    <v>12</v>
    <v>1</v>
    <v>0</v>
    <v>180</v>
    <v>3</v>
    <v>180</v>
    <v>JUV</v>
  </rv>
  <rv s="0">
    <v>14</v>
    <v>4</v>
    <v>0</v>
    <v>30</v>
    <v>3</v>
    <v>30</v>
    <v>MCI</v>
  </rv>
  <rv s="0">
    <v>6</v>
    <v>1</v>
    <v>0</v>
    <v>30</v>
    <v>3</v>
    <v>30</v>
    <v>ATM</v>
  </rv>
  <rv s="0">
    <v>6</v>
    <v>1</v>
    <v>0</v>
    <v>35</v>
    <v>3</v>
    <v>35</v>
    <v>ATM</v>
  </rv>
  <rv s="0">
    <v>6</v>
    <v>1</v>
    <v>0</v>
    <v>60</v>
    <v>3</v>
    <v>60</v>
    <v>ATM</v>
  </rv>
  <rv s="0">
    <v>6</v>
    <v>1</v>
    <v>0</v>
    <v>75</v>
    <v>3</v>
    <v>75</v>
    <v>ATM</v>
  </rv>
  <rv s="0">
    <v>6</v>
    <v>1</v>
    <v>0</v>
    <v>85</v>
    <v>3</v>
    <v>85</v>
    <v>ATM</v>
  </rv>
  <rv s="0">
    <v>6</v>
    <v>1</v>
    <v>0</v>
    <v>125</v>
    <v>3</v>
    <v>125</v>
    <v>ATM</v>
  </rv>
  <rv s="0">
    <v>6</v>
    <v>1</v>
    <v>0</v>
    <v>150</v>
    <v>3</v>
    <v>150</v>
    <v>ATM</v>
  </rv>
  <rv s="0">
    <v>6</v>
    <v>1</v>
    <v>0</v>
    <v>180</v>
    <v>3</v>
    <v>180</v>
    <v>ATM</v>
  </rv>
  <rv s="0">
    <v>15</v>
    <v>1</v>
    <v>0</v>
    <v>30</v>
    <v>3</v>
    <v>30</v>
    <v>FRA</v>
  </rv>
  <rv s="0">
    <v>15</v>
    <v>1</v>
    <v>0</v>
    <v>35</v>
    <v>3</v>
    <v>35</v>
    <v>FRA</v>
  </rv>
  <rv s="0">
    <v>15</v>
    <v>1</v>
    <v>0</v>
    <v>60</v>
    <v>3</v>
    <v>60</v>
    <v>FRA</v>
  </rv>
  <rv s="0">
    <v>15</v>
    <v>1</v>
    <v>0</v>
    <v>75</v>
    <v>3</v>
    <v>75</v>
    <v>FRA</v>
  </rv>
  <rv s="0">
    <v>15</v>
    <v>1</v>
    <v>0</v>
    <v>85</v>
    <v>3</v>
    <v>85</v>
    <v>FRA</v>
  </rv>
  <rv s="0">
    <v>15</v>
    <v>1</v>
    <v>0</v>
    <v>125</v>
    <v>3</v>
    <v>125</v>
    <v>FRA</v>
  </rv>
  <rv s="0">
    <v>15</v>
    <v>1</v>
    <v>0</v>
    <v>150</v>
    <v>3</v>
    <v>150</v>
    <v>FRA</v>
  </rv>
  <rv s="0">
    <v>15</v>
    <v>1</v>
    <v>0</v>
    <v>180</v>
    <v>3</v>
    <v>180</v>
    <v>FRA</v>
  </rv>
  <rv s="0">
    <v>16</v>
    <v>4</v>
    <v>0</v>
    <v>30</v>
    <v>3</v>
    <v>30</v>
    <v>EVE</v>
  </rv>
  <rv s="0">
    <v>8</v>
    <v>1</v>
    <v>0</v>
    <v>30</v>
    <v>3</v>
    <v>30</v>
    <v>RMA</v>
  </rv>
  <rv s="0">
    <v>8</v>
    <v>1</v>
    <v>0</v>
    <v>35</v>
    <v>3</v>
    <v>35</v>
    <v>RMA</v>
  </rv>
  <rv s="0">
    <v>8</v>
    <v>1</v>
    <v>0</v>
    <v>60</v>
    <v>3</v>
    <v>60</v>
    <v>RMA</v>
  </rv>
  <rv s="0">
    <v>8</v>
    <v>1</v>
    <v>0</v>
    <v>75</v>
    <v>3</v>
    <v>75</v>
    <v>RMA</v>
  </rv>
  <rv s="0">
    <v>8</v>
    <v>1</v>
    <v>0</v>
    <v>85</v>
    <v>3</v>
    <v>85</v>
    <v>RMA</v>
  </rv>
  <rv s="0">
    <v>8</v>
    <v>1</v>
    <v>0</v>
    <v>125</v>
    <v>3</v>
    <v>125</v>
    <v>RMA</v>
  </rv>
  <rv s="0">
    <v>8</v>
    <v>1</v>
    <v>0</v>
    <v>150</v>
    <v>3</v>
    <v>150</v>
    <v>RMA</v>
  </rv>
  <rv s="0">
    <v>8</v>
    <v>1</v>
    <v>0</v>
    <v>180</v>
    <v>3</v>
    <v>180</v>
    <v>RMA</v>
  </rv>
  <rv s="0">
    <v>7</v>
    <v>1</v>
    <v>0</v>
    <v>30</v>
    <v>3</v>
    <v>30</v>
    <v>LEV</v>
  </rv>
  <rv s="0">
    <v>7</v>
    <v>1</v>
    <v>0</v>
    <v>35</v>
    <v>3</v>
    <v>35</v>
    <v>LEV</v>
  </rv>
  <rv s="0">
    <v>7</v>
    <v>1</v>
    <v>0</v>
    <v>60</v>
    <v>3</v>
    <v>60</v>
    <v>LEV</v>
  </rv>
  <rv s="0">
    <v>7</v>
    <v>1</v>
    <v>0</v>
    <v>75</v>
    <v>3</v>
    <v>75</v>
    <v>LEV</v>
  </rv>
  <rv s="0">
    <v>7</v>
    <v>1</v>
    <v>0</v>
    <v>85</v>
    <v>3</v>
    <v>85</v>
    <v>LEV</v>
  </rv>
  <rv s="0">
    <v>7</v>
    <v>1</v>
    <v>0</v>
    <v>125</v>
    <v>3</v>
    <v>125</v>
    <v>LEV</v>
  </rv>
  <rv s="0">
    <v>7</v>
    <v>1</v>
    <v>0</v>
    <v>150</v>
    <v>3</v>
    <v>150</v>
    <v>LEV</v>
  </rv>
  <rv s="0">
    <v>7</v>
    <v>1</v>
    <v>0</v>
    <v>180</v>
    <v>3</v>
    <v>180</v>
    <v>LEV</v>
  </rv>
  <rv s="0">
    <v>17</v>
    <v>1</v>
    <v>0</v>
    <v>30</v>
    <v>3</v>
    <v>30</v>
    <v>MAI</v>
  </rv>
  <rv s="0">
    <v>17</v>
    <v>1</v>
    <v>0</v>
    <v>35</v>
    <v>3</v>
    <v>35</v>
    <v>MAI</v>
  </rv>
  <rv s="0">
    <v>17</v>
    <v>1</v>
    <v>0</v>
    <v>60</v>
    <v>3</v>
    <v>60</v>
    <v>MAI</v>
  </rv>
  <rv s="0">
    <v>17</v>
    <v>1</v>
    <v>0</v>
    <v>75</v>
    <v>3</v>
    <v>75</v>
    <v>MAI</v>
  </rv>
  <rv s="0">
    <v>17</v>
    <v>1</v>
    <v>0</v>
    <v>85</v>
    <v>3</v>
    <v>85</v>
    <v>MAI</v>
  </rv>
  <rv s="0">
    <v>17</v>
    <v>1</v>
    <v>0</v>
    <v>125</v>
    <v>3</v>
    <v>125</v>
    <v>MAI</v>
  </rv>
  <rv s="0">
    <v>17</v>
    <v>1</v>
    <v>0</v>
    <v>150</v>
    <v>3</v>
    <v>150</v>
    <v>MAI</v>
  </rv>
  <rv s="0">
    <v>17</v>
    <v>1</v>
    <v>0</v>
    <v>180</v>
    <v>3</v>
    <v>180</v>
    <v>MAI</v>
  </rv>
  <rv s="0">
    <v>15</v>
    <v>4</v>
    <v>0</v>
    <v>30</v>
    <v>3</v>
    <v>30</v>
    <v>FRA</v>
  </rv>
  <rv s="0">
    <v>18</v>
    <v>1</v>
    <v>0</v>
    <v>30</v>
    <v>3</v>
    <v>30</v>
    <v>PSG</v>
  </rv>
  <rv s="0">
    <v>18</v>
    <v>1</v>
    <v>0</v>
    <v>35</v>
    <v>3</v>
    <v>35</v>
    <v>PSG</v>
  </rv>
  <rv s="0">
    <v>18</v>
    <v>1</v>
    <v>0</v>
    <v>60</v>
    <v>3</v>
    <v>60</v>
    <v>PSG</v>
  </rv>
  <rv s="0">
    <v>18</v>
    <v>1</v>
    <v>0</v>
    <v>75</v>
    <v>3</v>
    <v>75</v>
    <v>PSG</v>
  </rv>
  <rv s="0">
    <v>18</v>
    <v>1</v>
    <v>0</v>
    <v>85</v>
    <v>3</v>
    <v>85</v>
    <v>PSG</v>
  </rv>
  <rv s="0">
    <v>18</v>
    <v>1</v>
    <v>0</v>
    <v>125</v>
    <v>3</v>
    <v>125</v>
    <v>PSG</v>
  </rv>
  <rv s="0">
    <v>18</v>
    <v>1</v>
    <v>0</v>
    <v>150</v>
    <v>3</v>
    <v>150</v>
    <v>PSG</v>
  </rv>
  <rv s="0">
    <v>18</v>
    <v>1</v>
    <v>0</v>
    <v>180</v>
    <v>3</v>
    <v>180</v>
    <v>PSG</v>
  </rv>
  <rv s="0">
    <v>19</v>
    <v>4</v>
    <v>0</v>
    <v>30</v>
    <v>3</v>
    <v>30</v>
    <v>TSG</v>
  </rv>
  <rv s="0">
    <v>10</v>
    <v>1</v>
    <v>0</v>
    <v>30</v>
    <v>3</v>
    <v>30</v>
    <v>PSV</v>
  </rv>
  <rv s="0">
    <v>10</v>
    <v>1</v>
    <v>0</v>
    <v>35</v>
    <v>3</v>
    <v>35</v>
    <v>PSV</v>
  </rv>
  <rv s="0">
    <v>10</v>
    <v>1</v>
    <v>0</v>
    <v>60</v>
    <v>3</v>
    <v>60</v>
    <v>PSV</v>
  </rv>
  <rv s="0">
    <v>10</v>
    <v>1</v>
    <v>0</v>
    <v>75</v>
    <v>3</v>
    <v>75</v>
    <v>PSV</v>
  </rv>
  <rv s="0">
    <v>10</v>
    <v>1</v>
    <v>0</v>
    <v>85</v>
    <v>3</v>
    <v>85</v>
    <v>PSV</v>
  </rv>
  <rv s="0">
    <v>10</v>
    <v>1</v>
    <v>0</v>
    <v>125</v>
    <v>3</v>
    <v>125</v>
    <v>PSV</v>
  </rv>
  <rv s="0">
    <v>10</v>
    <v>1</v>
    <v>0</v>
    <v>150</v>
    <v>3</v>
    <v>150</v>
    <v>PSV</v>
  </rv>
  <rv s="0">
    <v>10</v>
    <v>1</v>
    <v>0</v>
    <v>180</v>
    <v>3</v>
    <v>180</v>
    <v>PSV</v>
  </rv>
  <rv s="0">
    <v>20</v>
    <v>4</v>
    <v>0</v>
    <v>30</v>
    <v>3</v>
    <v>30</v>
    <v>ROM</v>
  </rv>
  <rv s="0">
    <v>9</v>
    <v>1</v>
    <v>0</v>
    <v>30</v>
    <v>3</v>
    <v>30</v>
    <v>CHE</v>
  </rv>
  <rv s="0">
    <v>9</v>
    <v>1</v>
    <v>0</v>
    <v>35</v>
    <v>3</v>
    <v>35</v>
    <v>CHE</v>
  </rv>
  <rv s="0">
    <v>9</v>
    <v>1</v>
    <v>0</v>
    <v>60</v>
    <v>3</v>
    <v>60</v>
    <v>CHE</v>
  </rv>
  <rv s="0">
    <v>9</v>
    <v>1</v>
    <v>0</v>
    <v>75</v>
    <v>3</v>
    <v>75</v>
    <v>CHE</v>
  </rv>
  <rv s="0">
    <v>9</v>
    <v>1</v>
    <v>0</v>
    <v>85</v>
    <v>3</v>
    <v>85</v>
    <v>CHE</v>
  </rv>
  <rv s="0">
    <v>9</v>
    <v>1</v>
    <v>0</v>
    <v>125</v>
    <v>3</v>
    <v>125</v>
    <v>CHE</v>
  </rv>
  <rv s="0">
    <v>9</v>
    <v>1</v>
    <v>0</v>
    <v>150</v>
    <v>3</v>
    <v>150</v>
    <v>CHE</v>
  </rv>
  <rv s="0">
    <v>9</v>
    <v>1</v>
    <v>0</v>
    <v>180</v>
    <v>3</v>
    <v>180</v>
    <v>CHE</v>
  </rv>
  <rv s="0">
    <v>21</v>
    <v>1</v>
    <v>0</v>
    <v>30</v>
    <v>3</v>
    <v>30</v>
    <v>NAP</v>
  </rv>
  <rv s="0">
    <v>21</v>
    <v>1</v>
    <v>0</v>
    <v>35</v>
    <v>3</v>
    <v>35</v>
    <v>NAP</v>
  </rv>
  <rv s="0">
    <v>21</v>
    <v>1</v>
    <v>0</v>
    <v>60</v>
    <v>3</v>
    <v>60</v>
    <v>NAP</v>
  </rv>
  <rv s="0">
    <v>21</v>
    <v>1</v>
    <v>0</v>
    <v>75</v>
    <v>3</v>
    <v>75</v>
    <v>NAP</v>
  </rv>
  <rv s="0">
    <v>21</v>
    <v>1</v>
    <v>0</v>
    <v>85</v>
    <v>3</v>
    <v>85</v>
    <v>NAP</v>
  </rv>
  <rv s="0">
    <v>21</v>
    <v>1</v>
    <v>0</v>
    <v>125</v>
    <v>3</v>
    <v>125</v>
    <v>NAP</v>
  </rv>
  <rv s="0">
    <v>21</v>
    <v>1</v>
    <v>0</v>
    <v>150</v>
    <v>3</v>
    <v>150</v>
    <v>NAP</v>
  </rv>
  <rv s="0">
    <v>21</v>
    <v>1</v>
    <v>0</v>
    <v>180</v>
    <v>3</v>
    <v>180</v>
    <v>NAP</v>
  </rv>
  <rv s="0">
    <v>22</v>
    <v>1</v>
    <v>0</v>
    <v>30</v>
    <v>3</v>
    <v>30</v>
    <v>WOB</v>
  </rv>
  <rv s="0">
    <v>22</v>
    <v>1</v>
    <v>0</v>
    <v>35</v>
    <v>3</v>
    <v>35</v>
    <v>WOB</v>
  </rv>
  <rv s="0">
    <v>22</v>
    <v>1</v>
    <v>0</v>
    <v>60</v>
    <v>3</v>
    <v>60</v>
    <v>WOB</v>
  </rv>
  <rv s="0">
    <v>22</v>
    <v>1</v>
    <v>0</v>
    <v>75</v>
    <v>3</v>
    <v>75</v>
    <v>WOB</v>
  </rv>
  <rv s="0">
    <v>22</v>
    <v>1</v>
    <v>0</v>
    <v>85</v>
    <v>3</v>
    <v>85</v>
    <v>WOB</v>
  </rv>
  <rv s="0">
    <v>22</v>
    <v>1</v>
    <v>0</v>
    <v>125</v>
    <v>3</v>
    <v>125</v>
    <v>WOB</v>
  </rv>
  <rv s="0">
    <v>22</v>
    <v>1</v>
    <v>0</v>
    <v>150</v>
    <v>3</v>
    <v>150</v>
    <v>WOB</v>
  </rv>
  <rv s="0">
    <v>22</v>
    <v>1</v>
    <v>0</v>
    <v>180</v>
    <v>3</v>
    <v>180</v>
    <v>WOB</v>
  </rv>
  <rv s="0">
    <v>21</v>
    <v>4</v>
    <v>0</v>
    <v>30</v>
    <v>3</v>
    <v>30</v>
    <v>NAP</v>
  </rv>
  <rv s="0">
    <v>11</v>
    <v>1</v>
    <v>0</v>
    <v>30</v>
    <v>3</v>
    <v>30</v>
    <v>TOT</v>
  </rv>
  <rv s="0">
    <v>11</v>
    <v>1</v>
    <v>0</v>
    <v>35</v>
    <v>3</v>
    <v>35</v>
    <v>TOT</v>
  </rv>
  <rv s="0">
    <v>11</v>
    <v>1</v>
    <v>0</v>
    <v>60</v>
    <v>3</v>
    <v>60</v>
    <v>TOT</v>
  </rv>
  <rv s="0">
    <v>11</v>
    <v>1</v>
    <v>0</v>
    <v>75</v>
    <v>3</v>
    <v>75</v>
    <v>TOT</v>
  </rv>
  <rv s="0">
    <v>11</v>
    <v>1</v>
    <v>0</v>
    <v>85</v>
    <v>3</v>
    <v>85</v>
    <v>TOT</v>
  </rv>
  <rv s="0">
    <v>11</v>
    <v>1</v>
    <v>0</v>
    <v>125</v>
    <v>3</v>
    <v>125</v>
    <v>TOT</v>
  </rv>
  <rv s="0">
    <v>11</v>
    <v>1</v>
    <v>0</v>
    <v>150</v>
    <v>3</v>
    <v>150</v>
    <v>TOT</v>
  </rv>
  <rv s="0">
    <v>11</v>
    <v>1</v>
    <v>0</v>
    <v>180</v>
    <v>3</v>
    <v>180</v>
    <v>TOT</v>
  </rv>
  <rv s="0">
    <v>23</v>
    <v>4</v>
    <v>0</v>
    <v>30</v>
    <v>3</v>
    <v>30</v>
    <v>ATH</v>
  </rv>
  <rv s="0">
    <v>14</v>
    <v>1</v>
    <v>0</v>
    <v>30</v>
    <v>3</v>
    <v>30</v>
    <v>MCI</v>
  </rv>
  <rv s="0">
    <v>14</v>
    <v>1</v>
    <v>0</v>
    <v>35</v>
    <v>3</v>
    <v>35</v>
    <v>MCI</v>
  </rv>
  <rv s="0">
    <v>14</v>
    <v>1</v>
    <v>0</v>
    <v>60</v>
    <v>3</v>
    <v>60</v>
    <v>MCI</v>
  </rv>
  <rv s="0">
    <v>14</v>
    <v>1</v>
    <v>0</v>
    <v>75</v>
    <v>3</v>
    <v>75</v>
    <v>MCI</v>
  </rv>
  <rv s="0">
    <v>14</v>
    <v>1</v>
    <v>0</v>
    <v>85</v>
    <v>3</v>
    <v>85</v>
    <v>MCI</v>
  </rv>
  <rv s="0">
    <v>14</v>
    <v>1</v>
    <v>0</v>
    <v>125</v>
    <v>3</v>
    <v>125</v>
    <v>MCI</v>
  </rv>
  <rv s="0">
    <v>14</v>
    <v>1</v>
    <v>0</v>
    <v>150</v>
    <v>3</v>
    <v>150</v>
    <v>MCI</v>
  </rv>
  <rv s="0">
    <v>14</v>
    <v>1</v>
    <v>0</v>
    <v>180</v>
    <v>3</v>
    <v>180</v>
    <v>MCI</v>
  </rv>
  <rv s="0">
    <v>23</v>
    <v>1</v>
    <v>0</v>
    <v>30</v>
    <v>3</v>
    <v>30</v>
    <v>ATH</v>
  </rv>
  <rv s="0">
    <v>23</v>
    <v>1</v>
    <v>0</v>
    <v>35</v>
    <v>3</v>
    <v>35</v>
    <v>ATH</v>
  </rv>
  <rv s="0">
    <v>23</v>
    <v>1</v>
    <v>0</v>
    <v>60</v>
    <v>3</v>
    <v>60</v>
    <v>ATH</v>
  </rv>
  <rv s="0">
    <v>23</v>
    <v>1</v>
    <v>0</v>
    <v>75</v>
    <v>3</v>
    <v>75</v>
    <v>ATH</v>
  </rv>
  <rv s="0">
    <v>23</v>
    <v>1</v>
    <v>0</v>
    <v>85</v>
    <v>3</v>
    <v>85</v>
    <v>ATH</v>
  </rv>
  <rv s="0">
    <v>23</v>
    <v>1</v>
    <v>0</v>
    <v>125</v>
    <v>3</v>
    <v>125</v>
    <v>ATH</v>
  </rv>
  <rv s="0">
    <v>23</v>
    <v>1</v>
    <v>0</v>
    <v>150</v>
    <v>3</v>
    <v>150</v>
    <v>ATH</v>
  </rv>
  <rv s="0">
    <v>23</v>
    <v>1</v>
    <v>0</v>
    <v>180</v>
    <v>3</v>
    <v>180</v>
    <v>ATH</v>
  </rv>
  <rv s="0">
    <v>24</v>
    <v>1</v>
    <v>0</v>
    <v>30</v>
    <v>3</v>
    <v>30</v>
    <v>ATA</v>
  </rv>
  <rv s="0">
    <v>24</v>
    <v>1</v>
    <v>0</v>
    <v>35</v>
    <v>3</v>
    <v>35</v>
    <v>ATA</v>
  </rv>
  <rv s="0">
    <v>24</v>
    <v>1</v>
    <v>0</v>
    <v>60</v>
    <v>3</v>
    <v>60</v>
    <v>ATA</v>
  </rv>
  <rv s="0">
    <v>24</v>
    <v>1</v>
    <v>0</v>
    <v>75</v>
    <v>3</v>
    <v>75</v>
    <v>ATA</v>
  </rv>
  <rv s="0">
    <v>24</v>
    <v>1</v>
    <v>0</v>
    <v>85</v>
    <v>3</v>
    <v>85</v>
    <v>ATA</v>
  </rv>
  <rv s="0">
    <v>24</v>
    <v>1</v>
    <v>0</v>
    <v>125</v>
    <v>3</v>
    <v>125</v>
    <v>ATA</v>
  </rv>
  <rv s="0">
    <v>24</v>
    <v>1</v>
    <v>0</v>
    <v>150</v>
    <v>3</v>
    <v>150</v>
    <v>ATA</v>
  </rv>
  <rv s="0">
    <v>24</v>
    <v>1</v>
    <v>0</v>
    <v>180</v>
    <v>3</v>
    <v>180</v>
    <v>ATA</v>
  </rv>
  <rv s="0">
    <v>16</v>
    <v>1</v>
    <v>0</v>
    <v>30</v>
    <v>3</v>
    <v>30</v>
    <v>EVE</v>
  </rv>
  <rv s="0">
    <v>16</v>
    <v>1</v>
    <v>0</v>
    <v>35</v>
    <v>3</v>
    <v>35</v>
    <v>EVE</v>
  </rv>
  <rv s="0">
    <v>16</v>
    <v>1</v>
    <v>0</v>
    <v>60</v>
    <v>3</v>
    <v>60</v>
    <v>EVE</v>
  </rv>
  <rv s="0">
    <v>16</v>
    <v>1</v>
    <v>0</v>
    <v>75</v>
    <v>3</v>
    <v>75</v>
    <v>EVE</v>
  </rv>
  <rv s="0">
    <v>16</v>
    <v>1</v>
    <v>0</v>
    <v>85</v>
    <v>3</v>
    <v>85</v>
    <v>EVE</v>
  </rv>
  <rv s="0">
    <v>16</v>
    <v>1</v>
    <v>0</v>
    <v>125</v>
    <v>3</v>
    <v>125</v>
    <v>EVE</v>
  </rv>
  <rv s="0">
    <v>16</v>
    <v>1</v>
    <v>0</v>
    <v>150</v>
    <v>3</v>
    <v>150</v>
    <v>EVE</v>
  </rv>
  <rv s="0">
    <v>16</v>
    <v>1</v>
    <v>0</v>
    <v>180</v>
    <v>3</v>
    <v>180</v>
    <v>EVE</v>
  </rv>
  <rv s="0">
    <v>19</v>
    <v>1</v>
    <v>0</v>
    <v>30</v>
    <v>3</v>
    <v>30</v>
    <v>TSG</v>
  </rv>
  <rv s="0">
    <v>19</v>
    <v>1</v>
    <v>0</v>
    <v>35</v>
    <v>3</v>
    <v>35</v>
    <v>TSG</v>
  </rv>
  <rv s="0">
    <v>19</v>
    <v>1</v>
    <v>0</v>
    <v>60</v>
    <v>3</v>
    <v>60</v>
    <v>TSG</v>
  </rv>
  <rv s="0">
    <v>19</v>
    <v>1</v>
    <v>0</v>
    <v>75</v>
    <v>3</v>
    <v>75</v>
    <v>TSG</v>
  </rv>
  <rv s="0">
    <v>19</v>
    <v>1</v>
    <v>0</v>
    <v>85</v>
    <v>3</v>
    <v>85</v>
    <v>TSG</v>
  </rv>
  <rv s="0">
    <v>19</v>
    <v>1</v>
    <v>0</v>
    <v>125</v>
    <v>3</v>
    <v>125</v>
    <v>TSG</v>
  </rv>
  <rv s="0">
    <v>19</v>
    <v>1</v>
    <v>0</v>
    <v>150</v>
    <v>3</v>
    <v>150</v>
    <v>TSG</v>
  </rv>
  <rv s="0">
    <v>19</v>
    <v>1</v>
    <v>0</v>
    <v>180</v>
    <v>3</v>
    <v>180</v>
    <v>TSG</v>
  </rv>
  <rv s="0">
    <v>20</v>
    <v>1</v>
    <v>0</v>
    <v>30</v>
    <v>3</v>
    <v>30</v>
    <v>ROM</v>
  </rv>
  <rv s="0">
    <v>20</v>
    <v>1</v>
    <v>0</v>
    <v>35</v>
    <v>3</v>
    <v>35</v>
    <v>ROM</v>
  </rv>
  <rv s="0">
    <v>20</v>
    <v>1</v>
    <v>0</v>
    <v>60</v>
    <v>3</v>
    <v>60</v>
    <v>ROM</v>
  </rv>
  <rv s="0">
    <v>20</v>
    <v>1</v>
    <v>0</v>
    <v>75</v>
    <v>3</v>
    <v>75</v>
    <v>ROM</v>
  </rv>
  <rv s="0">
    <v>20</v>
    <v>1</v>
    <v>0</v>
    <v>85</v>
    <v>3</v>
    <v>85</v>
    <v>ROM</v>
  </rv>
  <rv s="0">
    <v>20</v>
    <v>1</v>
    <v>0</v>
    <v>125</v>
    <v>3</v>
    <v>125</v>
    <v>ROM</v>
  </rv>
  <rv s="0">
    <v>20</v>
    <v>1</v>
    <v>0</v>
    <v>150</v>
    <v>3</v>
    <v>150</v>
    <v>ROM</v>
  </rv>
  <rv s="0">
    <v>20</v>
    <v>1</v>
    <v>0</v>
    <v>180</v>
    <v>3</v>
    <v>180</v>
    <v>ROM</v>
  </rv>
  <rv s="0">
    <v>13</v>
    <v>1</v>
    <v>0</v>
    <v>30</v>
    <v>3</v>
    <v>30</v>
    <v>AUG</v>
  </rv>
  <rv s="0">
    <v>13</v>
    <v>1</v>
    <v>0</v>
    <v>35</v>
    <v>3</v>
    <v>35</v>
    <v>AUG</v>
  </rv>
  <rv s="0">
    <v>13</v>
    <v>1</v>
    <v>0</v>
    <v>60</v>
    <v>3</v>
    <v>60</v>
    <v>AUG</v>
  </rv>
  <rv s="0">
    <v>13</v>
    <v>1</v>
    <v>0</v>
    <v>75</v>
    <v>3</v>
    <v>75</v>
    <v>AUG</v>
  </rv>
  <rv s="0">
    <v>13</v>
    <v>1</v>
    <v>0</v>
    <v>85</v>
    <v>3</v>
    <v>85</v>
    <v>AUG</v>
  </rv>
  <rv s="0">
    <v>13</v>
    <v>1</v>
    <v>0</v>
    <v>125</v>
    <v>3</v>
    <v>125</v>
    <v>AUG</v>
  </rv>
  <rv s="0">
    <v>13</v>
    <v>1</v>
    <v>0</v>
    <v>150</v>
    <v>3</v>
    <v>150</v>
    <v>AUG</v>
  </rv>
  <rv s="0">
    <v>13</v>
    <v>1</v>
    <v>0</v>
    <v>180</v>
    <v>3</v>
    <v>180</v>
    <v>AUG</v>
  </rv>
  <rv s="1">
    <v>9</v>
    <v>0</v>
  </rv>
</rvData>
</file>

<file path=xl/richData/rdrichvaluestructure.xml><?xml version="1.0" encoding="utf-8"?>
<rvStructures xmlns="http://schemas.microsoft.com/office/spreadsheetml/2017/richdata" count="2">
  <s t="_webimage">
    <k n="WebImageIdentifier" t="i"/>
    <k n="CalcOrigin" t="i"/>
    <k n="ComputedImage" t="b"/>
    <k n="ImageHeight"/>
    <k n="ImageSizing" t="i"/>
    <k n="ImageWidth"/>
    <k n="Text" t="s"/>
  </s>
  <s t="_error">
    <k n="errorType" t="i"/>
    <k n="subType" t="i"/>
  </s>
</rvStructure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5D289A3-6B21-41F2-9C11-C95F7FC4D943}" name="리그순위표" displayName="리그순위표" ref="A1:J71" tableType="queryTable" totalsRowShown="0" headerRowDxfId="30" dataDxfId="29">
  <autoFilter ref="A1:J71" xr:uid="{65D289A3-6B21-41F2-9C11-C95F7FC4D943}"/>
  <sortState xmlns:xlrd2="http://schemas.microsoft.com/office/spreadsheetml/2017/richdata2" ref="A2:J71">
    <sortCondition ref="A1:A71"/>
  </sortState>
  <tableColumns count="10">
    <tableColumn id="2" xr3:uid="{14BE1CA5-DECF-4B26-BBD2-E9949F27076F}" uniqueName="2" name="대회 종류" queryTableFieldId="2" dataDxfId="28"/>
    <tableColumn id="3" xr3:uid="{A8356C35-2516-490F-8A24-C80A1AE72A19}" uniqueName="3" name="팀명" queryTableFieldId="3" dataDxfId="27"/>
    <tableColumn id="1" xr3:uid="{6C50CF7B-47E8-465F-BC5B-C3E77495083F}" uniqueName="1" name="경기" queryTableFieldId="15" dataDxfId="26"/>
    <tableColumn id="8" xr3:uid="{624B0E3A-65B4-401F-BB44-9DBBA2804A67}" uniqueName="8" name="승" queryTableFieldId="8" dataDxfId="25"/>
    <tableColumn id="9" xr3:uid="{947F82E3-FF5A-48F7-919E-1365FE991DC2}" uniqueName="9" name="무" queryTableFieldId="9" dataDxfId="24"/>
    <tableColumn id="10" xr3:uid="{4ED33B16-3B60-4019-A7DC-DD7AE4A3CF6E}" uniqueName="10" name="패" queryTableFieldId="10" dataDxfId="23"/>
    <tableColumn id="4" xr3:uid="{616C01FA-CC05-42A0-AC0F-896C27F95C7D}" uniqueName="4" name="득점" queryTableFieldId="4" dataDxfId="22"/>
    <tableColumn id="5" xr3:uid="{07F334FB-58E3-4DBE-9A33-DB50F207E2EA}" uniqueName="5" name="실점" queryTableFieldId="5" dataDxfId="21"/>
    <tableColumn id="14" xr3:uid="{80B41CC6-4715-45ED-99EA-43C206EDCFC4}" uniqueName="14" name="득실" queryTableFieldId="14" dataDxfId="20"/>
    <tableColumn id="7" xr3:uid="{FA590D02-C80B-4BC0-BCCC-1C95631C4AEC}" uniqueName="7" name="승점" queryTableFieldId="7" dataDxfId="1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EE3510A-BC00-4304-8907-F2406544CD1D}" name="득점데이터" displayName="득점데이터" ref="A1:D260" tableType="queryTable" totalsRowShown="0" headerRowDxfId="18" dataDxfId="17" tableBorderDxfId="16">
  <autoFilter ref="A1:D260" xr:uid="{7EE3510A-BC00-4304-8907-F2406544CD1D}"/>
  <tableColumns count="4">
    <tableColumn id="13" xr3:uid="{F4807F1E-9DDB-4429-9927-D0ED527522F9}" uniqueName="13" name="대회종류" queryTableFieldId="16" dataDxfId="15"/>
    <tableColumn id="1" xr3:uid="{51654594-D646-4900-8496-F33566F170B1}" uniqueName="1" name="득점선수" queryTableFieldId="23"/>
    <tableColumn id="3" xr3:uid="{60DE8BCD-530B-4932-8759-623793EC08C2}" uniqueName="3" name="팀이니셜" queryTableFieldId="26" dataDxfId="14"/>
    <tableColumn id="2" xr3:uid="{35AD9789-27E8-4E37-97FA-F9CBF85FE549}" uniqueName="2" name="총득점" queryTableFieldId="24" dataDxfId="13"/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B522F69-4E73-478F-958F-ED679AC93017}" name="시즌이미지12" displayName="시즌이미지12" ref="A1:M97" totalsRowShown="0" headerRowDxfId="11">
  <autoFilter ref="A1:M97" xr:uid="{2B2AAC5B-2380-473C-AC96-4F576EB09F6C}"/>
  <tableColumns count="13">
    <tableColumn id="6" xr3:uid="{BD105BAB-6334-474B-BC91-F79F7CBA3837}" name="열1"/>
    <tableColumn id="2" xr3:uid="{71EF838C-5ED3-4ABE-99B5-C295E211E854}" name="파일ID">
      <calculatedColumnFormula>MID(시즌이미지12[[#This Row],[열1]],33,33)</calculatedColumnFormula>
    </tableColumn>
    <tableColumn id="4" xr3:uid="{E365E66B-B109-4868-B4AA-31F95A09AF1B}" name="함수용주소를 DIRECT주소로 변경" dataDxfId="10">
      <calculatedColumnFormula>"https://lh3.googleusercontent.com/d/" &amp; 시즌이미지12[[#This Row],[파일ID]]</calculatedColumnFormula>
    </tableColumn>
    <tableColumn id="8" xr3:uid="{6EB8D4BC-E4C0-4407-9218-F4A2034E84C6}" name="팀약자" dataDxfId="9">
      <calculatedColumnFormula>SUBSTITUTE(#REF!, ".png","")</calculatedColumnFormula>
    </tableColumn>
    <tableColumn id="7" xr3:uid="{7F2832DE-DEAE-45A8-8E0C-51CE3C5C7F0E}" name="팀명" dataDxfId="8" dataCellStyle="표준 2"/>
    <tableColumn id="5" xr3:uid="{CFC10934-9BDB-4DBB-B8A7-CAFD8E2A752C}" name="사이즈30" dataDxfId="7">
      <calculatedColumnFormula>_xlfn.IMAGE(시즌이미지12[[#This Row],[함수용주소를 DIRECT주소로 변경]],시즌이미지12[[#This Row],[팀약자]],3,30,30)</calculatedColumnFormula>
    </tableColumn>
    <tableColumn id="1" xr3:uid="{B6ECD97A-F496-4817-9767-CA687BF54C04}" name="사이즈35" dataDxfId="6" dataCellStyle="표준 2">
      <calculatedColumnFormula>_xlfn.IMAGE(시즌이미지12[[#This Row],[함수용주소를 DIRECT주소로 변경]],시즌이미지12[[#This Row],[팀약자]],3,35,35)</calculatedColumnFormula>
    </tableColumn>
    <tableColumn id="3" xr3:uid="{8D5B79F2-0D46-4E31-BB26-6EB742682401}" name="사이즈60" dataDxfId="5" dataCellStyle="표준 2">
      <calculatedColumnFormula>_xlfn.IMAGE(시즌이미지12[[#This Row],[함수용주소를 DIRECT주소로 변경]],시즌이미지12[[#This Row],[팀약자]],3,60,60)</calculatedColumnFormula>
    </tableColumn>
    <tableColumn id="9" xr3:uid="{ED7E2C40-6625-44EE-BA6C-658701151ECC}" name="사이즈75" dataDxfId="4" dataCellStyle="표준 2">
      <calculatedColumnFormula>_xlfn.IMAGE(시즌이미지12[[#This Row],[함수용주소를 DIRECT주소로 변경]],시즌이미지12[[#This Row],[팀약자]],3,75,75)</calculatedColumnFormula>
    </tableColumn>
    <tableColumn id="10" xr3:uid="{5A80A7E7-9892-438F-B263-BEE95E12FABC}" name="사이즈85" dataDxfId="3" dataCellStyle="표준 2">
      <calculatedColumnFormula>_xlfn.IMAGE(시즌이미지12[[#This Row],[함수용주소를 DIRECT주소로 변경]],시즌이미지12[[#This Row],[팀약자]],3,85,85)</calculatedColumnFormula>
    </tableColumn>
    <tableColumn id="11" xr3:uid="{3D5291E8-98CA-48E6-A4AC-5AC741618BED}" name="사이즈125" dataDxfId="2" dataCellStyle="표준 2">
      <calculatedColumnFormula>_xlfn.IMAGE(시즌이미지12[[#This Row],[함수용주소를 DIRECT주소로 변경]],시즌이미지12[[#This Row],[팀약자]],3,125,125)</calculatedColumnFormula>
    </tableColumn>
    <tableColumn id="12" xr3:uid="{F6967653-82DD-4205-A550-C13155AB1FDE}" name="사이즈150" dataDxfId="1" dataCellStyle="표준 2">
      <calculatedColumnFormula>_xlfn.IMAGE(시즌이미지12[[#This Row],[함수용주소를 DIRECT주소로 변경]],시즌이미지12[[#This Row],[팀약자]],3,150,150)</calculatedColumnFormula>
    </tableColumn>
    <tableColumn id="13" xr3:uid="{AB98BE09-90DC-491B-B194-361927AE5D72}" name="사이즈180" dataDxfId="0" dataCellStyle="표준 2">
      <calculatedColumnFormula>_xlfn.IMAGE(시즌이미지12[[#This Row],[함수용주소를 DIRECT주소로 변경]],시즌이미지12[[#This Row],[팀약자]],3,180,180)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image" Target="../media/image26.png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image" Target="../media/image27.png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3.xml"/><Relationship Id="rId4" Type="http://schemas.openxmlformats.org/officeDocument/2006/relationships/image" Target="../media/image28.png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image" Target="../media/image28.png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5.xml"/><Relationship Id="rId4" Type="http://schemas.openxmlformats.org/officeDocument/2006/relationships/image" Target="../media/image29.png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drive.google.com/file/d/16Igzwna8V9A1zCIj2LH_SVzn_zyXUNou/view?usp=drive_link" TargetMode="External"/><Relationship Id="rId13" Type="http://schemas.openxmlformats.org/officeDocument/2006/relationships/hyperlink" Target="https://drive.google.com/file/d/1DfJ2MANVGsO6Ky2FdilrvAeMWUJbasUg/view?usp=sharing" TargetMode="External"/><Relationship Id="rId18" Type="http://schemas.openxmlformats.org/officeDocument/2006/relationships/hyperlink" Target="https://drive.google.com/file/d/10nTzFsuuqP45hsk7Ru7EbXAGkwx1dWYV/view?usp=sharing" TargetMode="External"/><Relationship Id="rId26" Type="http://schemas.openxmlformats.org/officeDocument/2006/relationships/printerSettings" Target="../printerSettings/printerSettings6.bin"/><Relationship Id="rId3" Type="http://schemas.openxmlformats.org/officeDocument/2006/relationships/hyperlink" Target="https://drive.google.com/file/d/1HwPb8ze_CzGsa3OAt7rTCJvx3M1XEcXy/view?usp=drive_link" TargetMode="External"/><Relationship Id="rId21" Type="http://schemas.openxmlformats.org/officeDocument/2006/relationships/hyperlink" Target="https://drive.google.com/file/d/1wrCMhbnPK2EPBliqfhhsRcXBGpSnyqE7/view?usp=sharing" TargetMode="External"/><Relationship Id="rId7" Type="http://schemas.openxmlformats.org/officeDocument/2006/relationships/hyperlink" Target="https://drive.google.com/file/d/1SKe5OyMGBddKNxXQwIfpEz-m5Sugr9Wf/view?usp=drive_link" TargetMode="External"/><Relationship Id="rId12" Type="http://schemas.openxmlformats.org/officeDocument/2006/relationships/hyperlink" Target="https://drive.google.com/file/d/1AhfPLy_ylqn97PSBCvL9iCvaX24fE7-9/view?usp=sharing" TargetMode="External"/><Relationship Id="rId17" Type="http://schemas.openxmlformats.org/officeDocument/2006/relationships/hyperlink" Target="https://drive.google.com/file/d/1jaLYu2wYSxHrioIdJfhNpJhC3NHxooDD/view?usp=sharing" TargetMode="External"/><Relationship Id="rId25" Type="http://schemas.openxmlformats.org/officeDocument/2006/relationships/hyperlink" Target="https://drive.google.com/file/d/1lvaJBsW84wG99a4ruVOI47XV5tdLIEgE/view?usp=sharing" TargetMode="External"/><Relationship Id="rId2" Type="http://schemas.openxmlformats.org/officeDocument/2006/relationships/hyperlink" Target="https://drive.google.com/file/d/1ge87Wvv_Pnf5ZYWaeXGWOYysw8FtjQ7u/view?usp=sharing" TargetMode="External"/><Relationship Id="rId16" Type="http://schemas.openxmlformats.org/officeDocument/2006/relationships/hyperlink" Target="https://drive.google.com/file/d/1l0Z5EmFT0dhYHqxr4i7onuYaYidbPYQ5/view?usp=sharing" TargetMode="External"/><Relationship Id="rId20" Type="http://schemas.openxmlformats.org/officeDocument/2006/relationships/hyperlink" Target="https://drive.google.com/file/d/1bvJGNIpwFr3OMgDX_ofijNsyhqsSff9T/view?usp=sharing" TargetMode="External"/><Relationship Id="rId1" Type="http://schemas.openxmlformats.org/officeDocument/2006/relationships/hyperlink" Target="https://drive.google.com/file/d/1Oe0BhCDjicyhK-IVGrtw6-ZPssH0P_fL/view?usp=drive_link" TargetMode="External"/><Relationship Id="rId6" Type="http://schemas.openxmlformats.org/officeDocument/2006/relationships/hyperlink" Target="https://drive.google.com/file/d/11c6WyuJLUdxz7mxUlQhrs7DgvFSWT0qP/view?usp=drive_link" TargetMode="External"/><Relationship Id="rId11" Type="http://schemas.openxmlformats.org/officeDocument/2006/relationships/hyperlink" Target="https://drive.google.com/file/d/1U2lyqdhQ8teY7GxDVjB4UxcoP8PlKZyL/view?usp=drive_link" TargetMode="External"/><Relationship Id="rId24" Type="http://schemas.openxmlformats.org/officeDocument/2006/relationships/hyperlink" Target="https://drive.google.com/file/d/1FZsiMCje_V2BlLFgz3VwFifXTU1OwhV3/view?usp=sharing" TargetMode="External"/><Relationship Id="rId5" Type="http://schemas.openxmlformats.org/officeDocument/2006/relationships/hyperlink" Target="https://drive.google.com/file/d/1iFd6qnPGwIhKzVqy65GosRyat5ly6Sh7/view?usp=drive_link" TargetMode="External"/><Relationship Id="rId15" Type="http://schemas.openxmlformats.org/officeDocument/2006/relationships/hyperlink" Target="https://drive.google.com/file/d/116DP3AnseeYBJ_sojLwMUQ_twVkACOnP/view?usp=sharing" TargetMode="External"/><Relationship Id="rId23" Type="http://schemas.openxmlformats.org/officeDocument/2006/relationships/hyperlink" Target="https://drive.google.com/file/d/1KLZCGTR_uos5J-wXFoJOfu1ITst6VVAU/view?usp=drive_link" TargetMode="External"/><Relationship Id="rId10" Type="http://schemas.openxmlformats.org/officeDocument/2006/relationships/hyperlink" Target="https://drive.google.com/file/d/1IUr8XVjhXjb8iRVpKQP5gbsU2h9bWVo-/view?usp=drive_link" TargetMode="External"/><Relationship Id="rId19" Type="http://schemas.openxmlformats.org/officeDocument/2006/relationships/hyperlink" Target="https://drive.google.com/file/d/1SEQ-3xjDpyLjOCq14OvHaqkkehIcEIXQ/view?usp=sharing" TargetMode="External"/><Relationship Id="rId4" Type="http://schemas.openxmlformats.org/officeDocument/2006/relationships/hyperlink" Target="https://drive.google.com/file/d/1519utytmvRS4xl2zaPa2g8Q1QmuqB8-6/view?usp=drive_link" TargetMode="External"/><Relationship Id="rId9" Type="http://schemas.openxmlformats.org/officeDocument/2006/relationships/hyperlink" Target="https://drive.google.com/file/d/1-xM88c12LfhN6A_Kx3bVzMUA12_zaPIB/view?usp=drive_link" TargetMode="External"/><Relationship Id="rId14" Type="http://schemas.openxmlformats.org/officeDocument/2006/relationships/hyperlink" Target="https://drive.google.com/file/d/15Jk32I9lJNP8cC4KdRw58yytaI76oZE8/view?usp=sharing" TargetMode="External"/><Relationship Id="rId22" Type="http://schemas.openxmlformats.org/officeDocument/2006/relationships/hyperlink" Target="https://drive.google.com/file/d/1M9fxr8vIra3-wxudAp0eIxc_vbVavLTI/view?usp=sharing" TargetMode="External"/><Relationship Id="rId27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DFB239-D5AB-4B4A-BCBC-8DED5ECA95F7}">
  <sheetPr codeName="Sheet1">
    <tabColor theme="3" tint="0.89999084444715716"/>
  </sheetPr>
  <dimension ref="A1:Z30"/>
  <sheetViews>
    <sheetView showGridLines="0" zoomScale="145" zoomScaleNormal="145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" x14ac:dyDescent="0.3"/>
  <cols>
    <col min="1" max="1" width="15.5" customWidth="1"/>
    <col min="2" max="2" width="1.625" customWidth="1"/>
    <col min="3" max="3" width="0.625" customWidth="1"/>
    <col min="4" max="4" width="7.125" customWidth="1"/>
    <col min="5" max="5" width="0.625" customWidth="1"/>
    <col min="6" max="6" width="6.875" customWidth="1"/>
    <col min="7" max="7" width="24.625" customWidth="1"/>
    <col min="9" max="11" width="5.5" customWidth="1"/>
    <col min="12" max="14" width="7.25" customWidth="1"/>
    <col min="15" max="15" width="11.125" customWidth="1"/>
    <col min="16" max="16" width="6.25" customWidth="1"/>
    <col min="17" max="17" width="1.625" customWidth="1"/>
    <col min="18" max="18" width="0.625" customWidth="1"/>
    <col min="19" max="19" width="7.125" customWidth="1"/>
    <col min="20" max="20" width="0.625" customWidth="1"/>
    <col min="21" max="21" width="6.875" customWidth="1"/>
    <col min="22" max="22" width="6.875" hidden="1" customWidth="1"/>
    <col min="23" max="23" width="26.375" customWidth="1"/>
    <col min="24" max="24" width="9.5" customWidth="1"/>
  </cols>
  <sheetData>
    <row r="1" spans="1:26" ht="60.1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Q1" s="1"/>
      <c r="R1" s="1"/>
      <c r="S1" s="1"/>
    </row>
    <row r="2" spans="1:26" s="13" customFormat="1" ht="45.65" customHeight="1" x14ac:dyDescent="0.3">
      <c r="A2" s="24"/>
      <c r="B2" s="24"/>
      <c r="C2" s="24"/>
      <c r="D2" s="112" t="s">
        <v>26</v>
      </c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Q2" s="24"/>
      <c r="R2" s="24"/>
    </row>
    <row r="3" spans="1:26" s="13" customFormat="1" ht="24.95" customHeight="1" x14ac:dyDescent="0.3">
      <c r="A3" s="24"/>
      <c r="B3" s="24"/>
      <c r="C3" s="24"/>
    </row>
    <row r="4" spans="1:26" s="13" customFormat="1" ht="27.1" customHeight="1" x14ac:dyDescent="0.3">
      <c r="A4" s="24"/>
      <c r="B4" s="24"/>
      <c r="C4" s="24"/>
      <c r="D4" s="20"/>
      <c r="E4" s="20"/>
      <c r="F4" s="113" t="s">
        <v>37</v>
      </c>
      <c r="G4" s="113"/>
      <c r="H4" s="113"/>
      <c r="I4" s="113"/>
      <c r="J4" s="20"/>
      <c r="K4" s="20"/>
      <c r="L4" s="20"/>
      <c r="M4" s="20"/>
      <c r="N4" s="20"/>
      <c r="O4" s="20"/>
      <c r="Q4" s="24"/>
      <c r="R4" s="24"/>
      <c r="S4" s="29"/>
      <c r="T4" s="21" t="s">
        <v>54</v>
      </c>
      <c r="U4" s="21"/>
      <c r="V4" s="21"/>
      <c r="W4" s="21"/>
      <c r="X4" s="21"/>
      <c r="Y4"/>
      <c r="Z4"/>
    </row>
    <row r="5" spans="1:26" ht="18.55" customHeight="1" x14ac:dyDescent="0.3">
      <c r="A5" s="1"/>
      <c r="B5" s="1"/>
      <c r="C5" s="1"/>
      <c r="D5" s="26" t="s">
        <v>27</v>
      </c>
      <c r="E5" s="26"/>
      <c r="F5" s="114" t="s">
        <v>28</v>
      </c>
      <c r="G5" s="114"/>
      <c r="H5" s="26" t="s">
        <v>29</v>
      </c>
      <c r="I5" s="26" t="s">
        <v>30</v>
      </c>
      <c r="J5" s="26" t="s">
        <v>31</v>
      </c>
      <c r="K5" s="26" t="s">
        <v>32</v>
      </c>
      <c r="L5" s="26" t="s">
        <v>36</v>
      </c>
      <c r="M5" s="26" t="s">
        <v>31</v>
      </c>
      <c r="N5" s="26" t="s">
        <v>33</v>
      </c>
      <c r="O5" s="26" t="s">
        <v>34</v>
      </c>
      <c r="Q5" s="1"/>
      <c r="R5" s="1"/>
      <c r="S5" s="26" t="s">
        <v>27</v>
      </c>
      <c r="T5" s="26"/>
      <c r="U5" s="114" t="s">
        <v>55</v>
      </c>
      <c r="V5" s="114"/>
      <c r="W5" s="114"/>
      <c r="X5" s="26" t="s">
        <v>139</v>
      </c>
    </row>
    <row r="6" spans="1:26" ht="32.1" customHeight="1" x14ac:dyDescent="0.3">
      <c r="A6" s="1"/>
      <c r="B6" s="22"/>
      <c r="C6" s="22"/>
      <c r="D6" s="25">
        <v>1</v>
      </c>
      <c r="E6" s="22"/>
      <c r="F6" s="14" t="e" vm="1">
        <f>IFERROR(VLOOKUP(G6,시즌이미지12[[팀명]:[사이즈30]],2,0),"")</f>
        <v>#VALUE!</v>
      </c>
      <c r="G6" s="32" t="str" cm="1">
        <f t="array" ref="G6:O11">_xlfn._xlws.SORT(_xlfn.CHOOSECOLS(_xlfn._xlws.FILTER(리그순위표[], ISNUMBER(SEARCH("1부리그", 리그순위표[대회 종류]))), 2, 3, 4, 5, 6, 7, 8, 9, 10), {9,8}, {-1,-1})</f>
        <v>도르트문트</v>
      </c>
      <c r="H6" s="14">
        <v>10</v>
      </c>
      <c r="I6" s="14">
        <v>7</v>
      </c>
      <c r="J6" s="14">
        <v>0</v>
      </c>
      <c r="K6" s="14">
        <v>3</v>
      </c>
      <c r="L6" s="14">
        <v>31</v>
      </c>
      <c r="M6" s="14">
        <v>26</v>
      </c>
      <c r="N6" s="14">
        <v>5</v>
      </c>
      <c r="O6" s="19">
        <v>21</v>
      </c>
      <c r="Q6" s="22"/>
      <c r="R6" s="22"/>
      <c r="S6" s="25">
        <v>1</v>
      </c>
      <c r="T6" s="22"/>
      <c r="U6" s="14" t="e" vm="2">
        <f>IFERROR(VLOOKUP(V6,LOGO_DB!$D:$F,3,0),"")</f>
        <v>#VALUE!</v>
      </c>
      <c r="V6" s="14" t="str" cm="1">
        <f t="array" ref="V6:X15">_xlfn.TAKE(_xlfn._xlws.SORT(_xlfn.CHOOSECOLS(_xlfn._xlws.FILTER(득점데이터[], 득점데이터[대회종류]="1부리그"), 3, 2, 4), 3, -1), 10)</f>
        <v>FCB</v>
      </c>
      <c r="W6" s="32" t="str">
        <v>토마스 뮐러</v>
      </c>
      <c r="X6" s="30">
        <v>12</v>
      </c>
    </row>
    <row r="7" spans="1:26" ht="32.1" customHeight="1" x14ac:dyDescent="0.3">
      <c r="A7" s="1"/>
      <c r="B7" s="22"/>
      <c r="C7" s="19"/>
      <c r="D7" s="19">
        <v>2</v>
      </c>
      <c r="E7" s="19"/>
      <c r="F7" s="15" t="e" vm="2">
        <f>IFERROR(VLOOKUP(G7,시즌이미지12[[팀명]:[사이즈30]],2,0),"")</f>
        <v>#VALUE!</v>
      </c>
      <c r="G7" s="33" t="str">
        <v>바이에른 뮌헨</v>
      </c>
      <c r="H7" s="15">
        <v>10</v>
      </c>
      <c r="I7" s="15">
        <v>5</v>
      </c>
      <c r="J7" s="15">
        <v>1</v>
      </c>
      <c r="K7" s="15">
        <v>4</v>
      </c>
      <c r="L7" s="15">
        <v>29</v>
      </c>
      <c r="M7" s="15">
        <v>18</v>
      </c>
      <c r="N7" s="15">
        <v>11</v>
      </c>
      <c r="O7" s="23">
        <v>16</v>
      </c>
      <c r="Q7" s="22"/>
      <c r="R7" s="19"/>
      <c r="S7" s="19">
        <v>2</v>
      </c>
      <c r="T7" s="19"/>
      <c r="U7" s="15" t="e" vm="1">
        <f>IFERROR(VLOOKUP(V7,LOGO_DB!$D:$F,3,0),"")</f>
        <v>#VALUE!</v>
      </c>
      <c r="V7" s="15" t="str">
        <v>BVB</v>
      </c>
      <c r="W7" s="33" t="str">
        <v>세루 기라시</v>
      </c>
      <c r="X7" s="31">
        <v>12</v>
      </c>
    </row>
    <row r="8" spans="1:26" ht="32.1" customHeight="1" x14ac:dyDescent="0.3">
      <c r="A8" s="1"/>
      <c r="B8" s="22"/>
      <c r="C8" s="18"/>
      <c r="D8" s="18">
        <v>3</v>
      </c>
      <c r="E8" s="18"/>
      <c r="F8" s="14" t="e" vm="3">
        <f>IFERROR(VLOOKUP(G8,시즌이미지12[[팀명]:[사이즈30]],2,0),"")</f>
        <v>#VALUE!</v>
      </c>
      <c r="G8" s="34" t="str">
        <v>맨체스터 유나이티드</v>
      </c>
      <c r="H8" s="14">
        <v>10</v>
      </c>
      <c r="I8" s="14">
        <v>4</v>
      </c>
      <c r="J8" s="14">
        <v>3</v>
      </c>
      <c r="K8" s="14">
        <v>3</v>
      </c>
      <c r="L8" s="14">
        <v>22</v>
      </c>
      <c r="M8" s="14">
        <v>20</v>
      </c>
      <c r="N8" s="14">
        <v>2</v>
      </c>
      <c r="O8" s="19">
        <v>15</v>
      </c>
      <c r="Q8" s="22"/>
      <c r="R8" s="18"/>
      <c r="S8" s="18">
        <v>3</v>
      </c>
      <c r="T8" s="18"/>
      <c r="U8" s="14" t="e" vm="1">
        <f>IFERROR(VLOOKUP(V8,LOGO_DB!$D:$F,3,0),"")</f>
        <v>#VALUE!</v>
      </c>
      <c r="V8" s="14" t="str">
        <v>BVB</v>
      </c>
      <c r="W8" s="34" t="str">
        <v>P.오바메양</v>
      </c>
      <c r="X8" s="30">
        <v>11</v>
      </c>
    </row>
    <row r="9" spans="1:26" ht="32.1" customHeight="1" x14ac:dyDescent="0.3">
      <c r="A9" s="1"/>
      <c r="B9" s="22"/>
      <c r="C9" s="19"/>
      <c r="D9" s="19">
        <v>4</v>
      </c>
      <c r="E9" s="19"/>
      <c r="F9" s="15" t="e" vm="4">
        <f>IFERROR(VLOOKUP(G9,시즌이미지12[[팀명]:[사이즈30]],2,0),"")</f>
        <v>#VALUE!</v>
      </c>
      <c r="G9" s="33" t="str">
        <v>인테르</v>
      </c>
      <c r="H9" s="15">
        <v>10</v>
      </c>
      <c r="I9" s="15">
        <v>3</v>
      </c>
      <c r="J9" s="15">
        <v>3</v>
      </c>
      <c r="K9" s="15">
        <v>4</v>
      </c>
      <c r="L9" s="15">
        <v>18</v>
      </c>
      <c r="M9" s="15">
        <v>20</v>
      </c>
      <c r="N9" s="15">
        <v>-2</v>
      </c>
      <c r="O9" s="23">
        <v>12</v>
      </c>
      <c r="Q9" s="22"/>
      <c r="R9" s="19"/>
      <c r="S9" s="19">
        <v>4</v>
      </c>
      <c r="T9" s="19"/>
      <c r="U9" s="15" t="e" vm="4">
        <f>IFERROR(VLOOKUP(V9,LOGO_DB!$D:$F,3,0),"")</f>
        <v>#VALUE!</v>
      </c>
      <c r="V9" s="15" t="str">
        <v>INT</v>
      </c>
      <c r="W9" s="33" t="str">
        <v>사뮈엘 에토</v>
      </c>
      <c r="X9" s="31">
        <v>10</v>
      </c>
    </row>
    <row r="10" spans="1:26" ht="32.1" customHeight="1" x14ac:dyDescent="0.3">
      <c r="A10" s="1"/>
      <c r="B10" s="22"/>
      <c r="C10" s="100"/>
      <c r="D10" s="18">
        <v>5</v>
      </c>
      <c r="E10" s="18"/>
      <c r="F10" s="14" t="e" vm="5">
        <f>IFERROR(VLOOKUP(G10,시즌이미지12[[팀명]:[사이즈30]],2,0),"")</f>
        <v>#VALUE!</v>
      </c>
      <c r="G10" s="34" t="str">
        <v>비야레알</v>
      </c>
      <c r="H10" s="14">
        <v>10</v>
      </c>
      <c r="I10" s="14">
        <v>3</v>
      </c>
      <c r="J10" s="14">
        <v>3</v>
      </c>
      <c r="K10" s="14">
        <v>4</v>
      </c>
      <c r="L10" s="14">
        <v>21</v>
      </c>
      <c r="M10" s="14">
        <v>27</v>
      </c>
      <c r="N10" s="14">
        <v>-6</v>
      </c>
      <c r="O10" s="19">
        <v>12</v>
      </c>
      <c r="Q10" s="22"/>
      <c r="R10" s="18"/>
      <c r="S10" s="18">
        <v>5</v>
      </c>
      <c r="T10" s="18"/>
      <c r="U10" s="14" t="e" vm="2">
        <f>IFERROR(VLOOKUP(V10,LOGO_DB!$D:$F,3,0),"")</f>
        <v>#VALUE!</v>
      </c>
      <c r="V10" s="14" t="str">
        <v>FCB</v>
      </c>
      <c r="W10" s="34" t="str">
        <v>해리 케인</v>
      </c>
      <c r="X10" s="30">
        <v>9</v>
      </c>
    </row>
    <row r="11" spans="1:26" ht="32.1" customHeight="1" x14ac:dyDescent="0.3">
      <c r="A11" s="1"/>
      <c r="B11" s="22"/>
      <c r="C11" s="100"/>
      <c r="D11" s="19">
        <v>6</v>
      </c>
      <c r="E11" s="19"/>
      <c r="F11" s="15" t="e" vm="6">
        <f>IFERROR(VLOOKUP(G11,시즌이미지12[[팀명]:[사이즈30]],2,0),"")</f>
        <v>#VALUE!</v>
      </c>
      <c r="G11" s="33" t="str">
        <v>뉴캐슬 유나이티드</v>
      </c>
      <c r="H11" s="15">
        <v>10</v>
      </c>
      <c r="I11" s="15">
        <v>3</v>
      </c>
      <c r="J11" s="15">
        <v>0</v>
      </c>
      <c r="K11" s="15">
        <v>7</v>
      </c>
      <c r="L11" s="15">
        <v>18</v>
      </c>
      <c r="M11" s="15">
        <v>28</v>
      </c>
      <c r="N11" s="15">
        <v>-10</v>
      </c>
      <c r="O11" s="23">
        <v>9</v>
      </c>
      <c r="Q11" s="22"/>
      <c r="R11" s="19"/>
      <c r="S11" s="19">
        <v>6</v>
      </c>
      <c r="T11" s="19"/>
      <c r="U11" s="15" t="e" vm="6">
        <f>IFERROR(VLOOKUP(V11,LOGO_DB!$D:$F,3,0),"")</f>
        <v>#VALUE!</v>
      </c>
      <c r="V11" s="15" t="str">
        <v>NEW</v>
      </c>
      <c r="W11" s="33" t="str">
        <v>알렉산데르 이사크</v>
      </c>
      <c r="X11" s="31">
        <v>9</v>
      </c>
    </row>
    <row r="12" spans="1:26" ht="32.1" customHeight="1" x14ac:dyDescent="0.3">
      <c r="A12" s="1"/>
      <c r="B12" s="22"/>
      <c r="C12" s="28"/>
      <c r="D12" s="18">
        <v>7</v>
      </c>
      <c r="E12" s="18"/>
      <c r="F12" s="14" t="str">
        <f>IFERROR(VLOOKUP(G12,시즌이미지12[[팀명]:[사이즈30]],2,0),"")</f>
        <v/>
      </c>
      <c r="G12" s="34"/>
      <c r="H12" s="14"/>
      <c r="I12" s="14"/>
      <c r="J12" s="14"/>
      <c r="K12" s="14"/>
      <c r="L12" s="14"/>
      <c r="M12" s="14"/>
      <c r="N12" s="14"/>
      <c r="O12" s="19"/>
      <c r="Q12" s="22"/>
      <c r="R12" s="18"/>
      <c r="S12" s="18">
        <v>7</v>
      </c>
      <c r="T12" s="18"/>
      <c r="U12" s="14" t="e" vm="3">
        <f>IFERROR(VLOOKUP(V12,LOGO_DB!$D:$F,3,0),"")</f>
        <v>#VALUE!</v>
      </c>
      <c r="V12" s="14" t="str">
        <v>MUN</v>
      </c>
      <c r="W12" s="34" t="str">
        <v>로빈 반페르시</v>
      </c>
      <c r="X12" s="30">
        <v>7</v>
      </c>
    </row>
    <row r="13" spans="1:26" ht="32.1" customHeight="1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Q13" s="22"/>
      <c r="R13" s="19"/>
      <c r="S13" s="19">
        <v>8</v>
      </c>
      <c r="T13" s="19"/>
      <c r="U13" s="15" t="e" vm="5">
        <f>IFERROR(VLOOKUP(V13,LOGO_DB!$D:$F,3,0),"")</f>
        <v>#VALUE!</v>
      </c>
      <c r="V13" s="15" t="str">
        <v>VIL</v>
      </c>
      <c r="W13" s="33" t="str">
        <v>디에고 포를란</v>
      </c>
      <c r="X13" s="31">
        <v>7</v>
      </c>
    </row>
    <row r="14" spans="1:26" ht="32.1" customHeight="1" x14ac:dyDescent="0.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Q14" s="22"/>
      <c r="R14" s="18"/>
      <c r="S14" s="18">
        <v>9</v>
      </c>
      <c r="T14" s="18"/>
      <c r="U14" s="14" t="e" vm="5">
        <f>IFERROR(VLOOKUP(V14,LOGO_DB!$D:$F,3,0),"")</f>
        <v>#VALUE!</v>
      </c>
      <c r="V14" s="14" t="str">
        <v>VIL</v>
      </c>
      <c r="W14" s="34" t="str">
        <v>티에르노 바리</v>
      </c>
      <c r="X14" s="30">
        <v>6</v>
      </c>
    </row>
    <row r="15" spans="1:26" ht="32.1" customHeight="1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Q15" s="22"/>
      <c r="R15" s="19"/>
      <c r="S15" s="19">
        <v>10</v>
      </c>
      <c r="T15" s="19"/>
      <c r="U15" s="15" t="e" vm="3">
        <f>IFERROR(VLOOKUP(V15,LOGO_DB!$D:$F,3,0),"")</f>
        <v>#VALUE!</v>
      </c>
      <c r="V15" s="15" t="str">
        <v>MUN</v>
      </c>
      <c r="W15" s="33" t="str">
        <v>웨인 루니</v>
      </c>
      <c r="X15" s="31">
        <v>6</v>
      </c>
    </row>
    <row r="16" spans="1:26" ht="32.1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Q16" s="1"/>
      <c r="R16" s="1"/>
      <c r="S16" s="1"/>
    </row>
    <row r="17" ht="32.1" customHeight="1" x14ac:dyDescent="0.3"/>
    <row r="18" ht="32.1" customHeight="1" x14ac:dyDescent="0.3"/>
    <row r="19" ht="32.1" customHeight="1" x14ac:dyDescent="0.3"/>
    <row r="20" ht="32.1" customHeight="1" x14ac:dyDescent="0.3"/>
    <row r="21" ht="32.1" customHeight="1" x14ac:dyDescent="0.3"/>
    <row r="22" ht="32.1" customHeight="1" x14ac:dyDescent="0.3"/>
    <row r="23" ht="32.1" customHeight="1" x14ac:dyDescent="0.3"/>
    <row r="24" ht="32.1" customHeight="1" x14ac:dyDescent="0.3"/>
    <row r="25" ht="32.1" customHeight="1" x14ac:dyDescent="0.3"/>
    <row r="26" ht="32.1" customHeight="1" x14ac:dyDescent="0.3"/>
    <row r="27" ht="32.1" customHeight="1" x14ac:dyDescent="0.3"/>
    <row r="28" ht="32.1" customHeight="1" x14ac:dyDescent="0.3"/>
    <row r="29" ht="32.1" customHeight="1" x14ac:dyDescent="0.3"/>
    <row r="30" ht="32.1" customHeight="1" x14ac:dyDescent="0.3"/>
  </sheetData>
  <mergeCells count="4">
    <mergeCell ref="D2:O2"/>
    <mergeCell ref="F4:I4"/>
    <mergeCell ref="F5:G5"/>
    <mergeCell ref="U5:W5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Module3.CopyRangeAsImage_Strong">
                <anchor moveWithCells="1" sizeWithCells="1">
                  <from>
                    <xdr:col>25</xdr:col>
                    <xdr:colOff>280657</xdr:colOff>
                    <xdr:row>1</xdr:row>
                    <xdr:rowOff>552261</xdr:rowOff>
                  </from>
                  <to>
                    <xdr:col>27</xdr:col>
                    <xdr:colOff>36214</xdr:colOff>
                    <xdr:row>3</xdr:row>
                    <xdr:rowOff>253497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1F47B-D62E-42DE-8963-2F6005C98377}">
  <sheetPr codeName="Sheet2">
    <tabColor theme="3" tint="0.89999084444715716"/>
  </sheetPr>
  <dimension ref="A1:Z30"/>
  <sheetViews>
    <sheetView showGridLines="0" zoomScale="145" zoomScaleNormal="145" workbookViewId="0">
      <selection activeCell="AA4" sqref="AA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" x14ac:dyDescent="0.3"/>
  <cols>
    <col min="1" max="1" width="15.5" customWidth="1"/>
    <col min="2" max="2" width="1.625" customWidth="1"/>
    <col min="3" max="3" width="0.625" customWidth="1"/>
    <col min="4" max="4" width="7.125" customWidth="1"/>
    <col min="5" max="5" width="0.625" customWidth="1"/>
    <col min="6" max="6" width="6.875" customWidth="1"/>
    <col min="7" max="7" width="24.625" customWidth="1"/>
    <col min="9" max="11" width="5.5" customWidth="1"/>
    <col min="12" max="14" width="7.25" customWidth="1"/>
    <col min="15" max="15" width="11.125" customWidth="1"/>
    <col min="16" max="16" width="6.25" customWidth="1"/>
    <col min="17" max="17" width="1.625" customWidth="1"/>
    <col min="18" max="18" width="0.625" customWidth="1"/>
    <col min="19" max="19" width="7.125" customWidth="1"/>
    <col min="20" max="20" width="0.625" customWidth="1"/>
    <col min="21" max="21" width="6.875" customWidth="1"/>
    <col min="22" max="22" width="6.875" hidden="1" customWidth="1"/>
    <col min="23" max="23" width="26.375" customWidth="1"/>
    <col min="24" max="24" width="9.5" customWidth="1"/>
  </cols>
  <sheetData>
    <row r="1" spans="1:26" ht="60.1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Q1" s="1"/>
      <c r="R1" s="1"/>
      <c r="S1" s="1"/>
    </row>
    <row r="2" spans="1:26" s="13" customFormat="1" ht="45.65" customHeight="1" x14ac:dyDescent="0.3">
      <c r="A2" s="24"/>
      <c r="B2" s="24"/>
      <c r="C2" s="24"/>
      <c r="D2" s="115" t="s">
        <v>100</v>
      </c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Q2" s="24"/>
      <c r="R2" s="24"/>
    </row>
    <row r="3" spans="1:26" s="13" customFormat="1" ht="24.95" customHeight="1" x14ac:dyDescent="0.3">
      <c r="A3" s="24"/>
      <c r="B3" s="24"/>
      <c r="C3" s="24"/>
    </row>
    <row r="4" spans="1:26" s="13" customFormat="1" ht="27.1" customHeight="1" x14ac:dyDescent="0.3">
      <c r="A4" s="24"/>
      <c r="B4" s="24"/>
      <c r="C4" s="24"/>
      <c r="D4" s="36"/>
      <c r="E4" s="36"/>
      <c r="F4" s="117" t="s">
        <v>37</v>
      </c>
      <c r="G4" s="118"/>
      <c r="H4" s="118"/>
      <c r="I4" s="118"/>
      <c r="J4" s="36"/>
      <c r="K4" s="36"/>
      <c r="L4" s="36"/>
      <c r="M4" s="36"/>
      <c r="N4" s="36"/>
      <c r="O4" s="36"/>
      <c r="Q4" s="24"/>
      <c r="R4" s="24"/>
      <c r="S4" s="37"/>
      <c r="T4" s="38" t="s">
        <v>54</v>
      </c>
      <c r="U4" s="38"/>
      <c r="V4" s="38"/>
      <c r="W4" s="38"/>
      <c r="X4" s="38"/>
      <c r="Y4"/>
      <c r="Z4"/>
    </row>
    <row r="5" spans="1:26" ht="18.55" customHeight="1" x14ac:dyDescent="0.3">
      <c r="A5" s="1"/>
      <c r="B5" s="1"/>
      <c r="C5" s="1"/>
      <c r="D5" s="35" t="s">
        <v>27</v>
      </c>
      <c r="E5" s="35"/>
      <c r="F5" s="119" t="s">
        <v>28</v>
      </c>
      <c r="G5" s="119"/>
      <c r="H5" s="35" t="s">
        <v>29</v>
      </c>
      <c r="I5" s="35" t="s">
        <v>30</v>
      </c>
      <c r="J5" s="35" t="s">
        <v>31</v>
      </c>
      <c r="K5" s="35" t="s">
        <v>32</v>
      </c>
      <c r="L5" s="35" t="s">
        <v>36</v>
      </c>
      <c r="M5" s="35" t="s">
        <v>31</v>
      </c>
      <c r="N5" s="35" t="s">
        <v>33</v>
      </c>
      <c r="O5" s="35" t="s">
        <v>34</v>
      </c>
      <c r="Q5" s="1"/>
      <c r="R5" s="1"/>
      <c r="S5" s="35" t="s">
        <v>27</v>
      </c>
      <c r="T5" s="35"/>
      <c r="U5" s="119" t="s">
        <v>55</v>
      </c>
      <c r="V5" s="119"/>
      <c r="W5" s="119"/>
      <c r="X5" s="35" t="s">
        <v>139</v>
      </c>
    </row>
    <row r="6" spans="1:26" ht="32.1" customHeight="1" x14ac:dyDescent="0.3">
      <c r="A6" s="1"/>
      <c r="B6" s="39"/>
      <c r="C6" s="39"/>
      <c r="D6" s="40">
        <v>1</v>
      </c>
      <c r="E6" s="39"/>
      <c r="F6" s="14" t="e" vm="7">
        <f>IFERROR(VLOOKUP(G6,시즌이미지12[[팀명]:[사이즈30]],2,0),"")</f>
        <v>#VALUE!</v>
      </c>
      <c r="G6" s="32" t="str" cm="1">
        <f t="array" ref="G6:O13">_xlfn._xlws.SORT(_xlfn.CHOOSECOLS(_xlfn._xlws.FILTER(리그순위표[], ISNUMBER(SEARCH("2부리그", 리그순위표[대회 종류]))), 2, 3, 4, 5, 6, 7, 8, 9, 10), {9,8}, {-1,-1})</f>
        <v>아틀레티코 마드리드</v>
      </c>
      <c r="H6" s="14">
        <v>14</v>
      </c>
      <c r="I6" s="14">
        <v>11</v>
      </c>
      <c r="J6" s="14">
        <v>0</v>
      </c>
      <c r="K6" s="14">
        <v>3</v>
      </c>
      <c r="L6" s="14">
        <v>43</v>
      </c>
      <c r="M6" s="14">
        <v>15</v>
      </c>
      <c r="N6" s="14">
        <v>28</v>
      </c>
      <c r="O6" s="19">
        <v>33</v>
      </c>
      <c r="Q6" s="39"/>
      <c r="R6" s="39"/>
      <c r="S6" s="40">
        <v>1</v>
      </c>
      <c r="T6" s="39"/>
      <c r="U6" s="14" t="e" vm="8">
        <f>IFERROR(VLOOKUP(V6,LOGO_DB!$D:$F,3,0),"")</f>
        <v>#VALUE!</v>
      </c>
      <c r="V6" s="14" t="str" cm="1">
        <f t="array" ref="V6:X15">_xlfn.TAKE(_xlfn._xlws.SORT(_xlfn.CHOOSECOLS(_xlfn._xlws.FILTER(득점데이터[], 득점데이터[대회종류]="2부리그"), 3, 2, 4), 3, -1), 10)</f>
        <v>LEV</v>
      </c>
      <c r="W6" s="32" t="str">
        <v>차범근</v>
      </c>
      <c r="X6" s="30">
        <v>18</v>
      </c>
    </row>
    <row r="7" spans="1:26" ht="32.1" customHeight="1" x14ac:dyDescent="0.3">
      <c r="A7" s="1"/>
      <c r="B7" s="39"/>
      <c r="C7" s="101"/>
      <c r="D7" s="19">
        <v>2</v>
      </c>
      <c r="E7" s="19"/>
      <c r="F7" s="15" t="e" vm="8">
        <f>IFERROR(VLOOKUP(G7,시즌이미지12[[팀명]:[사이즈30]],2,0),"")</f>
        <v>#VALUE!</v>
      </c>
      <c r="G7" s="33" t="str">
        <v>레버쿠젠</v>
      </c>
      <c r="H7" s="15">
        <v>14</v>
      </c>
      <c r="I7" s="15">
        <v>9</v>
      </c>
      <c r="J7" s="15">
        <v>3</v>
      </c>
      <c r="K7" s="15">
        <v>2</v>
      </c>
      <c r="L7" s="15">
        <v>39</v>
      </c>
      <c r="M7" s="15">
        <v>24</v>
      </c>
      <c r="N7" s="15">
        <v>15</v>
      </c>
      <c r="O7" s="23">
        <v>30</v>
      </c>
      <c r="Q7" s="39"/>
      <c r="R7" s="19"/>
      <c r="S7" s="19">
        <v>2</v>
      </c>
      <c r="T7" s="19"/>
      <c r="U7" s="15" t="e" vm="9">
        <f>IFERROR(VLOOKUP(V7,LOGO_DB!$D:$F,3,0),"")</f>
        <v>#VALUE!</v>
      </c>
      <c r="V7" s="15" t="str">
        <v>RMA</v>
      </c>
      <c r="W7" s="33" t="str">
        <v>크리스티아누 호날두</v>
      </c>
      <c r="X7" s="31">
        <v>15</v>
      </c>
    </row>
    <row r="8" spans="1:26" ht="32.1" customHeight="1" x14ac:dyDescent="0.3">
      <c r="A8" s="1"/>
      <c r="B8" s="39"/>
      <c r="C8" s="101"/>
      <c r="D8" s="18">
        <v>3</v>
      </c>
      <c r="E8" s="18"/>
      <c r="F8" s="14" t="e" vm="9">
        <f>IFERROR(VLOOKUP(G8,시즌이미지12[[팀명]:[사이즈30]],2,0),"")</f>
        <v>#VALUE!</v>
      </c>
      <c r="G8" s="34" t="str">
        <v>레알 마드리드</v>
      </c>
      <c r="H8" s="14">
        <v>14</v>
      </c>
      <c r="I8" s="14">
        <v>9</v>
      </c>
      <c r="J8" s="14">
        <v>1</v>
      </c>
      <c r="K8" s="14">
        <v>4</v>
      </c>
      <c r="L8" s="14">
        <v>35</v>
      </c>
      <c r="M8" s="14">
        <v>22</v>
      </c>
      <c r="N8" s="14">
        <v>13</v>
      </c>
      <c r="O8" s="19">
        <v>28</v>
      </c>
      <c r="Q8" s="39"/>
      <c r="R8" s="18"/>
      <c r="S8" s="18">
        <v>3</v>
      </c>
      <c r="T8" s="18"/>
      <c r="U8" s="14" t="e" vm="7">
        <f>IFERROR(VLOOKUP(V8,LOGO_DB!$D:$F,3,0),"")</f>
        <v>#VALUE!</v>
      </c>
      <c r="V8" s="14" t="str">
        <v>ATM</v>
      </c>
      <c r="W8" s="34" t="str">
        <v>앙헬 코레아</v>
      </c>
      <c r="X8" s="30">
        <v>14</v>
      </c>
    </row>
    <row r="9" spans="1:26" ht="32.1" customHeight="1" x14ac:dyDescent="0.3">
      <c r="A9" s="1"/>
      <c r="B9" s="39"/>
      <c r="C9" s="19"/>
      <c r="D9" s="19">
        <v>4</v>
      </c>
      <c r="E9" s="19"/>
      <c r="F9" s="15" t="e" vm="10">
        <f>IFERROR(VLOOKUP(G9,시즌이미지12[[팀명]:[사이즈30]],2,0),"")</f>
        <v>#VALUE!</v>
      </c>
      <c r="G9" s="33" t="str">
        <v>첼시</v>
      </c>
      <c r="H9" s="15">
        <v>14</v>
      </c>
      <c r="I9" s="15">
        <v>6</v>
      </c>
      <c r="J9" s="15">
        <v>0</v>
      </c>
      <c r="K9" s="15">
        <v>8</v>
      </c>
      <c r="L9" s="15">
        <v>36</v>
      </c>
      <c r="M9" s="15">
        <v>33</v>
      </c>
      <c r="N9" s="15">
        <v>3</v>
      </c>
      <c r="O9" s="23">
        <v>18</v>
      </c>
      <c r="Q9" s="39"/>
      <c r="R9" s="19"/>
      <c r="S9" s="19">
        <v>4</v>
      </c>
      <c r="T9" s="19"/>
      <c r="U9" s="15" t="e" vm="7">
        <f>IFERROR(VLOOKUP(V9,LOGO_DB!$D:$F,3,0),"")</f>
        <v>#VALUE!</v>
      </c>
      <c r="V9" s="15" t="str">
        <v>ATM</v>
      </c>
      <c r="W9" s="33" t="str">
        <v>모라타</v>
      </c>
      <c r="X9" s="31">
        <v>13</v>
      </c>
    </row>
    <row r="10" spans="1:26" ht="32.1" customHeight="1" x14ac:dyDescent="0.3">
      <c r="A10" s="1"/>
      <c r="B10" s="39"/>
      <c r="C10" s="18"/>
      <c r="D10" s="18">
        <v>5</v>
      </c>
      <c r="E10" s="18"/>
      <c r="F10" s="14" t="e" vm="11">
        <f>IFERROR(VLOOKUP(G10,시즌이미지12[[팀명]:[사이즈30]],2,0),"")</f>
        <v>#VALUE!</v>
      </c>
      <c r="G10" s="34" t="str">
        <v>PSV</v>
      </c>
      <c r="H10" s="14">
        <v>10</v>
      </c>
      <c r="I10" s="14">
        <v>5</v>
      </c>
      <c r="J10" s="14">
        <v>2</v>
      </c>
      <c r="K10" s="14">
        <v>3</v>
      </c>
      <c r="L10" s="14">
        <v>31</v>
      </c>
      <c r="M10" s="14">
        <v>32</v>
      </c>
      <c r="N10" s="14">
        <v>-1</v>
      </c>
      <c r="O10" s="19">
        <v>17</v>
      </c>
      <c r="Q10" s="39"/>
      <c r="R10" s="18"/>
      <c r="S10" s="18">
        <v>5</v>
      </c>
      <c r="T10" s="18"/>
      <c r="U10" s="14" t="e" vm="8">
        <f>IFERROR(VLOOKUP(V10,LOGO_DB!$D:$F,3,0),"")</f>
        <v>#VALUE!</v>
      </c>
      <c r="V10" s="14" t="str">
        <v>LEV</v>
      </c>
      <c r="W10" s="34" t="str">
        <v>플로리안 비르츠</v>
      </c>
      <c r="X10" s="30">
        <v>13</v>
      </c>
    </row>
    <row r="11" spans="1:26" ht="32.1" customHeight="1" x14ac:dyDescent="0.3">
      <c r="A11" s="1"/>
      <c r="B11" s="39"/>
      <c r="C11" s="19"/>
      <c r="D11" s="19">
        <v>6</v>
      </c>
      <c r="E11" s="19"/>
      <c r="F11" s="15" t="e" vm="12">
        <f>IFERROR(VLOOKUP(G11,시즌이미지12[[팀명]:[사이즈30]],2,0),"")</f>
        <v>#VALUE!</v>
      </c>
      <c r="G11" s="33" t="str">
        <v>토트넘</v>
      </c>
      <c r="H11" s="15">
        <v>12</v>
      </c>
      <c r="I11" s="15">
        <v>4</v>
      </c>
      <c r="J11" s="15">
        <v>0</v>
      </c>
      <c r="K11" s="15">
        <v>8</v>
      </c>
      <c r="L11" s="15">
        <v>29</v>
      </c>
      <c r="M11" s="15">
        <v>37</v>
      </c>
      <c r="N11" s="15">
        <v>-8</v>
      </c>
      <c r="O11" s="23">
        <v>12</v>
      </c>
      <c r="Q11" s="39"/>
      <c r="R11" s="19"/>
      <c r="S11" s="19">
        <v>6</v>
      </c>
      <c r="T11" s="19"/>
      <c r="U11" s="15" t="e" vm="12">
        <f>IFERROR(VLOOKUP(V11,LOGO_DB!$D:$F,3,0),"")</f>
        <v>#VALUE!</v>
      </c>
      <c r="V11" s="15" t="str">
        <v>TOT</v>
      </c>
      <c r="W11" s="33" t="str">
        <v>손흥민</v>
      </c>
      <c r="X11" s="31">
        <v>12</v>
      </c>
    </row>
    <row r="12" spans="1:26" ht="32.1" customHeight="1" x14ac:dyDescent="0.3">
      <c r="A12" s="1"/>
      <c r="B12" s="39"/>
      <c r="C12" s="18"/>
      <c r="D12" s="18">
        <v>7</v>
      </c>
      <c r="E12" s="18"/>
      <c r="F12" s="14" t="e" vm="13">
        <f>IFERROR(VLOOKUP(G12,시즌이미지12[[팀명]:[사이즈30]],2,0),"")</f>
        <v>#VALUE!</v>
      </c>
      <c r="G12" s="34" t="str">
        <v>유벤투스</v>
      </c>
      <c r="H12" s="14">
        <v>10</v>
      </c>
      <c r="I12" s="14">
        <v>2</v>
      </c>
      <c r="J12" s="14">
        <v>1</v>
      </c>
      <c r="K12" s="14">
        <v>7</v>
      </c>
      <c r="L12" s="14">
        <v>10</v>
      </c>
      <c r="M12" s="14">
        <v>29</v>
      </c>
      <c r="N12" s="14">
        <v>-19</v>
      </c>
      <c r="O12" s="19">
        <v>7</v>
      </c>
      <c r="Q12" s="39"/>
      <c r="R12" s="18"/>
      <c r="S12" s="18">
        <v>7</v>
      </c>
      <c r="T12" s="18"/>
      <c r="U12" s="14" t="e" vm="11">
        <f>IFERROR(VLOOKUP(V12,LOGO_DB!$D:$F,3,0),"")</f>
        <v>#VALUE!</v>
      </c>
      <c r="V12" s="14" t="str">
        <v>PSV</v>
      </c>
      <c r="W12" s="34" t="str">
        <v>뤼트 반니스텔로이</v>
      </c>
      <c r="X12" s="30">
        <v>10</v>
      </c>
    </row>
    <row r="13" spans="1:26" ht="32.1" customHeight="1" x14ac:dyDescent="0.3">
      <c r="A13" s="1"/>
      <c r="B13" s="39"/>
      <c r="C13" s="28"/>
      <c r="D13" s="19">
        <v>8</v>
      </c>
      <c r="E13" s="19"/>
      <c r="F13" s="15" t="e" vm="14">
        <f>IFERROR(VLOOKUP(G13,시즌이미지12[[팀명]:[사이즈30]],2,0),"")</f>
        <v>#VALUE!</v>
      </c>
      <c r="G13" s="33" t="str">
        <v>아우크스부르크</v>
      </c>
      <c r="H13" s="15">
        <v>12</v>
      </c>
      <c r="I13" s="15">
        <v>0</v>
      </c>
      <c r="J13" s="15">
        <v>1</v>
      </c>
      <c r="K13" s="15">
        <v>11</v>
      </c>
      <c r="L13" s="15">
        <v>13</v>
      </c>
      <c r="M13" s="15">
        <v>44</v>
      </c>
      <c r="N13" s="15">
        <v>-31</v>
      </c>
      <c r="O13" s="23">
        <v>1</v>
      </c>
      <c r="Q13" s="39"/>
      <c r="R13" s="19"/>
      <c r="S13" s="19">
        <v>8</v>
      </c>
      <c r="T13" s="19"/>
      <c r="U13" s="15" t="e" vm="10">
        <f>IFERROR(VLOOKUP(V13,LOGO_DB!$D:$F,3,0),"")</f>
        <v>#VALUE!</v>
      </c>
      <c r="V13" s="15" t="str">
        <v>CHE</v>
      </c>
      <c r="W13" s="33" t="str">
        <v>디디에 드로그바</v>
      </c>
      <c r="X13" s="31">
        <v>10</v>
      </c>
    </row>
    <row r="14" spans="1:26" ht="32.1" customHeight="1" x14ac:dyDescent="0.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Q14" s="39"/>
      <c r="R14" s="18"/>
      <c r="S14" s="18">
        <v>9</v>
      </c>
      <c r="T14" s="18"/>
      <c r="U14" s="14" t="e" vm="7">
        <f>IFERROR(VLOOKUP(V14,LOGO_DB!$D:$F,3,0),"")</f>
        <v>#VALUE!</v>
      </c>
      <c r="V14" s="14" t="str">
        <v>ATM</v>
      </c>
      <c r="W14" s="34" t="str">
        <v>앙투안 그리즈만</v>
      </c>
      <c r="X14" s="30">
        <v>9</v>
      </c>
    </row>
    <row r="15" spans="1:26" ht="32.1" customHeight="1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Q15" s="39"/>
      <c r="R15" s="19"/>
      <c r="S15" s="19">
        <v>10</v>
      </c>
      <c r="T15" s="19"/>
      <c r="U15" s="15" t="e" vm="12">
        <f>IFERROR(VLOOKUP(V15,LOGO_DB!$D:$F,3,0),"")</f>
        <v>#VALUE!</v>
      </c>
      <c r="V15" s="15" t="str">
        <v>TOT</v>
      </c>
      <c r="W15" s="33" t="str">
        <v>해리 케인</v>
      </c>
      <c r="X15" s="31">
        <v>8</v>
      </c>
    </row>
    <row r="16" spans="1:26" ht="32.1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Q16" s="1"/>
      <c r="R16" s="1"/>
      <c r="S16" s="1"/>
    </row>
    <row r="17" ht="32.1" customHeight="1" x14ac:dyDescent="0.3"/>
    <row r="18" ht="32.1" customHeight="1" x14ac:dyDescent="0.3"/>
    <row r="19" ht="32.1" customHeight="1" x14ac:dyDescent="0.3"/>
    <row r="20" ht="32.1" customHeight="1" x14ac:dyDescent="0.3"/>
    <row r="21" ht="32.1" customHeight="1" x14ac:dyDescent="0.3"/>
    <row r="22" ht="32.1" customHeight="1" x14ac:dyDescent="0.3"/>
    <row r="23" ht="32.1" customHeight="1" x14ac:dyDescent="0.3"/>
    <row r="24" ht="32.1" customHeight="1" x14ac:dyDescent="0.3"/>
    <row r="25" ht="32.1" customHeight="1" x14ac:dyDescent="0.3"/>
    <row r="26" ht="32.1" customHeight="1" x14ac:dyDescent="0.3"/>
    <row r="27" ht="32.1" customHeight="1" x14ac:dyDescent="0.3"/>
    <row r="28" ht="32.1" customHeight="1" x14ac:dyDescent="0.3"/>
    <row r="29" ht="32.1" customHeight="1" x14ac:dyDescent="0.3"/>
    <row r="30" ht="32.1" customHeight="1" x14ac:dyDescent="0.3"/>
  </sheetData>
  <mergeCells count="4">
    <mergeCell ref="D2:O2"/>
    <mergeCell ref="F4:I4"/>
    <mergeCell ref="F5:G5"/>
    <mergeCell ref="U5:W5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Module3.CopyRangeAsImage_Strong">
                <anchor moveWithCells="1" sizeWithCells="1">
                  <from>
                    <xdr:col>25</xdr:col>
                    <xdr:colOff>615636</xdr:colOff>
                    <xdr:row>1</xdr:row>
                    <xdr:rowOff>506994</xdr:rowOff>
                  </from>
                  <to>
                    <xdr:col>27</xdr:col>
                    <xdr:colOff>235390</xdr:colOff>
                    <xdr:row>3</xdr:row>
                    <xdr:rowOff>144855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02189-17C6-4D3F-AFA8-9FEF59259213}">
  <sheetPr codeName="Sheet3">
    <tabColor theme="3" tint="0.89999084444715716"/>
  </sheetPr>
  <dimension ref="B1:AW50"/>
  <sheetViews>
    <sheetView showGridLines="0" tabSelected="1" zoomScale="115" zoomScaleNormal="115" workbookViewId="0">
      <selection activeCell="AL32" sqref="AL32"/>
    </sheetView>
  </sheetViews>
  <sheetFormatPr defaultColWidth="3.5" defaultRowHeight="18.55" x14ac:dyDescent="0.3"/>
  <cols>
    <col min="1" max="1" width="3.5" style="54"/>
    <col min="2" max="2" width="6.625" style="54" customWidth="1"/>
    <col min="3" max="3" width="6.375" style="54" customWidth="1"/>
    <col min="4" max="4" width="25.625" style="54" customWidth="1"/>
    <col min="5" max="5" width="7.25" style="54" customWidth="1"/>
    <col min="6" max="10" width="5.125" style="54" customWidth="1"/>
    <col min="11" max="11" width="6.25" style="54" customWidth="1"/>
    <col min="12" max="12" width="9.25" style="64" customWidth="1"/>
    <col min="13" max="20" width="3.5" style="54"/>
    <col min="21" max="21" width="6.625" style="54" customWidth="1"/>
    <col min="22" max="22" width="6.375" style="54" customWidth="1"/>
    <col min="23" max="23" width="4.625" style="54" hidden="1" customWidth="1"/>
    <col min="24" max="24" width="25.625" style="54" bestFit="1" customWidth="1"/>
    <col min="25" max="25" width="7.25" style="54" bestFit="1" customWidth="1"/>
    <col min="26" max="30" width="5.125" style="54" customWidth="1"/>
    <col min="31" max="31" width="6.25" style="54" customWidth="1"/>
    <col min="32" max="32" width="9.25" style="64" customWidth="1"/>
    <col min="33" max="33" width="4.125" style="54" customWidth="1"/>
    <col min="34" max="36" width="3.5" style="54"/>
    <col min="37" max="37" width="8.875" style="54" bestFit="1" customWidth="1"/>
    <col min="38" max="45" width="3.5" style="54"/>
    <col min="46" max="46" width="4.875" style="54" customWidth="1"/>
    <col min="48" max="48" width="3.5" style="54"/>
    <col min="49" max="49" width="13.75" style="54" bestFit="1" customWidth="1"/>
    <col min="50" max="16384" width="3.5" style="54"/>
  </cols>
  <sheetData>
    <row r="1" spans="2:49" ht="18" customHeight="1" x14ac:dyDescent="0.3"/>
    <row r="2" spans="2:49" ht="18" customHeight="1" x14ac:dyDescent="0.3"/>
    <row r="3" spans="2:49" ht="18" customHeight="1" x14ac:dyDescent="0.3"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62"/>
      <c r="AA3" s="62"/>
      <c r="AB3" s="62"/>
      <c r="AC3" s="62"/>
      <c r="AD3" s="62"/>
      <c r="AE3" s="62"/>
      <c r="AF3" s="62"/>
      <c r="AG3" s="62"/>
      <c r="AJ3" s="120" t="s">
        <v>409</v>
      </c>
      <c r="AK3" s="120"/>
      <c r="AL3" s="120"/>
      <c r="AM3" s="120"/>
      <c r="AN3" s="120"/>
      <c r="AO3" s="120"/>
      <c r="AP3" s="120"/>
    </row>
    <row r="4" spans="2:49" ht="18" customHeight="1" x14ac:dyDescent="0.3">
      <c r="M4" s="55"/>
      <c r="N4" s="55"/>
      <c r="O4" s="55"/>
      <c r="P4" s="55"/>
      <c r="Q4" s="55"/>
      <c r="R4" s="55"/>
      <c r="S4" s="55"/>
      <c r="T4" s="55"/>
      <c r="U4" s="123" t="s">
        <v>138</v>
      </c>
      <c r="V4" s="123"/>
      <c r="W4" s="123"/>
      <c r="X4" s="123"/>
      <c r="Y4" s="123"/>
      <c r="Z4" s="62"/>
      <c r="AA4" s="62"/>
      <c r="AB4" s="62"/>
      <c r="AC4" s="62"/>
      <c r="AD4" s="62"/>
      <c r="AE4" s="62"/>
      <c r="AF4" s="62"/>
      <c r="AG4" s="62"/>
      <c r="AJ4" s="120"/>
      <c r="AK4" s="120"/>
      <c r="AL4" s="120"/>
      <c r="AM4" s="120"/>
      <c r="AN4" s="120"/>
      <c r="AO4" s="120"/>
      <c r="AP4" s="120"/>
    </row>
    <row r="5" spans="2:49" ht="18" customHeight="1" x14ac:dyDescent="0.3">
      <c r="C5" s="125" t="s">
        <v>137</v>
      </c>
      <c r="D5" s="125"/>
      <c r="E5" s="125"/>
      <c r="F5" s="125"/>
      <c r="G5" s="125"/>
      <c r="H5" s="125"/>
      <c r="I5" s="125"/>
      <c r="J5" s="125"/>
      <c r="K5" s="125"/>
      <c r="L5" s="125"/>
      <c r="M5" s="125"/>
      <c r="N5" s="55"/>
      <c r="O5" s="55"/>
      <c r="P5" s="55"/>
      <c r="Q5" s="55"/>
      <c r="R5" s="55"/>
      <c r="S5" s="55"/>
      <c r="T5" s="55"/>
      <c r="U5" s="123"/>
      <c r="V5" s="123"/>
      <c r="W5" s="123"/>
      <c r="X5" s="123"/>
      <c r="Y5" s="123"/>
      <c r="Z5" s="59"/>
      <c r="AA5" s="59"/>
      <c r="AB5" s="59"/>
      <c r="AC5" s="59"/>
      <c r="AD5" s="59"/>
      <c r="AE5" s="59"/>
      <c r="AF5" s="59"/>
      <c r="AJ5" s="120"/>
      <c r="AK5" s="120"/>
      <c r="AL5" s="120"/>
      <c r="AM5" s="120"/>
      <c r="AN5" s="120"/>
      <c r="AO5" s="120"/>
      <c r="AP5" s="120"/>
    </row>
    <row r="6" spans="2:49" ht="24.95" customHeight="1" x14ac:dyDescent="0.3">
      <c r="C6" s="125"/>
      <c r="D6" s="125"/>
      <c r="E6" s="125"/>
      <c r="F6" s="125"/>
      <c r="G6" s="125"/>
      <c r="H6" s="125"/>
      <c r="I6" s="125"/>
      <c r="J6" s="125"/>
      <c r="K6" s="125"/>
      <c r="L6" s="125"/>
      <c r="M6" s="125"/>
      <c r="N6" s="56"/>
      <c r="O6" s="56"/>
      <c r="P6" s="56"/>
      <c r="Q6" s="56"/>
      <c r="R6" s="56"/>
      <c r="S6" s="56"/>
      <c r="T6" s="56"/>
      <c r="U6" s="54" t="s">
        <v>128</v>
      </c>
      <c r="V6" s="126" t="s">
        <v>55</v>
      </c>
      <c r="W6" s="126"/>
      <c r="X6" s="126"/>
      <c r="Y6" s="54" t="s">
        <v>160</v>
      </c>
      <c r="Z6" s="59"/>
      <c r="AA6" s="59"/>
      <c r="AB6" s="59"/>
      <c r="AC6" s="59"/>
      <c r="AD6" s="59"/>
      <c r="AE6" s="59"/>
      <c r="AF6" s="59"/>
    </row>
    <row r="7" spans="2:49" ht="24.95" customHeight="1" x14ac:dyDescent="0.3">
      <c r="C7" s="125"/>
      <c r="D7" s="125"/>
      <c r="E7" s="125"/>
      <c r="F7" s="125"/>
      <c r="G7" s="125"/>
      <c r="H7" s="125"/>
      <c r="I7" s="125"/>
      <c r="J7" s="125"/>
      <c r="K7" s="125"/>
      <c r="L7" s="125"/>
      <c r="M7" s="125"/>
      <c r="N7" s="56"/>
      <c r="O7" s="56"/>
      <c r="P7" s="56"/>
      <c r="Q7" s="56"/>
      <c r="R7" s="56"/>
      <c r="S7" s="56"/>
      <c r="T7" s="56"/>
      <c r="U7" s="54">
        <f>IF(Y7&gt;0,1,"")</f>
        <v>1</v>
      </c>
      <c r="V7" s="54" t="e" vm="1">
        <f>IFERROR(VLOOKUP(W7,LOGO_DB!$D:$F,3,0),"")</f>
        <v>#VALUE!</v>
      </c>
      <c r="W7" s="59" t="str" cm="1">
        <f t="array" ref="W7:Y11">_xlfn.TAKE(_xlfn._xlws.SORT(_xlfn.CHOOSECOLS(_xlfn._xlws.FILTER(득점데이터[], ISNUMBER(SEARCH("UCL", 득점데이터[대회종류]))), 3, 2, 4), 3, -1), 5)</f>
        <v>BVB</v>
      </c>
      <c r="X7" s="54" t="str">
        <v>세루 기라시</v>
      </c>
      <c r="Y7" s="63">
        <v>14</v>
      </c>
      <c r="AE7" s="59"/>
      <c r="AF7" s="59"/>
    </row>
    <row r="8" spans="2:49" ht="24.95" customHeight="1" x14ac:dyDescent="0.3">
      <c r="C8" s="124" t="s">
        <v>396</v>
      </c>
      <c r="D8" s="124"/>
      <c r="E8" s="124"/>
      <c r="F8" s="124"/>
      <c r="G8" s="124"/>
      <c r="H8" s="124"/>
      <c r="I8" s="124"/>
      <c r="J8" s="124"/>
      <c r="K8" s="124"/>
      <c r="L8" s="124"/>
      <c r="M8" s="124"/>
      <c r="U8" s="54">
        <f>IF(Y8&gt;0,2,"")</f>
        <v>2</v>
      </c>
      <c r="V8" s="54" t="e" vm="4">
        <f>IFERROR(VLOOKUP(W8,LOGO_DB!$D:$F,3,0),"")</f>
        <v>#VALUE!</v>
      </c>
      <c r="W8" s="54" t="str">
        <v>INT</v>
      </c>
      <c r="X8" s="54" t="str">
        <v>사뮈엘 에토</v>
      </c>
      <c r="Y8" s="63">
        <v>12</v>
      </c>
      <c r="AF8" s="54"/>
    </row>
    <row r="9" spans="2:49" ht="24.95" customHeight="1" x14ac:dyDescent="0.3">
      <c r="C9" s="124"/>
      <c r="D9" s="124"/>
      <c r="E9" s="124"/>
      <c r="F9" s="124"/>
      <c r="G9" s="124"/>
      <c r="H9" s="124"/>
      <c r="I9" s="124"/>
      <c r="J9" s="124"/>
      <c r="K9" s="124"/>
      <c r="L9" s="124"/>
      <c r="M9" s="124"/>
      <c r="U9" s="54">
        <f>IF(Y9&gt;0,3,"")</f>
        <v>3</v>
      </c>
      <c r="V9" s="54" t="e" vm="7">
        <f>IFERROR(VLOOKUP(W9,LOGO_DB!$D:$F,3,0),"")</f>
        <v>#VALUE!</v>
      </c>
      <c r="W9" s="54" t="str">
        <v>ATM</v>
      </c>
      <c r="X9" s="54" t="str">
        <v>모라타</v>
      </c>
      <c r="Y9" s="63">
        <v>9</v>
      </c>
      <c r="AF9" s="54"/>
    </row>
    <row r="10" spans="2:49" ht="24.95" customHeight="1" x14ac:dyDescent="0.3">
      <c r="U10" s="54">
        <f>IF(Y10&gt;0,4,"")</f>
        <v>4</v>
      </c>
      <c r="V10" s="54" t="e" vm="7">
        <f>IFERROR(VLOOKUP(W10,LOGO_DB!$D:$F,3,0),"")</f>
        <v>#VALUE!</v>
      </c>
      <c r="W10" s="54" t="str">
        <v>ATM</v>
      </c>
      <c r="X10" s="54" t="str">
        <v>앙헬 코레아</v>
      </c>
      <c r="Y10" s="63">
        <v>6</v>
      </c>
      <c r="AF10" s="54"/>
    </row>
    <row r="11" spans="2:49" ht="24.95" customHeight="1" x14ac:dyDescent="0.3">
      <c r="U11" s="54">
        <f>IF(Y11&gt;0,5,"")</f>
        <v>5</v>
      </c>
      <c r="V11" s="54" t="e" vm="3">
        <f>IFERROR(VLOOKUP(W11,LOGO_DB!$D:$F,3,0),"")</f>
        <v>#VALUE!</v>
      </c>
      <c r="W11" s="54" t="str">
        <v>MUN</v>
      </c>
      <c r="X11" s="54" t="str">
        <v>웨인 루니</v>
      </c>
      <c r="Y11" s="63">
        <v>6</v>
      </c>
      <c r="AF11" s="54"/>
    </row>
    <row r="12" spans="2:49" ht="18" customHeight="1" x14ac:dyDescent="0.3">
      <c r="AF12" s="54"/>
    </row>
    <row r="13" spans="2:49" ht="18" customHeight="1" x14ac:dyDescent="0.3">
      <c r="AF13" s="54"/>
    </row>
    <row r="14" spans="2:49" ht="18" customHeight="1" x14ac:dyDescent="0.3">
      <c r="B14" s="122" t="s">
        <v>397</v>
      </c>
      <c r="C14" s="122"/>
      <c r="D14" s="122"/>
      <c r="E14" s="122"/>
      <c r="F14" s="122"/>
      <c r="G14" s="122"/>
      <c r="H14" s="122"/>
      <c r="I14" s="122"/>
      <c r="J14" s="122"/>
      <c r="K14" s="122"/>
      <c r="L14" s="122"/>
      <c r="U14" s="122" t="s">
        <v>398</v>
      </c>
      <c r="V14" s="122"/>
      <c r="W14" s="122"/>
      <c r="X14" s="122"/>
      <c r="Y14" s="122"/>
      <c r="Z14" s="122"/>
      <c r="AA14" s="122"/>
      <c r="AB14" s="122"/>
      <c r="AC14" s="122"/>
      <c r="AD14" s="122"/>
      <c r="AE14" s="122"/>
      <c r="AF14" s="122"/>
    </row>
    <row r="15" spans="2:49" ht="18" customHeight="1" x14ac:dyDescent="0.3">
      <c r="B15" s="122"/>
      <c r="C15" s="122"/>
      <c r="D15" s="122"/>
      <c r="E15" s="122"/>
      <c r="F15" s="122"/>
      <c r="G15" s="122"/>
      <c r="H15" s="122"/>
      <c r="I15" s="122"/>
      <c r="J15" s="122"/>
      <c r="K15" s="122"/>
      <c r="L15" s="122"/>
      <c r="U15" s="122"/>
      <c r="V15" s="122"/>
      <c r="W15" s="122"/>
      <c r="X15" s="122"/>
      <c r="Y15" s="122"/>
      <c r="Z15" s="122"/>
      <c r="AA15" s="122"/>
      <c r="AB15" s="122"/>
      <c r="AC15" s="122"/>
      <c r="AD15" s="122"/>
      <c r="AE15" s="122"/>
      <c r="AF15" s="122"/>
      <c r="AW15" s="54" t="s">
        <v>105</v>
      </c>
    </row>
    <row r="16" spans="2:49" ht="10" customHeight="1" x14ac:dyDescent="0.3">
      <c r="B16" s="57"/>
      <c r="C16" s="57"/>
      <c r="D16" s="57"/>
      <c r="E16" s="57"/>
      <c r="F16" s="57"/>
      <c r="G16" s="57"/>
      <c r="H16" s="57"/>
      <c r="I16" s="57"/>
      <c r="J16" s="57"/>
      <c r="K16" s="57"/>
      <c r="L16" s="61"/>
    </row>
    <row r="17" spans="2:49" s="58" customFormat="1" ht="18" customHeight="1" x14ac:dyDescent="0.3">
      <c r="B17" s="58" t="s">
        <v>128</v>
      </c>
      <c r="C17" s="121" t="s">
        <v>129</v>
      </c>
      <c r="D17" s="121"/>
      <c r="E17" s="58" t="s">
        <v>130</v>
      </c>
      <c r="F17" s="58" t="s">
        <v>131</v>
      </c>
      <c r="G17" s="58" t="s">
        <v>132</v>
      </c>
      <c r="H17" s="58" t="s">
        <v>133</v>
      </c>
      <c r="I17" s="58" t="s">
        <v>134</v>
      </c>
      <c r="J17" s="58" t="s">
        <v>132</v>
      </c>
      <c r="K17" s="58" t="s">
        <v>135</v>
      </c>
      <c r="L17" s="60" t="s">
        <v>136</v>
      </c>
      <c r="U17" s="58" t="s">
        <v>128</v>
      </c>
      <c r="W17" s="121" t="s">
        <v>129</v>
      </c>
      <c r="X17" s="121"/>
      <c r="Y17" s="58" t="s">
        <v>130</v>
      </c>
      <c r="Z17" s="58" t="s">
        <v>131</v>
      </c>
      <c r="AA17" s="58" t="s">
        <v>132</v>
      </c>
      <c r="AB17" s="58" t="s">
        <v>133</v>
      </c>
      <c r="AC17" s="58" t="s">
        <v>134</v>
      </c>
      <c r="AD17" s="58" t="s">
        <v>132</v>
      </c>
      <c r="AE17" s="58" t="s">
        <v>135</v>
      </c>
      <c r="AF17" s="60" t="s">
        <v>136</v>
      </c>
      <c r="AU17" s="53"/>
      <c r="AW17" s="58" t="s">
        <v>104</v>
      </c>
    </row>
    <row r="18" spans="2:49" ht="28.55" customHeight="1" x14ac:dyDescent="0.3">
      <c r="B18" s="54">
        <f>IF(L18&gt;0,1,"")</f>
        <v>1</v>
      </c>
      <c r="C18" s="54" t="e" vm="15">
        <f>IFERROR(VLOOKUP(D18,시즌이미지12[[팀명]:[사이즈35]],3,0),"")</f>
        <v>#VALUE!</v>
      </c>
      <c r="D18" s="59" t="str" cm="1">
        <f t="array" ref="D18:L21">_xlfn._xlws.SORT(_xlfn.CHOOSECOLS(_xlfn._xlws.FILTER(리그순위표[], ISNUMBER(SEARCH($AW$15, 리그순위표[대회 종류]))), 2, 3, 4, 5, 6, 7, 8, 9, 10), {9,8}, {-1,-1})</f>
        <v>레알 마드리드</v>
      </c>
      <c r="E18" s="54">
        <v>6</v>
      </c>
      <c r="F18" s="54">
        <v>3</v>
      </c>
      <c r="G18" s="54">
        <v>1</v>
      </c>
      <c r="H18" s="54">
        <v>2</v>
      </c>
      <c r="I18" s="54">
        <v>15</v>
      </c>
      <c r="J18" s="54">
        <v>13</v>
      </c>
      <c r="K18" s="54">
        <v>2</v>
      </c>
      <c r="L18" s="48">
        <v>10</v>
      </c>
      <c r="U18" s="54">
        <f>IF(AF18&gt;0,1,"")</f>
        <v>1</v>
      </c>
      <c r="V18" s="54" t="e" vm="16">
        <f>IFERROR(VLOOKUP(X18,시즌이미지12[[팀명]:[사이즈35]],3,0),"")</f>
        <v>#VALUE!</v>
      </c>
      <c r="X18" s="59" t="str" cm="1">
        <f t="array" ref="X18:AF21">_xlfn._xlws.SORT(_xlfn.CHOOSECOLS(_xlfn._xlws.FILTER(리그순위표[], ISNUMBER(SEARCH($AW$17, 리그순위표[대회 종류]))), 2, 3, 4, 5, 6, 7, 8, 9, 10), {9,8}, {-1,-1})</f>
        <v>도르트문트</v>
      </c>
      <c r="Y18" s="54">
        <v>6</v>
      </c>
      <c r="Z18" s="54">
        <v>5</v>
      </c>
      <c r="AA18" s="54">
        <v>1</v>
      </c>
      <c r="AB18" s="54">
        <v>0</v>
      </c>
      <c r="AC18" s="54">
        <v>30</v>
      </c>
      <c r="AD18" s="54">
        <v>10</v>
      </c>
      <c r="AE18" s="54">
        <v>20</v>
      </c>
      <c r="AF18" s="48">
        <v>16</v>
      </c>
      <c r="AW18" s="54" t="s">
        <v>106</v>
      </c>
    </row>
    <row r="19" spans="2:49" ht="28.55" customHeight="1" x14ac:dyDescent="0.3">
      <c r="B19" s="54">
        <f>IF(L19&gt;0,2,"")</f>
        <v>2</v>
      </c>
      <c r="C19" s="54" t="e" vm="17">
        <f>IFERROR(VLOOKUP(D19,시즌이미지12[[팀명]:[사이즈35]],3,0),"")</f>
        <v>#VALUE!</v>
      </c>
      <c r="D19" s="59" t="str">
        <v>아틀레티코 마드리드</v>
      </c>
      <c r="E19" s="54">
        <v>6</v>
      </c>
      <c r="F19" s="54">
        <v>3</v>
      </c>
      <c r="G19" s="54">
        <v>0</v>
      </c>
      <c r="H19" s="54">
        <v>3</v>
      </c>
      <c r="I19" s="54">
        <v>20</v>
      </c>
      <c r="J19" s="54">
        <v>16</v>
      </c>
      <c r="K19" s="54">
        <v>4</v>
      </c>
      <c r="L19" s="48">
        <v>9</v>
      </c>
      <c r="U19" s="54">
        <f>IF(AF19&gt;0,2,"")</f>
        <v>2</v>
      </c>
      <c r="V19" s="54" t="e" vm="18">
        <f>IFERROR(VLOOKUP(X19,시즌이미지12[[팀명]:[사이즈35]],3,0),"")</f>
        <v>#VALUE!</v>
      </c>
      <c r="X19" s="59" t="str">
        <v>맨체스터 유나이티드</v>
      </c>
      <c r="Y19" s="54">
        <v>6</v>
      </c>
      <c r="Z19" s="54">
        <v>3</v>
      </c>
      <c r="AA19" s="54">
        <v>1</v>
      </c>
      <c r="AB19" s="54">
        <v>2</v>
      </c>
      <c r="AC19" s="54">
        <v>19</v>
      </c>
      <c r="AD19" s="54">
        <v>13</v>
      </c>
      <c r="AE19" s="54">
        <v>6</v>
      </c>
      <c r="AF19" s="48">
        <v>10</v>
      </c>
      <c r="AW19" s="54" t="s">
        <v>107</v>
      </c>
    </row>
    <row r="20" spans="2:49" ht="28.55" customHeight="1" x14ac:dyDescent="0.3">
      <c r="B20" s="54">
        <f>IF(L20&gt;0,3,"")</f>
        <v>3</v>
      </c>
      <c r="C20" s="54" t="e" vm="19">
        <f>IFERROR(VLOOKUP(D20,시즌이미지12[[팀명]:[사이즈35]],3,0),"")</f>
        <v>#VALUE!</v>
      </c>
      <c r="D20" s="59" t="str">
        <v>첼시</v>
      </c>
      <c r="E20" s="54">
        <v>6</v>
      </c>
      <c r="F20" s="54">
        <v>2</v>
      </c>
      <c r="G20" s="54">
        <v>2</v>
      </c>
      <c r="H20" s="54">
        <v>2</v>
      </c>
      <c r="I20" s="54">
        <v>17</v>
      </c>
      <c r="J20" s="54">
        <v>16</v>
      </c>
      <c r="K20" s="54">
        <v>1</v>
      </c>
      <c r="L20" s="47">
        <v>8</v>
      </c>
      <c r="U20" s="54">
        <f>IF(AF20&gt;0,3,"")</f>
        <v>3</v>
      </c>
      <c r="V20" s="54" t="e" vm="20">
        <f>IFERROR(VLOOKUP(X20,시즌이미지12[[팀명]:[사이즈35]],3,0),"")</f>
        <v>#VALUE!</v>
      </c>
      <c r="X20" s="59" t="str">
        <v>토트넘</v>
      </c>
      <c r="Y20" s="54">
        <v>6</v>
      </c>
      <c r="Z20" s="54">
        <v>2</v>
      </c>
      <c r="AA20" s="54">
        <v>1</v>
      </c>
      <c r="AB20" s="54">
        <v>3</v>
      </c>
      <c r="AC20" s="54">
        <v>10</v>
      </c>
      <c r="AD20" s="54">
        <v>19</v>
      </c>
      <c r="AE20" s="54">
        <v>-9</v>
      </c>
      <c r="AF20" s="47">
        <v>7</v>
      </c>
    </row>
    <row r="21" spans="2:49" ht="28.55" customHeight="1" x14ac:dyDescent="0.3">
      <c r="B21" s="54">
        <f>IF(L21&gt;0,4,"")</f>
        <v>4</v>
      </c>
      <c r="C21" s="54" t="e" vm="21">
        <f>IFERROR(VLOOKUP(D21,시즌이미지12[[팀명]:[사이즈35]],3,0),"")</f>
        <v>#VALUE!</v>
      </c>
      <c r="D21" s="59" t="str">
        <v>레버쿠젠</v>
      </c>
      <c r="E21" s="54">
        <v>6</v>
      </c>
      <c r="F21" s="54">
        <v>2</v>
      </c>
      <c r="G21" s="54">
        <v>1</v>
      </c>
      <c r="H21" s="54">
        <v>3</v>
      </c>
      <c r="I21" s="54">
        <v>9</v>
      </c>
      <c r="J21" s="54">
        <v>16</v>
      </c>
      <c r="K21" s="54">
        <v>-7</v>
      </c>
      <c r="L21" s="47">
        <v>7</v>
      </c>
      <c r="U21" s="54">
        <f>IF(AF21&gt;0,4,"")</f>
        <v>4</v>
      </c>
      <c r="V21" s="54" t="e" vm="22">
        <f>IFERROR(VLOOKUP(X21,시즌이미지12[[팀명]:[사이즈35]],3,0),"")</f>
        <v>#VALUE!</v>
      </c>
      <c r="X21" s="59" t="str">
        <v>아우크스부르크</v>
      </c>
      <c r="Y21" s="54">
        <v>6</v>
      </c>
      <c r="Z21" s="54">
        <v>0</v>
      </c>
      <c r="AA21" s="54">
        <v>1</v>
      </c>
      <c r="AB21" s="54">
        <v>5</v>
      </c>
      <c r="AC21" s="54">
        <v>6</v>
      </c>
      <c r="AD21" s="54">
        <v>23</v>
      </c>
      <c r="AE21" s="54">
        <v>-17</v>
      </c>
      <c r="AF21" s="47">
        <v>1</v>
      </c>
    </row>
    <row r="22" spans="2:49" ht="18" customHeight="1" x14ac:dyDescent="0.3">
      <c r="AF22" s="47"/>
    </row>
    <row r="23" spans="2:49" ht="18" customHeight="1" x14ac:dyDescent="0.3"/>
    <row r="24" spans="2:49" ht="18" customHeight="1" x14ac:dyDescent="0.3">
      <c r="B24" s="122" t="s">
        <v>399</v>
      </c>
      <c r="C24" s="122"/>
      <c r="D24" s="122"/>
      <c r="E24" s="122"/>
      <c r="F24" s="122"/>
      <c r="G24" s="122"/>
      <c r="H24" s="122"/>
      <c r="I24" s="122"/>
      <c r="J24" s="122"/>
      <c r="K24" s="122"/>
      <c r="L24" s="122"/>
      <c r="U24" s="122" t="s">
        <v>400</v>
      </c>
      <c r="V24" s="122"/>
      <c r="W24" s="122"/>
      <c r="X24" s="122"/>
      <c r="Y24" s="122"/>
      <c r="Z24" s="122"/>
      <c r="AA24" s="122"/>
      <c r="AB24" s="122"/>
      <c r="AC24" s="122"/>
      <c r="AD24" s="122"/>
      <c r="AE24" s="122"/>
      <c r="AF24" s="122"/>
    </row>
    <row r="25" spans="2:49" ht="18" customHeight="1" x14ac:dyDescent="0.3">
      <c r="B25" s="122"/>
      <c r="C25" s="122"/>
      <c r="D25" s="122"/>
      <c r="E25" s="122"/>
      <c r="F25" s="122"/>
      <c r="G25" s="122"/>
      <c r="H25" s="122"/>
      <c r="I25" s="122"/>
      <c r="J25" s="122"/>
      <c r="K25" s="122"/>
      <c r="L25" s="122"/>
      <c r="U25" s="122"/>
      <c r="V25" s="122"/>
      <c r="W25" s="122"/>
      <c r="X25" s="122"/>
      <c r="Y25" s="122"/>
      <c r="Z25" s="122"/>
      <c r="AA25" s="122"/>
      <c r="AB25" s="122"/>
      <c r="AC25" s="122"/>
      <c r="AD25" s="122"/>
      <c r="AE25" s="122"/>
      <c r="AF25" s="122"/>
      <c r="AW25" s="54" t="s">
        <v>105</v>
      </c>
    </row>
    <row r="26" spans="2:49" ht="10" customHeight="1" x14ac:dyDescent="0.3">
      <c r="B26" s="57"/>
      <c r="C26" s="57"/>
      <c r="D26" s="57"/>
      <c r="E26" s="57"/>
      <c r="F26" s="57"/>
      <c r="G26" s="57"/>
      <c r="H26" s="57"/>
      <c r="I26" s="57"/>
      <c r="J26" s="57"/>
      <c r="K26" s="57"/>
      <c r="L26" s="61"/>
    </row>
    <row r="27" spans="2:49" s="58" customFormat="1" ht="18" customHeight="1" x14ac:dyDescent="0.3">
      <c r="B27" s="58" t="s">
        <v>128</v>
      </c>
      <c r="C27" s="121" t="s">
        <v>129</v>
      </c>
      <c r="D27" s="121"/>
      <c r="E27" s="58" t="s">
        <v>130</v>
      </c>
      <c r="F27" s="58" t="s">
        <v>131</v>
      </c>
      <c r="G27" s="58" t="s">
        <v>132</v>
      </c>
      <c r="H27" s="58" t="s">
        <v>133</v>
      </c>
      <c r="I27" s="58" t="s">
        <v>134</v>
      </c>
      <c r="J27" s="58" t="s">
        <v>132</v>
      </c>
      <c r="K27" s="58" t="s">
        <v>135</v>
      </c>
      <c r="L27" s="60" t="s">
        <v>136</v>
      </c>
      <c r="U27" s="58" t="s">
        <v>128</v>
      </c>
      <c r="W27" s="121" t="s">
        <v>129</v>
      </c>
      <c r="X27" s="121"/>
      <c r="Y27" s="58" t="s">
        <v>130</v>
      </c>
      <c r="Z27" s="58" t="s">
        <v>131</v>
      </c>
      <c r="AA27" s="58" t="s">
        <v>132</v>
      </c>
      <c r="AB27" s="58" t="s">
        <v>133</v>
      </c>
      <c r="AC27" s="58" t="s">
        <v>134</v>
      </c>
      <c r="AD27" s="58" t="s">
        <v>132</v>
      </c>
      <c r="AE27" s="58" t="s">
        <v>135</v>
      </c>
      <c r="AF27" s="60" t="s">
        <v>136</v>
      </c>
      <c r="AU27" s="53"/>
    </row>
    <row r="28" spans="2:49" ht="28.55" customHeight="1" x14ac:dyDescent="0.3">
      <c r="B28" s="54">
        <f>IF(L28&gt;0,1,"")</f>
        <v>1</v>
      </c>
      <c r="C28" s="54" t="e" vm="23">
        <f>IFERROR(VLOOKUP(D28,시즌이미지12[[팀명]:[사이즈35]],3,0),"")</f>
        <v>#VALUE!</v>
      </c>
      <c r="D28" s="59" t="str" cm="1">
        <f t="array" ref="D28:L30">_xlfn._xlws.SORT(_xlfn.CHOOSECOLS(_xlfn._xlws.FILTER(리그순위표[], ISNUMBER(SEARCH($AW$19, 리그순위표[대회 종류]))), 2, 3, 4, 5, 6, 7, 8, 9, 10), {9,8}, {-1,-1})</f>
        <v>비야레알</v>
      </c>
      <c r="E28" s="54">
        <v>4</v>
      </c>
      <c r="F28" s="54">
        <v>2</v>
      </c>
      <c r="G28" s="54">
        <v>2</v>
      </c>
      <c r="H28" s="54">
        <v>0</v>
      </c>
      <c r="I28" s="54">
        <v>9</v>
      </c>
      <c r="J28" s="54">
        <v>5</v>
      </c>
      <c r="K28" s="54">
        <v>4</v>
      </c>
      <c r="L28" s="48">
        <v>8</v>
      </c>
      <c r="U28" s="54">
        <f>IF(AF28&gt;0,1,"")</f>
        <v>1</v>
      </c>
      <c r="V28" s="54" t="e" vm="24">
        <f>IFERROR(VLOOKUP(X28,시즌이미지12[[팀명]:[사이즈35]],3,0),"")</f>
        <v>#VALUE!</v>
      </c>
      <c r="X28" s="59" t="str" cm="1">
        <f t="array" ref="X28:AF30">_xlfn._xlws.SORT(_xlfn.CHOOSECOLS(_xlfn._xlws.FILTER(리그순위표[], ISNUMBER(SEARCH($AW$18, 리그순위표[대회 종류]))), 2, 3, 4, 5, 6, 7, 8, 9, 10), {9,8}, {-1,-1})</f>
        <v>인테르</v>
      </c>
      <c r="Y28" s="54">
        <v>4</v>
      </c>
      <c r="Z28" s="54">
        <v>4</v>
      </c>
      <c r="AA28" s="54">
        <v>0</v>
      </c>
      <c r="AB28" s="54">
        <v>0</v>
      </c>
      <c r="AC28" s="54">
        <v>15</v>
      </c>
      <c r="AD28" s="54">
        <v>7</v>
      </c>
      <c r="AE28" s="54">
        <v>8</v>
      </c>
      <c r="AF28" s="48">
        <v>12</v>
      </c>
    </row>
    <row r="29" spans="2:49" ht="28.55" customHeight="1" x14ac:dyDescent="0.3">
      <c r="B29" s="54">
        <f>IF(L29&gt;0,2,"")</f>
        <v>2</v>
      </c>
      <c r="C29" s="54" t="e" vm="25">
        <f>IFERROR(VLOOKUP(D29,시즌이미지12[[팀명]:[사이즈35]],3,0),"")</f>
        <v>#VALUE!</v>
      </c>
      <c r="D29" s="59" t="str">
        <v>바이에른 뮌헨</v>
      </c>
      <c r="E29" s="54">
        <v>4</v>
      </c>
      <c r="F29" s="54">
        <v>1</v>
      </c>
      <c r="G29" s="54">
        <v>2</v>
      </c>
      <c r="H29" s="54">
        <v>1</v>
      </c>
      <c r="I29" s="54">
        <v>7</v>
      </c>
      <c r="J29" s="54">
        <v>6</v>
      </c>
      <c r="K29" s="54">
        <v>1</v>
      </c>
      <c r="L29" s="48">
        <v>5</v>
      </c>
      <c r="U29" s="54">
        <f>IF(AF29&gt;0,2,"")</f>
        <v>2</v>
      </c>
      <c r="V29" s="54" t="e" vm="26">
        <f>IFERROR(VLOOKUP(X29,시즌이미지12[[팀명]:[사이즈35]],3,0),"")</f>
        <v>#VALUE!</v>
      </c>
      <c r="X29" s="59" t="str">
        <v>PSV</v>
      </c>
      <c r="Y29" s="54">
        <v>4</v>
      </c>
      <c r="Z29" s="54">
        <v>0</v>
      </c>
      <c r="AA29" s="54">
        <v>2</v>
      </c>
      <c r="AB29" s="54">
        <v>2</v>
      </c>
      <c r="AC29" s="54">
        <v>12</v>
      </c>
      <c r="AD29" s="54">
        <v>15</v>
      </c>
      <c r="AE29" s="54">
        <v>-3</v>
      </c>
      <c r="AF29" s="48">
        <v>2</v>
      </c>
    </row>
    <row r="30" spans="2:49" ht="28.55" customHeight="1" x14ac:dyDescent="0.3">
      <c r="B30" s="54">
        <f>IF(L30&gt;0,3,"")</f>
        <v>3</v>
      </c>
      <c r="C30" s="54" t="e" vm="27">
        <f>IFERROR(VLOOKUP(D30,시즌이미지12[[팀명]:[사이즈35]],3,0),"")</f>
        <v>#VALUE!</v>
      </c>
      <c r="D30" s="59" t="str">
        <v>뉴캐슬 유나이티드</v>
      </c>
      <c r="E30" s="54">
        <v>4</v>
      </c>
      <c r="F30" s="54">
        <v>1</v>
      </c>
      <c r="G30" s="54">
        <v>0</v>
      </c>
      <c r="H30" s="54">
        <v>3</v>
      </c>
      <c r="I30" s="54">
        <v>7</v>
      </c>
      <c r="J30" s="54">
        <v>12</v>
      </c>
      <c r="K30" s="54">
        <v>-5</v>
      </c>
      <c r="L30" s="47">
        <v>3</v>
      </c>
      <c r="U30" s="54">
        <f>IF(AF30&gt;0,3,"")</f>
        <v>3</v>
      </c>
      <c r="V30" s="54" t="e" vm="28">
        <f>IFERROR(VLOOKUP(X30,시즌이미지12[[팀명]:[사이즈35]],3,0),"")</f>
        <v>#VALUE!</v>
      </c>
      <c r="X30" s="59" t="str">
        <v>유벤투스</v>
      </c>
      <c r="Y30" s="54">
        <v>4</v>
      </c>
      <c r="Z30" s="54">
        <v>0</v>
      </c>
      <c r="AA30" s="54">
        <v>2</v>
      </c>
      <c r="AB30" s="54">
        <v>2</v>
      </c>
      <c r="AC30" s="54">
        <v>7</v>
      </c>
      <c r="AD30" s="54">
        <v>12</v>
      </c>
      <c r="AE30" s="54">
        <v>-5</v>
      </c>
      <c r="AF30" s="47">
        <v>2</v>
      </c>
    </row>
    <row r="31" spans="2:49" ht="28.55" customHeight="1" x14ac:dyDescent="0.3">
      <c r="B31" s="54" t="str">
        <f>IF(L31&gt;0,4,"")</f>
        <v/>
      </c>
      <c r="C31" s="54" t="str">
        <f>IFERROR(VLOOKUP(D31,시즌이미지12[[팀명]:[사이즈35]],3,0),"")</f>
        <v/>
      </c>
      <c r="D31" s="59"/>
      <c r="L31" s="47"/>
      <c r="U31" s="54" t="str">
        <f>IF(AF31&gt;0,4,"")</f>
        <v/>
      </c>
      <c r="V31" s="54" t="str">
        <f>IFERROR(VLOOKUP(X31,시즌이미지12[[팀명]:[사이즈35]],3,0),"")</f>
        <v/>
      </c>
      <c r="X31" s="59"/>
      <c r="AF31" s="47"/>
    </row>
    <row r="32" spans="2:49" ht="27.8" customHeight="1" x14ac:dyDescent="0.3"/>
    <row r="33" spans="47:47" s="54" customFormat="1" ht="18" customHeight="1" x14ac:dyDescent="0.3"/>
    <row r="34" spans="47:47" ht="18" customHeight="1" x14ac:dyDescent="0.3">
      <c r="AU34" s="54"/>
    </row>
    <row r="35" spans="47:47" ht="18" customHeight="1" x14ac:dyDescent="0.3">
      <c r="AU35" s="54"/>
    </row>
    <row r="36" spans="47:47" ht="12.15" customHeight="1" x14ac:dyDescent="0.3"/>
    <row r="38" spans="47:47" ht="18" customHeight="1" x14ac:dyDescent="0.3"/>
    <row r="39" spans="47:47" ht="18" customHeight="1" x14ac:dyDescent="0.3"/>
    <row r="40" spans="47:47" ht="18" customHeight="1" x14ac:dyDescent="0.3"/>
    <row r="41" spans="47:47" ht="18" customHeight="1" x14ac:dyDescent="0.3"/>
    <row r="42" spans="47:47" ht="18" customHeight="1" x14ac:dyDescent="0.3"/>
    <row r="43" spans="47:47" ht="18" customHeight="1" x14ac:dyDescent="0.3"/>
    <row r="44" spans="47:47" ht="18" customHeight="1" x14ac:dyDescent="0.3"/>
    <row r="45" spans="47:47" ht="18" customHeight="1" x14ac:dyDescent="0.3"/>
    <row r="46" spans="47:47" ht="18" customHeight="1" x14ac:dyDescent="0.3"/>
    <row r="47" spans="47:47" ht="18" customHeight="1" x14ac:dyDescent="0.3"/>
    <row r="48" spans="47:47" ht="18" customHeight="1" x14ac:dyDescent="0.3"/>
    <row r="49" ht="18" customHeight="1" x14ac:dyDescent="0.3"/>
    <row r="50" ht="18" customHeight="1" x14ac:dyDescent="0.3"/>
  </sheetData>
  <mergeCells count="13">
    <mergeCell ref="AJ3:AP5"/>
    <mergeCell ref="C27:D27"/>
    <mergeCell ref="W27:X27"/>
    <mergeCell ref="B24:L25"/>
    <mergeCell ref="U4:Y5"/>
    <mergeCell ref="U24:AF25"/>
    <mergeCell ref="C8:M9"/>
    <mergeCell ref="C5:M7"/>
    <mergeCell ref="B14:L15"/>
    <mergeCell ref="U14:AF15"/>
    <mergeCell ref="V6:X6"/>
    <mergeCell ref="C17:D17"/>
    <mergeCell ref="W17:X17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9" r:id="rId5" name="Button 25">
              <controlPr defaultSize="0" print="0" autoFill="0" autoPict="0" macro="[0]!Module2.CopyRangeAsImage_Strong">
                <anchor moveWithCells="1" sizeWithCells="1">
                  <from>
                    <xdr:col>35</xdr:col>
                    <xdr:colOff>63374</xdr:colOff>
                    <xdr:row>5</xdr:row>
                    <xdr:rowOff>190123</xdr:rowOff>
                  </from>
                  <to>
                    <xdr:col>38</xdr:col>
                    <xdr:colOff>72428</xdr:colOff>
                    <xdr:row>7</xdr:row>
                    <xdr:rowOff>280657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4A0AEE-1912-4367-B3FB-5720751A7B8B}">
  <sheetPr codeName="Sheet10">
    <tabColor theme="3" tint="0.89999084444715716"/>
  </sheetPr>
  <dimension ref="A1:DN63"/>
  <sheetViews>
    <sheetView showGridLines="0" zoomScaleNormal="100" workbookViewId="0">
      <selection activeCell="CR49" sqref="CR49"/>
    </sheetView>
  </sheetViews>
  <sheetFormatPr defaultColWidth="2.625" defaultRowHeight="15" customHeight="1" x14ac:dyDescent="0.3"/>
  <cols>
    <col min="1" max="1" width="3.25" style="92" customWidth="1"/>
    <col min="2" max="8" width="2.625" style="92"/>
    <col min="9" max="9" width="2.625" style="92" customWidth="1"/>
    <col min="10" max="20" width="2.625" style="92"/>
    <col min="21" max="21" width="2.625" style="94"/>
    <col min="22" max="24" width="2.625" style="92"/>
    <col min="25" max="25" width="2.875" style="92" bestFit="1" customWidth="1"/>
    <col min="26" max="66" width="2.625" style="92"/>
    <col min="67" max="67" width="2.625" style="92" customWidth="1"/>
    <col min="68" max="89" width="2.625" style="92"/>
    <col min="90" max="90" width="2.625" style="92" customWidth="1"/>
    <col min="91" max="16384" width="2.625" style="92"/>
  </cols>
  <sheetData>
    <row r="1" spans="1:118" ht="15" customHeight="1" x14ac:dyDescent="0.3">
      <c r="A1" s="91"/>
      <c r="B1" s="91"/>
      <c r="C1" s="91"/>
      <c r="U1" s="92"/>
      <c r="V1" s="91"/>
      <c r="W1" s="91"/>
      <c r="X1" s="91"/>
      <c r="Y1" s="9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91"/>
      <c r="AL1" s="91"/>
      <c r="AM1" s="91"/>
      <c r="AN1" s="91"/>
      <c r="AO1" s="91"/>
      <c r="AP1" s="91"/>
      <c r="AQ1" s="91"/>
      <c r="AR1" s="91"/>
      <c r="AS1" s="91"/>
      <c r="AT1" s="91"/>
      <c r="AU1" s="91"/>
      <c r="AV1" s="91"/>
      <c r="AW1" s="91"/>
      <c r="AX1" s="91"/>
      <c r="AY1" s="91"/>
      <c r="AZ1" s="91"/>
      <c r="BA1" s="91"/>
      <c r="BB1" s="91"/>
      <c r="BC1" s="91"/>
      <c r="BD1" s="91"/>
      <c r="BE1" s="91"/>
      <c r="BF1" s="91"/>
      <c r="BG1" s="91"/>
      <c r="BH1" s="91"/>
      <c r="BI1" s="91"/>
      <c r="BJ1" s="91"/>
      <c r="BK1" s="91"/>
      <c r="BL1" s="91"/>
      <c r="BM1" s="91"/>
      <c r="BN1" s="91"/>
      <c r="BO1" s="91"/>
      <c r="BP1" s="91"/>
    </row>
    <row r="2" spans="1:118" s="93" customFormat="1" ht="15" customHeight="1" x14ac:dyDescent="0.3"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2"/>
      <c r="S2" s="92"/>
      <c r="T2" s="92"/>
      <c r="U2" s="92"/>
      <c r="V2" s="92"/>
      <c r="W2" s="92"/>
      <c r="X2" s="92"/>
      <c r="Y2" s="92"/>
      <c r="BQ2" s="92"/>
      <c r="BR2" s="92"/>
      <c r="BS2" s="92"/>
      <c r="BT2" s="92"/>
      <c r="BU2" s="92"/>
      <c r="BV2" s="92"/>
      <c r="BW2" s="92"/>
      <c r="BX2" s="92"/>
      <c r="BY2" s="92"/>
      <c r="BZ2" s="92"/>
      <c r="CA2" s="92"/>
      <c r="CB2" s="92"/>
      <c r="CC2" s="92"/>
      <c r="CD2" s="92"/>
      <c r="CE2" s="92"/>
      <c r="CF2" s="92"/>
      <c r="CG2" s="92"/>
      <c r="CH2" s="92"/>
      <c r="CI2" s="92"/>
      <c r="CJ2" s="95"/>
      <c r="CK2" s="92"/>
      <c r="CL2" s="92"/>
      <c r="CM2" s="92"/>
      <c r="CN2" s="92"/>
      <c r="CO2" s="92"/>
      <c r="CP2" s="92"/>
      <c r="DN2" s="92"/>
    </row>
    <row r="3" spans="1:118" s="93" customFormat="1" ht="15" customHeight="1" x14ac:dyDescent="0.3">
      <c r="D3" s="92"/>
      <c r="E3" s="92"/>
      <c r="F3" s="92"/>
      <c r="G3" s="92"/>
      <c r="H3" s="92"/>
      <c r="I3" s="92"/>
      <c r="J3" s="92"/>
      <c r="K3" s="92"/>
      <c r="W3" s="137" t="s">
        <v>365</v>
      </c>
      <c r="X3" s="137"/>
      <c r="Y3" s="137"/>
      <c r="Z3" s="137"/>
      <c r="AA3" s="137"/>
      <c r="AB3" s="137"/>
      <c r="AC3" s="137"/>
      <c r="AD3" s="137"/>
      <c r="AE3" s="137"/>
      <c r="AF3" s="137"/>
      <c r="AG3" s="137"/>
      <c r="AH3" s="137"/>
      <c r="AI3" s="137"/>
      <c r="AJ3" s="137"/>
      <c r="AK3" s="137"/>
      <c r="AL3" s="137"/>
      <c r="AM3" s="137"/>
      <c r="AN3" s="137"/>
      <c r="BB3" s="139" t="s">
        <v>366</v>
      </c>
      <c r="BC3" s="139"/>
      <c r="BD3" s="139"/>
      <c r="BE3" s="139"/>
      <c r="BF3" s="139"/>
      <c r="BG3" s="139"/>
      <c r="BH3" s="139"/>
      <c r="BI3" s="139"/>
      <c r="BJ3" s="139"/>
      <c r="BK3" s="139"/>
      <c r="BL3" s="139"/>
      <c r="BM3" s="139"/>
      <c r="BN3" s="139"/>
      <c r="BO3" s="139"/>
      <c r="BP3" s="139"/>
      <c r="BQ3" s="139"/>
      <c r="BR3" s="139"/>
      <c r="BS3" s="139"/>
      <c r="BT3" s="92"/>
      <c r="BU3" s="92"/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5"/>
      <c r="CK3" s="92"/>
      <c r="CL3" s="92"/>
      <c r="CM3" s="92"/>
      <c r="CN3" s="92"/>
      <c r="CO3" s="92"/>
      <c r="CP3" s="92"/>
      <c r="DN3" s="92"/>
    </row>
    <row r="4" spans="1:118" s="93" customFormat="1" ht="15" customHeight="1" x14ac:dyDescent="0.3">
      <c r="B4" s="95"/>
      <c r="C4" s="95"/>
      <c r="D4" s="92"/>
      <c r="E4" s="92"/>
      <c r="F4" s="92"/>
      <c r="G4" s="92"/>
      <c r="H4" s="92"/>
      <c r="I4" s="92"/>
      <c r="J4" s="92"/>
      <c r="K4" s="92"/>
      <c r="W4" s="137"/>
      <c r="X4" s="137"/>
      <c r="Y4" s="137"/>
      <c r="Z4" s="137"/>
      <c r="AA4" s="137"/>
      <c r="AB4" s="137"/>
      <c r="AC4" s="137"/>
      <c r="AD4" s="137"/>
      <c r="AE4" s="137"/>
      <c r="AF4" s="137"/>
      <c r="AG4" s="137"/>
      <c r="AH4" s="137"/>
      <c r="AI4" s="137"/>
      <c r="AJ4" s="137"/>
      <c r="AK4" s="137"/>
      <c r="AL4" s="137"/>
      <c r="AM4" s="137"/>
      <c r="AN4" s="137"/>
      <c r="BB4" s="139"/>
      <c r="BC4" s="139"/>
      <c r="BD4" s="139"/>
      <c r="BE4" s="139"/>
      <c r="BF4" s="139"/>
      <c r="BG4" s="139"/>
      <c r="BH4" s="139"/>
      <c r="BI4" s="139"/>
      <c r="BJ4" s="139"/>
      <c r="BK4" s="139"/>
      <c r="BL4" s="139"/>
      <c r="BM4" s="139"/>
      <c r="BN4" s="139"/>
      <c r="BO4" s="139"/>
      <c r="BP4" s="139"/>
      <c r="BQ4" s="139"/>
      <c r="BR4" s="139"/>
      <c r="BS4" s="139"/>
      <c r="BT4" s="92"/>
      <c r="BU4" s="92"/>
      <c r="BV4" s="92"/>
      <c r="BW4" s="92"/>
      <c r="BX4" s="92"/>
      <c r="BY4" s="92"/>
      <c r="BZ4" s="92"/>
      <c r="CA4" s="92"/>
      <c r="CB4" s="92"/>
      <c r="CC4" s="92"/>
      <c r="CD4" s="92"/>
      <c r="CE4" s="92"/>
      <c r="CF4" s="92"/>
      <c r="CG4" s="92"/>
      <c r="CH4" s="92"/>
      <c r="CI4" s="92"/>
      <c r="CJ4" s="92"/>
      <c r="CK4" s="92"/>
      <c r="CL4" s="92"/>
      <c r="CM4" s="92"/>
      <c r="CN4" s="92"/>
      <c r="CO4" s="92"/>
      <c r="CP4" s="92"/>
      <c r="DN4" s="92"/>
    </row>
    <row r="5" spans="1:118" s="93" customFormat="1" ht="15" customHeight="1" x14ac:dyDescent="0.3">
      <c r="A5" s="92"/>
      <c r="B5" s="95"/>
      <c r="C5" s="95"/>
      <c r="D5" s="92"/>
      <c r="E5" s="92"/>
      <c r="F5" s="92"/>
      <c r="G5" s="92"/>
      <c r="H5" s="92"/>
      <c r="I5" s="92"/>
      <c r="J5" s="92"/>
      <c r="K5" s="92"/>
      <c r="W5" s="137"/>
      <c r="X5" s="137"/>
      <c r="Y5" s="137"/>
      <c r="Z5" s="137"/>
      <c r="AA5" s="137"/>
      <c r="AB5" s="137"/>
      <c r="AC5" s="137"/>
      <c r="AD5" s="137"/>
      <c r="AE5" s="137"/>
      <c r="AF5" s="137"/>
      <c r="AG5" s="137"/>
      <c r="AH5" s="137"/>
      <c r="AI5" s="137"/>
      <c r="AJ5" s="137"/>
      <c r="AK5" s="137"/>
      <c r="AL5" s="137"/>
      <c r="AM5" s="137"/>
      <c r="AN5" s="137"/>
      <c r="BB5" s="139"/>
      <c r="BC5" s="139"/>
      <c r="BD5" s="139"/>
      <c r="BE5" s="139"/>
      <c r="BF5" s="139"/>
      <c r="BG5" s="139"/>
      <c r="BH5" s="139"/>
      <c r="BI5" s="139"/>
      <c r="BJ5" s="139"/>
      <c r="BK5" s="139"/>
      <c r="BL5" s="139"/>
      <c r="BM5" s="139"/>
      <c r="BN5" s="139"/>
      <c r="BO5" s="139"/>
      <c r="BP5" s="139"/>
      <c r="BQ5" s="139"/>
      <c r="BR5" s="139"/>
      <c r="BS5" s="139"/>
      <c r="BT5" s="92"/>
      <c r="BU5" s="95"/>
      <c r="BV5" s="95"/>
      <c r="BW5" s="95"/>
      <c r="BX5" s="95"/>
      <c r="BZ5" s="92"/>
      <c r="CA5" s="92"/>
      <c r="CB5" s="92"/>
      <c r="CC5" s="92"/>
      <c r="CD5" s="92"/>
      <c r="CE5" s="92"/>
      <c r="CF5" s="92"/>
      <c r="CG5" s="92"/>
      <c r="CH5" s="92"/>
      <c r="CI5" s="92"/>
      <c r="CJ5" s="92"/>
      <c r="CK5" s="92"/>
      <c r="CL5" s="92"/>
      <c r="CM5" s="92"/>
      <c r="CN5" s="92"/>
      <c r="CO5" s="92"/>
      <c r="CP5" s="92"/>
      <c r="DN5" s="92"/>
    </row>
    <row r="6" spans="1:118" ht="15" customHeight="1" x14ac:dyDescent="0.3">
      <c r="W6" s="136" t="s">
        <v>168</v>
      </c>
      <c r="X6" s="136"/>
      <c r="Y6" s="136"/>
      <c r="Z6" s="136"/>
      <c r="AA6" s="136"/>
      <c r="AB6" s="136"/>
      <c r="AC6" s="136"/>
      <c r="AD6" s="136"/>
      <c r="AE6" s="136"/>
      <c r="AF6" s="136"/>
      <c r="AG6" s="136"/>
      <c r="AH6" s="136"/>
      <c r="AI6" s="136"/>
      <c r="AJ6" s="136"/>
      <c r="AK6" s="136"/>
      <c r="AL6" s="136"/>
      <c r="AM6" s="136"/>
      <c r="AN6" s="136"/>
      <c r="BB6" s="138" t="s">
        <v>27</v>
      </c>
      <c r="BC6" s="138"/>
      <c r="BD6" s="138"/>
      <c r="BE6" s="138" t="s">
        <v>55</v>
      </c>
      <c r="BF6" s="138"/>
      <c r="BG6" s="138"/>
      <c r="BH6" s="138"/>
      <c r="BI6" s="138"/>
      <c r="BJ6" s="138"/>
      <c r="BK6" s="138"/>
      <c r="BL6" s="138"/>
      <c r="BM6" s="138"/>
      <c r="BN6" s="138"/>
      <c r="BO6" s="138"/>
      <c r="BP6" s="138"/>
      <c r="BQ6" s="138" t="s">
        <v>36</v>
      </c>
      <c r="BR6" s="138"/>
      <c r="BS6" s="138"/>
    </row>
    <row r="7" spans="1:118" ht="15" customHeight="1" x14ac:dyDescent="0.3">
      <c r="W7" s="136"/>
      <c r="X7" s="136"/>
      <c r="Y7" s="136"/>
      <c r="Z7" s="136"/>
      <c r="AA7" s="136"/>
      <c r="AB7" s="136"/>
      <c r="AC7" s="136"/>
      <c r="AD7" s="136"/>
      <c r="AE7" s="136"/>
      <c r="AF7" s="136"/>
      <c r="AG7" s="136"/>
      <c r="AH7" s="136"/>
      <c r="AI7" s="136"/>
      <c r="AJ7" s="136"/>
      <c r="AK7" s="136"/>
      <c r="AL7" s="136"/>
      <c r="AM7" s="136"/>
      <c r="AN7" s="136"/>
      <c r="BB7" s="128">
        <f>IF(BQ7&gt;0,1,"")</f>
        <v>1</v>
      </c>
      <c r="BC7" s="128">
        <f t="shared" ref="BC7:BD10" si="0">IF(BG7&gt;0,1,"")</f>
        <v>1</v>
      </c>
      <c r="BD7" s="128" t="str">
        <f t="shared" si="0"/>
        <v/>
      </c>
      <c r="BE7" s="138" t="e" vm="1">
        <f>VLOOKUP(득점왕DB!N6,LOGO_DB!$D:$M,3,0)</f>
        <v>#VALUE!</v>
      </c>
      <c r="BF7" s="138"/>
      <c r="BG7" s="129" t="str">
        <f>득점왕DB!O6</f>
        <v>세루 기라시</v>
      </c>
      <c r="BH7" s="129"/>
      <c r="BI7" s="129"/>
      <c r="BJ7" s="129"/>
      <c r="BK7" s="129"/>
      <c r="BL7" s="129"/>
      <c r="BM7" s="129"/>
      <c r="BN7" s="129"/>
      <c r="BO7" s="129"/>
      <c r="BP7" s="129"/>
      <c r="BQ7" s="132">
        <f>득점왕DB!P6</f>
        <v>14</v>
      </c>
      <c r="BR7" s="132"/>
      <c r="BS7" s="132"/>
    </row>
    <row r="8" spans="1:118" ht="15" customHeight="1" x14ac:dyDescent="0.3">
      <c r="W8" s="136"/>
      <c r="X8" s="136"/>
      <c r="Y8" s="136"/>
      <c r="Z8" s="136"/>
      <c r="AA8" s="136"/>
      <c r="AB8" s="136"/>
      <c r="AC8" s="136"/>
      <c r="AD8" s="136"/>
      <c r="AE8" s="136"/>
      <c r="AF8" s="136"/>
      <c r="AG8" s="136"/>
      <c r="AH8" s="136"/>
      <c r="AI8" s="136"/>
      <c r="AJ8" s="136"/>
      <c r="AK8" s="136"/>
      <c r="AL8" s="136"/>
      <c r="AM8" s="136"/>
      <c r="AN8" s="136"/>
      <c r="BB8" s="128" t="str">
        <f>IF(BF8&gt;0,1,"")</f>
        <v/>
      </c>
      <c r="BC8" s="128" t="str">
        <f t="shared" si="0"/>
        <v/>
      </c>
      <c r="BD8" s="128" t="str">
        <f t="shared" si="0"/>
        <v/>
      </c>
      <c r="BE8" s="138"/>
      <c r="BF8" s="138"/>
      <c r="BG8" s="129"/>
      <c r="BH8" s="129"/>
      <c r="BI8" s="129"/>
      <c r="BJ8" s="129"/>
      <c r="BK8" s="129"/>
      <c r="BL8" s="129"/>
      <c r="BM8" s="129"/>
      <c r="BN8" s="129"/>
      <c r="BO8" s="129"/>
      <c r="BP8" s="129"/>
      <c r="BQ8" s="132"/>
      <c r="BR8" s="132"/>
      <c r="BS8" s="132"/>
    </row>
    <row r="9" spans="1:118" ht="15" customHeight="1" x14ac:dyDescent="0.3">
      <c r="AB9" s="130" t="e" vm="29">
        <f>IFERROR(IFERROR(VLOOKUP(UCL디자인!J3,시즌이미지12[[팀명]:[사이즈180]],9,0),UCL디자인!J3),"")</f>
        <v>#VALUE!</v>
      </c>
      <c r="AC9" s="130"/>
      <c r="AD9" s="130"/>
      <c r="AE9" s="130"/>
      <c r="AF9" s="130"/>
      <c r="AG9" s="130"/>
      <c r="AH9" s="130"/>
      <c r="AI9" s="130"/>
      <c r="AJ9" s="130"/>
      <c r="BB9" s="128">
        <f>IF(BQ9&gt;0,2,"")</f>
        <v>2</v>
      </c>
      <c r="BC9" s="128">
        <f t="shared" si="0"/>
        <v>1</v>
      </c>
      <c r="BD9" s="128" t="str">
        <f t="shared" si="0"/>
        <v/>
      </c>
      <c r="BE9" s="138" t="e" vm="4">
        <f>VLOOKUP(득점왕DB!N7,LOGO_DB!$D:$M,3,0)</f>
        <v>#VALUE!</v>
      </c>
      <c r="BF9" s="138"/>
      <c r="BG9" s="129" t="str">
        <f>득점왕DB!O7</f>
        <v>사뮈엘 에토</v>
      </c>
      <c r="BH9" s="129"/>
      <c r="BI9" s="129"/>
      <c r="BJ9" s="129"/>
      <c r="BK9" s="129"/>
      <c r="BL9" s="129"/>
      <c r="BM9" s="129"/>
      <c r="BN9" s="129"/>
      <c r="BO9" s="129"/>
      <c r="BP9" s="129"/>
      <c r="BQ9" s="132">
        <f>득점왕DB!P7</f>
        <v>12</v>
      </c>
      <c r="BR9" s="132"/>
      <c r="BS9" s="132"/>
    </row>
    <row r="10" spans="1:118" ht="15" customHeight="1" x14ac:dyDescent="0.3">
      <c r="AB10" s="130"/>
      <c r="AC10" s="130"/>
      <c r="AD10" s="130"/>
      <c r="AE10" s="130"/>
      <c r="AF10" s="130"/>
      <c r="AG10" s="130"/>
      <c r="AH10" s="130"/>
      <c r="AI10" s="130"/>
      <c r="AJ10" s="130"/>
      <c r="BB10" s="128" t="str">
        <f>IF(BF10&gt;0,1,"")</f>
        <v/>
      </c>
      <c r="BC10" s="128" t="str">
        <f t="shared" si="0"/>
        <v/>
      </c>
      <c r="BD10" s="128" t="str">
        <f t="shared" si="0"/>
        <v/>
      </c>
      <c r="BE10" s="138"/>
      <c r="BF10" s="138"/>
      <c r="BG10" s="129"/>
      <c r="BH10" s="129"/>
      <c r="BI10" s="129"/>
      <c r="BJ10" s="129"/>
      <c r="BK10" s="129"/>
      <c r="BL10" s="129"/>
      <c r="BM10" s="129"/>
      <c r="BN10" s="129"/>
      <c r="BO10" s="129"/>
      <c r="BP10" s="129"/>
      <c r="BQ10" s="132"/>
      <c r="BR10" s="132"/>
      <c r="BS10" s="132"/>
    </row>
    <row r="11" spans="1:118" ht="15" customHeight="1" x14ac:dyDescent="0.3">
      <c r="AB11" s="130"/>
      <c r="AC11" s="130"/>
      <c r="AD11" s="130"/>
      <c r="AE11" s="130"/>
      <c r="AF11" s="130"/>
      <c r="AG11" s="130"/>
      <c r="AH11" s="130"/>
      <c r="AI11" s="130"/>
      <c r="AJ11" s="130"/>
      <c r="BB11" s="128">
        <f>IF(BQ11&gt;0,3,"")</f>
        <v>3</v>
      </c>
      <c r="BC11" s="128">
        <f t="shared" ref="BC11:BC16" si="1">IF(BG11&gt;0,1,"")</f>
        <v>1</v>
      </c>
      <c r="BD11" s="128" t="str">
        <f t="shared" ref="BD11:BD16" si="2">IF(BH11&gt;0,1,"")</f>
        <v/>
      </c>
      <c r="BE11" s="138" t="e" vm="7">
        <f>VLOOKUP(득점왕DB!N8,LOGO_DB!$D:$M,3,0)</f>
        <v>#VALUE!</v>
      </c>
      <c r="BF11" s="138"/>
      <c r="BG11" s="129" t="str">
        <f>득점왕DB!O8</f>
        <v>모라타</v>
      </c>
      <c r="BH11" s="129"/>
      <c r="BI11" s="129"/>
      <c r="BJ11" s="129"/>
      <c r="BK11" s="129"/>
      <c r="BL11" s="129"/>
      <c r="BM11" s="129"/>
      <c r="BN11" s="129"/>
      <c r="BO11" s="129"/>
      <c r="BP11" s="129"/>
      <c r="BQ11" s="132">
        <f>득점왕DB!P8</f>
        <v>9</v>
      </c>
      <c r="BR11" s="132"/>
      <c r="BS11" s="132"/>
      <c r="CP11" s="120" t="s">
        <v>410</v>
      </c>
      <c r="CQ11" s="120"/>
      <c r="CR11" s="120"/>
      <c r="CS11" s="120"/>
      <c r="CT11" s="120"/>
      <c r="CU11" s="120"/>
      <c r="CV11" s="120"/>
      <c r="CW11" s="120"/>
      <c r="CX11" s="120"/>
      <c r="CY11" s="120"/>
      <c r="CZ11" s="120"/>
      <c r="DA11" s="120"/>
      <c r="DB11" s="120"/>
    </row>
    <row r="12" spans="1:118" ht="15" customHeight="1" x14ac:dyDescent="0.3">
      <c r="AB12" s="130"/>
      <c r="AC12" s="130"/>
      <c r="AD12" s="130"/>
      <c r="AE12" s="130"/>
      <c r="AF12" s="130"/>
      <c r="AG12" s="130"/>
      <c r="AH12" s="130"/>
      <c r="AI12" s="130"/>
      <c r="AJ12" s="130"/>
      <c r="BB12" s="128" t="str">
        <f t="shared" ref="BB12" si="3">IF(BF12&gt;0,1,"")</f>
        <v/>
      </c>
      <c r="BC12" s="128" t="str">
        <f t="shared" si="1"/>
        <v/>
      </c>
      <c r="BD12" s="128" t="str">
        <f t="shared" si="2"/>
        <v/>
      </c>
      <c r="BE12" s="138"/>
      <c r="BF12" s="138"/>
      <c r="BG12" s="129"/>
      <c r="BH12" s="129"/>
      <c r="BI12" s="129"/>
      <c r="BJ12" s="129"/>
      <c r="BK12" s="129"/>
      <c r="BL12" s="129"/>
      <c r="BM12" s="129"/>
      <c r="BN12" s="129"/>
      <c r="BO12" s="129"/>
      <c r="BP12" s="129"/>
      <c r="BQ12" s="132"/>
      <c r="BR12" s="132"/>
      <c r="BS12" s="132"/>
      <c r="CP12" s="120"/>
      <c r="CQ12" s="120"/>
      <c r="CR12" s="120"/>
      <c r="CS12" s="120"/>
      <c r="CT12" s="120"/>
      <c r="CU12" s="120"/>
      <c r="CV12" s="120"/>
      <c r="CW12" s="120"/>
      <c r="CX12" s="120"/>
      <c r="CY12" s="120"/>
      <c r="CZ12" s="120"/>
      <c r="DA12" s="120"/>
      <c r="DB12" s="120"/>
    </row>
    <row r="13" spans="1:118" ht="15" customHeight="1" x14ac:dyDescent="0.3">
      <c r="AB13" s="130"/>
      <c r="AC13" s="130"/>
      <c r="AD13" s="130"/>
      <c r="AE13" s="130"/>
      <c r="AF13" s="130"/>
      <c r="AG13" s="130"/>
      <c r="AH13" s="130"/>
      <c r="AI13" s="130"/>
      <c r="AJ13" s="130"/>
      <c r="BB13" s="128">
        <f>IF(BQ13&gt;0,4,"")</f>
        <v>4</v>
      </c>
      <c r="BC13" s="128">
        <f t="shared" si="1"/>
        <v>1</v>
      </c>
      <c r="BD13" s="128" t="str">
        <f t="shared" si="2"/>
        <v/>
      </c>
      <c r="BE13" s="138" t="e" vm="7">
        <f>VLOOKUP(득점왕DB!N9,LOGO_DB!$D:$M,3,0)</f>
        <v>#VALUE!</v>
      </c>
      <c r="BF13" s="138"/>
      <c r="BG13" s="129" t="str">
        <f>득점왕DB!O9</f>
        <v>앙헬 코레아</v>
      </c>
      <c r="BH13" s="129"/>
      <c r="BI13" s="129"/>
      <c r="BJ13" s="129"/>
      <c r="BK13" s="129"/>
      <c r="BL13" s="129"/>
      <c r="BM13" s="129"/>
      <c r="BN13" s="129"/>
      <c r="BO13" s="129"/>
      <c r="BP13" s="129"/>
      <c r="BQ13" s="132">
        <f>득점왕DB!P9</f>
        <v>6</v>
      </c>
      <c r="BR13" s="132"/>
      <c r="BS13" s="132"/>
      <c r="CP13" s="120"/>
      <c r="CQ13" s="120"/>
      <c r="CR13" s="120"/>
      <c r="CS13" s="120"/>
      <c r="CT13" s="120"/>
      <c r="CU13" s="120"/>
      <c r="CV13" s="120"/>
      <c r="CW13" s="120"/>
      <c r="CX13" s="120"/>
      <c r="CY13" s="120"/>
      <c r="CZ13" s="120"/>
      <c r="DA13" s="120"/>
      <c r="DB13" s="120"/>
    </row>
    <row r="14" spans="1:118" ht="15" customHeight="1" x14ac:dyDescent="0.3">
      <c r="AB14" s="130"/>
      <c r="AC14" s="130"/>
      <c r="AD14" s="130"/>
      <c r="AE14" s="130"/>
      <c r="AF14" s="130"/>
      <c r="AG14" s="130"/>
      <c r="AH14" s="130"/>
      <c r="AI14" s="130"/>
      <c r="AJ14" s="130"/>
      <c r="BB14" s="128" t="str">
        <f t="shared" ref="BB14" si="4">IF(BF14&gt;0,1,"")</f>
        <v/>
      </c>
      <c r="BC14" s="128" t="str">
        <f t="shared" si="1"/>
        <v/>
      </c>
      <c r="BD14" s="128" t="str">
        <f t="shared" si="2"/>
        <v/>
      </c>
      <c r="BE14" s="138"/>
      <c r="BF14" s="138"/>
      <c r="BG14" s="129"/>
      <c r="BH14" s="129"/>
      <c r="BI14" s="129"/>
      <c r="BJ14" s="129"/>
      <c r="BK14" s="129"/>
      <c r="BL14" s="129"/>
      <c r="BM14" s="129"/>
      <c r="BN14" s="129"/>
      <c r="BO14" s="129"/>
      <c r="BP14" s="129"/>
      <c r="BQ14" s="132"/>
      <c r="BR14" s="132"/>
      <c r="BS14" s="132"/>
    </row>
    <row r="15" spans="1:118" ht="15" customHeight="1" x14ac:dyDescent="0.3">
      <c r="AB15" s="130"/>
      <c r="AC15" s="130"/>
      <c r="AD15" s="130"/>
      <c r="AE15" s="130"/>
      <c r="AF15" s="130"/>
      <c r="AG15" s="130"/>
      <c r="AH15" s="130"/>
      <c r="AI15" s="130"/>
      <c r="AJ15" s="130"/>
      <c r="BB15" s="128">
        <f>IF(BQ15&gt;0,5,"")</f>
        <v>5</v>
      </c>
      <c r="BC15" s="128">
        <f t="shared" si="1"/>
        <v>1</v>
      </c>
      <c r="BD15" s="128" t="str">
        <f t="shared" si="2"/>
        <v/>
      </c>
      <c r="BE15" s="138" t="e" vm="3">
        <f>VLOOKUP(득점왕DB!N10,LOGO_DB!$D:$M,3,0)</f>
        <v>#VALUE!</v>
      </c>
      <c r="BF15" s="138"/>
      <c r="BG15" s="129" t="str">
        <f>득점왕DB!O10</f>
        <v>웨인 루니</v>
      </c>
      <c r="BH15" s="129"/>
      <c r="BI15" s="129"/>
      <c r="BJ15" s="129"/>
      <c r="BK15" s="129"/>
      <c r="BL15" s="129"/>
      <c r="BM15" s="129"/>
      <c r="BN15" s="129"/>
      <c r="BO15" s="129"/>
      <c r="BP15" s="129"/>
      <c r="BQ15" s="132">
        <f>득점왕DB!P10</f>
        <v>6</v>
      </c>
      <c r="BR15" s="132"/>
      <c r="BS15" s="132"/>
    </row>
    <row r="16" spans="1:118" ht="16.399999999999999" customHeight="1" x14ac:dyDescent="0.3">
      <c r="AB16" s="130"/>
      <c r="AC16" s="130"/>
      <c r="AD16" s="130"/>
      <c r="AE16" s="130"/>
      <c r="AF16" s="130"/>
      <c r="AG16" s="130"/>
      <c r="AH16" s="130"/>
      <c r="AI16" s="130"/>
      <c r="AJ16" s="130"/>
      <c r="BB16" s="128" t="str">
        <f t="shared" ref="BB16" si="5">IF(BF16&gt;0,1,"")</f>
        <v/>
      </c>
      <c r="BC16" s="128" t="str">
        <f t="shared" si="1"/>
        <v/>
      </c>
      <c r="BD16" s="128" t="str">
        <f t="shared" si="2"/>
        <v/>
      </c>
      <c r="BE16" s="138"/>
      <c r="BF16" s="138"/>
      <c r="BG16" s="129"/>
      <c r="BH16" s="129"/>
      <c r="BI16" s="129"/>
      <c r="BJ16" s="129"/>
      <c r="BK16" s="129"/>
      <c r="BL16" s="129"/>
      <c r="BM16" s="129"/>
      <c r="BN16" s="129"/>
      <c r="BO16" s="129"/>
      <c r="BP16" s="129"/>
      <c r="BQ16" s="132"/>
      <c r="BR16" s="132"/>
      <c r="BS16" s="132"/>
    </row>
    <row r="17" spans="4:85" ht="14.3" customHeight="1" x14ac:dyDescent="0.3">
      <c r="AB17" s="130"/>
      <c r="AC17" s="130"/>
      <c r="AD17" s="130"/>
      <c r="AE17" s="130"/>
      <c r="AF17" s="130"/>
      <c r="AG17" s="130"/>
      <c r="AH17" s="130"/>
      <c r="AI17" s="130"/>
      <c r="AJ17" s="130"/>
      <c r="AK17" s="97"/>
      <c r="BR17" s="96"/>
      <c r="BS17" s="96"/>
      <c r="BV17" s="95"/>
      <c r="BW17" s="95"/>
      <c r="BX17" s="95"/>
      <c r="BY17" s="95"/>
    </row>
    <row r="18" spans="4:85" ht="15" customHeight="1" x14ac:dyDescent="0.3">
      <c r="BR18" s="96"/>
      <c r="BS18" s="96"/>
    </row>
    <row r="19" spans="4:85" ht="15" customHeight="1" x14ac:dyDescent="0.3">
      <c r="BR19" s="96"/>
      <c r="BS19" s="96"/>
    </row>
    <row r="20" spans="4:85" ht="15" customHeight="1" x14ac:dyDescent="0.3">
      <c r="AY20" s="97"/>
      <c r="BR20" s="96"/>
      <c r="BS20" s="96"/>
    </row>
    <row r="21" spans="4:85" ht="15" customHeight="1" x14ac:dyDescent="0.3">
      <c r="F21" s="127" t="s">
        <v>407</v>
      </c>
      <c r="G21" s="127"/>
      <c r="H21" s="127"/>
      <c r="I21" s="127"/>
      <c r="J21" s="127"/>
      <c r="K21" s="127"/>
      <c r="CB21" s="127" t="s">
        <v>407</v>
      </c>
      <c r="CC21" s="127"/>
      <c r="CD21" s="127"/>
      <c r="CE21" s="127"/>
      <c r="CF21" s="127"/>
      <c r="CG21" s="127"/>
    </row>
    <row r="22" spans="4:85" ht="15" customHeight="1" x14ac:dyDescent="0.3">
      <c r="F22" s="127"/>
      <c r="G22" s="127"/>
      <c r="H22" s="127"/>
      <c r="I22" s="127"/>
      <c r="J22" s="127"/>
      <c r="K22" s="127"/>
      <c r="CB22" s="127"/>
      <c r="CC22" s="127"/>
      <c r="CD22" s="127"/>
      <c r="CE22" s="127"/>
      <c r="CF22" s="127"/>
      <c r="CG22" s="127"/>
    </row>
    <row r="23" spans="4:85" ht="15" customHeight="1" x14ac:dyDescent="0.3">
      <c r="F23" s="130" t="e" vm="30">
        <f>IFERROR(IFERROR(VLOOKUP(UCL디자인!D3,시즌이미지12[[팀명]:[사이즈150]],6,0),UCL디자인!D3),"추첨")</f>
        <v>#VALUE!</v>
      </c>
      <c r="G23" s="130"/>
      <c r="H23" s="130"/>
      <c r="I23" s="130"/>
      <c r="J23" s="95"/>
      <c r="K23" s="95"/>
      <c r="L23" s="96"/>
      <c r="M23" s="96"/>
      <c r="N23" s="127" t="s">
        <v>408</v>
      </c>
      <c r="O23" s="127"/>
      <c r="P23" s="127"/>
      <c r="Q23" s="127"/>
      <c r="R23" s="127"/>
      <c r="S23" s="127"/>
      <c r="T23" s="127"/>
      <c r="U23" s="127"/>
      <c r="BR23" s="96"/>
      <c r="BS23" s="127" t="s">
        <v>408</v>
      </c>
      <c r="BT23" s="127"/>
      <c r="BU23" s="127"/>
      <c r="BV23" s="127"/>
      <c r="BW23" s="127"/>
      <c r="BX23" s="127"/>
      <c r="BY23" s="127"/>
      <c r="CD23" s="130" t="e" vm="31">
        <f>IFERROR(IFERROR(VLOOKUP(UCL디자인!D11,시즌이미지12[[팀명]:[사이즈150]],6,0),UCL디자인!D11),"추첨")</f>
        <v>#VALUE!</v>
      </c>
      <c r="CE23" s="130"/>
      <c r="CF23" s="130"/>
      <c r="CG23" s="130"/>
    </row>
    <row r="24" spans="4:85" ht="15" customHeight="1" x14ac:dyDescent="0.3">
      <c r="F24" s="130"/>
      <c r="G24" s="130"/>
      <c r="H24" s="130"/>
      <c r="I24" s="130"/>
      <c r="L24" s="131">
        <f>UCL디자인!E3</f>
        <v>10</v>
      </c>
      <c r="M24" s="131"/>
      <c r="N24" s="127"/>
      <c r="O24" s="127"/>
      <c r="P24" s="127"/>
      <c r="Q24" s="127"/>
      <c r="R24" s="127"/>
      <c r="S24" s="127"/>
      <c r="T24" s="127"/>
      <c r="U24" s="127"/>
      <c r="BR24" s="96"/>
      <c r="BS24" s="127"/>
      <c r="BT24" s="127"/>
      <c r="BU24" s="127"/>
      <c r="BV24" s="127"/>
      <c r="BW24" s="127"/>
      <c r="BX24" s="127"/>
      <c r="BY24" s="127"/>
      <c r="BZ24" s="131">
        <f>UCL디자인!E11</f>
        <v>5</v>
      </c>
      <c r="CA24" s="131"/>
      <c r="CD24" s="130"/>
      <c r="CE24" s="130"/>
      <c r="CF24" s="130"/>
      <c r="CG24" s="130"/>
    </row>
    <row r="25" spans="4:85" ht="15.7" customHeight="1" x14ac:dyDescent="0.3">
      <c r="F25" s="130"/>
      <c r="G25" s="130"/>
      <c r="H25" s="130"/>
      <c r="I25" s="130"/>
      <c r="L25" s="131"/>
      <c r="M25" s="131"/>
      <c r="N25" s="130" t="e" vm="32">
        <f>IFERROR(IFERROR(VLOOKUP(UCL디자인!F3,시즌이미지12[[팀명]:[사이즈150]],7,0),UCL디자인!F3),"R8 WINNER")</f>
        <v>#VALUE!</v>
      </c>
      <c r="O25" s="130"/>
      <c r="P25" s="130"/>
      <c r="Q25" s="130"/>
      <c r="R25" s="130"/>
      <c r="S25" s="130"/>
      <c r="BR25" s="96"/>
      <c r="BS25" s="96"/>
      <c r="BT25" s="130" t="e" vm="33">
        <f>IFERROR(IFERROR(VLOOKUP(UCL디자인!F11,시즌이미지12[[팀명]:[사이즈150]],7,0),UCL디자인!F11),"R8 WINNER")</f>
        <v>#VALUE!</v>
      </c>
      <c r="BU25" s="130"/>
      <c r="BV25" s="130"/>
      <c r="BW25" s="130"/>
      <c r="BX25" s="130"/>
      <c r="BY25" s="130"/>
      <c r="BZ25" s="131"/>
      <c r="CA25" s="131"/>
      <c r="CD25" s="130"/>
      <c r="CE25" s="130"/>
      <c r="CF25" s="130"/>
      <c r="CG25" s="130"/>
    </row>
    <row r="26" spans="4:85" ht="15" customHeight="1" x14ac:dyDescent="0.3">
      <c r="F26" s="130"/>
      <c r="G26" s="130"/>
      <c r="H26" s="130"/>
      <c r="I26" s="130"/>
      <c r="L26" s="96"/>
      <c r="M26" s="96"/>
      <c r="N26" s="130"/>
      <c r="O26" s="130"/>
      <c r="P26" s="130"/>
      <c r="Q26" s="130"/>
      <c r="R26" s="130"/>
      <c r="S26" s="130"/>
      <c r="BR26" s="96"/>
      <c r="BS26" s="96"/>
      <c r="BT26" s="130"/>
      <c r="BU26" s="130"/>
      <c r="BV26" s="130"/>
      <c r="BW26" s="130"/>
      <c r="BX26" s="130"/>
      <c r="BY26" s="130"/>
      <c r="BZ26" s="96"/>
      <c r="CA26" s="96"/>
      <c r="CD26" s="130"/>
      <c r="CE26" s="130"/>
      <c r="CF26" s="130"/>
      <c r="CG26" s="130"/>
    </row>
    <row r="27" spans="4:85" ht="15" customHeight="1" x14ac:dyDescent="0.3">
      <c r="D27" s="95"/>
      <c r="E27" s="95"/>
      <c r="L27" s="96"/>
      <c r="M27" s="96"/>
      <c r="N27" s="130"/>
      <c r="O27" s="130"/>
      <c r="P27" s="130"/>
      <c r="Q27" s="130"/>
      <c r="R27" s="130"/>
      <c r="S27" s="130"/>
      <c r="BR27" s="96"/>
      <c r="BS27" s="96"/>
      <c r="BT27" s="130"/>
      <c r="BU27" s="130"/>
      <c r="BV27" s="130"/>
      <c r="BW27" s="130"/>
      <c r="BX27" s="130"/>
      <c r="BY27" s="130"/>
      <c r="BZ27" s="96"/>
      <c r="CA27" s="96"/>
    </row>
    <row r="28" spans="4:85" ht="15" customHeight="1" x14ac:dyDescent="0.3">
      <c r="D28" s="95"/>
      <c r="E28" s="95"/>
      <c r="L28" s="96"/>
      <c r="M28" s="96"/>
      <c r="N28" s="130"/>
      <c r="O28" s="130"/>
      <c r="P28" s="130"/>
      <c r="Q28" s="130"/>
      <c r="R28" s="130"/>
      <c r="S28" s="130"/>
      <c r="BR28" s="96"/>
      <c r="BS28" s="96"/>
      <c r="BT28" s="130"/>
      <c r="BU28" s="130"/>
      <c r="BV28" s="130"/>
      <c r="BW28" s="130"/>
      <c r="BX28" s="130"/>
      <c r="BY28" s="130"/>
      <c r="BZ28" s="96"/>
      <c r="CA28" s="96"/>
    </row>
    <row r="29" spans="4:85" ht="15" customHeight="1" x14ac:dyDescent="0.3">
      <c r="F29" s="130" t="e" vm="34">
        <f>IFERROR(IFERROR(VLOOKUP(UCL디자인!D5,시즌이미지12[[팀명]:[사이즈150]],6,0),UCL디자인!D5),"추첨")</f>
        <v>#VALUE!</v>
      </c>
      <c r="G29" s="130"/>
      <c r="H29" s="130"/>
      <c r="I29" s="130"/>
      <c r="L29" s="96"/>
      <c r="M29" s="96"/>
      <c r="N29" s="130"/>
      <c r="O29" s="130"/>
      <c r="P29" s="130"/>
      <c r="Q29" s="130"/>
      <c r="R29" s="130"/>
      <c r="S29" s="130"/>
      <c r="BK29" s="93"/>
      <c r="BR29" s="96"/>
      <c r="BS29" s="96"/>
      <c r="BT29" s="130"/>
      <c r="BU29" s="130"/>
      <c r="BV29" s="130"/>
      <c r="BW29" s="130"/>
      <c r="BX29" s="130"/>
      <c r="BY29" s="130"/>
      <c r="BZ29" s="96"/>
      <c r="CA29" s="96"/>
      <c r="CB29" s="93"/>
      <c r="CC29" s="95"/>
      <c r="CD29" s="130" t="e" vm="35">
        <f>IFERROR(IFERROR(VLOOKUP(UCL디자인!D13,시즌이미지12[[팀명]:[사이즈150]],6,0),UCL디자인!D13),"추첨")</f>
        <v>#VALUE!</v>
      </c>
      <c r="CE29" s="130"/>
      <c r="CF29" s="130"/>
      <c r="CG29" s="130"/>
    </row>
    <row r="30" spans="4:85" ht="14.3" customHeight="1" x14ac:dyDescent="0.3">
      <c r="F30" s="130"/>
      <c r="G30" s="130"/>
      <c r="H30" s="130"/>
      <c r="I30" s="130"/>
      <c r="L30" s="131">
        <f>UCL디자인!E5</f>
        <v>3</v>
      </c>
      <c r="M30" s="131"/>
      <c r="N30" s="130"/>
      <c r="O30" s="130"/>
      <c r="P30" s="130"/>
      <c r="Q30" s="130"/>
      <c r="R30" s="130"/>
      <c r="S30" s="130"/>
      <c r="BR30" s="96"/>
      <c r="BS30" s="96"/>
      <c r="BT30" s="130"/>
      <c r="BU30" s="130"/>
      <c r="BV30" s="130"/>
      <c r="BW30" s="130"/>
      <c r="BX30" s="130"/>
      <c r="BY30" s="130"/>
      <c r="BZ30" s="131">
        <f>UCL디자인!E13</f>
        <v>6</v>
      </c>
      <c r="CA30" s="131"/>
      <c r="CD30" s="130"/>
      <c r="CE30" s="130"/>
      <c r="CF30" s="130"/>
      <c r="CG30" s="130"/>
    </row>
    <row r="31" spans="4:85" ht="15" customHeight="1" x14ac:dyDescent="0.3">
      <c r="F31" s="130"/>
      <c r="G31" s="130"/>
      <c r="H31" s="130"/>
      <c r="I31" s="130"/>
      <c r="L31" s="131"/>
      <c r="M31" s="131"/>
      <c r="P31" s="133">
        <f>UCL디자인!G3</f>
        <v>3</v>
      </c>
      <c r="Q31" s="133"/>
      <c r="AE31" s="130" t="e" vm="36">
        <f>IFERROR(IFERROR(VLOOKUP(UCL디자인!H3,시즌이미지12[[팀명]:[사이즈150]],8,0),UCL디자인!H3),"")</f>
        <v>#VALUE!</v>
      </c>
      <c r="AF31" s="130"/>
      <c r="AG31" s="130"/>
      <c r="AH31" s="130"/>
      <c r="AI31" s="130"/>
      <c r="AJ31" s="130"/>
      <c r="AK31" s="130"/>
      <c r="AL31" s="130"/>
      <c r="BB31" s="130" t="e" vm="37">
        <f>IFERROR(IFERROR(VLOOKUP(UCL디자인!H11,시즌이미지12[[팀명]:[사이즈150]],8,0),UCL디자인!H11),"")</f>
        <v>#VALUE!</v>
      </c>
      <c r="BC31" s="130"/>
      <c r="BD31" s="130"/>
      <c r="BE31" s="130"/>
      <c r="BF31" s="130"/>
      <c r="BG31" s="130"/>
      <c r="BH31" s="130"/>
      <c r="BI31" s="130"/>
      <c r="BR31" s="96"/>
      <c r="BS31" s="96"/>
      <c r="BV31" s="133">
        <f>UCL디자인!G11</f>
        <v>2</v>
      </c>
      <c r="BW31" s="133"/>
      <c r="BZ31" s="131"/>
      <c r="CA31" s="131"/>
      <c r="CD31" s="130"/>
      <c r="CE31" s="130"/>
      <c r="CF31" s="130"/>
      <c r="CG31" s="130"/>
    </row>
    <row r="32" spans="4:85" ht="15" customHeight="1" x14ac:dyDescent="0.3">
      <c r="F32" s="130"/>
      <c r="G32" s="130"/>
      <c r="H32" s="130"/>
      <c r="I32" s="130"/>
      <c r="L32" s="96"/>
      <c r="M32" s="96"/>
      <c r="P32" s="133"/>
      <c r="Q32" s="133"/>
      <c r="AE32" s="130"/>
      <c r="AF32" s="130"/>
      <c r="AG32" s="130"/>
      <c r="AH32" s="130"/>
      <c r="AI32" s="130"/>
      <c r="AJ32" s="130"/>
      <c r="AK32" s="130"/>
      <c r="AL32" s="130"/>
      <c r="AM32" s="134">
        <f>UCL디자인!I3</f>
        <v>4</v>
      </c>
      <c r="AN32" s="134"/>
      <c r="AO32" s="134"/>
      <c r="AP32" s="134"/>
      <c r="AQ32" s="134"/>
      <c r="AW32" s="134">
        <f>UCL디자인!I11</f>
        <v>2</v>
      </c>
      <c r="AX32" s="134"/>
      <c r="AY32" s="134"/>
      <c r="AZ32" s="134"/>
      <c r="BA32" s="134"/>
      <c r="BB32" s="130"/>
      <c r="BC32" s="130"/>
      <c r="BD32" s="130"/>
      <c r="BE32" s="130"/>
      <c r="BF32" s="130"/>
      <c r="BG32" s="130"/>
      <c r="BH32" s="130"/>
      <c r="BI32" s="130"/>
      <c r="BR32" s="96"/>
      <c r="BS32" s="96"/>
      <c r="BV32" s="133"/>
      <c r="BW32" s="133"/>
      <c r="CD32" s="130"/>
      <c r="CE32" s="130"/>
      <c r="CF32" s="130"/>
      <c r="CG32" s="130"/>
    </row>
    <row r="33" spans="6:85" ht="15" customHeight="1" x14ac:dyDescent="0.3">
      <c r="AE33" s="130"/>
      <c r="AF33" s="130"/>
      <c r="AG33" s="130"/>
      <c r="AH33" s="130"/>
      <c r="AI33" s="130"/>
      <c r="AJ33" s="130"/>
      <c r="AK33" s="130"/>
      <c r="AL33" s="130"/>
      <c r="AM33" s="134"/>
      <c r="AN33" s="134"/>
      <c r="AO33" s="134"/>
      <c r="AP33" s="134"/>
      <c r="AQ33" s="134"/>
      <c r="AW33" s="134"/>
      <c r="AX33" s="134"/>
      <c r="AY33" s="134"/>
      <c r="AZ33" s="134"/>
      <c r="BA33" s="134"/>
      <c r="BB33" s="130"/>
      <c r="BC33" s="130"/>
      <c r="BD33" s="130"/>
      <c r="BE33" s="130"/>
      <c r="BF33" s="130"/>
      <c r="BG33" s="130"/>
      <c r="BH33" s="130"/>
      <c r="BI33" s="130"/>
    </row>
    <row r="34" spans="6:85" ht="15" customHeight="1" x14ac:dyDescent="0.3">
      <c r="S34" s="89"/>
      <c r="AE34" s="130"/>
      <c r="AF34" s="130"/>
      <c r="AG34" s="130"/>
      <c r="AH34" s="130"/>
      <c r="AI34" s="130"/>
      <c r="AJ34" s="130"/>
      <c r="AK34" s="130"/>
      <c r="AL34" s="130"/>
      <c r="AM34" s="134"/>
      <c r="AN34" s="134"/>
      <c r="AO34" s="134"/>
      <c r="AP34" s="134"/>
      <c r="AQ34" s="134"/>
      <c r="AW34" s="134"/>
      <c r="AX34" s="134"/>
      <c r="AY34" s="134"/>
      <c r="AZ34" s="134"/>
      <c r="BA34" s="134"/>
      <c r="BB34" s="130"/>
      <c r="BC34" s="130"/>
      <c r="BD34" s="130"/>
      <c r="BE34" s="130"/>
      <c r="BF34" s="130"/>
      <c r="BG34" s="130"/>
      <c r="BH34" s="130"/>
      <c r="BI34" s="130"/>
    </row>
    <row r="35" spans="6:85" ht="15" customHeight="1" x14ac:dyDescent="0.3">
      <c r="S35" s="89"/>
      <c r="AE35" s="130"/>
      <c r="AF35" s="130"/>
      <c r="AG35" s="130"/>
      <c r="AH35" s="130"/>
      <c r="AI35" s="130"/>
      <c r="AJ35" s="130"/>
      <c r="AK35" s="130"/>
      <c r="AL35" s="130"/>
      <c r="AM35" s="134"/>
      <c r="AN35" s="134"/>
      <c r="AO35" s="134"/>
      <c r="AP35" s="134"/>
      <c r="AQ35" s="134"/>
      <c r="AW35" s="134"/>
      <c r="AX35" s="134"/>
      <c r="AY35" s="134"/>
      <c r="AZ35" s="134"/>
      <c r="BA35" s="134"/>
      <c r="BB35" s="130"/>
      <c r="BC35" s="130"/>
      <c r="BD35" s="130"/>
      <c r="BE35" s="130"/>
      <c r="BF35" s="130"/>
      <c r="BG35" s="130"/>
      <c r="BH35" s="130"/>
      <c r="BI35" s="130"/>
      <c r="BR35" s="96"/>
      <c r="BS35" s="96"/>
    </row>
    <row r="36" spans="6:85" ht="15" customHeight="1" x14ac:dyDescent="0.3">
      <c r="AE36" s="130"/>
      <c r="AF36" s="130"/>
      <c r="AG36" s="130"/>
      <c r="AH36" s="130"/>
      <c r="AI36" s="130"/>
      <c r="AJ36" s="130"/>
      <c r="AK36" s="130"/>
      <c r="AL36" s="130"/>
      <c r="AM36" s="134"/>
      <c r="AN36" s="134"/>
      <c r="AO36" s="134"/>
      <c r="AP36" s="134"/>
      <c r="AQ36" s="134"/>
      <c r="AW36" s="134"/>
      <c r="AX36" s="134"/>
      <c r="AY36" s="134"/>
      <c r="AZ36" s="134"/>
      <c r="BA36" s="134"/>
      <c r="BB36" s="130"/>
      <c r="BC36" s="130"/>
      <c r="BD36" s="130"/>
      <c r="BE36" s="130"/>
      <c r="BF36" s="130"/>
      <c r="BG36" s="130"/>
      <c r="BH36" s="130"/>
      <c r="BI36" s="130"/>
      <c r="BR36" s="96"/>
      <c r="BS36" s="96"/>
    </row>
    <row r="37" spans="6:85" ht="15" customHeight="1" x14ac:dyDescent="0.3">
      <c r="F37" s="130" t="e" vm="38">
        <f>IFERROR(IFERROR(VLOOKUP(UCL디자인!D7,시즌이미지12[[팀명]:[사이즈150]],6,0),UCL디자인!D7),"추첨")</f>
        <v>#VALUE!</v>
      </c>
      <c r="G37" s="130"/>
      <c r="H37" s="130"/>
      <c r="I37" s="130"/>
      <c r="J37" s="95"/>
      <c r="K37" s="95"/>
      <c r="L37" s="96"/>
      <c r="M37" s="96"/>
      <c r="N37" s="95"/>
      <c r="O37" s="95"/>
      <c r="P37" s="133">
        <f>UCL디자인!G7</f>
        <v>9</v>
      </c>
      <c r="Q37" s="133"/>
      <c r="AE37" s="130"/>
      <c r="AF37" s="130"/>
      <c r="AG37" s="130"/>
      <c r="AH37" s="130"/>
      <c r="AI37" s="130"/>
      <c r="AJ37" s="130"/>
      <c r="AK37" s="130"/>
      <c r="AL37" s="130"/>
      <c r="AM37" s="134"/>
      <c r="AN37" s="134"/>
      <c r="AO37" s="134"/>
      <c r="AP37" s="134"/>
      <c r="AQ37" s="134"/>
      <c r="AW37" s="134"/>
      <c r="AX37" s="134"/>
      <c r="AY37" s="134"/>
      <c r="AZ37" s="134"/>
      <c r="BA37" s="134"/>
      <c r="BB37" s="130"/>
      <c r="BC37" s="130"/>
      <c r="BD37" s="130"/>
      <c r="BE37" s="130"/>
      <c r="BF37" s="130"/>
      <c r="BG37" s="130"/>
      <c r="BH37" s="130"/>
      <c r="BI37" s="130"/>
      <c r="BR37" s="96"/>
      <c r="BS37" s="96"/>
      <c r="BV37" s="133">
        <f>UCL디자인!G15</f>
        <v>5</v>
      </c>
      <c r="BW37" s="133"/>
      <c r="CD37" s="130" t="e" vm="39">
        <f>IFERROR(IFERROR(VLOOKUP(UCL디자인!D15,시즌이미지12[[팀명]:[사이즈150]],6,0),UCL디자인!D15),"추첨")</f>
        <v>#VALUE!</v>
      </c>
      <c r="CE37" s="130"/>
      <c r="CF37" s="130"/>
      <c r="CG37" s="130"/>
    </row>
    <row r="38" spans="6:85" ht="15" customHeight="1" x14ac:dyDescent="0.3">
      <c r="F38" s="130"/>
      <c r="G38" s="130"/>
      <c r="H38" s="130"/>
      <c r="I38" s="130"/>
      <c r="L38" s="131">
        <f>UCL디자인!E7</f>
        <v>4</v>
      </c>
      <c r="M38" s="131"/>
      <c r="P38" s="133"/>
      <c r="Q38" s="133"/>
      <c r="AE38" s="130"/>
      <c r="AF38" s="130"/>
      <c r="AG38" s="130"/>
      <c r="AH38" s="130"/>
      <c r="AI38" s="130"/>
      <c r="AJ38" s="130"/>
      <c r="AK38" s="130"/>
      <c r="AL38" s="130"/>
      <c r="BB38" s="130"/>
      <c r="BC38" s="130"/>
      <c r="BD38" s="130"/>
      <c r="BE38" s="130"/>
      <c r="BF38" s="130"/>
      <c r="BG38" s="130"/>
      <c r="BH38" s="130"/>
      <c r="BI38" s="130"/>
      <c r="BR38" s="96"/>
      <c r="BS38" s="96"/>
      <c r="BV38" s="133"/>
      <c r="BW38" s="133"/>
      <c r="BZ38" s="131">
        <f>UCL디자인!E15</f>
        <v>8</v>
      </c>
      <c r="CA38" s="131"/>
      <c r="CD38" s="130"/>
      <c r="CE38" s="130"/>
      <c r="CF38" s="130"/>
      <c r="CG38" s="130"/>
    </row>
    <row r="39" spans="6:85" ht="15" customHeight="1" x14ac:dyDescent="0.3">
      <c r="F39" s="130"/>
      <c r="G39" s="130"/>
      <c r="H39" s="130"/>
      <c r="I39" s="130"/>
      <c r="L39" s="131"/>
      <c r="M39" s="131"/>
      <c r="N39" s="130" t="e" vm="40">
        <f>IFERROR(IFERROR(VLOOKUP(UCL디자인!F7,시즌이미지12[[팀명]:[사이즈150]],7,0),UCL디자인!F7),"R8 WINNER")</f>
        <v>#VALUE!</v>
      </c>
      <c r="O39" s="130"/>
      <c r="P39" s="130"/>
      <c r="Q39" s="130"/>
      <c r="R39" s="130"/>
      <c r="S39" s="130"/>
      <c r="AE39" s="135" t="str">
        <f>IF((AE31="")*(BB31=""),"","FINAL")</f>
        <v>FINAL</v>
      </c>
      <c r="AF39" s="135"/>
      <c r="AG39" s="135"/>
      <c r="AH39" s="135"/>
      <c r="AI39" s="135"/>
      <c r="AJ39" s="135"/>
      <c r="AK39" s="135"/>
      <c r="AL39" s="135"/>
      <c r="AM39" s="135"/>
      <c r="AN39" s="135"/>
      <c r="AO39" s="135"/>
      <c r="AP39" s="135"/>
      <c r="AQ39" s="135"/>
      <c r="AR39" s="135"/>
      <c r="AS39" s="135"/>
      <c r="AT39" s="135"/>
      <c r="AU39" s="135"/>
      <c r="AV39" s="135"/>
      <c r="AW39" s="135"/>
      <c r="AX39" s="135"/>
      <c r="AY39" s="135"/>
      <c r="AZ39" s="135"/>
      <c r="BA39" s="135"/>
      <c r="BB39" s="135"/>
      <c r="BC39" s="135"/>
      <c r="BD39" s="135"/>
      <c r="BE39" s="135"/>
      <c r="BF39" s="135"/>
      <c r="BG39" s="135"/>
      <c r="BH39" s="135"/>
      <c r="BI39" s="135"/>
      <c r="BR39" s="96"/>
      <c r="BS39" s="96"/>
      <c r="BT39" s="130" t="e" vm="41">
        <f>IFERROR(IFERROR(VLOOKUP(UCL디자인!F15,시즌이미지12[[팀명]:[사이즈150]],7,0),UCL디자인!F15),"R8 WINNER")</f>
        <v>#VALUE!</v>
      </c>
      <c r="BU39" s="130"/>
      <c r="BV39" s="130"/>
      <c r="BW39" s="130"/>
      <c r="BX39" s="130"/>
      <c r="BY39" s="130"/>
      <c r="BZ39" s="131"/>
      <c r="CA39" s="131"/>
      <c r="CD39" s="130"/>
      <c r="CE39" s="130"/>
      <c r="CF39" s="130"/>
      <c r="CG39" s="130"/>
    </row>
    <row r="40" spans="6:85" ht="15" customHeight="1" x14ac:dyDescent="0.3">
      <c r="F40" s="130"/>
      <c r="G40" s="130"/>
      <c r="H40" s="130"/>
      <c r="I40" s="130"/>
      <c r="L40" s="96"/>
      <c r="M40" s="96"/>
      <c r="N40" s="130"/>
      <c r="O40" s="130"/>
      <c r="P40" s="130"/>
      <c r="Q40" s="130"/>
      <c r="R40" s="130"/>
      <c r="S40" s="130"/>
      <c r="AE40" s="135"/>
      <c r="AF40" s="135"/>
      <c r="AG40" s="135"/>
      <c r="AH40" s="135"/>
      <c r="AI40" s="135"/>
      <c r="AJ40" s="135"/>
      <c r="AK40" s="135"/>
      <c r="AL40" s="135"/>
      <c r="AM40" s="135"/>
      <c r="AN40" s="135"/>
      <c r="AO40" s="135"/>
      <c r="AP40" s="135"/>
      <c r="AQ40" s="135"/>
      <c r="AR40" s="135"/>
      <c r="AS40" s="135"/>
      <c r="AT40" s="135"/>
      <c r="AU40" s="135"/>
      <c r="AV40" s="135"/>
      <c r="AW40" s="135"/>
      <c r="AX40" s="135"/>
      <c r="AY40" s="135"/>
      <c r="AZ40" s="135"/>
      <c r="BA40" s="135"/>
      <c r="BB40" s="135"/>
      <c r="BC40" s="135"/>
      <c r="BD40" s="135"/>
      <c r="BE40" s="135"/>
      <c r="BF40" s="135"/>
      <c r="BG40" s="135"/>
      <c r="BH40" s="135"/>
      <c r="BI40" s="135"/>
      <c r="BR40" s="96"/>
      <c r="BS40" s="96"/>
      <c r="BT40" s="130"/>
      <c r="BU40" s="130"/>
      <c r="BV40" s="130"/>
      <c r="BW40" s="130"/>
      <c r="BX40" s="130"/>
      <c r="BY40" s="130"/>
      <c r="BZ40" s="96"/>
      <c r="CA40" s="96"/>
      <c r="CD40" s="130"/>
      <c r="CE40" s="130"/>
      <c r="CF40" s="130"/>
      <c r="CG40" s="130"/>
    </row>
    <row r="41" spans="6:85" ht="15" customHeight="1" x14ac:dyDescent="0.3">
      <c r="L41" s="96"/>
      <c r="M41" s="96"/>
      <c r="N41" s="130"/>
      <c r="O41" s="130"/>
      <c r="P41" s="130"/>
      <c r="Q41" s="130"/>
      <c r="R41" s="130"/>
      <c r="S41" s="130"/>
      <c r="AE41" s="135"/>
      <c r="AF41" s="135"/>
      <c r="AG41" s="135"/>
      <c r="AH41" s="135"/>
      <c r="AI41" s="135"/>
      <c r="AJ41" s="135"/>
      <c r="AK41" s="135"/>
      <c r="AL41" s="135"/>
      <c r="AM41" s="135"/>
      <c r="AN41" s="135"/>
      <c r="AO41" s="135"/>
      <c r="AP41" s="135"/>
      <c r="AQ41" s="135"/>
      <c r="AR41" s="135"/>
      <c r="AS41" s="135"/>
      <c r="AT41" s="135"/>
      <c r="AU41" s="135"/>
      <c r="AV41" s="135"/>
      <c r="AW41" s="135"/>
      <c r="AX41" s="135"/>
      <c r="AY41" s="135"/>
      <c r="AZ41" s="135"/>
      <c r="BA41" s="135"/>
      <c r="BB41" s="135"/>
      <c r="BC41" s="135"/>
      <c r="BD41" s="135"/>
      <c r="BE41" s="135"/>
      <c r="BF41" s="135"/>
      <c r="BG41" s="135"/>
      <c r="BH41" s="135"/>
      <c r="BI41" s="135"/>
      <c r="BR41" s="96"/>
      <c r="BS41" s="96"/>
      <c r="BT41" s="130"/>
      <c r="BU41" s="130"/>
      <c r="BV41" s="130"/>
      <c r="BW41" s="130"/>
      <c r="BX41" s="130"/>
      <c r="BY41" s="130"/>
      <c r="BZ41" s="96"/>
      <c r="CA41" s="96"/>
      <c r="CC41" s="95"/>
      <c r="CD41" s="95"/>
    </row>
    <row r="42" spans="6:85" ht="15" customHeight="1" x14ac:dyDescent="0.3">
      <c r="L42" s="96"/>
      <c r="M42" s="96"/>
      <c r="N42" s="130"/>
      <c r="O42" s="130"/>
      <c r="P42" s="130"/>
      <c r="Q42" s="130"/>
      <c r="R42" s="130"/>
      <c r="S42" s="130"/>
      <c r="AE42" s="135"/>
      <c r="AF42" s="135"/>
      <c r="AG42" s="135"/>
      <c r="AH42" s="135"/>
      <c r="AI42" s="135"/>
      <c r="AJ42" s="135"/>
      <c r="AK42" s="135"/>
      <c r="AL42" s="135"/>
      <c r="AM42" s="135"/>
      <c r="AN42" s="135"/>
      <c r="AO42" s="135"/>
      <c r="AP42" s="135"/>
      <c r="AQ42" s="135"/>
      <c r="AR42" s="135"/>
      <c r="AS42" s="135"/>
      <c r="AT42" s="135"/>
      <c r="AU42" s="135"/>
      <c r="AV42" s="135"/>
      <c r="AW42" s="135"/>
      <c r="AX42" s="135"/>
      <c r="AY42" s="135"/>
      <c r="AZ42" s="135"/>
      <c r="BA42" s="135"/>
      <c r="BB42" s="135"/>
      <c r="BC42" s="135"/>
      <c r="BD42" s="135"/>
      <c r="BE42" s="135"/>
      <c r="BF42" s="135"/>
      <c r="BG42" s="135"/>
      <c r="BH42" s="135"/>
      <c r="BI42" s="135"/>
      <c r="BR42" s="96"/>
      <c r="BS42" s="96"/>
      <c r="BT42" s="130"/>
      <c r="BU42" s="130"/>
      <c r="BV42" s="130"/>
      <c r="BW42" s="130"/>
      <c r="BX42" s="130"/>
      <c r="BY42" s="130"/>
      <c r="BZ42" s="96"/>
      <c r="CA42" s="96"/>
    </row>
    <row r="43" spans="6:85" ht="15" customHeight="1" x14ac:dyDescent="0.3">
      <c r="F43" s="130" t="e" vm="42">
        <f>IFERROR(IFERROR(VLOOKUP(UCL디자인!D9,시즌이미지12[[팀명]:[사이즈150]],6,0),UCL디자인!D9),"추첨")</f>
        <v>#VALUE!</v>
      </c>
      <c r="G43" s="130"/>
      <c r="H43" s="130"/>
      <c r="I43" s="130"/>
      <c r="L43" s="96"/>
      <c r="M43" s="96"/>
      <c r="N43" s="130"/>
      <c r="O43" s="130"/>
      <c r="P43" s="130"/>
      <c r="Q43" s="130"/>
      <c r="R43" s="130"/>
      <c r="S43" s="130"/>
      <c r="BR43" s="96"/>
      <c r="BS43" s="96"/>
      <c r="BT43" s="130"/>
      <c r="BU43" s="130"/>
      <c r="BV43" s="130"/>
      <c r="BW43" s="130"/>
      <c r="BX43" s="130"/>
      <c r="BY43" s="130"/>
      <c r="BZ43" s="96"/>
      <c r="CA43" s="96"/>
      <c r="CD43" s="130" t="e" vm="43">
        <f>IFERROR(IFERROR(VLOOKUP(UCL디자인!D17,시즌이미지12[[팀명]:[사이즈150]],6,0),UCL디자인!D17),"추첨")</f>
        <v>#VALUE!</v>
      </c>
      <c r="CE43" s="130"/>
      <c r="CF43" s="130"/>
      <c r="CG43" s="130"/>
    </row>
    <row r="44" spans="6:85" ht="15" customHeight="1" x14ac:dyDescent="0.3">
      <c r="F44" s="130"/>
      <c r="G44" s="130"/>
      <c r="H44" s="130"/>
      <c r="I44" s="130"/>
      <c r="L44" s="131">
        <f>UCL디자인!E9</f>
        <v>7</v>
      </c>
      <c r="M44" s="131"/>
      <c r="N44" s="130"/>
      <c r="O44" s="130"/>
      <c r="P44" s="130"/>
      <c r="Q44" s="130"/>
      <c r="R44" s="130"/>
      <c r="S44" s="130"/>
      <c r="BR44" s="96"/>
      <c r="BS44" s="96"/>
      <c r="BT44" s="130"/>
      <c r="BU44" s="130"/>
      <c r="BV44" s="130"/>
      <c r="BW44" s="130"/>
      <c r="BX44" s="130"/>
      <c r="BY44" s="130"/>
      <c r="BZ44" s="131">
        <f>UCL디자인!E17</f>
        <v>6</v>
      </c>
      <c r="CA44" s="131"/>
      <c r="CD44" s="130"/>
      <c r="CE44" s="130"/>
      <c r="CF44" s="130"/>
      <c r="CG44" s="130"/>
    </row>
    <row r="45" spans="6:85" ht="15" customHeight="1" x14ac:dyDescent="0.3">
      <c r="F45" s="130"/>
      <c r="G45" s="130"/>
      <c r="H45" s="130"/>
      <c r="I45" s="130"/>
      <c r="L45" s="131"/>
      <c r="M45" s="131"/>
      <c r="BZ45" s="131"/>
      <c r="CA45" s="131"/>
      <c r="CD45" s="130"/>
      <c r="CE45" s="130"/>
      <c r="CF45" s="130"/>
      <c r="CG45" s="130"/>
    </row>
    <row r="46" spans="6:85" ht="15" customHeight="1" x14ac:dyDescent="0.3">
      <c r="F46" s="130"/>
      <c r="G46" s="130"/>
      <c r="H46" s="130"/>
      <c r="I46" s="130"/>
      <c r="CD46" s="130"/>
      <c r="CE46" s="130"/>
      <c r="CF46" s="130"/>
      <c r="CG46" s="130"/>
    </row>
    <row r="51" spans="38:38" ht="20.7" customHeight="1" x14ac:dyDescent="0.3"/>
    <row r="56" spans="38:38" ht="15" customHeight="1" x14ac:dyDescent="0.3">
      <c r="AL56" s="130"/>
    </row>
    <row r="57" spans="38:38" ht="15" customHeight="1" x14ac:dyDescent="0.3">
      <c r="AL57" s="130"/>
    </row>
    <row r="58" spans="38:38" ht="15" customHeight="1" x14ac:dyDescent="0.3">
      <c r="AL58" s="130"/>
    </row>
    <row r="59" spans="38:38" ht="15" customHeight="1" x14ac:dyDescent="0.3">
      <c r="AL59" s="130"/>
    </row>
    <row r="60" spans="38:38" ht="15" customHeight="1" x14ac:dyDescent="0.3">
      <c r="AL60" s="130"/>
    </row>
    <row r="61" spans="38:38" ht="15" customHeight="1" x14ac:dyDescent="0.3">
      <c r="AL61" s="130"/>
    </row>
    <row r="62" spans="38:38" ht="15" customHeight="1" x14ac:dyDescent="0.3">
      <c r="AL62" s="130"/>
    </row>
    <row r="63" spans="38:38" ht="15" customHeight="1" x14ac:dyDescent="0.3">
      <c r="AL63" s="130"/>
    </row>
  </sheetData>
  <mergeCells count="65">
    <mergeCell ref="BQ6:BS6"/>
    <mergeCell ref="BE6:BP6"/>
    <mergeCell ref="BE7:BF8"/>
    <mergeCell ref="BB7:BD8"/>
    <mergeCell ref="BB9:BD10"/>
    <mergeCell ref="BG7:BP8"/>
    <mergeCell ref="BE9:BF10"/>
    <mergeCell ref="W6:AN8"/>
    <mergeCell ref="W3:AN5"/>
    <mergeCell ref="F23:I26"/>
    <mergeCell ref="CD23:CG26"/>
    <mergeCell ref="L24:M25"/>
    <mergeCell ref="BZ24:CA25"/>
    <mergeCell ref="AB9:AJ17"/>
    <mergeCell ref="BB15:BD16"/>
    <mergeCell ref="BG9:BP10"/>
    <mergeCell ref="BE11:BF12"/>
    <mergeCell ref="BE13:BF14"/>
    <mergeCell ref="BE15:BF16"/>
    <mergeCell ref="BG11:BP12"/>
    <mergeCell ref="BG13:BP14"/>
    <mergeCell ref="BB3:BS5"/>
    <mergeCell ref="BB6:BD6"/>
    <mergeCell ref="BV37:BW38"/>
    <mergeCell ref="AE31:AL38"/>
    <mergeCell ref="BB31:BI38"/>
    <mergeCell ref="F37:I40"/>
    <mergeCell ref="CD37:CG40"/>
    <mergeCell ref="L38:M39"/>
    <mergeCell ref="BZ38:CA39"/>
    <mergeCell ref="N39:S44"/>
    <mergeCell ref="BT39:BY44"/>
    <mergeCell ref="AE39:BI42"/>
    <mergeCell ref="AL62:AL63"/>
    <mergeCell ref="F43:I46"/>
    <mergeCell ref="CD43:CG46"/>
    <mergeCell ref="L44:M45"/>
    <mergeCell ref="BZ44:CA45"/>
    <mergeCell ref="AL56:AL57"/>
    <mergeCell ref="AL58:AL59"/>
    <mergeCell ref="AL60:AL61"/>
    <mergeCell ref="F29:I32"/>
    <mergeCell ref="CD29:CG32"/>
    <mergeCell ref="L30:M31"/>
    <mergeCell ref="BQ7:BS8"/>
    <mergeCell ref="BQ9:BS10"/>
    <mergeCell ref="BQ11:BS12"/>
    <mergeCell ref="BQ13:BS14"/>
    <mergeCell ref="BQ15:BS16"/>
    <mergeCell ref="BZ30:CA31"/>
    <mergeCell ref="N25:S30"/>
    <mergeCell ref="BT25:BY30"/>
    <mergeCell ref="P31:Q32"/>
    <mergeCell ref="BV31:BW32"/>
    <mergeCell ref="AM32:AQ37"/>
    <mergeCell ref="AW32:BA37"/>
    <mergeCell ref="P37:Q38"/>
    <mergeCell ref="CP11:DB13"/>
    <mergeCell ref="CB21:CG22"/>
    <mergeCell ref="F21:K22"/>
    <mergeCell ref="N23:U24"/>
    <mergeCell ref="BS23:BY24"/>
    <mergeCell ref="BB11:BD12"/>
    <mergeCell ref="BB13:BD14"/>
    <mergeCell ref="BG15:BP16"/>
  </mergeCells>
  <phoneticPr fontId="1" type="noConversion"/>
  <conditionalFormatting sqref="P37:Q38 P31:Q32">
    <cfRule type="top10" dxfId="37" priority="7" rank="1"/>
  </conditionalFormatting>
  <conditionalFormatting sqref="L24:M25 L30:M31">
    <cfRule type="top10" dxfId="36" priority="6" rank="1"/>
  </conditionalFormatting>
  <conditionalFormatting sqref="L38:M39 L44:M45">
    <cfRule type="top10" dxfId="35" priority="5" rank="1"/>
  </conditionalFormatting>
  <conditionalFormatting sqref="BZ24:CA25 BZ30:CA31">
    <cfRule type="top10" dxfId="34" priority="4" rank="1"/>
  </conditionalFormatting>
  <conditionalFormatting sqref="BZ38:CA39 BZ44:CA45">
    <cfRule type="top10" dxfId="33" priority="3" rank="1"/>
  </conditionalFormatting>
  <conditionalFormatting sqref="BV37:BW38 BV31:BW32">
    <cfRule type="top10" dxfId="32" priority="2" rank="1"/>
  </conditionalFormatting>
  <conditionalFormatting sqref="AM32:BA37">
    <cfRule type="top10" dxfId="31" priority="1" rank="1"/>
  </conditionalFormatting>
  <pageMargins left="0.7" right="0.7" top="0.75" bottom="0.75" header="0.3" footer="0.3"/>
  <pageSetup paperSize="9" orientation="portrait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5" name="Button 1">
              <controlPr defaultSize="0" print="0" autoFill="0" autoPict="0" macro="[0]!Module1.CopyRangeAsImage_Strong">
                <anchor moveWithCells="1" sizeWithCells="1">
                  <from>
                    <xdr:col>91</xdr:col>
                    <xdr:colOff>135802</xdr:colOff>
                    <xdr:row>15</xdr:row>
                    <xdr:rowOff>135802</xdr:rowOff>
                  </from>
                  <to>
                    <xdr:col>96</xdr:col>
                    <xdr:colOff>144855</xdr:colOff>
                    <xdr:row>18</xdr:row>
                    <xdr:rowOff>108642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A8813-F9DA-4212-AEB8-FBC6E10CB75A}">
  <sheetPr codeName="Sheet4">
    <tabColor theme="3" tint="0.89999084444715716"/>
  </sheetPr>
  <dimension ref="A1:DO63"/>
  <sheetViews>
    <sheetView showGridLines="0" zoomScaleNormal="100" workbookViewId="0">
      <selection activeCell="CR27" sqref="CR27"/>
    </sheetView>
  </sheetViews>
  <sheetFormatPr defaultColWidth="2.625" defaultRowHeight="15" customHeight="1" x14ac:dyDescent="0.3"/>
  <cols>
    <col min="1" max="1" width="3.25" style="104" customWidth="1"/>
    <col min="2" max="19" width="2.625" style="104"/>
    <col min="20" max="20" width="2.625" style="107"/>
    <col min="21" max="21" width="2.875" style="107" bestFit="1" customWidth="1"/>
    <col min="22" max="24" width="2.625" style="104"/>
    <col min="25" max="25" width="2.875" style="104" bestFit="1" customWidth="1"/>
    <col min="26" max="66" width="2.625" style="104"/>
    <col min="67" max="67" width="2.625" style="104" customWidth="1"/>
    <col min="68" max="90" width="2.625" style="104"/>
    <col min="91" max="91" width="2.625" style="104" customWidth="1"/>
    <col min="92" max="16384" width="2.625" style="104"/>
  </cols>
  <sheetData>
    <row r="1" spans="1:119" ht="15" customHeight="1" x14ac:dyDescent="0.3">
      <c r="A1" s="102"/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2"/>
      <c r="T1" s="103"/>
      <c r="U1" s="103"/>
      <c r="V1" s="102"/>
      <c r="W1" s="102"/>
      <c r="X1" s="102"/>
      <c r="Y1" s="102"/>
      <c r="Z1" s="102"/>
      <c r="AA1" s="102"/>
      <c r="AB1" s="102"/>
      <c r="AC1" s="102"/>
      <c r="AD1" s="102"/>
      <c r="AE1" s="102"/>
      <c r="AF1" s="102"/>
      <c r="AG1" s="102"/>
      <c r="AH1" s="102"/>
      <c r="AI1" s="102"/>
      <c r="AJ1" s="102"/>
      <c r="AK1" s="102"/>
      <c r="AL1" s="102"/>
      <c r="AM1" s="102"/>
      <c r="AN1" s="102"/>
      <c r="AO1" s="102"/>
      <c r="AP1" s="102"/>
      <c r="AQ1" s="102"/>
      <c r="AR1" s="102"/>
      <c r="AS1" s="102"/>
      <c r="AT1" s="102"/>
      <c r="AU1" s="102"/>
      <c r="AV1" s="102"/>
      <c r="AW1" s="102"/>
      <c r="AX1" s="102"/>
      <c r="AY1" s="102"/>
      <c r="AZ1" s="102"/>
      <c r="BA1" s="102"/>
      <c r="BB1" s="102"/>
      <c r="BC1" s="102"/>
      <c r="BD1" s="102"/>
      <c r="BE1" s="102"/>
      <c r="BF1" s="102"/>
      <c r="BG1" s="102"/>
      <c r="BH1" s="102"/>
      <c r="BI1" s="102"/>
      <c r="BJ1" s="102"/>
      <c r="BK1" s="102"/>
      <c r="BL1" s="102"/>
      <c r="BM1" s="102"/>
      <c r="BN1" s="102"/>
      <c r="BO1" s="102"/>
      <c r="BP1" s="102"/>
      <c r="BQ1" s="102"/>
      <c r="BR1" s="102"/>
      <c r="BS1" s="102"/>
      <c r="BT1" s="102"/>
      <c r="BU1" s="102"/>
      <c r="BV1" s="102"/>
      <c r="BW1" s="102"/>
      <c r="BX1" s="102"/>
      <c r="BY1" s="102"/>
      <c r="BZ1" s="102"/>
      <c r="CA1" s="102"/>
      <c r="CB1" s="102"/>
      <c r="CC1" s="102"/>
      <c r="CD1" s="102"/>
      <c r="CE1" s="102"/>
      <c r="CF1" s="102"/>
      <c r="CG1" s="102"/>
      <c r="CH1" s="102"/>
      <c r="CI1" s="102"/>
    </row>
    <row r="2" spans="1:119" s="105" customFormat="1" ht="15" customHeight="1" x14ac:dyDescent="0.3">
      <c r="Y2" s="104"/>
      <c r="AD2" s="143" t="s">
        <v>161</v>
      </c>
      <c r="AE2" s="143"/>
      <c r="AF2" s="143"/>
      <c r="AG2" s="143"/>
      <c r="AH2" s="143"/>
      <c r="AI2" s="143"/>
      <c r="AJ2" s="143"/>
      <c r="AK2" s="143"/>
      <c r="AL2" s="143"/>
      <c r="AM2" s="143"/>
      <c r="AN2" s="143"/>
      <c r="AO2" s="143"/>
      <c r="AP2" s="143"/>
      <c r="AQ2" s="143"/>
      <c r="AR2" s="143"/>
      <c r="AS2" s="143"/>
      <c r="AT2" s="143"/>
      <c r="AU2" s="143"/>
      <c r="AV2" s="143"/>
      <c r="AW2" s="143"/>
      <c r="AX2" s="143"/>
      <c r="AY2" s="143"/>
      <c r="AZ2" s="143"/>
      <c r="BA2" s="143"/>
      <c r="BB2" s="143"/>
      <c r="BC2" s="143"/>
      <c r="BD2" s="143"/>
      <c r="BE2" s="143"/>
      <c r="BF2" s="143"/>
      <c r="BG2" s="143"/>
      <c r="BH2" s="143"/>
      <c r="BI2" s="143"/>
      <c r="BJ2" s="143"/>
      <c r="BS2" s="106"/>
      <c r="BX2" s="106"/>
      <c r="BY2" s="106"/>
      <c r="CC2" s="106"/>
      <c r="CD2" s="106"/>
      <c r="CE2" s="106"/>
      <c r="CF2" s="106"/>
      <c r="CG2" s="106"/>
      <c r="CH2" s="106"/>
      <c r="CI2" s="106"/>
      <c r="CJ2" s="106"/>
      <c r="CK2" s="106"/>
      <c r="CL2" s="104"/>
      <c r="CM2" s="104"/>
      <c r="CN2" s="104"/>
      <c r="CO2" s="104"/>
      <c r="CP2" s="104"/>
      <c r="CQ2" s="104"/>
      <c r="DO2" s="104"/>
    </row>
    <row r="3" spans="1:119" s="105" customFormat="1" ht="15" customHeight="1" x14ac:dyDescent="0.3">
      <c r="Y3" s="104"/>
      <c r="AD3" s="143"/>
      <c r="AE3" s="143"/>
      <c r="AF3" s="143"/>
      <c r="AG3" s="143"/>
      <c r="AH3" s="143"/>
      <c r="AI3" s="143"/>
      <c r="AJ3" s="143"/>
      <c r="AK3" s="143"/>
      <c r="AL3" s="143"/>
      <c r="AM3" s="143"/>
      <c r="AN3" s="143"/>
      <c r="AO3" s="143"/>
      <c r="AP3" s="143"/>
      <c r="AQ3" s="143"/>
      <c r="AR3" s="143"/>
      <c r="AS3" s="143"/>
      <c r="AT3" s="143"/>
      <c r="AU3" s="143"/>
      <c r="AV3" s="143"/>
      <c r="AW3" s="143"/>
      <c r="AX3" s="143"/>
      <c r="AY3" s="143"/>
      <c r="AZ3" s="143"/>
      <c r="BA3" s="143"/>
      <c r="BB3" s="143"/>
      <c r="BC3" s="143"/>
      <c r="BD3" s="143"/>
      <c r="BE3" s="143"/>
      <c r="BF3" s="143"/>
      <c r="BG3" s="143"/>
      <c r="BH3" s="143"/>
      <c r="BI3" s="143"/>
      <c r="BJ3" s="143"/>
      <c r="BS3" s="106"/>
      <c r="BX3" s="106"/>
      <c r="BY3" s="106"/>
      <c r="CC3" s="106"/>
      <c r="CD3" s="106"/>
      <c r="CE3" s="106"/>
      <c r="CF3" s="106"/>
      <c r="CG3" s="106"/>
      <c r="CH3" s="106"/>
      <c r="CI3" s="106"/>
      <c r="CJ3" s="106"/>
      <c r="CK3" s="106"/>
      <c r="CL3" s="104"/>
      <c r="CM3" s="104"/>
      <c r="CN3" s="104"/>
      <c r="CO3" s="104"/>
      <c r="DO3" s="104"/>
    </row>
    <row r="4" spans="1:119" s="105" customFormat="1" ht="15" customHeight="1" x14ac:dyDescent="0.3">
      <c r="B4" s="106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R4" s="106"/>
      <c r="S4" s="106"/>
      <c r="T4" s="107"/>
      <c r="Y4" s="104"/>
      <c r="Z4" s="104"/>
      <c r="AA4" s="104"/>
      <c r="AB4" s="104"/>
      <c r="AC4" s="104"/>
      <c r="AD4" s="143"/>
      <c r="AE4" s="143"/>
      <c r="AF4" s="143"/>
      <c r="AG4" s="143"/>
      <c r="AH4" s="143"/>
      <c r="AI4" s="143"/>
      <c r="AJ4" s="143"/>
      <c r="AK4" s="143"/>
      <c r="AL4" s="143"/>
      <c r="AM4" s="143"/>
      <c r="AN4" s="143"/>
      <c r="AO4" s="143"/>
      <c r="AP4" s="143"/>
      <c r="AQ4" s="143"/>
      <c r="AR4" s="143"/>
      <c r="AS4" s="143"/>
      <c r="AT4" s="143"/>
      <c r="AU4" s="143"/>
      <c r="AV4" s="143"/>
      <c r="AW4" s="143"/>
      <c r="AX4" s="143"/>
      <c r="AY4" s="143"/>
      <c r="AZ4" s="143"/>
      <c r="BA4" s="143"/>
      <c r="BB4" s="143"/>
      <c r="BC4" s="143"/>
      <c r="BD4" s="143"/>
      <c r="BE4" s="143"/>
      <c r="BF4" s="143"/>
      <c r="BG4" s="143"/>
      <c r="BH4" s="143"/>
      <c r="BI4" s="143"/>
      <c r="BJ4" s="143"/>
      <c r="BS4" s="106"/>
      <c r="BX4" s="106"/>
      <c r="BY4" s="106"/>
      <c r="CC4" s="106"/>
      <c r="CD4" s="106"/>
      <c r="CE4" s="106"/>
      <c r="CF4" s="106"/>
      <c r="CG4" s="106"/>
      <c r="CH4" s="106"/>
      <c r="CI4" s="106"/>
      <c r="CJ4" s="106"/>
      <c r="CK4" s="106"/>
      <c r="CL4" s="104"/>
      <c r="CM4" s="104"/>
      <c r="CN4" s="104"/>
      <c r="CO4" s="104"/>
      <c r="DO4" s="104"/>
    </row>
    <row r="5" spans="1:119" s="105" customFormat="1" ht="15" customHeight="1" x14ac:dyDescent="0.3">
      <c r="A5" s="104"/>
      <c r="B5" s="106"/>
      <c r="C5" s="106"/>
      <c r="D5" s="106"/>
      <c r="E5" s="141" t="e" vm="44">
        <f>IF(FA컵디자인!B3="부전승","",VLOOKUP(FA컵디자인!B3,시즌이미지12[[팀명]:[사이즈125]],4,0))</f>
        <v>#VALUE!</v>
      </c>
      <c r="F5" s="141"/>
      <c r="G5" s="141"/>
      <c r="H5" s="141"/>
      <c r="I5" s="140" t="str">
        <f>FA컵디자인!C3</f>
        <v/>
      </c>
      <c r="J5" s="140"/>
      <c r="K5" s="106"/>
      <c r="L5" s="109"/>
      <c r="M5" s="109"/>
      <c r="R5" s="106"/>
      <c r="S5" s="106"/>
      <c r="T5" s="107"/>
      <c r="Y5" s="104"/>
      <c r="Z5" s="104"/>
      <c r="AA5" s="104"/>
      <c r="AB5" s="104"/>
      <c r="AC5" s="104"/>
      <c r="AD5" s="104"/>
      <c r="AE5" s="104"/>
      <c r="AF5" s="104"/>
      <c r="AG5" s="148" t="s">
        <v>168</v>
      </c>
      <c r="AH5" s="148"/>
      <c r="AI5" s="148"/>
      <c r="AJ5" s="148"/>
      <c r="AK5" s="148"/>
      <c r="AL5" s="148"/>
      <c r="AM5" s="148"/>
      <c r="AN5" s="148"/>
      <c r="AO5" s="148"/>
      <c r="AP5" s="148"/>
      <c r="AQ5" s="148"/>
      <c r="AR5" s="148"/>
      <c r="AS5" s="148"/>
      <c r="AT5" s="140" t="s">
        <v>138</v>
      </c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S5" s="106"/>
      <c r="BX5" s="106"/>
      <c r="BY5" s="106"/>
      <c r="CC5" s="106"/>
      <c r="CD5" s="140" t="str">
        <f>FA컵디자인!C11</f>
        <v/>
      </c>
      <c r="CE5" s="140"/>
      <c r="CF5" s="141" t="e" vm="45">
        <f>IF(FA컵디자인!B11="부전승","",VLOOKUP(FA컵디자인!B11,시즌이미지12[[팀명]:[사이즈125]],4,0))</f>
        <v>#VALUE!</v>
      </c>
      <c r="CG5" s="141"/>
      <c r="CH5" s="141"/>
      <c r="CI5" s="141"/>
      <c r="CJ5" s="106"/>
      <c r="CK5" s="106"/>
      <c r="CL5" s="104"/>
      <c r="CM5" s="104"/>
      <c r="CN5" s="104"/>
      <c r="CO5" s="104"/>
      <c r="CP5" s="104"/>
      <c r="CQ5" s="104"/>
      <c r="DO5" s="104"/>
    </row>
    <row r="6" spans="1:119" ht="15" customHeight="1" x14ac:dyDescent="0.3">
      <c r="E6" s="141"/>
      <c r="F6" s="141"/>
      <c r="G6" s="141"/>
      <c r="H6" s="141"/>
      <c r="I6" s="140"/>
      <c r="J6" s="140"/>
      <c r="AG6" s="148"/>
      <c r="AH6" s="148"/>
      <c r="AI6" s="148"/>
      <c r="AJ6" s="148"/>
      <c r="AK6" s="148"/>
      <c r="AL6" s="148"/>
      <c r="AM6" s="148"/>
      <c r="AN6" s="148"/>
      <c r="AO6" s="148"/>
      <c r="AP6" s="148"/>
      <c r="AQ6" s="148"/>
      <c r="AR6" s="148"/>
      <c r="AS6" s="148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CD6" s="140"/>
      <c r="CE6" s="140"/>
      <c r="CF6" s="141"/>
      <c r="CG6" s="141"/>
      <c r="CH6" s="141"/>
      <c r="CI6" s="141"/>
    </row>
    <row r="7" spans="1:119" ht="15" customHeight="1" x14ac:dyDescent="0.3">
      <c r="E7" s="141"/>
      <c r="F7" s="141"/>
      <c r="G7" s="141"/>
      <c r="H7" s="141"/>
      <c r="AG7" s="148"/>
      <c r="AH7" s="148"/>
      <c r="AI7" s="148"/>
      <c r="AJ7" s="148"/>
      <c r="AK7" s="148"/>
      <c r="AL7" s="148"/>
      <c r="AM7" s="148"/>
      <c r="AN7" s="148"/>
      <c r="AO7" s="148"/>
      <c r="AP7" s="148"/>
      <c r="AQ7" s="148"/>
      <c r="AR7" s="148"/>
      <c r="AS7" s="148"/>
      <c r="AT7" s="142" t="s">
        <v>27</v>
      </c>
      <c r="AU7" s="142"/>
      <c r="AV7" s="142" t="s">
        <v>55</v>
      </c>
      <c r="AW7" s="142"/>
      <c r="AX7" s="142"/>
      <c r="AY7" s="142"/>
      <c r="AZ7" s="142"/>
      <c r="BA7" s="142"/>
      <c r="BB7" s="142"/>
      <c r="BC7" s="142"/>
      <c r="BD7" s="142"/>
      <c r="BE7" s="142"/>
      <c r="BF7" s="142"/>
      <c r="BG7" s="142" t="s">
        <v>36</v>
      </c>
      <c r="BH7" s="142"/>
      <c r="BI7" s="142"/>
      <c r="CF7" s="141"/>
      <c r="CG7" s="141"/>
      <c r="CH7" s="141"/>
      <c r="CI7" s="141"/>
    </row>
    <row r="8" spans="1:119" ht="15" customHeight="1" x14ac:dyDescent="0.3">
      <c r="E8" s="141"/>
      <c r="F8" s="141"/>
      <c r="G8" s="141"/>
      <c r="H8" s="141"/>
      <c r="K8" s="141" t="e" vm="46">
        <f>IFERROR(IFERROR(VLOOKUP(FA컵디자인!D3,시즌이미지12[[팀명]:[사이즈125]],5,0),FA컵디자인!D3),"R16 W")</f>
        <v>#VALUE!</v>
      </c>
      <c r="L8" s="141"/>
      <c r="M8" s="141"/>
      <c r="N8" s="141"/>
      <c r="O8" s="146">
        <f>FA컵디자인!E3</f>
        <v>5</v>
      </c>
      <c r="P8" s="146"/>
      <c r="AG8" s="141" t="e" vm="41">
        <f>IFERROR(IFERROR(VLOOKUP(FA컵디자인!J3,시즌이미지12[[팀명]:[사이즈125]],7,0),FA컵디자인!J3),"")</f>
        <v>#VALUE!</v>
      </c>
      <c r="AH8" s="141"/>
      <c r="AI8" s="141"/>
      <c r="AJ8" s="141"/>
      <c r="AK8" s="141"/>
      <c r="AL8" s="141"/>
      <c r="AM8" s="141"/>
      <c r="AN8" s="141"/>
      <c r="AO8" s="141"/>
      <c r="AP8" s="141"/>
      <c r="AQ8" s="141"/>
      <c r="AR8" s="141"/>
      <c r="AS8" s="141"/>
      <c r="AT8" s="145">
        <f>IF(AX8="기록없음","",1)</f>
        <v>1</v>
      </c>
      <c r="AU8" s="145"/>
      <c r="AV8" s="141" t="e" vm="1">
        <f>IFERROR(VLOOKUP(득점왕DB!$R6,LOGO_DB!$D:$F,3,0),"")</f>
        <v>#VALUE!</v>
      </c>
      <c r="AW8" s="141"/>
      <c r="AX8" s="144" t="str">
        <f>IF(득점왕DB!S6=0,"기록없음",득점왕DB!S6)</f>
        <v>세루 기라시</v>
      </c>
      <c r="AY8" s="144"/>
      <c r="AZ8" s="144"/>
      <c r="BA8" s="144"/>
      <c r="BB8" s="144"/>
      <c r="BC8" s="144"/>
      <c r="BD8" s="144"/>
      <c r="BE8" s="144"/>
      <c r="BF8" s="144"/>
      <c r="BG8" s="149">
        <f>IF(득점왕DB!T6=0,"",득점왕DB!T6)</f>
        <v>5</v>
      </c>
      <c r="BH8" s="149"/>
      <c r="BI8" s="149"/>
      <c r="BX8" s="146">
        <f>FA컵디자인!E11</f>
        <v>7</v>
      </c>
      <c r="BY8" s="146"/>
      <c r="BZ8" s="141" t="e" vm="47">
        <f>IFERROR(IFERROR(VLOOKUP(FA컵디자인!D11,시즌이미지12[[팀명]:[사이즈125]],5,0),FA컵디자인!D11),"R16 W")</f>
        <v>#VALUE!</v>
      </c>
      <c r="CA8" s="141"/>
      <c r="CB8" s="141"/>
      <c r="CC8" s="141"/>
      <c r="CF8" s="141"/>
      <c r="CG8" s="141"/>
      <c r="CH8" s="141"/>
      <c r="CI8" s="141"/>
    </row>
    <row r="9" spans="1:119" ht="15" customHeight="1" x14ac:dyDescent="0.3">
      <c r="K9" s="141"/>
      <c r="L9" s="141"/>
      <c r="M9" s="141"/>
      <c r="N9" s="141"/>
      <c r="O9" s="146"/>
      <c r="P9" s="146"/>
      <c r="AG9" s="141"/>
      <c r="AH9" s="141"/>
      <c r="AI9" s="141"/>
      <c r="AJ9" s="141"/>
      <c r="AK9" s="141"/>
      <c r="AL9" s="141"/>
      <c r="AM9" s="141"/>
      <c r="AN9" s="141"/>
      <c r="AO9" s="141"/>
      <c r="AP9" s="141"/>
      <c r="AQ9" s="141"/>
      <c r="AR9" s="141"/>
      <c r="AS9" s="141"/>
      <c r="AT9" s="145"/>
      <c r="AU9" s="145"/>
      <c r="AV9" s="141"/>
      <c r="AW9" s="141"/>
      <c r="AX9" s="144"/>
      <c r="AY9" s="144"/>
      <c r="AZ9" s="144"/>
      <c r="BA9" s="144"/>
      <c r="BB9" s="144"/>
      <c r="BC9" s="144"/>
      <c r="BD9" s="144"/>
      <c r="BE9" s="144"/>
      <c r="BF9" s="144"/>
      <c r="BG9" s="149"/>
      <c r="BH9" s="149"/>
      <c r="BI9" s="149"/>
      <c r="BX9" s="146"/>
      <c r="BY9" s="146"/>
      <c r="BZ9" s="141"/>
      <c r="CA9" s="141"/>
      <c r="CB9" s="141"/>
      <c r="CC9" s="141"/>
    </row>
    <row r="10" spans="1:119" ht="15" customHeight="1" x14ac:dyDescent="0.3">
      <c r="K10" s="141"/>
      <c r="L10" s="141"/>
      <c r="M10" s="141"/>
      <c r="N10" s="141"/>
      <c r="AG10" s="141"/>
      <c r="AH10" s="141"/>
      <c r="AI10" s="141"/>
      <c r="AJ10" s="141"/>
      <c r="AK10" s="141"/>
      <c r="AL10" s="141"/>
      <c r="AM10" s="141"/>
      <c r="AN10" s="141"/>
      <c r="AO10" s="141"/>
      <c r="AP10" s="141"/>
      <c r="AQ10" s="141"/>
      <c r="AR10" s="141"/>
      <c r="AS10" s="141"/>
      <c r="AT10" s="145">
        <f>IF(AX10="","",2)</f>
        <v>2</v>
      </c>
      <c r="AU10" s="145"/>
      <c r="AV10" s="141" t="e" vm="4">
        <f>IFERROR(VLOOKUP(득점왕DB!$R7,LOGO_DB!$D:$F,3,0),"")</f>
        <v>#VALUE!</v>
      </c>
      <c r="AW10" s="141"/>
      <c r="AX10" s="144" t="str">
        <f>IF(득점왕DB!S7="","",득점왕DB!S7)</f>
        <v>사뮈엘 에토</v>
      </c>
      <c r="AY10" s="144"/>
      <c r="AZ10" s="144"/>
      <c r="BA10" s="144"/>
      <c r="BB10" s="144"/>
      <c r="BC10" s="144"/>
      <c r="BD10" s="144"/>
      <c r="BE10" s="144"/>
      <c r="BF10" s="144"/>
      <c r="BG10" s="149">
        <f>IF(득점왕DB!T7=0,"",득점왕DB!T7)</f>
        <v>4</v>
      </c>
      <c r="BH10" s="149"/>
      <c r="BI10" s="149"/>
      <c r="BZ10" s="141"/>
      <c r="CA10" s="141"/>
      <c r="CB10" s="141"/>
      <c r="CC10" s="141"/>
    </row>
    <row r="11" spans="1:119" ht="15" customHeight="1" x14ac:dyDescent="0.3">
      <c r="E11" s="141" t="str">
        <f>IF(FA컵디자인!B4="부전승","",VLOOKUP(FA컵디자인!B4,시즌이미지12[[팀명]:[사이즈125]],4,0))</f>
        <v/>
      </c>
      <c r="F11" s="141"/>
      <c r="G11" s="141"/>
      <c r="H11" s="141"/>
      <c r="K11" s="141"/>
      <c r="L11" s="141"/>
      <c r="M11" s="141"/>
      <c r="N11" s="141"/>
      <c r="R11" s="108"/>
      <c r="AG11" s="141"/>
      <c r="AH11" s="141"/>
      <c r="AI11" s="141"/>
      <c r="AJ11" s="141"/>
      <c r="AK11" s="141"/>
      <c r="AL11" s="141"/>
      <c r="AM11" s="141"/>
      <c r="AN11" s="141"/>
      <c r="AO11" s="141"/>
      <c r="AP11" s="141"/>
      <c r="AQ11" s="141"/>
      <c r="AR11" s="141"/>
      <c r="AS11" s="141"/>
      <c r="AT11" s="145"/>
      <c r="AU11" s="145"/>
      <c r="AV11" s="141"/>
      <c r="AW11" s="141"/>
      <c r="AX11" s="144"/>
      <c r="AY11" s="144"/>
      <c r="AZ11" s="144"/>
      <c r="BA11" s="144"/>
      <c r="BB11" s="144"/>
      <c r="BC11" s="144"/>
      <c r="BD11" s="144"/>
      <c r="BE11" s="144"/>
      <c r="BF11" s="144"/>
      <c r="BG11" s="149"/>
      <c r="BH11" s="149"/>
      <c r="BI11" s="149"/>
      <c r="BZ11" s="141"/>
      <c r="CA11" s="141"/>
      <c r="CB11" s="141"/>
      <c r="CC11" s="141"/>
      <c r="CF11" s="141" t="str">
        <f>IF(FA컵디자인!B12="부전승","",VLOOKUP(FA컵디자인!B12,시즌이미지12[[팀명]:[사이즈125]],4,0))</f>
        <v/>
      </c>
      <c r="CG11" s="141"/>
      <c r="CH11" s="141"/>
      <c r="CI11" s="141"/>
    </row>
    <row r="12" spans="1:119" ht="15" customHeight="1" x14ac:dyDescent="0.3">
      <c r="E12" s="141"/>
      <c r="F12" s="141"/>
      <c r="G12" s="141"/>
      <c r="H12" s="141"/>
      <c r="AF12" s="110"/>
      <c r="AG12" s="141"/>
      <c r="AH12" s="141"/>
      <c r="AI12" s="141"/>
      <c r="AJ12" s="141"/>
      <c r="AK12" s="141"/>
      <c r="AL12" s="141"/>
      <c r="AM12" s="141"/>
      <c r="AN12" s="141"/>
      <c r="AO12" s="141"/>
      <c r="AP12" s="141"/>
      <c r="AQ12" s="141"/>
      <c r="AR12" s="141"/>
      <c r="AS12" s="141"/>
      <c r="AT12" s="145">
        <f>IF(AX12="","",3)</f>
        <v>3</v>
      </c>
      <c r="AU12" s="145"/>
      <c r="AV12" s="141" t="e" vm="5">
        <f>IFERROR(VLOOKUP(득점왕DB!$R8,LOGO_DB!$D:$F,3,0),"")</f>
        <v>#VALUE!</v>
      </c>
      <c r="AW12" s="141"/>
      <c r="AX12" s="144" t="str">
        <f>IF(득점왕DB!S8="","",득점왕DB!S8)</f>
        <v>잠보 앙기사</v>
      </c>
      <c r="AY12" s="144"/>
      <c r="AZ12" s="144"/>
      <c r="BA12" s="144"/>
      <c r="BB12" s="144"/>
      <c r="BC12" s="144"/>
      <c r="BD12" s="144"/>
      <c r="BE12" s="144"/>
      <c r="BF12" s="144"/>
      <c r="BG12" s="149">
        <f>IF(득점왕DB!T8=0,"",득점왕DB!T8)</f>
        <v>3</v>
      </c>
      <c r="BH12" s="149"/>
      <c r="BI12" s="149"/>
      <c r="CF12" s="141"/>
      <c r="CG12" s="141"/>
      <c r="CH12" s="141"/>
      <c r="CI12" s="141"/>
    </row>
    <row r="13" spans="1:119" ht="15" customHeight="1" x14ac:dyDescent="0.3">
      <c r="E13" s="141"/>
      <c r="F13" s="141"/>
      <c r="G13" s="141"/>
      <c r="H13" s="141"/>
      <c r="I13" s="140" t="str">
        <f>FA컵디자인!C4</f>
        <v/>
      </c>
      <c r="J13" s="140"/>
      <c r="R13" s="141" t="e" vm="48">
        <f>IFERROR(IFERROR(VLOOKUP(FA컵디자인!F3,시즌이미지12[[팀명]:[사이즈125]],6,0),FA컵디자인!F3),"R8 WINNER")</f>
        <v>#VALUE!</v>
      </c>
      <c r="S13" s="141"/>
      <c r="T13" s="141"/>
      <c r="U13" s="141"/>
      <c r="V13" s="141"/>
      <c r="W13" s="141"/>
      <c r="AF13" s="110"/>
      <c r="AG13" s="141"/>
      <c r="AH13" s="141"/>
      <c r="AI13" s="141"/>
      <c r="AJ13" s="141"/>
      <c r="AK13" s="141"/>
      <c r="AL13" s="141"/>
      <c r="AM13" s="141"/>
      <c r="AN13" s="141"/>
      <c r="AO13" s="141"/>
      <c r="AP13" s="141"/>
      <c r="AQ13" s="141"/>
      <c r="AR13" s="141"/>
      <c r="AS13" s="141"/>
      <c r="AT13" s="145"/>
      <c r="AU13" s="145"/>
      <c r="AV13" s="141"/>
      <c r="AW13" s="141"/>
      <c r="AX13" s="144"/>
      <c r="AY13" s="144"/>
      <c r="AZ13" s="144"/>
      <c r="BA13" s="144"/>
      <c r="BB13" s="144"/>
      <c r="BC13" s="144"/>
      <c r="BD13" s="144"/>
      <c r="BE13" s="144"/>
      <c r="BF13" s="144"/>
      <c r="BG13" s="149"/>
      <c r="BH13" s="149"/>
      <c r="BI13" s="149"/>
      <c r="BQ13" s="141" t="e" vm="38">
        <f>IFERROR(IFERROR(VLOOKUP(FA컵디자인!F11,시즌이미지12[[팀명]:[사이즈125]],6,0),FA컵디자인!F11),"R8 WINNER")</f>
        <v>#VALUE!</v>
      </c>
      <c r="BR13" s="141"/>
      <c r="BS13" s="141"/>
      <c r="BT13" s="141"/>
      <c r="BU13" s="141"/>
      <c r="BV13" s="141"/>
      <c r="CD13" s="140" t="str">
        <f>FA컵디자인!C12</f>
        <v/>
      </c>
      <c r="CE13" s="140"/>
      <c r="CF13" s="141"/>
      <c r="CG13" s="141"/>
      <c r="CH13" s="141"/>
      <c r="CI13" s="141"/>
    </row>
    <row r="14" spans="1:119" ht="15" customHeight="1" x14ac:dyDescent="0.3">
      <c r="E14" s="141"/>
      <c r="F14" s="141"/>
      <c r="G14" s="141"/>
      <c r="H14" s="141"/>
      <c r="I14" s="140"/>
      <c r="J14" s="140"/>
      <c r="K14" s="111"/>
      <c r="L14" s="111"/>
      <c r="R14" s="141"/>
      <c r="S14" s="141"/>
      <c r="T14" s="141"/>
      <c r="U14" s="141"/>
      <c r="V14" s="141"/>
      <c r="W14" s="141"/>
      <c r="BQ14" s="141"/>
      <c r="BR14" s="141"/>
      <c r="BS14" s="141"/>
      <c r="BT14" s="141"/>
      <c r="BU14" s="141"/>
      <c r="BV14" s="141"/>
      <c r="CD14" s="140"/>
      <c r="CE14" s="140"/>
      <c r="CF14" s="141"/>
      <c r="CG14" s="141"/>
      <c r="CH14" s="141"/>
      <c r="CI14" s="141"/>
    </row>
    <row r="15" spans="1:119" ht="15" customHeight="1" x14ac:dyDescent="0.3">
      <c r="K15" s="111"/>
      <c r="L15" s="111"/>
      <c r="R15" s="141"/>
      <c r="S15" s="141"/>
      <c r="T15" s="141"/>
      <c r="U15" s="141"/>
      <c r="V15" s="141"/>
      <c r="W15" s="141"/>
      <c r="Y15" s="140" t="str">
        <f>IF(S19&gt;S34,"FINAL","")</f>
        <v/>
      </c>
      <c r="Z15" s="140"/>
      <c r="AA15" s="140"/>
      <c r="AB15" s="140"/>
      <c r="AC15" s="140"/>
      <c r="BK15" s="140" t="str">
        <f>IF(BR19&gt;BR34,"FINAL","")</f>
        <v>FINAL</v>
      </c>
      <c r="BL15" s="140"/>
      <c r="BM15" s="140"/>
      <c r="BN15" s="140"/>
      <c r="BO15" s="140"/>
      <c r="BQ15" s="141"/>
      <c r="BR15" s="141"/>
      <c r="BS15" s="141"/>
      <c r="BT15" s="141"/>
      <c r="BU15" s="141"/>
      <c r="BV15" s="141"/>
    </row>
    <row r="16" spans="1:119" ht="16.399999999999999" customHeight="1" x14ac:dyDescent="0.3">
      <c r="K16" s="111"/>
      <c r="L16" s="111"/>
      <c r="R16" s="141"/>
      <c r="S16" s="141"/>
      <c r="T16" s="141"/>
      <c r="U16" s="141"/>
      <c r="V16" s="141"/>
      <c r="W16" s="141"/>
      <c r="Y16" s="140"/>
      <c r="Z16" s="140"/>
      <c r="AA16" s="140"/>
      <c r="AB16" s="140"/>
      <c r="AC16" s="140"/>
      <c r="BK16" s="140"/>
      <c r="BL16" s="140"/>
      <c r="BM16" s="140"/>
      <c r="BN16" s="140"/>
      <c r="BO16" s="140"/>
      <c r="BQ16" s="141"/>
      <c r="BR16" s="141"/>
      <c r="BS16" s="141"/>
      <c r="BT16" s="141"/>
      <c r="BU16" s="141"/>
      <c r="BV16" s="141"/>
    </row>
    <row r="17" spans="5:87" ht="14.3" customHeight="1" x14ac:dyDescent="0.3">
      <c r="E17" s="141" t="e" vm="49">
        <f>IF(FA컵디자인!B5="부전승","",VLOOKUP(FA컵디자인!B5,시즌이미지12[[팀명]:[사이즈125]],4,0))</f>
        <v>#VALUE!</v>
      </c>
      <c r="F17" s="141"/>
      <c r="G17" s="141"/>
      <c r="H17" s="141"/>
      <c r="I17" s="140">
        <f>FA컵디자인!C5</f>
        <v>2</v>
      </c>
      <c r="J17" s="140"/>
      <c r="K17" s="111"/>
      <c r="L17" s="111"/>
      <c r="P17" s="106"/>
      <c r="Q17" s="106"/>
      <c r="R17" s="141"/>
      <c r="S17" s="141"/>
      <c r="T17" s="141"/>
      <c r="U17" s="141"/>
      <c r="V17" s="141"/>
      <c r="W17" s="141"/>
      <c r="BQ17" s="141"/>
      <c r="BR17" s="141"/>
      <c r="BS17" s="141"/>
      <c r="BT17" s="141"/>
      <c r="BU17" s="141"/>
      <c r="BV17" s="141"/>
      <c r="BW17" s="106"/>
      <c r="BX17" s="106"/>
      <c r="BY17" s="106"/>
      <c r="CD17" s="140">
        <f>FA컵디자인!C13</f>
        <v>0</v>
      </c>
      <c r="CE17" s="140"/>
      <c r="CF17" s="141" t="e" vm="50">
        <f>IF(FA컵디자인!B13="부전승","",VLOOKUP(FA컵디자인!B13,시즌이미지12[[팀명]:[사이즈125]],4,0))</f>
        <v>#VALUE!</v>
      </c>
      <c r="CG17" s="141"/>
      <c r="CH17" s="141"/>
      <c r="CI17" s="141"/>
    </row>
    <row r="18" spans="5:87" ht="15" customHeight="1" x14ac:dyDescent="0.3">
      <c r="E18" s="141"/>
      <c r="F18" s="141"/>
      <c r="G18" s="141"/>
      <c r="H18" s="141"/>
      <c r="I18" s="140"/>
      <c r="J18" s="140"/>
      <c r="R18" s="141"/>
      <c r="S18" s="141"/>
      <c r="T18" s="141"/>
      <c r="U18" s="141"/>
      <c r="V18" s="141"/>
      <c r="W18" s="141"/>
      <c r="BQ18" s="141"/>
      <c r="BR18" s="141"/>
      <c r="BS18" s="141"/>
      <c r="BT18" s="141"/>
      <c r="BU18" s="141"/>
      <c r="BV18" s="141"/>
      <c r="CD18" s="140"/>
      <c r="CE18" s="140"/>
      <c r="CF18" s="141"/>
      <c r="CG18" s="141"/>
      <c r="CH18" s="141"/>
      <c r="CI18" s="141"/>
    </row>
    <row r="19" spans="5:87" ht="15" customHeight="1" x14ac:dyDescent="0.3">
      <c r="E19" s="141"/>
      <c r="F19" s="141"/>
      <c r="G19" s="141"/>
      <c r="H19" s="141"/>
      <c r="S19" s="148">
        <f>FA컵디자인!G3</f>
        <v>0</v>
      </c>
      <c r="T19" s="148"/>
      <c r="U19" s="148"/>
      <c r="V19" s="148"/>
      <c r="BR19" s="148">
        <f>FA컵디자인!G11</f>
        <v>4</v>
      </c>
      <c r="BS19" s="148"/>
      <c r="BT19" s="148"/>
      <c r="BU19" s="148"/>
      <c r="CF19" s="141"/>
      <c r="CG19" s="141"/>
      <c r="CH19" s="141"/>
      <c r="CI19" s="141"/>
    </row>
    <row r="20" spans="5:87" ht="15" customHeight="1" x14ac:dyDescent="0.3">
      <c r="E20" s="141"/>
      <c r="F20" s="141"/>
      <c r="G20" s="141"/>
      <c r="H20" s="141"/>
      <c r="K20" s="141" t="e" vm="51">
        <f>IFERROR(IFERROR(VLOOKUP(FA컵디자인!D5,시즌이미지12[[팀명]:[사이즈125]],5,0),FA컵디자인!D5),"R16 W")</f>
        <v>#VALUE!</v>
      </c>
      <c r="L20" s="141"/>
      <c r="M20" s="141"/>
      <c r="N20" s="141"/>
      <c r="S20" s="148"/>
      <c r="T20" s="148"/>
      <c r="U20" s="148"/>
      <c r="V20" s="148"/>
      <c r="BR20" s="148"/>
      <c r="BS20" s="148"/>
      <c r="BT20" s="148"/>
      <c r="BU20" s="148"/>
      <c r="BZ20" s="141" t="e" vm="52">
        <f>IFERROR(IFERROR(VLOOKUP(FA컵디자인!D13,시즌이미지12[[팀명]:[사이즈125]],5,0),FA컵디자인!D13),"R16 W")</f>
        <v>#VALUE!</v>
      </c>
      <c r="CA20" s="141"/>
      <c r="CB20" s="141"/>
      <c r="CC20" s="141"/>
      <c r="CF20" s="141"/>
      <c r="CG20" s="141"/>
      <c r="CH20" s="141"/>
      <c r="CI20" s="141"/>
    </row>
    <row r="21" spans="5:87" ht="15" customHeight="1" x14ac:dyDescent="0.3">
      <c r="K21" s="141"/>
      <c r="L21" s="141"/>
      <c r="M21" s="141"/>
      <c r="N21" s="141"/>
      <c r="S21" s="148"/>
      <c r="T21" s="148"/>
      <c r="U21" s="148"/>
      <c r="V21" s="148"/>
      <c r="BR21" s="148"/>
      <c r="BS21" s="148"/>
      <c r="BT21" s="148"/>
      <c r="BU21" s="148"/>
      <c r="BZ21" s="141"/>
      <c r="CA21" s="141"/>
      <c r="CB21" s="141"/>
      <c r="CC21" s="141"/>
    </row>
    <row r="22" spans="5:87" ht="15" customHeight="1" x14ac:dyDescent="0.3">
      <c r="K22" s="141"/>
      <c r="L22" s="141"/>
      <c r="M22" s="141"/>
      <c r="N22" s="141"/>
      <c r="O22" s="146">
        <f>FA컵디자인!E5</f>
        <v>4</v>
      </c>
      <c r="P22" s="146"/>
      <c r="BX22" s="146">
        <f>FA컵디자인!E13</f>
        <v>0</v>
      </c>
      <c r="BY22" s="146"/>
      <c r="BZ22" s="141"/>
      <c r="CA22" s="141"/>
      <c r="CB22" s="141"/>
      <c r="CC22" s="141"/>
    </row>
    <row r="23" spans="5:87" ht="15" customHeight="1" x14ac:dyDescent="0.3">
      <c r="E23" s="141" t="e" vm="53">
        <f>IF(FA컵디자인!B6="부전승","",VLOOKUP(FA컵디자인!B6,시즌이미지12[[팀명]:[사이즈125]],4,0))</f>
        <v>#VALUE!</v>
      </c>
      <c r="F23" s="141"/>
      <c r="G23" s="141"/>
      <c r="H23" s="141"/>
      <c r="K23" s="141"/>
      <c r="L23" s="141"/>
      <c r="M23" s="141"/>
      <c r="N23" s="141"/>
      <c r="O23" s="146"/>
      <c r="P23" s="146"/>
      <c r="BX23" s="146"/>
      <c r="BY23" s="146"/>
      <c r="BZ23" s="141"/>
      <c r="CA23" s="141"/>
      <c r="CB23" s="141"/>
      <c r="CC23" s="141"/>
      <c r="CF23" s="141" t="e" vm="54">
        <f>IF(FA컵디자인!B14="부전승","",VLOOKUP(FA컵디자인!B14,시즌이미지12[[팀명]:[사이즈125]],4,0))</f>
        <v>#VALUE!</v>
      </c>
      <c r="CG23" s="141"/>
      <c r="CH23" s="141"/>
      <c r="CI23" s="141"/>
    </row>
    <row r="24" spans="5:87" ht="15" customHeight="1" x14ac:dyDescent="0.3">
      <c r="E24" s="141"/>
      <c r="F24" s="141"/>
      <c r="G24" s="141"/>
      <c r="H24" s="141"/>
      <c r="CF24" s="141"/>
      <c r="CG24" s="141"/>
      <c r="CH24" s="141"/>
      <c r="CI24" s="141"/>
    </row>
    <row r="25" spans="5:87" ht="15.7" customHeight="1" x14ac:dyDescent="0.3">
      <c r="E25" s="141"/>
      <c r="F25" s="141"/>
      <c r="G25" s="141"/>
      <c r="H25" s="141"/>
      <c r="I25" s="140">
        <f>FA컵디자인!C6</f>
        <v>1</v>
      </c>
      <c r="J25" s="140"/>
      <c r="AG25" s="141" t="e" vm="41">
        <f>IFERROR(IFERROR(VLOOKUP(FA컵디자인!H3,시즌이미지12[[팀명]:[사이즈125]],7,0),FA컵디자인!H3),"")</f>
        <v>#VALUE!</v>
      </c>
      <c r="AH25" s="141"/>
      <c r="AI25" s="141"/>
      <c r="AJ25" s="141"/>
      <c r="AK25" s="141"/>
      <c r="AL25" s="141"/>
      <c r="AM25" s="147">
        <f>FA컵디자인!I3</f>
        <v>3</v>
      </c>
      <c r="AN25" s="147"/>
      <c r="AO25" s="147"/>
      <c r="AP25" s="147"/>
      <c r="AQ25" s="147"/>
      <c r="AW25" s="147">
        <f>FA컵디자인!I11</f>
        <v>2</v>
      </c>
      <c r="AX25" s="147"/>
      <c r="AY25" s="147"/>
      <c r="AZ25" s="147"/>
      <c r="BA25" s="147"/>
      <c r="BB25" s="141" t="e" vm="55">
        <f>IFERROR(IFERROR(VLOOKUP(FA컵디자인!H11,시즌이미지12[[팀명]:[사이즈125]],7,0),FA컵디자인!H11),"")</f>
        <v>#VALUE!</v>
      </c>
      <c r="BC25" s="141"/>
      <c r="BD25" s="141"/>
      <c r="BE25" s="141"/>
      <c r="BF25" s="141"/>
      <c r="BG25" s="141"/>
      <c r="CD25" s="140">
        <f>FA컵디자인!C14</f>
        <v>3</v>
      </c>
      <c r="CE25" s="140"/>
      <c r="CF25" s="141"/>
      <c r="CG25" s="141"/>
      <c r="CH25" s="141"/>
      <c r="CI25" s="141"/>
    </row>
    <row r="26" spans="5:87" ht="15" customHeight="1" x14ac:dyDescent="0.3">
      <c r="E26" s="141"/>
      <c r="F26" s="141"/>
      <c r="G26" s="141"/>
      <c r="H26" s="141"/>
      <c r="I26" s="140"/>
      <c r="J26" s="140"/>
      <c r="K26" s="111"/>
      <c r="L26" s="111"/>
      <c r="AG26" s="141"/>
      <c r="AH26" s="141"/>
      <c r="AI26" s="141"/>
      <c r="AJ26" s="141"/>
      <c r="AK26" s="141"/>
      <c r="AL26" s="141"/>
      <c r="AM26" s="147"/>
      <c r="AN26" s="147"/>
      <c r="AO26" s="147"/>
      <c r="AP26" s="147"/>
      <c r="AQ26" s="147"/>
      <c r="AT26" s="102"/>
      <c r="AU26" s="102"/>
      <c r="AV26" s="102"/>
      <c r="AW26" s="147"/>
      <c r="AX26" s="147"/>
      <c r="AY26" s="147"/>
      <c r="AZ26" s="147"/>
      <c r="BA26" s="147"/>
      <c r="BB26" s="141"/>
      <c r="BC26" s="141"/>
      <c r="BD26" s="141"/>
      <c r="BE26" s="141"/>
      <c r="BF26" s="141"/>
      <c r="BG26" s="141"/>
      <c r="CD26" s="140"/>
      <c r="CE26" s="140"/>
      <c r="CF26" s="141"/>
      <c r="CG26" s="141"/>
      <c r="CH26" s="141"/>
      <c r="CI26" s="141"/>
    </row>
    <row r="27" spans="5:87" ht="15" customHeight="1" x14ac:dyDescent="0.3">
      <c r="K27" s="111"/>
      <c r="L27" s="111"/>
      <c r="AG27" s="141"/>
      <c r="AH27" s="141"/>
      <c r="AI27" s="141"/>
      <c r="AJ27" s="141"/>
      <c r="AK27" s="141"/>
      <c r="AL27" s="141"/>
      <c r="AM27" s="147"/>
      <c r="AN27" s="147"/>
      <c r="AO27" s="147"/>
      <c r="AP27" s="147"/>
      <c r="AQ27" s="147"/>
      <c r="AT27" s="102"/>
      <c r="AU27" s="102"/>
      <c r="AV27" s="102"/>
      <c r="AW27" s="147"/>
      <c r="AX27" s="147"/>
      <c r="AY27" s="147"/>
      <c r="AZ27" s="147"/>
      <c r="BA27" s="147"/>
      <c r="BB27" s="141"/>
      <c r="BC27" s="141"/>
      <c r="BD27" s="141"/>
      <c r="BE27" s="141"/>
      <c r="BF27" s="141"/>
      <c r="BG27" s="141"/>
    </row>
    <row r="28" spans="5:87" ht="15" customHeight="1" x14ac:dyDescent="0.3">
      <c r="K28" s="111"/>
      <c r="L28" s="111"/>
      <c r="AG28" s="141"/>
      <c r="AH28" s="141"/>
      <c r="AI28" s="141"/>
      <c r="AJ28" s="141"/>
      <c r="AK28" s="141"/>
      <c r="AL28" s="141"/>
      <c r="AM28" s="147"/>
      <c r="AN28" s="147"/>
      <c r="AO28" s="147"/>
      <c r="AP28" s="147"/>
      <c r="AQ28" s="147"/>
      <c r="AT28" s="102"/>
      <c r="AU28" s="102"/>
      <c r="AV28" s="102"/>
      <c r="AW28" s="147"/>
      <c r="AX28" s="147"/>
      <c r="AY28" s="147"/>
      <c r="AZ28" s="147"/>
      <c r="BA28" s="147"/>
      <c r="BB28" s="141"/>
      <c r="BC28" s="141"/>
      <c r="BD28" s="141"/>
      <c r="BE28" s="141"/>
      <c r="BF28" s="141"/>
      <c r="BG28" s="141"/>
    </row>
    <row r="29" spans="5:87" ht="15" customHeight="1" x14ac:dyDescent="0.3">
      <c r="E29" s="141" t="e" vm="56">
        <f>IF(FA컵디자인!B7="부전승","",VLOOKUP(FA컵디자인!B7,시즌이미지12[[팀명]:[사이즈125]],4,0))</f>
        <v>#VALUE!</v>
      </c>
      <c r="F29" s="141"/>
      <c r="G29" s="141"/>
      <c r="H29" s="141"/>
      <c r="I29" s="140">
        <f>FA컵디자인!C7</f>
        <v>0</v>
      </c>
      <c r="J29" s="140"/>
      <c r="K29" s="111"/>
      <c r="N29" s="106"/>
      <c r="Q29" s="106"/>
      <c r="R29" s="106"/>
      <c r="AG29" s="141"/>
      <c r="AH29" s="141"/>
      <c r="AI29" s="141"/>
      <c r="AJ29" s="141"/>
      <c r="AK29" s="141"/>
      <c r="AL29" s="141"/>
      <c r="AM29" s="147"/>
      <c r="AN29" s="147"/>
      <c r="AO29" s="147"/>
      <c r="AP29" s="147"/>
      <c r="AQ29" s="147"/>
      <c r="AT29" s="102"/>
      <c r="AU29" s="102"/>
      <c r="AV29" s="102"/>
      <c r="AW29" s="147"/>
      <c r="AX29" s="147"/>
      <c r="AY29" s="147"/>
      <c r="AZ29" s="147"/>
      <c r="BA29" s="147"/>
      <c r="BB29" s="141"/>
      <c r="BC29" s="141"/>
      <c r="BD29" s="141"/>
      <c r="BE29" s="141"/>
      <c r="BF29" s="141"/>
      <c r="BG29" s="141"/>
      <c r="BK29" s="105"/>
      <c r="BW29" s="106"/>
      <c r="BX29" s="106"/>
      <c r="BY29" s="106"/>
      <c r="BZ29" s="106"/>
      <c r="CA29" s="105"/>
      <c r="CD29" s="140">
        <f>FA컵디자인!C15</f>
        <v>0</v>
      </c>
      <c r="CE29" s="140"/>
      <c r="CF29" s="141" t="e" vm="57">
        <f>IF(FA컵디자인!B15="부전승","",VLOOKUP(FA컵디자인!B15,시즌이미지12[[팀명]:[사이즈125]],4,0))</f>
        <v>#VALUE!</v>
      </c>
      <c r="CG29" s="141"/>
      <c r="CH29" s="141"/>
      <c r="CI29" s="141"/>
    </row>
    <row r="30" spans="5:87" ht="14.3" customHeight="1" x14ac:dyDescent="0.3">
      <c r="E30" s="141"/>
      <c r="F30" s="141"/>
      <c r="G30" s="141"/>
      <c r="H30" s="141"/>
      <c r="I30" s="140"/>
      <c r="J30" s="140"/>
      <c r="AG30" s="141"/>
      <c r="AH30" s="141"/>
      <c r="AI30" s="141"/>
      <c r="AJ30" s="141"/>
      <c r="AK30" s="141"/>
      <c r="AL30" s="141"/>
      <c r="AM30" s="147"/>
      <c r="AN30" s="147"/>
      <c r="AO30" s="147"/>
      <c r="AP30" s="147"/>
      <c r="AQ30" s="147"/>
      <c r="AW30" s="147"/>
      <c r="AX30" s="147"/>
      <c r="AY30" s="147"/>
      <c r="AZ30" s="147"/>
      <c r="BA30" s="147"/>
      <c r="BB30" s="141"/>
      <c r="BC30" s="141"/>
      <c r="BD30" s="141"/>
      <c r="BE30" s="141"/>
      <c r="BF30" s="141"/>
      <c r="BG30" s="141"/>
      <c r="CD30" s="140"/>
      <c r="CE30" s="140"/>
      <c r="CF30" s="141"/>
      <c r="CG30" s="141"/>
      <c r="CH30" s="141"/>
      <c r="CI30" s="141"/>
    </row>
    <row r="31" spans="5:87" ht="15" customHeight="1" x14ac:dyDescent="0.3">
      <c r="E31" s="141"/>
      <c r="F31" s="141"/>
      <c r="G31" s="141"/>
      <c r="H31" s="141"/>
      <c r="AM31" s="151" t="str">
        <f>IF((AG25="")*(BB25=""),"","FINAL")</f>
        <v>FINAL</v>
      </c>
      <c r="AN31" s="151"/>
      <c r="AO31" s="151"/>
      <c r="AP31" s="151"/>
      <c r="AQ31" s="151"/>
      <c r="AR31" s="151"/>
      <c r="AS31" s="151"/>
      <c r="AT31" s="151"/>
      <c r="AU31" s="151"/>
      <c r="AV31" s="151"/>
      <c r="AW31" s="151"/>
      <c r="AX31" s="151"/>
      <c r="AY31" s="151"/>
      <c r="AZ31" s="151"/>
      <c r="BA31" s="151"/>
      <c r="CF31" s="141"/>
      <c r="CG31" s="141"/>
      <c r="CH31" s="141"/>
      <c r="CI31" s="141"/>
    </row>
    <row r="32" spans="5:87" ht="15" customHeight="1" x14ac:dyDescent="0.3">
      <c r="E32" s="141"/>
      <c r="F32" s="141"/>
      <c r="G32" s="141"/>
      <c r="H32" s="141"/>
      <c r="K32" s="141" t="e" vm="58">
        <f>IFERROR(IFERROR(VLOOKUP(FA컵디자인!D7,시즌이미지12[[팀명]:[사이즈125]],5,0),FA컵디자인!D7),"R16 W")</f>
        <v>#VALUE!</v>
      </c>
      <c r="L32" s="141"/>
      <c r="M32" s="141"/>
      <c r="N32" s="141"/>
      <c r="O32" s="146">
        <f>FA컵디자인!E7</f>
        <v>2</v>
      </c>
      <c r="P32" s="146"/>
      <c r="AM32" s="151"/>
      <c r="AN32" s="151"/>
      <c r="AO32" s="151"/>
      <c r="AP32" s="151"/>
      <c r="AQ32" s="151"/>
      <c r="AR32" s="151"/>
      <c r="AS32" s="151"/>
      <c r="AT32" s="151"/>
      <c r="AU32" s="151"/>
      <c r="AV32" s="151"/>
      <c r="AW32" s="151"/>
      <c r="AX32" s="151"/>
      <c r="AY32" s="151"/>
      <c r="AZ32" s="151"/>
      <c r="BA32" s="151"/>
      <c r="BX32" s="146">
        <f>FA컵디자인!E15</f>
        <v>4</v>
      </c>
      <c r="BY32" s="146"/>
      <c r="BZ32" s="141" t="e" vm="59">
        <f>IFERROR(IFERROR(VLOOKUP(FA컵디자인!D15,시즌이미지12[[팀명]:[사이즈125]],5,0),FA컵디자인!D15),"R16 W")</f>
        <v>#VALUE!</v>
      </c>
      <c r="CA32" s="141"/>
      <c r="CB32" s="141"/>
      <c r="CC32" s="141"/>
      <c r="CF32" s="141"/>
      <c r="CG32" s="141"/>
      <c r="CH32" s="141"/>
      <c r="CI32" s="141"/>
    </row>
    <row r="33" spans="5:87" ht="15" customHeight="1" x14ac:dyDescent="0.3">
      <c r="K33" s="141"/>
      <c r="L33" s="141"/>
      <c r="M33" s="141"/>
      <c r="N33" s="141"/>
      <c r="O33" s="146"/>
      <c r="P33" s="146"/>
      <c r="AM33" s="151"/>
      <c r="AN33" s="151"/>
      <c r="AO33" s="151"/>
      <c r="AP33" s="151"/>
      <c r="AQ33" s="151"/>
      <c r="AR33" s="151"/>
      <c r="AS33" s="151"/>
      <c r="AT33" s="151"/>
      <c r="AU33" s="151"/>
      <c r="AV33" s="151"/>
      <c r="AW33" s="151"/>
      <c r="AX33" s="151"/>
      <c r="AY33" s="151"/>
      <c r="AZ33" s="151"/>
      <c r="BA33" s="151"/>
      <c r="BX33" s="146"/>
      <c r="BY33" s="146"/>
      <c r="BZ33" s="141"/>
      <c r="CA33" s="141"/>
      <c r="CB33" s="141"/>
      <c r="CC33" s="141"/>
    </row>
    <row r="34" spans="5:87" ht="15" customHeight="1" x14ac:dyDescent="0.3">
      <c r="K34" s="141"/>
      <c r="L34" s="141"/>
      <c r="M34" s="141"/>
      <c r="N34" s="141"/>
      <c r="S34" s="148">
        <f>FA컵디자인!G7</f>
        <v>3</v>
      </c>
      <c r="T34" s="148"/>
      <c r="U34" s="148"/>
      <c r="V34" s="148"/>
      <c r="BR34" s="148">
        <f>FA컵디자인!G15</f>
        <v>2</v>
      </c>
      <c r="BS34" s="148"/>
      <c r="BT34" s="148"/>
      <c r="BU34" s="148"/>
      <c r="BZ34" s="141"/>
      <c r="CA34" s="141"/>
      <c r="CB34" s="141"/>
      <c r="CC34" s="141"/>
    </row>
    <row r="35" spans="5:87" ht="15" customHeight="1" x14ac:dyDescent="0.3">
      <c r="E35" s="141" t="e" vm="60">
        <f>IF(FA컵디자인!B8="부전승","",VLOOKUP(FA컵디자인!B8,시즌이미지12[[팀명]:[사이즈125]],4,0))</f>
        <v>#VALUE!</v>
      </c>
      <c r="F35" s="141"/>
      <c r="G35" s="141"/>
      <c r="H35" s="141"/>
      <c r="K35" s="141"/>
      <c r="L35" s="141"/>
      <c r="M35" s="141"/>
      <c r="N35" s="141"/>
      <c r="R35" s="108"/>
      <c r="S35" s="148"/>
      <c r="T35" s="148"/>
      <c r="U35" s="148"/>
      <c r="V35" s="148"/>
      <c r="BR35" s="148"/>
      <c r="BS35" s="148"/>
      <c r="BT35" s="148"/>
      <c r="BU35" s="148"/>
      <c r="BZ35" s="141"/>
      <c r="CA35" s="141"/>
      <c r="CB35" s="141"/>
      <c r="CC35" s="141"/>
      <c r="CF35" s="141" t="e" vm="61">
        <f>IF(FA컵디자인!B16="부전승","",VLOOKUP(FA컵디자인!B16,시즌이미지12[[팀명]:[사이즈125]],4,0))</f>
        <v>#VALUE!</v>
      </c>
      <c r="CG35" s="141"/>
      <c r="CH35" s="141"/>
      <c r="CI35" s="141"/>
    </row>
    <row r="36" spans="5:87" ht="15" customHeight="1" x14ac:dyDescent="0.3">
      <c r="E36" s="141"/>
      <c r="F36" s="141"/>
      <c r="G36" s="141"/>
      <c r="H36" s="141"/>
      <c r="S36" s="148"/>
      <c r="T36" s="148"/>
      <c r="U36" s="148"/>
      <c r="V36" s="148"/>
      <c r="BR36" s="148"/>
      <c r="BS36" s="148"/>
      <c r="BT36" s="148"/>
      <c r="BU36" s="148"/>
      <c r="CF36" s="141"/>
      <c r="CG36" s="141"/>
      <c r="CH36" s="141"/>
      <c r="CI36" s="141"/>
    </row>
    <row r="37" spans="5:87" ht="15" customHeight="1" x14ac:dyDescent="0.3">
      <c r="E37" s="141"/>
      <c r="F37" s="141"/>
      <c r="G37" s="141"/>
      <c r="H37" s="141"/>
      <c r="I37" s="140">
        <f>FA컵디자인!C8</f>
        <v>4</v>
      </c>
      <c r="J37" s="140"/>
      <c r="R37" s="141" t="e" vm="39">
        <f>IFERROR(IFERROR(VLOOKUP(FA컵디자인!F7,시즌이미지12[[팀명]:[사이즈125]],6,0),FA컵디자인!F7),"R8 WINNER")</f>
        <v>#VALUE!</v>
      </c>
      <c r="S37" s="141"/>
      <c r="T37" s="141"/>
      <c r="U37" s="141"/>
      <c r="V37" s="141"/>
      <c r="W37" s="141"/>
      <c r="BQ37" s="141" t="e" vm="43">
        <f>IFERROR(IFERROR(VLOOKUP(FA컵디자인!F15,시즌이미지12[[팀명]:[사이즈125]],6,0),FA컵디자인!F15),"R8 WINNER")</f>
        <v>#VALUE!</v>
      </c>
      <c r="BR37" s="141"/>
      <c r="BS37" s="141"/>
      <c r="BT37" s="141"/>
      <c r="BU37" s="141"/>
      <c r="BV37" s="141"/>
      <c r="CD37" s="140">
        <f>FA컵디자인!C16</f>
        <v>5</v>
      </c>
      <c r="CE37" s="140"/>
      <c r="CF37" s="141"/>
      <c r="CG37" s="141"/>
      <c r="CH37" s="141"/>
      <c r="CI37" s="141"/>
    </row>
    <row r="38" spans="5:87" ht="15" customHeight="1" x14ac:dyDescent="0.3">
      <c r="E38" s="141"/>
      <c r="F38" s="141"/>
      <c r="G38" s="141"/>
      <c r="H38" s="141"/>
      <c r="I38" s="140"/>
      <c r="J38" s="140"/>
      <c r="R38" s="141"/>
      <c r="S38" s="141"/>
      <c r="T38" s="141"/>
      <c r="U38" s="141"/>
      <c r="V38" s="141"/>
      <c r="W38" s="141"/>
      <c r="BQ38" s="141"/>
      <c r="BR38" s="141"/>
      <c r="BS38" s="141"/>
      <c r="BT38" s="141"/>
      <c r="BU38" s="141"/>
      <c r="BV38" s="141"/>
      <c r="CD38" s="140"/>
      <c r="CE38" s="140"/>
      <c r="CF38" s="141"/>
      <c r="CG38" s="141"/>
      <c r="CH38" s="141"/>
      <c r="CI38" s="141"/>
    </row>
    <row r="39" spans="5:87" ht="15" customHeight="1" x14ac:dyDescent="0.3">
      <c r="K39" s="111"/>
      <c r="L39" s="111"/>
      <c r="R39" s="141"/>
      <c r="S39" s="141"/>
      <c r="T39" s="141"/>
      <c r="U39" s="141"/>
      <c r="V39" s="141"/>
      <c r="W39" s="141"/>
      <c r="Y39" s="140" t="str">
        <f>IF(S19&lt;S34,"FINAL","")</f>
        <v>FINAL</v>
      </c>
      <c r="Z39" s="140"/>
      <c r="AA39" s="140"/>
      <c r="AB39" s="140"/>
      <c r="AC39" s="140"/>
      <c r="BK39" s="140" t="str">
        <f>IF(BR19&lt;BR34,"FINAL","")</f>
        <v/>
      </c>
      <c r="BL39" s="140"/>
      <c r="BM39" s="140"/>
      <c r="BN39" s="140"/>
      <c r="BO39" s="140"/>
      <c r="BQ39" s="141"/>
      <c r="BR39" s="141"/>
      <c r="BS39" s="141"/>
      <c r="BT39" s="141"/>
      <c r="BU39" s="141"/>
      <c r="BV39" s="141"/>
    </row>
    <row r="40" spans="5:87" ht="15" customHeight="1" x14ac:dyDescent="0.3">
      <c r="K40" s="111"/>
      <c r="L40" s="111"/>
      <c r="R40" s="141"/>
      <c r="S40" s="141"/>
      <c r="T40" s="141"/>
      <c r="U40" s="141"/>
      <c r="V40" s="141"/>
      <c r="W40" s="141"/>
      <c r="Y40" s="140"/>
      <c r="Z40" s="140"/>
      <c r="AA40" s="140"/>
      <c r="AB40" s="140"/>
      <c r="AC40" s="140"/>
      <c r="BK40" s="140"/>
      <c r="BL40" s="140"/>
      <c r="BM40" s="140"/>
      <c r="BN40" s="140"/>
      <c r="BO40" s="140"/>
      <c r="BQ40" s="141"/>
      <c r="BR40" s="141"/>
      <c r="BS40" s="141"/>
      <c r="BT40" s="141"/>
      <c r="BU40" s="141"/>
      <c r="BV40" s="141"/>
    </row>
    <row r="41" spans="5:87" ht="15" customHeight="1" x14ac:dyDescent="0.3">
      <c r="E41" s="141" t="e" vm="62">
        <f>IF(FA컵디자인!B9="부전승","",VLOOKUP(FA컵디자인!B9,시즌이미지12[[팀명]:[사이즈125]],4,0))</f>
        <v>#VALUE!</v>
      </c>
      <c r="F41" s="141"/>
      <c r="G41" s="141"/>
      <c r="H41" s="141"/>
      <c r="I41" s="140">
        <f>FA컵디자인!C9</f>
        <v>3</v>
      </c>
      <c r="J41" s="140"/>
      <c r="K41" s="111"/>
      <c r="L41" s="111"/>
      <c r="O41" s="106"/>
      <c r="P41" s="106"/>
      <c r="Q41" s="106"/>
      <c r="R41" s="141"/>
      <c r="S41" s="141"/>
      <c r="T41" s="141"/>
      <c r="U41" s="141"/>
      <c r="V41" s="141"/>
      <c r="W41" s="141"/>
      <c r="BQ41" s="141"/>
      <c r="BR41" s="141"/>
      <c r="BS41" s="141"/>
      <c r="BT41" s="141"/>
      <c r="BU41" s="141"/>
      <c r="BV41" s="141"/>
      <c r="CD41" s="140">
        <f>FA컵디자인!C17</f>
        <v>2</v>
      </c>
      <c r="CE41" s="140"/>
      <c r="CF41" s="141" t="e" vm="63">
        <f>IF(FA컵디자인!B17="부전승","",VLOOKUP(FA컵디자인!B17,시즌이미지12[[팀명]:[사이즈125]],4,0))</f>
        <v>#VALUE!</v>
      </c>
      <c r="CG41" s="141"/>
      <c r="CH41" s="141"/>
      <c r="CI41" s="141"/>
    </row>
    <row r="42" spans="5:87" ht="15" customHeight="1" x14ac:dyDescent="0.3">
      <c r="E42" s="141"/>
      <c r="F42" s="141"/>
      <c r="G42" s="141"/>
      <c r="H42" s="141"/>
      <c r="I42" s="140"/>
      <c r="J42" s="140"/>
      <c r="R42" s="141"/>
      <c r="S42" s="141"/>
      <c r="T42" s="141"/>
      <c r="U42" s="141"/>
      <c r="V42" s="141"/>
      <c r="W42" s="141"/>
      <c r="BQ42" s="141"/>
      <c r="BR42" s="141"/>
      <c r="BS42" s="141"/>
      <c r="BT42" s="141"/>
      <c r="BU42" s="141"/>
      <c r="BV42" s="141"/>
      <c r="CD42" s="140"/>
      <c r="CE42" s="140"/>
      <c r="CF42" s="141"/>
      <c r="CG42" s="141"/>
      <c r="CH42" s="141"/>
      <c r="CI42" s="141"/>
    </row>
    <row r="43" spans="5:87" ht="15" customHeight="1" x14ac:dyDescent="0.3">
      <c r="E43" s="141"/>
      <c r="F43" s="141"/>
      <c r="G43" s="141"/>
      <c r="H43" s="141"/>
      <c r="CF43" s="141"/>
      <c r="CG43" s="141"/>
      <c r="CH43" s="141"/>
      <c r="CI43" s="141"/>
    </row>
    <row r="44" spans="5:87" ht="15" customHeight="1" x14ac:dyDescent="0.3">
      <c r="E44" s="141"/>
      <c r="F44" s="141"/>
      <c r="G44" s="141"/>
      <c r="H44" s="141"/>
      <c r="K44" s="141" t="e" vm="64">
        <f>IFERROR(IFERROR(VLOOKUP(FA컵디자인!D9,시즌이미지12[[팀명]:[사이즈125]],5,0),FA컵디자인!D9),"R16 W")</f>
        <v>#VALUE!</v>
      </c>
      <c r="L44" s="141"/>
      <c r="M44" s="141"/>
      <c r="N44" s="141"/>
      <c r="BZ44" s="141" t="e" vm="65">
        <f>IFERROR(IFERROR(VLOOKUP(FA컵디자인!D17,시즌이미지12[[팀명]:[사이즈125]],5,0),FA컵디자인!D17),"R16 W")</f>
        <v>#VALUE!</v>
      </c>
      <c r="CA44" s="141"/>
      <c r="CB44" s="141"/>
      <c r="CC44" s="141"/>
      <c r="CF44" s="141"/>
      <c r="CG44" s="141"/>
      <c r="CH44" s="141"/>
      <c r="CI44" s="141"/>
    </row>
    <row r="45" spans="5:87" ht="15" customHeight="1" x14ac:dyDescent="0.3">
      <c r="K45" s="141"/>
      <c r="L45" s="141"/>
      <c r="M45" s="141"/>
      <c r="N45" s="141"/>
      <c r="BZ45" s="141"/>
      <c r="CA45" s="141"/>
      <c r="CB45" s="141"/>
      <c r="CC45" s="141"/>
    </row>
    <row r="46" spans="5:87" ht="15" customHeight="1" x14ac:dyDescent="0.3">
      <c r="K46" s="141"/>
      <c r="L46" s="141"/>
      <c r="M46" s="141"/>
      <c r="N46" s="141"/>
      <c r="O46" s="146">
        <f>FA컵디자인!E9</f>
        <v>1</v>
      </c>
      <c r="P46" s="146"/>
      <c r="BX46" s="146">
        <f>FA컵디자인!E17</f>
        <v>3</v>
      </c>
      <c r="BY46" s="146"/>
      <c r="BZ46" s="141"/>
      <c r="CA46" s="141"/>
      <c r="CB46" s="141"/>
      <c r="CC46" s="141"/>
    </row>
    <row r="47" spans="5:87" ht="15" customHeight="1" x14ac:dyDescent="0.3">
      <c r="E47" s="141" t="e" vm="66">
        <f>IF(FA컵디자인!B10="부전승","",VLOOKUP(FA컵디자인!B10,시즌이미지12[[팀명]:[사이즈125]],4,0))</f>
        <v>#VALUE!</v>
      </c>
      <c r="F47" s="141"/>
      <c r="G47" s="141"/>
      <c r="H47" s="141"/>
      <c r="K47" s="141"/>
      <c r="L47" s="141"/>
      <c r="M47" s="141"/>
      <c r="N47" s="141"/>
      <c r="O47" s="146"/>
      <c r="P47" s="146"/>
      <c r="BX47" s="146"/>
      <c r="BY47" s="146"/>
      <c r="BZ47" s="141"/>
      <c r="CA47" s="141"/>
      <c r="CB47" s="141"/>
      <c r="CC47" s="141"/>
      <c r="CF47" s="141" t="e" vm="67">
        <f>IF(FA컵디자인!B18="부전승","",VLOOKUP(FA컵디자인!B18,시즌이미지12[[팀명]:[사이즈125]],4,0))</f>
        <v>#VALUE!</v>
      </c>
      <c r="CG47" s="141"/>
      <c r="CH47" s="141"/>
      <c r="CI47" s="141"/>
    </row>
    <row r="48" spans="5:87" ht="15" customHeight="1" x14ac:dyDescent="0.3">
      <c r="E48" s="141"/>
      <c r="F48" s="141"/>
      <c r="G48" s="141"/>
      <c r="H48" s="141"/>
      <c r="CF48" s="141"/>
      <c r="CG48" s="141"/>
      <c r="CH48" s="141"/>
      <c r="CI48" s="141"/>
    </row>
    <row r="49" spans="5:87" ht="15" customHeight="1" x14ac:dyDescent="0.3">
      <c r="E49" s="141"/>
      <c r="F49" s="141"/>
      <c r="G49" s="141"/>
      <c r="H49" s="141"/>
      <c r="I49" s="140">
        <f>FA컵디자인!C10</f>
        <v>2</v>
      </c>
      <c r="J49" s="140"/>
      <c r="CD49" s="140">
        <f>FA컵디자인!C18</f>
        <v>0</v>
      </c>
      <c r="CE49" s="140"/>
      <c r="CF49" s="141"/>
      <c r="CG49" s="141"/>
      <c r="CH49" s="141"/>
      <c r="CI49" s="141"/>
    </row>
    <row r="50" spans="5:87" ht="15" customHeight="1" x14ac:dyDescent="0.3">
      <c r="E50" s="141"/>
      <c r="F50" s="141"/>
      <c r="G50" s="141"/>
      <c r="H50" s="141"/>
      <c r="I50" s="150"/>
      <c r="J50" s="150"/>
      <c r="CD50" s="140"/>
      <c r="CE50" s="140"/>
      <c r="CF50" s="141"/>
      <c r="CG50" s="141"/>
      <c r="CH50" s="141"/>
      <c r="CI50" s="141"/>
    </row>
    <row r="51" spans="5:87" ht="20.7" customHeight="1" x14ac:dyDescent="0.3"/>
    <row r="59" spans="5:87" ht="15" customHeight="1" x14ac:dyDescent="0.3">
      <c r="AL59" s="108"/>
    </row>
    <row r="60" spans="5:87" ht="15" customHeight="1" x14ac:dyDescent="0.3">
      <c r="AL60" s="141"/>
    </row>
    <row r="61" spans="5:87" ht="15" customHeight="1" x14ac:dyDescent="0.3">
      <c r="AL61" s="141"/>
    </row>
    <row r="62" spans="5:87" ht="15" customHeight="1" x14ac:dyDescent="0.3">
      <c r="AL62" s="141"/>
    </row>
    <row r="63" spans="5:87" ht="15" customHeight="1" x14ac:dyDescent="0.3">
      <c r="AL63" s="141"/>
    </row>
  </sheetData>
  <mergeCells count="86">
    <mergeCell ref="E5:H8"/>
    <mergeCell ref="E11:H14"/>
    <mergeCell ref="E17:H20"/>
    <mergeCell ref="E23:H26"/>
    <mergeCell ref="I5:J6"/>
    <mergeCell ref="I13:J14"/>
    <mergeCell ref="I17:J18"/>
    <mergeCell ref="I25:J26"/>
    <mergeCell ref="E35:H38"/>
    <mergeCell ref="E41:H44"/>
    <mergeCell ref="E47:H50"/>
    <mergeCell ref="CF11:CI14"/>
    <mergeCell ref="CF5:CI8"/>
    <mergeCell ref="CF17:CI20"/>
    <mergeCell ref="CF23:CI26"/>
    <mergeCell ref="CF29:CI32"/>
    <mergeCell ref="CF35:CI38"/>
    <mergeCell ref="CF41:CI44"/>
    <mergeCell ref="E29:H32"/>
    <mergeCell ref="K8:N11"/>
    <mergeCell ref="K20:N23"/>
    <mergeCell ref="K32:N35"/>
    <mergeCell ref="K44:N47"/>
    <mergeCell ref="CF47:CI50"/>
    <mergeCell ref="AL60:AL61"/>
    <mergeCell ref="AL62:AL63"/>
    <mergeCell ref="BX32:BY33"/>
    <mergeCell ref="BQ37:BV42"/>
    <mergeCell ref="AM25:AQ30"/>
    <mergeCell ref="BB25:BG30"/>
    <mergeCell ref="AM31:BA33"/>
    <mergeCell ref="BX46:BY47"/>
    <mergeCell ref="BR34:BU36"/>
    <mergeCell ref="BK39:BO40"/>
    <mergeCell ref="I37:J38"/>
    <mergeCell ref="I41:J42"/>
    <mergeCell ref="I49:J50"/>
    <mergeCell ref="CD5:CE6"/>
    <mergeCell ref="CD13:CE14"/>
    <mergeCell ref="CD17:CE18"/>
    <mergeCell ref="CD25:CE26"/>
    <mergeCell ref="CD29:CE30"/>
    <mergeCell ref="CD37:CE38"/>
    <mergeCell ref="CD41:CE42"/>
    <mergeCell ref="CD49:CE50"/>
    <mergeCell ref="BZ8:CC11"/>
    <mergeCell ref="BZ20:CC23"/>
    <mergeCell ref="BZ32:CC35"/>
    <mergeCell ref="BZ44:CC47"/>
    <mergeCell ref="R13:W18"/>
    <mergeCell ref="AG5:AS7"/>
    <mergeCell ref="AG8:AS13"/>
    <mergeCell ref="AT5:BH6"/>
    <mergeCell ref="S34:V36"/>
    <mergeCell ref="S19:V21"/>
    <mergeCell ref="Y15:AC16"/>
    <mergeCell ref="BG8:BI9"/>
    <mergeCell ref="BG10:BI11"/>
    <mergeCell ref="BG12:BI13"/>
    <mergeCell ref="O32:P33"/>
    <mergeCell ref="O46:P47"/>
    <mergeCell ref="BX8:BY9"/>
    <mergeCell ref="BX22:BY23"/>
    <mergeCell ref="R37:W42"/>
    <mergeCell ref="AT12:AU13"/>
    <mergeCell ref="AW25:BA30"/>
    <mergeCell ref="BQ13:BV18"/>
    <mergeCell ref="BR19:BU21"/>
    <mergeCell ref="Y39:AC40"/>
    <mergeCell ref="BK15:BO16"/>
    <mergeCell ref="I29:J30"/>
    <mergeCell ref="AG25:AL30"/>
    <mergeCell ref="BG7:BI7"/>
    <mergeCell ref="AD2:BJ4"/>
    <mergeCell ref="AX8:BF9"/>
    <mergeCell ref="AX10:BF11"/>
    <mergeCell ref="AX12:BF13"/>
    <mergeCell ref="AV8:AW9"/>
    <mergeCell ref="AV10:AW11"/>
    <mergeCell ref="AV12:AW13"/>
    <mergeCell ref="AT8:AU9"/>
    <mergeCell ref="AT10:AU11"/>
    <mergeCell ref="AT7:AU7"/>
    <mergeCell ref="AV7:BF7"/>
    <mergeCell ref="O8:P9"/>
    <mergeCell ref="O22:P2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6" r:id="rId5" name="Button 8">
              <controlPr defaultSize="0" print="0" autoFill="0" autoPict="0" macro="[0]!Module1.CopyRangeAsImage_Strong">
                <anchor moveWithCells="1" sizeWithCells="1">
                  <from>
                    <xdr:col>92</xdr:col>
                    <xdr:colOff>135802</xdr:colOff>
                    <xdr:row>15</xdr:row>
                    <xdr:rowOff>135802</xdr:rowOff>
                  </from>
                  <to>
                    <xdr:col>97</xdr:col>
                    <xdr:colOff>144855</xdr:colOff>
                    <xdr:row>18</xdr:row>
                    <xdr:rowOff>108642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B6CA8-3A6B-4111-862E-9F769A79B1D7}">
  <sheetPr codeName="Sheet7">
    <tabColor rgb="FFFFFF00"/>
  </sheetPr>
  <dimension ref="A1:BG293"/>
  <sheetViews>
    <sheetView zoomScale="85" zoomScaleNormal="85" workbookViewId="0">
      <selection activeCell="H14" sqref="H14"/>
    </sheetView>
  </sheetViews>
  <sheetFormatPr defaultRowHeight="15.7" x14ac:dyDescent="0.3"/>
  <cols>
    <col min="1" max="1" width="15.125" style="1" bestFit="1" customWidth="1"/>
    <col min="2" max="2" width="20.875" style="1" bestFit="1" customWidth="1"/>
    <col min="3" max="3" width="10.625" style="1" bestFit="1" customWidth="1"/>
    <col min="4" max="6" width="8.625" style="1" bestFit="1" customWidth="1"/>
    <col min="7" max="10" width="10.625" style="1" bestFit="1" customWidth="1"/>
    <col min="11" max="13" width="12.875" style="1" bestFit="1" customWidth="1"/>
    <col min="14" max="15" width="9.75" style="1" bestFit="1" customWidth="1"/>
    <col min="17" max="17" width="20" bestFit="1" customWidth="1"/>
  </cols>
  <sheetData>
    <row r="1" spans="1:59" ht="16.399999999999999" thickBot="1" x14ac:dyDescent="0.35">
      <c r="A1" s="1" t="s">
        <v>1</v>
      </c>
      <c r="B1" s="1" t="s">
        <v>4</v>
      </c>
      <c r="C1" s="1" t="s">
        <v>119</v>
      </c>
      <c r="D1" s="1" t="s">
        <v>8</v>
      </c>
      <c r="E1" s="1" t="s">
        <v>9</v>
      </c>
      <c r="F1" s="1" t="s">
        <v>10</v>
      </c>
      <c r="G1" s="1" t="s">
        <v>5</v>
      </c>
      <c r="H1" s="1" t="s">
        <v>6</v>
      </c>
      <c r="I1" s="1" t="s">
        <v>11</v>
      </c>
      <c r="J1" s="1" t="s">
        <v>7</v>
      </c>
      <c r="K1"/>
      <c r="L1"/>
      <c r="M1"/>
      <c r="N1"/>
      <c r="O1"/>
    </row>
    <row r="2" spans="1:59" ht="16.399999999999999" thickBot="1" x14ac:dyDescent="0.35">
      <c r="A2" s="1" t="s">
        <v>380</v>
      </c>
      <c r="B2" s="1" t="s">
        <v>38</v>
      </c>
      <c r="C2" s="1">
        <v>10</v>
      </c>
      <c r="D2" s="1">
        <v>4</v>
      </c>
      <c r="E2" s="1">
        <v>3</v>
      </c>
      <c r="F2" s="1">
        <v>3</v>
      </c>
      <c r="G2" s="1">
        <v>22</v>
      </c>
      <c r="H2" s="1">
        <v>20</v>
      </c>
      <c r="I2" s="1">
        <v>2</v>
      </c>
      <c r="J2" s="1">
        <v>15</v>
      </c>
      <c r="K2"/>
      <c r="L2" s="46" t="s">
        <v>105</v>
      </c>
      <c r="M2"/>
      <c r="N2"/>
      <c r="O2"/>
      <c r="X2" t="str" cm="1">
        <f t="array" ref="X2:X15">_xlfn.UNIQUE(리그순위표[대회 종류])</f>
        <v>1부리그</v>
      </c>
    </row>
    <row r="3" spans="1:59" x14ac:dyDescent="0.3">
      <c r="A3" s="1" t="s">
        <v>380</v>
      </c>
      <c r="B3" s="1" t="s">
        <v>3</v>
      </c>
      <c r="C3" s="1">
        <v>10</v>
      </c>
      <c r="D3" s="1">
        <v>7</v>
      </c>
      <c r="E3" s="1">
        <v>0</v>
      </c>
      <c r="F3" s="1">
        <v>3</v>
      </c>
      <c r="G3" s="1">
        <v>31</v>
      </c>
      <c r="H3" s="1">
        <v>26</v>
      </c>
      <c r="I3" s="1">
        <v>5</v>
      </c>
      <c r="J3" s="1">
        <v>21</v>
      </c>
      <c r="K3"/>
      <c r="L3" s="44" t="s">
        <v>4</v>
      </c>
      <c r="M3" s="42" t="s">
        <v>12</v>
      </c>
      <c r="N3" s="42" t="s">
        <v>8</v>
      </c>
      <c r="O3" s="42" t="s">
        <v>9</v>
      </c>
      <c r="P3" s="42" t="s">
        <v>10</v>
      </c>
      <c r="Q3" s="42" t="s">
        <v>5</v>
      </c>
      <c r="R3" s="42" t="s">
        <v>6</v>
      </c>
      <c r="S3" s="42" t="s">
        <v>13</v>
      </c>
      <c r="T3" s="43" t="s">
        <v>35</v>
      </c>
      <c r="X3" t="str">
        <v>2부리그</v>
      </c>
    </row>
    <row r="4" spans="1:59" x14ac:dyDescent="0.3">
      <c r="A4" s="1" t="s">
        <v>380</v>
      </c>
      <c r="B4" s="1" t="s">
        <v>39</v>
      </c>
      <c r="C4" s="1">
        <v>10</v>
      </c>
      <c r="D4" s="1">
        <v>5</v>
      </c>
      <c r="E4" s="1">
        <v>1</v>
      </c>
      <c r="F4" s="1">
        <v>4</v>
      </c>
      <c r="G4" s="1">
        <v>29</v>
      </c>
      <c r="H4" s="1">
        <v>18</v>
      </c>
      <c r="I4" s="1">
        <v>11</v>
      </c>
      <c r="J4" s="1">
        <v>16</v>
      </c>
      <c r="K4"/>
      <c r="L4" t="str" cm="1">
        <f t="array" ref="L4:T7">_xlfn._xlws.SORT(_xlfn.CHOOSECOLS(_xlfn._xlws.FILTER(리그순위표[], ISNUMBER(SEARCH(L2, 리그순위표[대회 종류]))), 2, 3, 4, 5, 6, 7, 8, 9, 10), {9,8}, {-1,-1})</f>
        <v>레알 마드리드</v>
      </c>
      <c r="M4">
        <v>6</v>
      </c>
      <c r="N4">
        <v>3</v>
      </c>
      <c r="O4">
        <v>1</v>
      </c>
      <c r="P4">
        <v>2</v>
      </c>
      <c r="Q4">
        <v>15</v>
      </c>
      <c r="R4">
        <v>13</v>
      </c>
      <c r="S4">
        <v>2</v>
      </c>
      <c r="T4">
        <v>10</v>
      </c>
      <c r="X4" t="str">
        <v>FA컵_16강</v>
      </c>
    </row>
    <row r="5" spans="1:59" x14ac:dyDescent="0.3">
      <c r="A5" s="1" t="s">
        <v>380</v>
      </c>
      <c r="B5" s="1" t="s">
        <v>2</v>
      </c>
      <c r="C5" s="1">
        <v>10</v>
      </c>
      <c r="D5" s="1">
        <v>3</v>
      </c>
      <c r="E5" s="1">
        <v>3</v>
      </c>
      <c r="F5" s="1">
        <v>4</v>
      </c>
      <c r="G5" s="1">
        <v>18</v>
      </c>
      <c r="H5" s="1">
        <v>20</v>
      </c>
      <c r="I5" s="1">
        <v>-2</v>
      </c>
      <c r="J5" s="1">
        <v>12</v>
      </c>
      <c r="K5"/>
      <c r="L5" t="str">
        <v>아틀레티코 마드리드</v>
      </c>
      <c r="M5">
        <v>6</v>
      </c>
      <c r="N5">
        <v>3</v>
      </c>
      <c r="O5">
        <v>0</v>
      </c>
      <c r="P5">
        <v>3</v>
      </c>
      <c r="Q5">
        <v>20</v>
      </c>
      <c r="R5">
        <v>16</v>
      </c>
      <c r="S5">
        <v>4</v>
      </c>
      <c r="T5">
        <v>9</v>
      </c>
      <c r="X5" t="str">
        <v>FA컵_4강</v>
      </c>
    </row>
    <row r="6" spans="1:59" x14ac:dyDescent="0.3">
      <c r="A6" s="1" t="s">
        <v>380</v>
      </c>
      <c r="B6" s="1" t="s">
        <v>528</v>
      </c>
      <c r="C6" s="1">
        <v>10</v>
      </c>
      <c r="D6" s="1">
        <v>3</v>
      </c>
      <c r="E6" s="1">
        <v>3</v>
      </c>
      <c r="F6" s="1">
        <v>4</v>
      </c>
      <c r="G6" s="1">
        <v>21</v>
      </c>
      <c r="H6" s="1">
        <v>27</v>
      </c>
      <c r="I6" s="1">
        <v>-6</v>
      </c>
      <c r="J6" s="1">
        <v>12</v>
      </c>
      <c r="K6"/>
      <c r="L6" t="str">
        <v>첼시</v>
      </c>
      <c r="M6">
        <v>6</v>
      </c>
      <c r="N6">
        <v>2</v>
      </c>
      <c r="O6">
        <v>2</v>
      </c>
      <c r="P6">
        <v>2</v>
      </c>
      <c r="Q6">
        <v>17</v>
      </c>
      <c r="R6">
        <v>16</v>
      </c>
      <c r="S6">
        <v>1</v>
      </c>
      <c r="T6">
        <v>8</v>
      </c>
      <c r="X6" t="str">
        <v>FA컵_8강</v>
      </c>
    </row>
    <row r="7" spans="1:59" x14ac:dyDescent="0.3">
      <c r="A7" s="1" t="s">
        <v>380</v>
      </c>
      <c r="B7" s="1" t="s">
        <v>389</v>
      </c>
      <c r="C7" s="1">
        <v>10</v>
      </c>
      <c r="D7" s="1">
        <v>3</v>
      </c>
      <c r="E7" s="1">
        <v>0</v>
      </c>
      <c r="F7" s="1">
        <v>7</v>
      </c>
      <c r="G7" s="1">
        <v>18</v>
      </c>
      <c r="H7" s="1">
        <v>28</v>
      </c>
      <c r="I7" s="1">
        <v>-10</v>
      </c>
      <c r="J7" s="1">
        <v>9</v>
      </c>
      <c r="K7"/>
      <c r="L7" t="str">
        <v>레버쿠젠</v>
      </c>
      <c r="M7">
        <v>6</v>
      </c>
      <c r="N7">
        <v>2</v>
      </c>
      <c r="O7">
        <v>1</v>
      </c>
      <c r="P7">
        <v>3</v>
      </c>
      <c r="Q7">
        <v>9</v>
      </c>
      <c r="R7">
        <v>16</v>
      </c>
      <c r="S7">
        <v>-7</v>
      </c>
      <c r="T7">
        <v>7</v>
      </c>
      <c r="X7" t="str">
        <v>FA컵_결승전</v>
      </c>
    </row>
    <row r="8" spans="1:59" x14ac:dyDescent="0.3">
      <c r="A8" s="1" t="s">
        <v>382</v>
      </c>
      <c r="B8" s="1" t="s">
        <v>60</v>
      </c>
      <c r="C8" s="1">
        <v>14</v>
      </c>
      <c r="D8" s="1">
        <v>6</v>
      </c>
      <c r="E8" s="1">
        <v>0</v>
      </c>
      <c r="F8" s="1">
        <v>8</v>
      </c>
      <c r="G8" s="1">
        <v>36</v>
      </c>
      <c r="H8" s="1">
        <v>33</v>
      </c>
      <c r="I8" s="1">
        <v>3</v>
      </c>
      <c r="J8" s="1">
        <v>18</v>
      </c>
      <c r="K8"/>
      <c r="L8"/>
      <c r="M8"/>
      <c r="N8"/>
      <c r="O8"/>
      <c r="X8" t="str">
        <v>UCL_4강</v>
      </c>
    </row>
    <row r="9" spans="1:59" ht="16.399999999999999" thickBot="1" x14ac:dyDescent="0.35">
      <c r="A9" s="1" t="s">
        <v>382</v>
      </c>
      <c r="B9" s="1" t="s">
        <v>529</v>
      </c>
      <c r="C9" s="1">
        <v>12</v>
      </c>
      <c r="D9" s="1">
        <v>0</v>
      </c>
      <c r="E9" s="1">
        <v>1</v>
      </c>
      <c r="F9" s="1">
        <v>11</v>
      </c>
      <c r="G9" s="1">
        <v>13</v>
      </c>
      <c r="H9" s="1">
        <v>44</v>
      </c>
      <c r="I9" s="1">
        <v>-31</v>
      </c>
      <c r="J9" s="1">
        <v>1</v>
      </c>
      <c r="K9"/>
      <c r="L9"/>
      <c r="M9"/>
      <c r="N9"/>
      <c r="O9"/>
      <c r="X9" t="str">
        <v>UCL_8강</v>
      </c>
    </row>
    <row r="10" spans="1:59" ht="16.399999999999999" thickBot="1" x14ac:dyDescent="0.35">
      <c r="A10" s="1" t="s">
        <v>382</v>
      </c>
      <c r="B10" s="1" t="s">
        <v>41</v>
      </c>
      <c r="C10" s="1">
        <v>14</v>
      </c>
      <c r="D10" s="1">
        <v>11</v>
      </c>
      <c r="E10" s="1">
        <v>0</v>
      </c>
      <c r="F10" s="1">
        <v>3</v>
      </c>
      <c r="G10" s="1">
        <v>43</v>
      </c>
      <c r="H10" s="1">
        <v>15</v>
      </c>
      <c r="I10" s="1">
        <v>28</v>
      </c>
      <c r="J10" s="1">
        <v>33</v>
      </c>
      <c r="K10"/>
      <c r="L10" s="46" t="s">
        <v>104</v>
      </c>
      <c r="M10"/>
      <c r="N10"/>
      <c r="O10"/>
      <c r="X10" t="str">
        <v>UCL_A조</v>
      </c>
      <c r="AT10">
        <f>IF(AX10="","",2)</f>
        <v>2</v>
      </c>
      <c r="AX10" t="str">
        <f>IF(득점왕DB!S7="","",득점왕DB!S7)</f>
        <v>사뮈엘 에토</v>
      </c>
      <c r="BG10">
        <f>IF(득점왕DB!T7=0,"",득점왕DB!T7)</f>
        <v>4</v>
      </c>
    </row>
    <row r="11" spans="1:59" x14ac:dyDescent="0.3">
      <c r="A11" s="1" t="s">
        <v>382</v>
      </c>
      <c r="B11" s="1" t="s">
        <v>40</v>
      </c>
      <c r="C11" s="1">
        <v>10</v>
      </c>
      <c r="D11" s="1">
        <v>2</v>
      </c>
      <c r="E11" s="1">
        <v>1</v>
      </c>
      <c r="F11" s="1">
        <v>7</v>
      </c>
      <c r="G11" s="1">
        <v>10</v>
      </c>
      <c r="H11" s="1">
        <v>29</v>
      </c>
      <c r="I11" s="1">
        <v>-19</v>
      </c>
      <c r="J11" s="1">
        <v>7</v>
      </c>
      <c r="K11"/>
      <c r="L11" s="44" t="s">
        <v>4</v>
      </c>
      <c r="M11" s="42" t="s">
        <v>12</v>
      </c>
      <c r="N11" s="42" t="s">
        <v>8</v>
      </c>
      <c r="O11" s="42" t="s">
        <v>9</v>
      </c>
      <c r="P11" s="42" t="s">
        <v>10</v>
      </c>
      <c r="Q11" s="42" t="s">
        <v>5</v>
      </c>
      <c r="R11" s="42" t="s">
        <v>6</v>
      </c>
      <c r="S11" s="42" t="s">
        <v>13</v>
      </c>
      <c r="T11" s="43" t="s">
        <v>35</v>
      </c>
      <c r="X11" t="str">
        <v>UCL_B조</v>
      </c>
    </row>
    <row r="12" spans="1:59" x14ac:dyDescent="0.3">
      <c r="A12" s="1" t="s">
        <v>382</v>
      </c>
      <c r="B12" s="1" t="s">
        <v>43</v>
      </c>
      <c r="C12" s="1">
        <v>14</v>
      </c>
      <c r="D12" s="1">
        <v>9</v>
      </c>
      <c r="E12" s="1">
        <v>1</v>
      </c>
      <c r="F12" s="1">
        <v>4</v>
      </c>
      <c r="G12" s="1">
        <v>35</v>
      </c>
      <c r="H12" s="1">
        <v>22</v>
      </c>
      <c r="I12" s="1">
        <v>13</v>
      </c>
      <c r="J12" s="1">
        <v>28</v>
      </c>
      <c r="K12"/>
      <c r="L12" t="str" cm="1">
        <f t="array" ref="L12:T15">_xlfn._xlws.SORT(_xlfn.CHOOSECOLS(_xlfn._xlws.FILTER(리그순위표[], ISNUMBER(SEARCH(L10, 리그순위표[대회 종류]))), 2, 3, 4, 5, 6, 7, 8, 9, 10), {9,8}, {-1,-1})</f>
        <v>도르트문트</v>
      </c>
      <c r="M12">
        <v>6</v>
      </c>
      <c r="N12">
        <v>5</v>
      </c>
      <c r="O12">
        <v>1</v>
      </c>
      <c r="P12">
        <v>0</v>
      </c>
      <c r="Q12">
        <v>30</v>
      </c>
      <c r="R12">
        <v>10</v>
      </c>
      <c r="S12">
        <v>20</v>
      </c>
      <c r="T12">
        <v>16</v>
      </c>
      <c r="X12" t="str">
        <v>UCL_C조</v>
      </c>
      <c r="AT12">
        <f>IF(AX12="","",3)</f>
        <v>3</v>
      </c>
      <c r="AX12" t="str">
        <f>IF(득점왕DB!S8="","",득점왕DB!S7)</f>
        <v>사뮈엘 에토</v>
      </c>
      <c r="BG12">
        <f>IF(득점왕DB!T8=0,"",득점왕DB!T8)</f>
        <v>3</v>
      </c>
    </row>
    <row r="13" spans="1:59" x14ac:dyDescent="0.3">
      <c r="A13" s="1" t="s">
        <v>382</v>
      </c>
      <c r="B13" s="1" t="s">
        <v>56</v>
      </c>
      <c r="C13" s="1">
        <v>10</v>
      </c>
      <c r="D13" s="1">
        <v>5</v>
      </c>
      <c r="E13" s="1">
        <v>2</v>
      </c>
      <c r="F13" s="1">
        <v>3</v>
      </c>
      <c r="G13" s="1">
        <v>31</v>
      </c>
      <c r="H13" s="1">
        <v>32</v>
      </c>
      <c r="I13" s="1">
        <v>-1</v>
      </c>
      <c r="J13" s="1">
        <v>17</v>
      </c>
      <c r="K13"/>
      <c r="L13" t="str">
        <v>맨체스터 유나이티드</v>
      </c>
      <c r="M13">
        <v>6</v>
      </c>
      <c r="N13">
        <v>3</v>
      </c>
      <c r="O13">
        <v>1</v>
      </c>
      <c r="P13">
        <v>2</v>
      </c>
      <c r="Q13">
        <v>19</v>
      </c>
      <c r="R13">
        <v>13</v>
      </c>
      <c r="S13">
        <v>6</v>
      </c>
      <c r="T13">
        <v>10</v>
      </c>
      <c r="X13" t="str">
        <v>UCL_D조</v>
      </c>
    </row>
    <row r="14" spans="1:59" x14ac:dyDescent="0.3">
      <c r="A14" s="1" t="s">
        <v>382</v>
      </c>
      <c r="B14" s="1" t="s">
        <v>61</v>
      </c>
      <c r="C14" s="1">
        <v>12</v>
      </c>
      <c r="D14" s="1">
        <v>4</v>
      </c>
      <c r="E14" s="1">
        <v>0</v>
      </c>
      <c r="F14" s="1">
        <v>8</v>
      </c>
      <c r="G14" s="1">
        <v>29</v>
      </c>
      <c r="H14" s="1">
        <v>37</v>
      </c>
      <c r="I14" s="1">
        <v>-8</v>
      </c>
      <c r="J14" s="1">
        <v>12</v>
      </c>
      <c r="K14"/>
      <c r="L14" t="str">
        <v>토트넘</v>
      </c>
      <c r="M14">
        <v>6</v>
      </c>
      <c r="N14">
        <v>2</v>
      </c>
      <c r="O14">
        <v>1</v>
      </c>
      <c r="P14">
        <v>3</v>
      </c>
      <c r="Q14">
        <v>10</v>
      </c>
      <c r="R14">
        <v>19</v>
      </c>
      <c r="S14">
        <v>-9</v>
      </c>
      <c r="T14">
        <v>7</v>
      </c>
      <c r="X14" t="str">
        <v>UCL_결승전</v>
      </c>
    </row>
    <row r="15" spans="1:59" x14ac:dyDescent="0.3">
      <c r="A15" s="1" t="s">
        <v>382</v>
      </c>
      <c r="B15" s="1" t="s">
        <v>44</v>
      </c>
      <c r="C15" s="1">
        <v>14</v>
      </c>
      <c r="D15" s="1">
        <v>9</v>
      </c>
      <c r="E15" s="1">
        <v>3</v>
      </c>
      <c r="F15" s="1">
        <v>2</v>
      </c>
      <c r="G15" s="1">
        <v>39</v>
      </c>
      <c r="H15" s="1">
        <v>24</v>
      </c>
      <c r="I15" s="1">
        <v>15</v>
      </c>
      <c r="J15" s="1">
        <v>30</v>
      </c>
      <c r="K15"/>
      <c r="L15" t="str">
        <v>아우크스부르크</v>
      </c>
      <c r="M15">
        <v>6</v>
      </c>
      <c r="N15">
        <v>0</v>
      </c>
      <c r="O15">
        <v>1</v>
      </c>
      <c r="P15">
        <v>5</v>
      </c>
      <c r="Q15">
        <v>6</v>
      </c>
      <c r="R15">
        <v>23</v>
      </c>
      <c r="S15">
        <v>-17</v>
      </c>
      <c r="T15">
        <v>1</v>
      </c>
      <c r="X15" t="str">
        <v>승강PO</v>
      </c>
    </row>
    <row r="16" spans="1:59" x14ac:dyDescent="0.3">
      <c r="A16" s="1" t="s">
        <v>504</v>
      </c>
      <c r="B16" s="1" t="s">
        <v>38</v>
      </c>
      <c r="C16" s="1">
        <v>1</v>
      </c>
      <c r="D16" s="1">
        <v>0</v>
      </c>
      <c r="E16" s="1">
        <v>0</v>
      </c>
      <c r="F16" s="1">
        <v>1</v>
      </c>
      <c r="G16" s="1">
        <v>1</v>
      </c>
      <c r="H16" s="1">
        <v>2</v>
      </c>
      <c r="I16" s="1">
        <v>-1</v>
      </c>
      <c r="J16" s="1">
        <v>0</v>
      </c>
      <c r="K16"/>
      <c r="L16"/>
      <c r="M16"/>
      <c r="N16"/>
      <c r="O16"/>
    </row>
    <row r="17" spans="1:20" ht="16.399999999999999" thickBot="1" x14ac:dyDescent="0.35">
      <c r="A17" s="1" t="s">
        <v>504</v>
      </c>
      <c r="B17" s="1" t="s">
        <v>61</v>
      </c>
      <c r="C17" s="1">
        <v>1</v>
      </c>
      <c r="D17" s="1">
        <v>1</v>
      </c>
      <c r="E17" s="1">
        <v>0</v>
      </c>
      <c r="F17" s="1">
        <v>0</v>
      </c>
      <c r="G17" s="1">
        <v>2</v>
      </c>
      <c r="H17" s="1">
        <v>0</v>
      </c>
      <c r="I17" s="1">
        <v>2</v>
      </c>
      <c r="J17" s="1">
        <v>3</v>
      </c>
      <c r="K17"/>
      <c r="L17"/>
      <c r="M17"/>
      <c r="N17"/>
      <c r="O17"/>
    </row>
    <row r="18" spans="1:20" ht="16.399999999999999" thickBot="1" x14ac:dyDescent="0.35">
      <c r="A18" s="1" t="s">
        <v>504</v>
      </c>
      <c r="B18" s="1" t="s">
        <v>44</v>
      </c>
      <c r="C18" s="1">
        <v>1</v>
      </c>
      <c r="D18" s="1">
        <v>1</v>
      </c>
      <c r="E18" s="1">
        <v>0</v>
      </c>
      <c r="F18" s="1">
        <v>0</v>
      </c>
      <c r="G18" s="1">
        <v>3</v>
      </c>
      <c r="H18" s="1">
        <v>2</v>
      </c>
      <c r="I18" s="1">
        <v>1</v>
      </c>
      <c r="J18" s="1">
        <v>3</v>
      </c>
      <c r="K18"/>
      <c r="L18" s="46" t="s">
        <v>106</v>
      </c>
      <c r="M18"/>
      <c r="N18"/>
      <c r="O18"/>
    </row>
    <row r="19" spans="1:20" x14ac:dyDescent="0.3">
      <c r="A19" s="1" t="s">
        <v>504</v>
      </c>
      <c r="B19" s="1" t="s">
        <v>56</v>
      </c>
      <c r="C19" s="1">
        <v>1</v>
      </c>
      <c r="D19" s="1">
        <v>1</v>
      </c>
      <c r="E19" s="1">
        <v>0</v>
      </c>
      <c r="F19" s="1">
        <v>0</v>
      </c>
      <c r="G19" s="1">
        <v>3</v>
      </c>
      <c r="H19" s="1">
        <v>0</v>
      </c>
      <c r="I19" s="1">
        <v>3</v>
      </c>
      <c r="J19" s="1">
        <v>3</v>
      </c>
      <c r="K19"/>
      <c r="L19" s="44" t="s">
        <v>4</v>
      </c>
      <c r="M19" s="42" t="s">
        <v>12</v>
      </c>
      <c r="N19" s="42" t="s">
        <v>8</v>
      </c>
      <c r="O19" s="42" t="s">
        <v>9</v>
      </c>
      <c r="P19" s="42" t="s">
        <v>10</v>
      </c>
      <c r="Q19" s="42" t="s">
        <v>5</v>
      </c>
      <c r="R19" s="42" t="s">
        <v>6</v>
      </c>
      <c r="S19" s="42" t="s">
        <v>13</v>
      </c>
      <c r="T19" s="43" t="s">
        <v>35</v>
      </c>
    </row>
    <row r="20" spans="1:20" x14ac:dyDescent="0.3">
      <c r="A20" s="1" t="s">
        <v>504</v>
      </c>
      <c r="B20" s="1" t="s">
        <v>2</v>
      </c>
      <c r="C20" s="1">
        <v>1</v>
      </c>
      <c r="D20" s="1">
        <v>1</v>
      </c>
      <c r="E20" s="1">
        <v>0</v>
      </c>
      <c r="F20" s="1">
        <v>0</v>
      </c>
      <c r="G20" s="1">
        <v>4</v>
      </c>
      <c r="H20" s="1">
        <v>0</v>
      </c>
      <c r="I20" s="1">
        <v>4</v>
      </c>
      <c r="J20" s="1">
        <v>3</v>
      </c>
      <c r="K20"/>
      <c r="L20" t="str" cm="1">
        <f t="array" ref="L20:T22">_xlfn._xlws.SORT(_xlfn.CHOOSECOLS(_xlfn._xlws.FILTER(리그순위표[], ISNUMBER(SEARCH(L18, 리그순위표[대회 종류]))), 2, 3, 4, 5, 6, 7, 8, 9, 10), {9,8}, {-1,-1})</f>
        <v>인테르</v>
      </c>
      <c r="M20">
        <v>4</v>
      </c>
      <c r="N20">
        <v>4</v>
      </c>
      <c r="O20">
        <v>0</v>
      </c>
      <c r="P20">
        <v>0</v>
      </c>
      <c r="Q20">
        <v>15</v>
      </c>
      <c r="R20">
        <v>7</v>
      </c>
      <c r="S20">
        <v>8</v>
      </c>
      <c r="T20">
        <v>12</v>
      </c>
    </row>
    <row r="21" spans="1:20" x14ac:dyDescent="0.3">
      <c r="A21" s="1" t="s">
        <v>504</v>
      </c>
      <c r="B21" s="1" t="s">
        <v>528</v>
      </c>
      <c r="C21" s="1">
        <v>1</v>
      </c>
      <c r="D21" s="1">
        <v>1</v>
      </c>
      <c r="E21" s="1">
        <v>0</v>
      </c>
      <c r="F21" s="1">
        <v>0</v>
      </c>
      <c r="G21" s="1">
        <v>5</v>
      </c>
      <c r="H21" s="1">
        <v>0</v>
      </c>
      <c r="I21" s="1">
        <v>5</v>
      </c>
      <c r="J21" s="1">
        <v>3</v>
      </c>
      <c r="K21"/>
      <c r="L21" t="str">
        <v>PSV</v>
      </c>
      <c r="M21">
        <v>4</v>
      </c>
      <c r="N21">
        <v>0</v>
      </c>
      <c r="O21">
        <v>2</v>
      </c>
      <c r="P21">
        <v>2</v>
      </c>
      <c r="Q21">
        <v>12</v>
      </c>
      <c r="R21">
        <v>15</v>
      </c>
      <c r="S21">
        <v>-3</v>
      </c>
      <c r="T21">
        <v>2</v>
      </c>
    </row>
    <row r="22" spans="1:20" x14ac:dyDescent="0.3">
      <c r="A22" s="1" t="s">
        <v>504</v>
      </c>
      <c r="B22" s="1" t="s">
        <v>389</v>
      </c>
      <c r="C22" s="1">
        <v>1</v>
      </c>
      <c r="D22" s="1">
        <v>1</v>
      </c>
      <c r="E22" s="1">
        <v>0</v>
      </c>
      <c r="F22" s="1">
        <v>0</v>
      </c>
      <c r="G22" s="1">
        <v>2</v>
      </c>
      <c r="H22" s="1">
        <v>1</v>
      </c>
      <c r="I22" s="1">
        <v>1</v>
      </c>
      <c r="J22" s="1">
        <v>3</v>
      </c>
      <c r="K22"/>
      <c r="L22" t="str">
        <v>유벤투스</v>
      </c>
      <c r="M22">
        <v>4</v>
      </c>
      <c r="N22">
        <v>0</v>
      </c>
      <c r="O22">
        <v>2</v>
      </c>
      <c r="P22">
        <v>2</v>
      </c>
      <c r="Q22">
        <v>7</v>
      </c>
      <c r="R22">
        <v>12</v>
      </c>
      <c r="S22">
        <v>-5</v>
      </c>
      <c r="T22">
        <v>2</v>
      </c>
    </row>
    <row r="23" spans="1:20" x14ac:dyDescent="0.3">
      <c r="A23" s="1" t="s">
        <v>504</v>
      </c>
      <c r="B23" s="1" t="s">
        <v>60</v>
      </c>
      <c r="C23" s="1">
        <v>1</v>
      </c>
      <c r="D23" s="1">
        <v>0</v>
      </c>
      <c r="E23" s="1">
        <v>0</v>
      </c>
      <c r="F23" s="1">
        <v>1</v>
      </c>
      <c r="G23" s="1">
        <v>0</v>
      </c>
      <c r="H23" s="1">
        <v>2</v>
      </c>
      <c r="I23" s="1">
        <v>-2</v>
      </c>
      <c r="J23" s="1">
        <v>0</v>
      </c>
      <c r="K23"/>
      <c r="L23"/>
      <c r="M23"/>
      <c r="N23"/>
      <c r="O23"/>
    </row>
    <row r="24" spans="1:20" x14ac:dyDescent="0.3">
      <c r="A24" s="1" t="s">
        <v>504</v>
      </c>
      <c r="B24" s="1" t="s">
        <v>529</v>
      </c>
      <c r="C24" s="1">
        <v>1</v>
      </c>
      <c r="D24" s="1">
        <v>0</v>
      </c>
      <c r="E24" s="1">
        <v>0</v>
      </c>
      <c r="F24" s="1">
        <v>1</v>
      </c>
      <c r="G24" s="1">
        <v>2</v>
      </c>
      <c r="H24" s="1">
        <v>3</v>
      </c>
      <c r="I24" s="1">
        <v>-1</v>
      </c>
      <c r="J24" s="1">
        <v>0</v>
      </c>
      <c r="K24"/>
      <c r="L24"/>
      <c r="M24"/>
      <c r="N24"/>
      <c r="O24"/>
    </row>
    <row r="25" spans="1:20" ht="16.399999999999999" thickBot="1" x14ac:dyDescent="0.35">
      <c r="A25" s="1" t="s">
        <v>504</v>
      </c>
      <c r="B25" s="1" t="s">
        <v>40</v>
      </c>
      <c r="C25" s="1">
        <v>1</v>
      </c>
      <c r="D25" s="1">
        <v>0</v>
      </c>
      <c r="E25" s="1">
        <v>0</v>
      </c>
      <c r="F25" s="1">
        <v>1</v>
      </c>
      <c r="G25" s="1">
        <v>0</v>
      </c>
      <c r="H25" s="1">
        <v>3</v>
      </c>
      <c r="I25" s="1">
        <v>-3</v>
      </c>
      <c r="J25" s="1">
        <v>0</v>
      </c>
      <c r="K25"/>
      <c r="L25"/>
      <c r="M25"/>
      <c r="N25"/>
      <c r="O25"/>
    </row>
    <row r="26" spans="1:20" ht="16.399999999999999" thickBot="1" x14ac:dyDescent="0.35">
      <c r="A26" s="1" t="s">
        <v>504</v>
      </c>
      <c r="B26" s="1" t="s">
        <v>43</v>
      </c>
      <c r="C26" s="1">
        <v>1</v>
      </c>
      <c r="D26" s="1">
        <v>0</v>
      </c>
      <c r="E26" s="1">
        <v>0</v>
      </c>
      <c r="F26" s="1">
        <v>1</v>
      </c>
      <c r="G26" s="1">
        <v>0</v>
      </c>
      <c r="H26" s="1">
        <v>4</v>
      </c>
      <c r="I26" s="1">
        <v>-4</v>
      </c>
      <c r="J26" s="1">
        <v>0</v>
      </c>
      <c r="K26"/>
      <c r="L26" s="46" t="s">
        <v>107</v>
      </c>
      <c r="M26"/>
      <c r="N26"/>
      <c r="O26"/>
    </row>
    <row r="27" spans="1:20" x14ac:dyDescent="0.3">
      <c r="A27" s="1" t="s">
        <v>504</v>
      </c>
      <c r="B27" s="1" t="s">
        <v>41</v>
      </c>
      <c r="C27" s="1">
        <v>1</v>
      </c>
      <c r="D27" s="1">
        <v>0</v>
      </c>
      <c r="E27" s="1">
        <v>0</v>
      </c>
      <c r="F27" s="1">
        <v>1</v>
      </c>
      <c r="G27" s="1">
        <v>0</v>
      </c>
      <c r="H27" s="1">
        <v>5</v>
      </c>
      <c r="I27" s="1">
        <v>-5</v>
      </c>
      <c r="J27" s="1">
        <v>0</v>
      </c>
      <c r="K27"/>
      <c r="L27" s="44" t="s">
        <v>4</v>
      </c>
      <c r="M27" s="42" t="s">
        <v>12</v>
      </c>
      <c r="N27" s="42" t="s">
        <v>8</v>
      </c>
      <c r="O27" s="42" t="s">
        <v>9</v>
      </c>
      <c r="P27" s="42" t="s">
        <v>10</v>
      </c>
      <c r="Q27" s="42" t="s">
        <v>5</v>
      </c>
      <c r="R27" s="42" t="s">
        <v>6</v>
      </c>
      <c r="S27" s="42" t="s">
        <v>13</v>
      </c>
      <c r="T27" s="43" t="s">
        <v>35</v>
      </c>
    </row>
    <row r="28" spans="1:20" x14ac:dyDescent="0.3">
      <c r="A28" s="1" t="s">
        <v>506</v>
      </c>
      <c r="B28" s="1" t="s">
        <v>2</v>
      </c>
      <c r="C28" s="1">
        <v>1</v>
      </c>
      <c r="D28" s="1">
        <v>1</v>
      </c>
      <c r="E28" s="1">
        <v>0</v>
      </c>
      <c r="F28" s="1">
        <v>0</v>
      </c>
      <c r="G28" s="1">
        <v>3</v>
      </c>
      <c r="H28" s="1">
        <v>0</v>
      </c>
      <c r="I28" s="1">
        <v>3</v>
      </c>
      <c r="J28" s="1">
        <v>3</v>
      </c>
      <c r="K28"/>
      <c r="L28" t="str" cm="1">
        <f t="array" ref="L28:T30">_xlfn._xlws.SORT(_xlfn.CHOOSECOLS(_xlfn._xlws.FILTER(리그순위표[], ISNUMBER(SEARCH(L26, 리그순위표[대회 종류]))), 2, 3, 4, 5, 6, 7, 8, 9, 10), {9,8}, {-1,-1})</f>
        <v>비야레알</v>
      </c>
      <c r="M28">
        <v>4</v>
      </c>
      <c r="N28">
        <v>2</v>
      </c>
      <c r="O28">
        <v>2</v>
      </c>
      <c r="P28">
        <v>0</v>
      </c>
      <c r="Q28">
        <v>9</v>
      </c>
      <c r="R28">
        <v>5</v>
      </c>
      <c r="S28">
        <v>4</v>
      </c>
      <c r="T28">
        <v>8</v>
      </c>
    </row>
    <row r="29" spans="1:20" x14ac:dyDescent="0.3">
      <c r="A29" s="1" t="s">
        <v>506</v>
      </c>
      <c r="B29" s="1" t="s">
        <v>3</v>
      </c>
      <c r="C29" s="1">
        <v>1</v>
      </c>
      <c r="D29" s="1">
        <v>1</v>
      </c>
      <c r="E29" s="1">
        <v>0</v>
      </c>
      <c r="F29" s="1">
        <v>0</v>
      </c>
      <c r="G29" s="1">
        <v>4</v>
      </c>
      <c r="H29" s="1">
        <v>2</v>
      </c>
      <c r="I29" s="1">
        <v>2</v>
      </c>
      <c r="J29" s="1">
        <v>3</v>
      </c>
      <c r="K29"/>
      <c r="L29" t="str">
        <v>바이에른 뮌헨</v>
      </c>
      <c r="M29">
        <v>4</v>
      </c>
      <c r="N29">
        <v>1</v>
      </c>
      <c r="O29">
        <v>2</v>
      </c>
      <c r="P29">
        <v>1</v>
      </c>
      <c r="Q29">
        <v>7</v>
      </c>
      <c r="R29">
        <v>6</v>
      </c>
      <c r="S29">
        <v>1</v>
      </c>
      <c r="T29">
        <v>5</v>
      </c>
    </row>
    <row r="30" spans="1:20" x14ac:dyDescent="0.3">
      <c r="A30" s="1" t="s">
        <v>506</v>
      </c>
      <c r="B30" s="1" t="s">
        <v>39</v>
      </c>
      <c r="C30" s="1">
        <v>1</v>
      </c>
      <c r="D30" s="1">
        <v>0</v>
      </c>
      <c r="E30" s="1">
        <v>0</v>
      </c>
      <c r="F30" s="1">
        <v>1</v>
      </c>
      <c r="G30" s="1">
        <v>0</v>
      </c>
      <c r="H30" s="1">
        <v>3</v>
      </c>
      <c r="I30" s="1">
        <v>-3</v>
      </c>
      <c r="J30" s="1">
        <v>0</v>
      </c>
      <c r="K30"/>
      <c r="L30" t="str">
        <v>뉴캐슬 유나이티드</v>
      </c>
      <c r="M30">
        <v>4</v>
      </c>
      <c r="N30">
        <v>1</v>
      </c>
      <c r="O30">
        <v>0</v>
      </c>
      <c r="P30">
        <v>3</v>
      </c>
      <c r="Q30">
        <v>7</v>
      </c>
      <c r="R30">
        <v>12</v>
      </c>
      <c r="S30">
        <v>-5</v>
      </c>
      <c r="T30">
        <v>3</v>
      </c>
    </row>
    <row r="31" spans="1:20" x14ac:dyDescent="0.3">
      <c r="A31" s="1" t="s">
        <v>506</v>
      </c>
      <c r="B31" s="1" t="s">
        <v>528</v>
      </c>
      <c r="C31" s="1">
        <v>1</v>
      </c>
      <c r="D31" s="1">
        <v>0</v>
      </c>
      <c r="E31" s="1">
        <v>0</v>
      </c>
      <c r="F31" s="1">
        <v>1</v>
      </c>
      <c r="G31" s="1">
        <v>2</v>
      </c>
      <c r="H31" s="1">
        <v>4</v>
      </c>
      <c r="I31" s="1">
        <v>-2</v>
      </c>
      <c r="J31" s="1">
        <v>0</v>
      </c>
      <c r="K31"/>
      <c r="L31"/>
      <c r="M31"/>
      <c r="N31"/>
      <c r="O31"/>
    </row>
    <row r="32" spans="1:20" x14ac:dyDescent="0.3">
      <c r="A32" s="1" t="s">
        <v>507</v>
      </c>
      <c r="B32" s="1" t="s">
        <v>2</v>
      </c>
      <c r="C32" s="1">
        <v>1</v>
      </c>
      <c r="D32" s="1">
        <v>1</v>
      </c>
      <c r="E32" s="1">
        <v>0</v>
      </c>
      <c r="F32" s="1">
        <v>0</v>
      </c>
      <c r="G32" s="1">
        <v>2</v>
      </c>
      <c r="H32" s="1">
        <v>1</v>
      </c>
      <c r="I32" s="1">
        <v>1</v>
      </c>
      <c r="J32" s="1">
        <v>3</v>
      </c>
      <c r="K32"/>
      <c r="L32"/>
      <c r="M32"/>
      <c r="N32"/>
      <c r="O32"/>
    </row>
    <row r="33" spans="1:15" x14ac:dyDescent="0.3">
      <c r="A33" s="1" t="s">
        <v>507</v>
      </c>
      <c r="B33" s="1" t="s">
        <v>528</v>
      </c>
      <c r="C33" s="1">
        <v>1</v>
      </c>
      <c r="D33" s="1">
        <v>1</v>
      </c>
      <c r="E33" s="1">
        <v>0</v>
      </c>
      <c r="F33" s="1">
        <v>0</v>
      </c>
      <c r="G33" s="1">
        <v>4</v>
      </c>
      <c r="H33" s="1">
        <v>3</v>
      </c>
      <c r="I33" s="1">
        <v>1</v>
      </c>
      <c r="J33" s="1">
        <v>3</v>
      </c>
      <c r="K33"/>
      <c r="L33"/>
      <c r="M33"/>
      <c r="N33"/>
      <c r="O33"/>
    </row>
    <row r="34" spans="1:15" x14ac:dyDescent="0.3">
      <c r="A34" s="1" t="s">
        <v>507</v>
      </c>
      <c r="B34" s="1" t="s">
        <v>39</v>
      </c>
      <c r="C34" s="1">
        <v>1</v>
      </c>
      <c r="D34" s="1">
        <v>1</v>
      </c>
      <c r="E34" s="1">
        <v>0</v>
      </c>
      <c r="F34" s="1">
        <v>0</v>
      </c>
      <c r="G34" s="1">
        <v>5</v>
      </c>
      <c r="H34" s="1">
        <v>4</v>
      </c>
      <c r="I34" s="1">
        <v>1</v>
      </c>
      <c r="J34" s="1">
        <v>3</v>
      </c>
      <c r="K34"/>
      <c r="L34"/>
      <c r="M34"/>
      <c r="N34"/>
      <c r="O34"/>
    </row>
    <row r="35" spans="1:15" x14ac:dyDescent="0.3">
      <c r="A35" s="1" t="s">
        <v>507</v>
      </c>
      <c r="B35" s="1" t="s">
        <v>3</v>
      </c>
      <c r="C35" s="1">
        <v>1</v>
      </c>
      <c r="D35" s="1">
        <v>1</v>
      </c>
      <c r="E35" s="1">
        <v>0</v>
      </c>
      <c r="F35" s="1">
        <v>0</v>
      </c>
      <c r="G35" s="1">
        <v>7</v>
      </c>
      <c r="H35" s="1">
        <v>0</v>
      </c>
      <c r="I35" s="1">
        <v>7</v>
      </c>
      <c r="J35" s="1">
        <v>3</v>
      </c>
      <c r="K35"/>
      <c r="L35"/>
      <c r="M35"/>
      <c r="N35"/>
      <c r="O35"/>
    </row>
    <row r="36" spans="1:15" x14ac:dyDescent="0.3">
      <c r="A36" s="1" t="s">
        <v>507</v>
      </c>
      <c r="B36" s="1" t="s">
        <v>44</v>
      </c>
      <c r="C36" s="1">
        <v>1</v>
      </c>
      <c r="D36" s="1">
        <v>0</v>
      </c>
      <c r="E36" s="1">
        <v>0</v>
      </c>
      <c r="F36" s="1">
        <v>1</v>
      </c>
      <c r="G36" s="1">
        <v>1</v>
      </c>
      <c r="H36" s="1">
        <v>2</v>
      </c>
      <c r="I36" s="1">
        <v>-1</v>
      </c>
      <c r="J36" s="1">
        <v>0</v>
      </c>
      <c r="K36"/>
      <c r="L36"/>
      <c r="M36"/>
      <c r="N36"/>
      <c r="O36"/>
    </row>
    <row r="37" spans="1:15" x14ac:dyDescent="0.3">
      <c r="A37" s="1" t="s">
        <v>507</v>
      </c>
      <c r="B37" s="1" t="s">
        <v>61</v>
      </c>
      <c r="C37" s="1">
        <v>1</v>
      </c>
      <c r="D37" s="1">
        <v>0</v>
      </c>
      <c r="E37" s="1">
        <v>0</v>
      </c>
      <c r="F37" s="1">
        <v>1</v>
      </c>
      <c r="G37" s="1">
        <v>3</v>
      </c>
      <c r="H37" s="1">
        <v>4</v>
      </c>
      <c r="I37" s="1">
        <v>-1</v>
      </c>
      <c r="J37" s="1">
        <v>0</v>
      </c>
      <c r="K37"/>
      <c r="L37"/>
      <c r="M37"/>
      <c r="N37"/>
      <c r="O37"/>
    </row>
    <row r="38" spans="1:15" x14ac:dyDescent="0.3">
      <c r="A38" s="1" t="s">
        <v>507</v>
      </c>
      <c r="B38" s="1" t="s">
        <v>389</v>
      </c>
      <c r="C38" s="1">
        <v>1</v>
      </c>
      <c r="D38" s="1">
        <v>0</v>
      </c>
      <c r="E38" s="1">
        <v>0</v>
      </c>
      <c r="F38" s="1">
        <v>1</v>
      </c>
      <c r="G38" s="1">
        <v>4</v>
      </c>
      <c r="H38" s="1">
        <v>5</v>
      </c>
      <c r="I38" s="1">
        <v>-1</v>
      </c>
      <c r="J38" s="1">
        <v>0</v>
      </c>
      <c r="K38"/>
      <c r="L38"/>
      <c r="M38"/>
      <c r="N38"/>
      <c r="O38"/>
    </row>
    <row r="39" spans="1:15" x14ac:dyDescent="0.3">
      <c r="A39" s="1" t="s">
        <v>507</v>
      </c>
      <c r="B39" s="1" t="s">
        <v>56</v>
      </c>
      <c r="C39" s="1">
        <v>1</v>
      </c>
      <c r="D39" s="1">
        <v>0</v>
      </c>
      <c r="E39" s="1">
        <v>0</v>
      </c>
      <c r="F39" s="1">
        <v>1</v>
      </c>
      <c r="G39" s="1">
        <v>0</v>
      </c>
      <c r="H39" s="1">
        <v>7</v>
      </c>
      <c r="I39" s="1">
        <v>-7</v>
      </c>
      <c r="J39" s="1">
        <v>0</v>
      </c>
      <c r="K39"/>
      <c r="L39" s="1" t="str" cm="1">
        <f t="array" ref="L39:L52">_xlfn.UNIQUE(리그순위표[대회 종류])</f>
        <v>1부리그</v>
      </c>
      <c r="M39"/>
      <c r="N39"/>
      <c r="O39"/>
    </row>
    <row r="40" spans="1:15" x14ac:dyDescent="0.3">
      <c r="A40" s="1" t="s">
        <v>509</v>
      </c>
      <c r="B40" s="1" t="s">
        <v>2</v>
      </c>
      <c r="C40" s="1">
        <v>1</v>
      </c>
      <c r="D40" s="1">
        <v>1</v>
      </c>
      <c r="E40" s="1">
        <v>0</v>
      </c>
      <c r="F40" s="1">
        <v>0</v>
      </c>
      <c r="G40" s="1">
        <v>3</v>
      </c>
      <c r="H40" s="1">
        <v>2</v>
      </c>
      <c r="I40" s="1">
        <v>1</v>
      </c>
      <c r="J40" s="1">
        <v>3</v>
      </c>
      <c r="K40"/>
      <c r="L40" s="1" t="str">
        <v>2부리그</v>
      </c>
    </row>
    <row r="41" spans="1:15" x14ac:dyDescent="0.3">
      <c r="A41" s="1" t="s">
        <v>509</v>
      </c>
      <c r="B41" s="1" t="s">
        <v>3</v>
      </c>
      <c r="C41" s="1">
        <v>1</v>
      </c>
      <c r="D41" s="1">
        <v>0</v>
      </c>
      <c r="E41" s="1">
        <v>0</v>
      </c>
      <c r="F41" s="1">
        <v>1</v>
      </c>
      <c r="G41" s="1">
        <v>2</v>
      </c>
      <c r="H41" s="1">
        <v>3</v>
      </c>
      <c r="I41" s="1">
        <v>-1</v>
      </c>
      <c r="J41" s="1">
        <v>0</v>
      </c>
      <c r="K41"/>
      <c r="L41" s="1" t="str">
        <v>FA컵_16강</v>
      </c>
    </row>
    <row r="42" spans="1:15" x14ac:dyDescent="0.3">
      <c r="A42" s="1" t="s">
        <v>109</v>
      </c>
      <c r="B42" s="1" t="s">
        <v>43</v>
      </c>
      <c r="C42" s="1">
        <v>3</v>
      </c>
      <c r="D42" s="1">
        <v>0</v>
      </c>
      <c r="E42" s="1">
        <v>0</v>
      </c>
      <c r="F42" s="1">
        <v>3</v>
      </c>
      <c r="G42" s="1">
        <v>3</v>
      </c>
      <c r="H42" s="1">
        <v>9</v>
      </c>
      <c r="I42" s="1">
        <v>-6</v>
      </c>
      <c r="J42" s="1">
        <v>0</v>
      </c>
      <c r="K42"/>
      <c r="L42" s="1" t="str">
        <v>FA컵_4강</v>
      </c>
    </row>
    <row r="43" spans="1:15" x14ac:dyDescent="0.3">
      <c r="A43" s="1" t="s">
        <v>109</v>
      </c>
      <c r="B43" s="1" t="s">
        <v>2</v>
      </c>
      <c r="C43" s="1">
        <v>2</v>
      </c>
      <c r="D43" s="1">
        <v>2</v>
      </c>
      <c r="E43" s="1">
        <v>0</v>
      </c>
      <c r="F43" s="1">
        <v>0</v>
      </c>
      <c r="G43" s="1">
        <v>5</v>
      </c>
      <c r="H43" s="1">
        <v>2</v>
      </c>
      <c r="I43" s="1">
        <v>3</v>
      </c>
      <c r="J43" s="1">
        <v>6</v>
      </c>
      <c r="K43"/>
      <c r="L43" s="1" t="str">
        <v>FA컵_8강</v>
      </c>
    </row>
    <row r="44" spans="1:15" x14ac:dyDescent="0.3">
      <c r="A44" s="1" t="s">
        <v>109</v>
      </c>
      <c r="B44" s="1" t="s">
        <v>38</v>
      </c>
      <c r="C44" s="1">
        <v>3</v>
      </c>
      <c r="D44" s="1">
        <v>3</v>
      </c>
      <c r="E44" s="1">
        <v>0</v>
      </c>
      <c r="F44" s="1">
        <v>0</v>
      </c>
      <c r="G44" s="1">
        <v>9</v>
      </c>
      <c r="H44" s="1">
        <v>3</v>
      </c>
      <c r="I44" s="1">
        <v>6</v>
      </c>
      <c r="J44" s="1">
        <v>9</v>
      </c>
      <c r="K44"/>
      <c r="L44" s="1" t="str">
        <v>FA컵_결승전</v>
      </c>
    </row>
    <row r="45" spans="1:15" x14ac:dyDescent="0.3">
      <c r="A45" s="1" t="s">
        <v>109</v>
      </c>
      <c r="B45" s="1" t="s">
        <v>41</v>
      </c>
      <c r="C45" s="1">
        <v>2</v>
      </c>
      <c r="D45" s="1">
        <v>0</v>
      </c>
      <c r="E45" s="1">
        <v>0</v>
      </c>
      <c r="F45" s="1">
        <v>2</v>
      </c>
      <c r="G45" s="1">
        <v>2</v>
      </c>
      <c r="H45" s="1">
        <v>5</v>
      </c>
      <c r="I45" s="1">
        <v>-3</v>
      </c>
      <c r="J45" s="1">
        <v>0</v>
      </c>
      <c r="K45"/>
      <c r="L45" s="1" t="str">
        <v>UCL_4강</v>
      </c>
    </row>
    <row r="46" spans="1:15" x14ac:dyDescent="0.3">
      <c r="A46" s="1" t="s">
        <v>108</v>
      </c>
      <c r="B46" s="1" t="s">
        <v>2</v>
      </c>
      <c r="C46" s="1">
        <v>3</v>
      </c>
      <c r="D46" s="1">
        <v>2</v>
      </c>
      <c r="E46" s="1">
        <v>0</v>
      </c>
      <c r="F46" s="1">
        <v>1</v>
      </c>
      <c r="G46" s="1">
        <v>8</v>
      </c>
      <c r="H46" s="1">
        <v>6</v>
      </c>
      <c r="I46" s="1">
        <v>2</v>
      </c>
      <c r="J46" s="1">
        <v>6</v>
      </c>
      <c r="K46"/>
      <c r="L46" s="1" t="str">
        <v>UCL_8강</v>
      </c>
    </row>
    <row r="47" spans="1:15" x14ac:dyDescent="0.3">
      <c r="A47" s="1" t="s">
        <v>108</v>
      </c>
      <c r="B47" s="1" t="s">
        <v>38</v>
      </c>
      <c r="C47" s="1">
        <v>2</v>
      </c>
      <c r="D47" s="1">
        <v>2</v>
      </c>
      <c r="E47" s="1">
        <v>0</v>
      </c>
      <c r="F47" s="1">
        <v>0</v>
      </c>
      <c r="G47" s="1">
        <v>7</v>
      </c>
      <c r="H47" s="1">
        <v>4</v>
      </c>
      <c r="I47" s="1">
        <v>3</v>
      </c>
      <c r="J47" s="1">
        <v>6</v>
      </c>
      <c r="K47"/>
      <c r="L47" s="1" t="str">
        <v>UCL_A조</v>
      </c>
    </row>
    <row r="48" spans="1:15" x14ac:dyDescent="0.3">
      <c r="A48" s="1" t="s">
        <v>108</v>
      </c>
      <c r="B48" s="1" t="s">
        <v>41</v>
      </c>
      <c r="C48" s="1">
        <v>2</v>
      </c>
      <c r="D48" s="1">
        <v>1</v>
      </c>
      <c r="E48" s="1">
        <v>1</v>
      </c>
      <c r="F48" s="1">
        <v>0</v>
      </c>
      <c r="G48" s="1">
        <v>6</v>
      </c>
      <c r="H48" s="1">
        <v>5</v>
      </c>
      <c r="I48" s="1">
        <v>1</v>
      </c>
      <c r="J48" s="1">
        <v>4</v>
      </c>
      <c r="K48"/>
      <c r="L48" s="1" t="str">
        <v>UCL_B조</v>
      </c>
    </row>
    <row r="49" spans="1:12" x14ac:dyDescent="0.3">
      <c r="A49" s="1" t="s">
        <v>108</v>
      </c>
      <c r="B49" s="1" t="s">
        <v>43</v>
      </c>
      <c r="C49" s="1">
        <v>2</v>
      </c>
      <c r="D49" s="1">
        <v>2</v>
      </c>
      <c r="E49" s="1">
        <v>0</v>
      </c>
      <c r="F49" s="1">
        <v>0</v>
      </c>
      <c r="G49" s="1">
        <v>10</v>
      </c>
      <c r="H49" s="1">
        <v>3</v>
      </c>
      <c r="I49" s="1">
        <v>7</v>
      </c>
      <c r="J49" s="1">
        <v>6</v>
      </c>
      <c r="K49"/>
      <c r="L49" s="1" t="str">
        <v>UCL_C조</v>
      </c>
    </row>
    <row r="50" spans="1:12" x14ac:dyDescent="0.3">
      <c r="A50" s="1" t="s">
        <v>108</v>
      </c>
      <c r="B50" s="1" t="s">
        <v>528</v>
      </c>
      <c r="C50" s="1">
        <v>3</v>
      </c>
      <c r="D50" s="1">
        <v>1</v>
      </c>
      <c r="E50" s="1">
        <v>0</v>
      </c>
      <c r="F50" s="1">
        <v>2</v>
      </c>
      <c r="G50" s="1">
        <v>6</v>
      </c>
      <c r="H50" s="1">
        <v>8</v>
      </c>
      <c r="I50" s="1">
        <v>-2</v>
      </c>
      <c r="J50" s="1">
        <v>3</v>
      </c>
      <c r="K50"/>
      <c r="L50" s="1" t="str">
        <v>UCL_D조</v>
      </c>
    </row>
    <row r="51" spans="1:12" x14ac:dyDescent="0.3">
      <c r="A51" s="1" t="s">
        <v>108</v>
      </c>
      <c r="B51" s="1" t="s">
        <v>3</v>
      </c>
      <c r="C51" s="1">
        <v>2</v>
      </c>
      <c r="D51" s="1">
        <v>0</v>
      </c>
      <c r="E51" s="1">
        <v>0</v>
      </c>
      <c r="F51" s="1">
        <v>2</v>
      </c>
      <c r="G51" s="1">
        <v>4</v>
      </c>
      <c r="H51" s="1">
        <v>7</v>
      </c>
      <c r="I51" s="1">
        <v>-3</v>
      </c>
      <c r="J51" s="1">
        <v>0</v>
      </c>
      <c r="K51"/>
      <c r="L51" s="1" t="str">
        <v>UCL_결승전</v>
      </c>
    </row>
    <row r="52" spans="1:12" x14ac:dyDescent="0.3">
      <c r="A52" s="1" t="s">
        <v>108</v>
      </c>
      <c r="B52" s="1" t="s">
        <v>389</v>
      </c>
      <c r="C52" s="1">
        <v>2</v>
      </c>
      <c r="D52" s="1">
        <v>0</v>
      </c>
      <c r="E52" s="1">
        <v>1</v>
      </c>
      <c r="F52" s="1">
        <v>1</v>
      </c>
      <c r="G52" s="1">
        <v>5</v>
      </c>
      <c r="H52" s="1">
        <v>6</v>
      </c>
      <c r="I52" s="1">
        <v>-1</v>
      </c>
      <c r="J52" s="1">
        <v>1</v>
      </c>
      <c r="K52"/>
      <c r="L52" s="1" t="str">
        <v>승강PO</v>
      </c>
    </row>
    <row r="53" spans="1:12" x14ac:dyDescent="0.3">
      <c r="A53" s="1" t="s">
        <v>108</v>
      </c>
      <c r="B53" s="1" t="s">
        <v>56</v>
      </c>
      <c r="C53" s="1">
        <v>2</v>
      </c>
      <c r="D53" s="1">
        <v>0</v>
      </c>
      <c r="E53" s="1">
        <v>0</v>
      </c>
      <c r="F53" s="1">
        <v>2</v>
      </c>
      <c r="G53" s="1">
        <v>3</v>
      </c>
      <c r="H53" s="1">
        <v>10</v>
      </c>
      <c r="I53" s="1">
        <v>-7</v>
      </c>
      <c r="J53" s="1">
        <v>0</v>
      </c>
      <c r="K53"/>
    </row>
    <row r="54" spans="1:12" x14ac:dyDescent="0.3">
      <c r="A54" s="1" t="s">
        <v>105</v>
      </c>
      <c r="B54" s="1" t="s">
        <v>44</v>
      </c>
      <c r="C54" s="1">
        <v>6</v>
      </c>
      <c r="D54" s="1">
        <v>2</v>
      </c>
      <c r="E54" s="1">
        <v>1</v>
      </c>
      <c r="F54" s="1">
        <v>3</v>
      </c>
      <c r="G54" s="1">
        <v>9</v>
      </c>
      <c r="H54" s="1">
        <v>16</v>
      </c>
      <c r="I54" s="1">
        <v>-7</v>
      </c>
      <c r="J54" s="1">
        <v>7</v>
      </c>
      <c r="K54"/>
    </row>
    <row r="55" spans="1:12" x14ac:dyDescent="0.3">
      <c r="A55" s="1" t="s">
        <v>105</v>
      </c>
      <c r="B55" s="1" t="s">
        <v>43</v>
      </c>
      <c r="C55" s="1">
        <v>6</v>
      </c>
      <c r="D55" s="1">
        <v>3</v>
      </c>
      <c r="E55" s="1">
        <v>1</v>
      </c>
      <c r="F55" s="1">
        <v>2</v>
      </c>
      <c r="G55" s="1">
        <v>15</v>
      </c>
      <c r="H55" s="1">
        <v>13</v>
      </c>
      <c r="I55" s="1">
        <v>2</v>
      </c>
      <c r="J55" s="1">
        <v>10</v>
      </c>
      <c r="K55"/>
    </row>
    <row r="56" spans="1:12" x14ac:dyDescent="0.3">
      <c r="A56" s="1" t="s">
        <v>105</v>
      </c>
      <c r="B56" s="1" t="s">
        <v>41</v>
      </c>
      <c r="C56" s="1">
        <v>6</v>
      </c>
      <c r="D56" s="1">
        <v>3</v>
      </c>
      <c r="E56" s="1">
        <v>0</v>
      </c>
      <c r="F56" s="1">
        <v>3</v>
      </c>
      <c r="G56" s="1">
        <v>20</v>
      </c>
      <c r="H56" s="1">
        <v>16</v>
      </c>
      <c r="I56" s="1">
        <v>4</v>
      </c>
      <c r="J56" s="1">
        <v>9</v>
      </c>
      <c r="K56"/>
    </row>
    <row r="57" spans="1:12" x14ac:dyDescent="0.3">
      <c r="A57" s="1" t="s">
        <v>105</v>
      </c>
      <c r="B57" s="1" t="s">
        <v>60</v>
      </c>
      <c r="C57" s="1">
        <v>6</v>
      </c>
      <c r="D57" s="1">
        <v>2</v>
      </c>
      <c r="E57" s="1">
        <v>2</v>
      </c>
      <c r="F57" s="1">
        <v>2</v>
      </c>
      <c r="G57" s="1">
        <v>17</v>
      </c>
      <c r="H57" s="1">
        <v>16</v>
      </c>
      <c r="I57" s="1">
        <v>1</v>
      </c>
      <c r="J57" s="1">
        <v>8</v>
      </c>
      <c r="K57"/>
    </row>
    <row r="58" spans="1:12" x14ac:dyDescent="0.3">
      <c r="A58" s="1" t="s">
        <v>104</v>
      </c>
      <c r="B58" s="1" t="s">
        <v>61</v>
      </c>
      <c r="C58" s="1">
        <v>6</v>
      </c>
      <c r="D58" s="1">
        <v>2</v>
      </c>
      <c r="E58" s="1">
        <v>1</v>
      </c>
      <c r="F58" s="1">
        <v>3</v>
      </c>
      <c r="G58" s="1">
        <v>10</v>
      </c>
      <c r="H58" s="1">
        <v>19</v>
      </c>
      <c r="I58" s="1">
        <v>-9</v>
      </c>
      <c r="J58" s="1">
        <v>7</v>
      </c>
      <c r="K58"/>
    </row>
    <row r="59" spans="1:12" x14ac:dyDescent="0.3">
      <c r="A59" s="1" t="s">
        <v>104</v>
      </c>
      <c r="B59" s="1" t="s">
        <v>3</v>
      </c>
      <c r="C59" s="1">
        <v>6</v>
      </c>
      <c r="D59" s="1">
        <v>5</v>
      </c>
      <c r="E59" s="1">
        <v>1</v>
      </c>
      <c r="F59" s="1">
        <v>0</v>
      </c>
      <c r="G59" s="1">
        <v>30</v>
      </c>
      <c r="H59" s="1">
        <v>10</v>
      </c>
      <c r="I59" s="1">
        <v>20</v>
      </c>
      <c r="J59" s="1">
        <v>16</v>
      </c>
      <c r="K59"/>
    </row>
    <row r="60" spans="1:12" x14ac:dyDescent="0.3">
      <c r="A60" s="1" t="s">
        <v>104</v>
      </c>
      <c r="B60" s="1" t="s">
        <v>38</v>
      </c>
      <c r="C60" s="1">
        <v>6</v>
      </c>
      <c r="D60" s="1">
        <v>3</v>
      </c>
      <c r="E60" s="1">
        <v>1</v>
      </c>
      <c r="F60" s="1">
        <v>2</v>
      </c>
      <c r="G60" s="1">
        <v>19</v>
      </c>
      <c r="H60" s="1">
        <v>13</v>
      </c>
      <c r="I60" s="1">
        <v>6</v>
      </c>
      <c r="J60" s="1">
        <v>10</v>
      </c>
      <c r="K60"/>
    </row>
    <row r="61" spans="1:12" x14ac:dyDescent="0.3">
      <c r="A61" s="1" t="s">
        <v>104</v>
      </c>
      <c r="B61" s="1" t="s">
        <v>529</v>
      </c>
      <c r="C61" s="1">
        <v>6</v>
      </c>
      <c r="D61" s="1">
        <v>0</v>
      </c>
      <c r="E61" s="1">
        <v>1</v>
      </c>
      <c r="F61" s="1">
        <v>5</v>
      </c>
      <c r="G61" s="1">
        <v>6</v>
      </c>
      <c r="H61" s="1">
        <v>23</v>
      </c>
      <c r="I61" s="1">
        <v>-17</v>
      </c>
      <c r="J61" s="1">
        <v>1</v>
      </c>
      <c r="K61"/>
    </row>
    <row r="62" spans="1:12" x14ac:dyDescent="0.3">
      <c r="A62" s="1" t="s">
        <v>106</v>
      </c>
      <c r="B62" s="1" t="s">
        <v>2</v>
      </c>
      <c r="C62" s="1">
        <v>4</v>
      </c>
      <c r="D62" s="1">
        <v>4</v>
      </c>
      <c r="E62" s="1">
        <v>0</v>
      </c>
      <c r="F62" s="1">
        <v>0</v>
      </c>
      <c r="G62" s="1">
        <v>15</v>
      </c>
      <c r="H62" s="1">
        <v>7</v>
      </c>
      <c r="I62" s="1">
        <v>8</v>
      </c>
      <c r="J62" s="1">
        <v>12</v>
      </c>
      <c r="K62"/>
    </row>
    <row r="63" spans="1:12" x14ac:dyDescent="0.3">
      <c r="A63" s="1" t="s">
        <v>106</v>
      </c>
      <c r="B63" s="1" t="s">
        <v>40</v>
      </c>
      <c r="C63" s="1">
        <v>4</v>
      </c>
      <c r="D63" s="1">
        <v>0</v>
      </c>
      <c r="E63" s="1">
        <v>2</v>
      </c>
      <c r="F63" s="1">
        <v>2</v>
      </c>
      <c r="G63" s="1">
        <v>7</v>
      </c>
      <c r="H63" s="1">
        <v>12</v>
      </c>
      <c r="I63" s="1">
        <v>-5</v>
      </c>
      <c r="J63" s="1">
        <v>2</v>
      </c>
      <c r="K63"/>
    </row>
    <row r="64" spans="1:12" x14ac:dyDescent="0.3">
      <c r="A64" s="1" t="s">
        <v>106</v>
      </c>
      <c r="B64" s="1" t="s">
        <v>56</v>
      </c>
      <c r="C64" s="1">
        <v>4</v>
      </c>
      <c r="D64" s="1">
        <v>0</v>
      </c>
      <c r="E64" s="1">
        <v>2</v>
      </c>
      <c r="F64" s="1">
        <v>2</v>
      </c>
      <c r="G64" s="1">
        <v>12</v>
      </c>
      <c r="H64" s="1">
        <v>15</v>
      </c>
      <c r="I64" s="1">
        <v>-3</v>
      </c>
      <c r="J64" s="1">
        <v>2</v>
      </c>
      <c r="K64"/>
    </row>
    <row r="65" spans="1:15" x14ac:dyDescent="0.3">
      <c r="A65" s="1" t="s">
        <v>107</v>
      </c>
      <c r="B65" s="1" t="s">
        <v>528</v>
      </c>
      <c r="C65" s="1">
        <v>4</v>
      </c>
      <c r="D65" s="1">
        <v>2</v>
      </c>
      <c r="E65" s="1">
        <v>2</v>
      </c>
      <c r="F65" s="1">
        <v>0</v>
      </c>
      <c r="G65" s="1">
        <v>9</v>
      </c>
      <c r="H65" s="1">
        <v>5</v>
      </c>
      <c r="I65" s="1">
        <v>4</v>
      </c>
      <c r="J65" s="1">
        <v>8</v>
      </c>
      <c r="K65"/>
    </row>
    <row r="66" spans="1:15" x14ac:dyDescent="0.3">
      <c r="A66" s="1" t="s">
        <v>107</v>
      </c>
      <c r="B66" s="1" t="s">
        <v>39</v>
      </c>
      <c r="C66" s="1">
        <v>4</v>
      </c>
      <c r="D66" s="1">
        <v>1</v>
      </c>
      <c r="E66" s="1">
        <v>2</v>
      </c>
      <c r="F66" s="1">
        <v>1</v>
      </c>
      <c r="G66" s="1">
        <v>7</v>
      </c>
      <c r="H66" s="1">
        <v>6</v>
      </c>
      <c r="I66" s="1">
        <v>1</v>
      </c>
      <c r="J66" s="1">
        <v>5</v>
      </c>
      <c r="K66"/>
    </row>
    <row r="67" spans="1:15" x14ac:dyDescent="0.3">
      <c r="A67" s="1" t="s">
        <v>107</v>
      </c>
      <c r="B67" s="1" t="s">
        <v>389</v>
      </c>
      <c r="C67" s="1">
        <v>4</v>
      </c>
      <c r="D67" s="1">
        <v>1</v>
      </c>
      <c r="E67" s="1">
        <v>0</v>
      </c>
      <c r="F67" s="1">
        <v>3</v>
      </c>
      <c r="G67" s="1">
        <v>7</v>
      </c>
      <c r="H67" s="1">
        <v>12</v>
      </c>
      <c r="I67" s="1">
        <v>-5</v>
      </c>
      <c r="J67" s="1">
        <v>3</v>
      </c>
      <c r="K67"/>
    </row>
    <row r="68" spans="1:15" x14ac:dyDescent="0.3">
      <c r="A68" s="1" t="s">
        <v>526</v>
      </c>
      <c r="B68" s="1" t="s">
        <v>2</v>
      </c>
      <c r="C68" s="1">
        <v>1</v>
      </c>
      <c r="D68" s="1">
        <v>0</v>
      </c>
      <c r="E68" s="1">
        <v>0</v>
      </c>
      <c r="F68" s="1">
        <v>1</v>
      </c>
      <c r="G68" s="1">
        <v>2</v>
      </c>
      <c r="H68" s="1">
        <v>4</v>
      </c>
      <c r="I68" s="1">
        <v>-2</v>
      </c>
      <c r="J68" s="1">
        <v>0</v>
      </c>
      <c r="K68"/>
    </row>
    <row r="69" spans="1:15" x14ac:dyDescent="0.3">
      <c r="A69" s="1" t="s">
        <v>526</v>
      </c>
      <c r="B69" s="1" t="s">
        <v>38</v>
      </c>
      <c r="C69" s="1">
        <v>1</v>
      </c>
      <c r="D69" s="1">
        <v>1</v>
      </c>
      <c r="E69" s="1">
        <v>0</v>
      </c>
      <c r="F69" s="1">
        <v>0</v>
      </c>
      <c r="G69" s="1">
        <v>4</v>
      </c>
      <c r="H69" s="1">
        <v>2</v>
      </c>
      <c r="I69" s="1">
        <v>2</v>
      </c>
      <c r="J69" s="1">
        <v>3</v>
      </c>
      <c r="K69"/>
    </row>
    <row r="70" spans="1:15" x14ac:dyDescent="0.3">
      <c r="A70" s="1" t="s">
        <v>527</v>
      </c>
      <c r="B70" s="1" t="s">
        <v>43</v>
      </c>
      <c r="C70" s="1">
        <v>2</v>
      </c>
      <c r="D70" s="1">
        <v>2</v>
      </c>
      <c r="E70" s="1">
        <v>0</v>
      </c>
      <c r="F70" s="1">
        <v>0</v>
      </c>
      <c r="G70" s="1">
        <v>10</v>
      </c>
      <c r="H70" s="1">
        <v>6</v>
      </c>
      <c r="I70" s="1">
        <v>4</v>
      </c>
      <c r="J70" s="1">
        <v>6</v>
      </c>
      <c r="K70"/>
    </row>
    <row r="71" spans="1:15" x14ac:dyDescent="0.3">
      <c r="A71" s="1" t="s">
        <v>527</v>
      </c>
      <c r="B71" s="1" t="s">
        <v>528</v>
      </c>
      <c r="C71" s="1">
        <v>2</v>
      </c>
      <c r="D71" s="1">
        <v>0</v>
      </c>
      <c r="E71" s="1">
        <v>0</v>
      </c>
      <c r="F71" s="1">
        <v>2</v>
      </c>
      <c r="G71" s="1">
        <v>6</v>
      </c>
      <c r="H71" s="1">
        <v>10</v>
      </c>
      <c r="I71" s="1">
        <v>-4</v>
      </c>
      <c r="J71" s="1">
        <v>0</v>
      </c>
      <c r="K71"/>
    </row>
    <row r="72" spans="1:15" x14ac:dyDescent="0.3">
      <c r="K72"/>
    </row>
    <row r="73" spans="1:15" x14ac:dyDescent="0.3">
      <c r="K73"/>
    </row>
    <row r="74" spans="1:15" x14ac:dyDescent="0.3">
      <c r="K74"/>
    </row>
    <row r="75" spans="1:15" x14ac:dyDescent="0.3">
      <c r="K75"/>
    </row>
    <row r="76" spans="1:15" x14ac:dyDescent="0.3">
      <c r="K76"/>
    </row>
    <row r="77" spans="1:15" x14ac:dyDescent="0.3">
      <c r="K77"/>
    </row>
    <row r="78" spans="1:15" x14ac:dyDescent="0.3">
      <c r="K78"/>
    </row>
    <row r="79" spans="1:15" x14ac:dyDescent="0.3">
      <c r="K79"/>
      <c r="L79"/>
      <c r="M79"/>
      <c r="N79"/>
      <c r="O79"/>
    </row>
    <row r="80" spans="1:15" x14ac:dyDescent="0.3">
      <c r="K80"/>
      <c r="L80"/>
      <c r="M80"/>
      <c r="N80"/>
      <c r="O80"/>
    </row>
    <row r="81" spans="11:15" x14ac:dyDescent="0.3">
      <c r="K81"/>
      <c r="L81"/>
      <c r="M81"/>
      <c r="N81"/>
      <c r="O81"/>
    </row>
    <row r="82" spans="11:15" x14ac:dyDescent="0.3">
      <c r="K82"/>
      <c r="L82"/>
      <c r="M82"/>
      <c r="N82"/>
      <c r="O82"/>
    </row>
    <row r="83" spans="11:15" x14ac:dyDescent="0.3">
      <c r="K83"/>
      <c r="L83"/>
      <c r="M83"/>
      <c r="N83"/>
      <c r="O83"/>
    </row>
    <row r="84" spans="11:15" x14ac:dyDescent="0.3">
      <c r="K84"/>
      <c r="L84"/>
      <c r="M84"/>
      <c r="N84"/>
      <c r="O84"/>
    </row>
    <row r="85" spans="11:15" x14ac:dyDescent="0.3">
      <c r="K85"/>
      <c r="L85"/>
      <c r="M85"/>
      <c r="N85"/>
      <c r="O85"/>
    </row>
    <row r="86" spans="11:15" x14ac:dyDescent="0.3">
      <c r="K86"/>
      <c r="L86"/>
      <c r="M86"/>
      <c r="N86"/>
      <c r="O86"/>
    </row>
    <row r="87" spans="11:15" x14ac:dyDescent="0.3">
      <c r="K87"/>
      <c r="L87"/>
      <c r="M87"/>
      <c r="N87"/>
      <c r="O87"/>
    </row>
    <row r="88" spans="11:15" x14ac:dyDescent="0.3">
      <c r="K88"/>
      <c r="L88"/>
      <c r="M88"/>
      <c r="N88"/>
      <c r="O88"/>
    </row>
    <row r="89" spans="11:15" x14ac:dyDescent="0.3">
      <c r="K89"/>
      <c r="L89"/>
      <c r="M89"/>
      <c r="N89"/>
      <c r="O89"/>
    </row>
    <row r="90" spans="11:15" x14ac:dyDescent="0.3">
      <c r="K90"/>
      <c r="L90"/>
      <c r="M90"/>
      <c r="N90"/>
      <c r="O90"/>
    </row>
    <row r="91" spans="11:15" x14ac:dyDescent="0.3">
      <c r="K91"/>
      <c r="L91"/>
      <c r="M91"/>
      <c r="N91"/>
      <c r="O91"/>
    </row>
    <row r="92" spans="11:15" x14ac:dyDescent="0.3">
      <c r="K92"/>
      <c r="L92"/>
      <c r="M92"/>
      <c r="N92"/>
      <c r="O92"/>
    </row>
    <row r="93" spans="11:15" x14ac:dyDescent="0.3">
      <c r="K93"/>
      <c r="L93"/>
      <c r="M93"/>
      <c r="N93"/>
      <c r="O93"/>
    </row>
    <row r="94" spans="11:15" x14ac:dyDescent="0.3">
      <c r="K94"/>
      <c r="L94"/>
      <c r="M94"/>
      <c r="N94"/>
      <c r="O94"/>
    </row>
    <row r="95" spans="11:15" x14ac:dyDescent="0.3">
      <c r="K95"/>
      <c r="L95"/>
      <c r="M95"/>
      <c r="N95"/>
      <c r="O95"/>
    </row>
    <row r="96" spans="11:15" x14ac:dyDescent="0.3">
      <c r="K96"/>
      <c r="L96"/>
      <c r="M96"/>
      <c r="N96"/>
      <c r="O96"/>
    </row>
    <row r="97" spans="11:15" x14ac:dyDescent="0.3">
      <c r="K97"/>
      <c r="L97"/>
      <c r="M97"/>
      <c r="N97"/>
      <c r="O97"/>
    </row>
    <row r="98" spans="11:15" x14ac:dyDescent="0.3">
      <c r="K98"/>
      <c r="L98"/>
      <c r="M98"/>
      <c r="N98"/>
      <c r="O98"/>
    </row>
    <row r="99" spans="11:15" x14ac:dyDescent="0.3">
      <c r="K99"/>
      <c r="L99"/>
      <c r="M99"/>
      <c r="N99"/>
      <c r="O99"/>
    </row>
    <row r="100" spans="11:15" x14ac:dyDescent="0.3">
      <c r="K100"/>
      <c r="L100"/>
      <c r="M100"/>
      <c r="N100"/>
      <c r="O100"/>
    </row>
    <row r="101" spans="11:15" x14ac:dyDescent="0.3">
      <c r="K101"/>
      <c r="L101"/>
      <c r="M101"/>
      <c r="N101"/>
      <c r="O101"/>
    </row>
    <row r="102" spans="11:15" x14ac:dyDescent="0.3">
      <c r="K102"/>
      <c r="L102"/>
      <c r="M102"/>
      <c r="N102"/>
      <c r="O102"/>
    </row>
    <row r="103" spans="11:15" x14ac:dyDescent="0.3">
      <c r="K103"/>
      <c r="L103"/>
      <c r="M103"/>
      <c r="N103"/>
      <c r="O103"/>
    </row>
    <row r="104" spans="11:15" x14ac:dyDescent="0.3">
      <c r="K104"/>
      <c r="L104"/>
      <c r="M104"/>
      <c r="N104"/>
      <c r="O104"/>
    </row>
    <row r="105" spans="11:15" x14ac:dyDescent="0.3">
      <c r="K105"/>
      <c r="L105"/>
      <c r="M105"/>
      <c r="N105"/>
      <c r="O105"/>
    </row>
    <row r="106" spans="11:15" x14ac:dyDescent="0.3">
      <c r="K106"/>
      <c r="L106"/>
      <c r="M106"/>
      <c r="N106"/>
      <c r="O106"/>
    </row>
    <row r="107" spans="11:15" x14ac:dyDescent="0.3">
      <c r="K107"/>
      <c r="L107"/>
      <c r="M107"/>
      <c r="N107"/>
      <c r="O107"/>
    </row>
    <row r="108" spans="11:15" x14ac:dyDescent="0.3">
      <c r="K108"/>
      <c r="L108"/>
      <c r="M108"/>
      <c r="N108"/>
      <c r="O108"/>
    </row>
    <row r="109" spans="11:15" x14ac:dyDescent="0.3">
      <c r="K109"/>
      <c r="L109"/>
      <c r="M109"/>
      <c r="N109"/>
      <c r="O109"/>
    </row>
    <row r="110" spans="11:15" x14ac:dyDescent="0.3">
      <c r="K110"/>
      <c r="L110"/>
      <c r="M110"/>
      <c r="N110"/>
      <c r="O110"/>
    </row>
    <row r="111" spans="11:15" x14ac:dyDescent="0.3">
      <c r="K111"/>
      <c r="L111"/>
      <c r="M111"/>
      <c r="N111"/>
      <c r="O111"/>
    </row>
    <row r="112" spans="11:15" x14ac:dyDescent="0.3">
      <c r="K112"/>
      <c r="L112"/>
      <c r="M112"/>
      <c r="N112"/>
      <c r="O112"/>
    </row>
    <row r="113" spans="11:15" x14ac:dyDescent="0.3">
      <c r="K113"/>
      <c r="L113"/>
      <c r="M113"/>
      <c r="N113"/>
      <c r="O113"/>
    </row>
    <row r="114" spans="11:15" x14ac:dyDescent="0.3">
      <c r="K114"/>
      <c r="L114"/>
      <c r="M114"/>
      <c r="N114"/>
      <c r="O114"/>
    </row>
    <row r="115" spans="11:15" x14ac:dyDescent="0.3">
      <c r="K115"/>
      <c r="L115"/>
      <c r="M115"/>
      <c r="N115"/>
      <c r="O115"/>
    </row>
    <row r="116" spans="11:15" x14ac:dyDescent="0.3">
      <c r="K116"/>
      <c r="L116"/>
      <c r="M116"/>
      <c r="N116"/>
      <c r="O116"/>
    </row>
    <row r="117" spans="11:15" x14ac:dyDescent="0.3">
      <c r="K117"/>
      <c r="L117"/>
      <c r="M117"/>
      <c r="N117"/>
      <c r="O117"/>
    </row>
    <row r="118" spans="11:15" x14ac:dyDescent="0.3">
      <c r="K118"/>
      <c r="L118"/>
      <c r="M118"/>
      <c r="N118"/>
      <c r="O118"/>
    </row>
    <row r="119" spans="11:15" x14ac:dyDescent="0.3">
      <c r="K119"/>
      <c r="L119"/>
      <c r="M119"/>
      <c r="N119"/>
      <c r="O119"/>
    </row>
    <row r="120" spans="11:15" x14ac:dyDescent="0.3">
      <c r="K120"/>
      <c r="L120"/>
      <c r="M120"/>
      <c r="N120"/>
      <c r="O120"/>
    </row>
    <row r="121" spans="11:15" x14ac:dyDescent="0.3">
      <c r="K121"/>
      <c r="L121"/>
      <c r="M121"/>
      <c r="N121"/>
      <c r="O121"/>
    </row>
    <row r="122" spans="11:15" x14ac:dyDescent="0.3">
      <c r="K122"/>
      <c r="L122"/>
      <c r="M122"/>
      <c r="N122"/>
      <c r="O122"/>
    </row>
    <row r="123" spans="11:15" x14ac:dyDescent="0.3">
      <c r="K123"/>
      <c r="L123"/>
      <c r="M123"/>
      <c r="N123"/>
      <c r="O123"/>
    </row>
    <row r="124" spans="11:15" x14ac:dyDescent="0.3">
      <c r="K124"/>
      <c r="L124"/>
      <c r="M124"/>
      <c r="N124"/>
      <c r="O124"/>
    </row>
    <row r="125" spans="11:15" x14ac:dyDescent="0.3">
      <c r="K125"/>
      <c r="L125"/>
      <c r="M125"/>
      <c r="N125"/>
      <c r="O125"/>
    </row>
    <row r="126" spans="11:15" x14ac:dyDescent="0.3">
      <c r="K126"/>
      <c r="L126"/>
      <c r="M126"/>
      <c r="N126"/>
      <c r="O126"/>
    </row>
    <row r="127" spans="11:15" x14ac:dyDescent="0.3">
      <c r="K127"/>
      <c r="L127"/>
      <c r="M127"/>
      <c r="N127"/>
      <c r="O127"/>
    </row>
    <row r="128" spans="11:15" x14ac:dyDescent="0.3">
      <c r="K128"/>
      <c r="L128"/>
      <c r="M128"/>
      <c r="N128"/>
      <c r="O128"/>
    </row>
    <row r="129" spans="11:15" x14ac:dyDescent="0.3">
      <c r="K129"/>
      <c r="L129"/>
      <c r="M129"/>
      <c r="N129"/>
      <c r="O129"/>
    </row>
    <row r="130" spans="11:15" x14ac:dyDescent="0.3">
      <c r="K130"/>
      <c r="L130"/>
      <c r="M130"/>
      <c r="N130"/>
      <c r="O130"/>
    </row>
    <row r="131" spans="11:15" x14ac:dyDescent="0.3">
      <c r="K131"/>
      <c r="L131"/>
      <c r="M131"/>
      <c r="N131"/>
      <c r="O131"/>
    </row>
    <row r="132" spans="11:15" x14ac:dyDescent="0.3">
      <c r="K132"/>
      <c r="L132"/>
      <c r="M132"/>
      <c r="N132"/>
      <c r="O132"/>
    </row>
    <row r="133" spans="11:15" x14ac:dyDescent="0.3">
      <c r="K133"/>
      <c r="L133"/>
      <c r="M133"/>
      <c r="N133"/>
      <c r="O133"/>
    </row>
    <row r="134" spans="11:15" x14ac:dyDescent="0.3">
      <c r="K134"/>
      <c r="L134"/>
      <c r="M134"/>
      <c r="N134"/>
      <c r="O134"/>
    </row>
    <row r="135" spans="11:15" x14ac:dyDescent="0.3">
      <c r="K135"/>
      <c r="L135"/>
      <c r="M135"/>
      <c r="N135"/>
      <c r="O135"/>
    </row>
    <row r="136" spans="11:15" x14ac:dyDescent="0.3">
      <c r="K136"/>
      <c r="L136"/>
      <c r="M136"/>
      <c r="N136"/>
      <c r="O136"/>
    </row>
    <row r="137" spans="11:15" x14ac:dyDescent="0.3">
      <c r="K137"/>
      <c r="L137"/>
      <c r="M137"/>
      <c r="N137"/>
      <c r="O137"/>
    </row>
    <row r="138" spans="11:15" x14ac:dyDescent="0.3">
      <c r="K138"/>
      <c r="L138"/>
      <c r="M138"/>
      <c r="N138"/>
      <c r="O138"/>
    </row>
    <row r="139" spans="11:15" x14ac:dyDescent="0.3">
      <c r="K139"/>
      <c r="L139"/>
      <c r="M139"/>
      <c r="N139"/>
      <c r="O139"/>
    </row>
    <row r="140" spans="11:15" x14ac:dyDescent="0.3">
      <c r="K140"/>
      <c r="L140"/>
      <c r="M140"/>
      <c r="N140"/>
      <c r="O140"/>
    </row>
    <row r="141" spans="11:15" x14ac:dyDescent="0.3">
      <c r="K141"/>
      <c r="L141"/>
      <c r="M141"/>
      <c r="N141"/>
      <c r="O141"/>
    </row>
    <row r="142" spans="11:15" x14ac:dyDescent="0.3">
      <c r="K142"/>
      <c r="L142"/>
      <c r="M142"/>
      <c r="N142"/>
      <c r="O142"/>
    </row>
    <row r="143" spans="11:15" x14ac:dyDescent="0.3">
      <c r="K143"/>
      <c r="L143"/>
      <c r="M143"/>
      <c r="N143"/>
      <c r="O143"/>
    </row>
    <row r="144" spans="11:15" x14ac:dyDescent="0.3">
      <c r="K144"/>
      <c r="L144"/>
      <c r="M144"/>
      <c r="N144"/>
      <c r="O144"/>
    </row>
    <row r="145" spans="11:15" x14ac:dyDescent="0.3">
      <c r="K145"/>
      <c r="L145"/>
      <c r="M145"/>
      <c r="N145"/>
      <c r="O145"/>
    </row>
    <row r="146" spans="11:15" x14ac:dyDescent="0.3">
      <c r="K146"/>
      <c r="L146"/>
      <c r="M146"/>
      <c r="N146"/>
      <c r="O146"/>
    </row>
    <row r="147" spans="11:15" x14ac:dyDescent="0.3">
      <c r="K147"/>
      <c r="L147"/>
      <c r="M147"/>
      <c r="N147"/>
      <c r="O147"/>
    </row>
    <row r="148" spans="11:15" x14ac:dyDescent="0.3">
      <c r="K148"/>
      <c r="L148"/>
      <c r="M148"/>
      <c r="N148"/>
      <c r="O148"/>
    </row>
    <row r="149" spans="11:15" x14ac:dyDescent="0.3">
      <c r="K149"/>
      <c r="L149"/>
      <c r="M149"/>
      <c r="N149"/>
      <c r="O149"/>
    </row>
    <row r="150" spans="11:15" x14ac:dyDescent="0.3">
      <c r="K150"/>
      <c r="L150"/>
      <c r="M150"/>
      <c r="N150"/>
      <c r="O150"/>
    </row>
    <row r="151" spans="11:15" x14ac:dyDescent="0.3">
      <c r="K151"/>
      <c r="L151"/>
      <c r="M151"/>
      <c r="N151"/>
      <c r="O151"/>
    </row>
    <row r="152" spans="11:15" x14ac:dyDescent="0.3">
      <c r="K152"/>
      <c r="L152"/>
      <c r="M152"/>
      <c r="N152"/>
      <c r="O152"/>
    </row>
    <row r="153" spans="11:15" x14ac:dyDescent="0.3">
      <c r="K153"/>
      <c r="L153"/>
      <c r="M153"/>
      <c r="N153"/>
      <c r="O153"/>
    </row>
    <row r="154" spans="11:15" x14ac:dyDescent="0.3">
      <c r="K154"/>
      <c r="L154"/>
      <c r="M154"/>
      <c r="N154"/>
      <c r="O154"/>
    </row>
    <row r="155" spans="11:15" x14ac:dyDescent="0.3">
      <c r="K155"/>
      <c r="L155"/>
      <c r="M155"/>
      <c r="N155"/>
      <c r="O155"/>
    </row>
    <row r="156" spans="11:15" x14ac:dyDescent="0.3">
      <c r="K156"/>
      <c r="L156"/>
      <c r="M156"/>
      <c r="N156"/>
      <c r="O156"/>
    </row>
    <row r="157" spans="11:15" x14ac:dyDescent="0.3">
      <c r="K157"/>
      <c r="L157"/>
      <c r="M157"/>
      <c r="N157"/>
      <c r="O157"/>
    </row>
    <row r="158" spans="11:15" x14ac:dyDescent="0.3">
      <c r="K158"/>
      <c r="L158"/>
      <c r="M158"/>
      <c r="N158"/>
      <c r="O158"/>
    </row>
    <row r="159" spans="11:15" x14ac:dyDescent="0.3">
      <c r="K159"/>
      <c r="L159"/>
      <c r="M159"/>
      <c r="N159"/>
      <c r="O159"/>
    </row>
    <row r="160" spans="11:15" x14ac:dyDescent="0.3">
      <c r="K160"/>
      <c r="L160"/>
      <c r="M160"/>
      <c r="N160"/>
      <c r="O160"/>
    </row>
    <row r="161" spans="11:15" x14ac:dyDescent="0.3">
      <c r="K161"/>
      <c r="L161"/>
      <c r="M161"/>
      <c r="N161"/>
      <c r="O161"/>
    </row>
    <row r="162" spans="11:15" x14ac:dyDescent="0.3">
      <c r="K162"/>
      <c r="L162"/>
      <c r="M162"/>
      <c r="N162"/>
      <c r="O162"/>
    </row>
    <row r="163" spans="11:15" x14ac:dyDescent="0.3">
      <c r="K163"/>
      <c r="L163"/>
      <c r="M163"/>
      <c r="N163"/>
      <c r="O163"/>
    </row>
    <row r="164" spans="11:15" x14ac:dyDescent="0.3">
      <c r="K164"/>
      <c r="L164"/>
      <c r="M164"/>
      <c r="N164"/>
      <c r="O164"/>
    </row>
    <row r="165" spans="11:15" x14ac:dyDescent="0.3">
      <c r="K165"/>
      <c r="L165"/>
      <c r="M165"/>
      <c r="N165"/>
      <c r="O165"/>
    </row>
    <row r="166" spans="11:15" x14ac:dyDescent="0.3">
      <c r="K166"/>
      <c r="L166"/>
      <c r="M166"/>
      <c r="N166"/>
      <c r="O166"/>
    </row>
    <row r="167" spans="11:15" x14ac:dyDescent="0.3">
      <c r="K167"/>
      <c r="L167"/>
      <c r="M167"/>
      <c r="N167"/>
      <c r="O167"/>
    </row>
    <row r="168" spans="11:15" x14ac:dyDescent="0.3">
      <c r="K168"/>
      <c r="L168"/>
      <c r="M168"/>
      <c r="N168"/>
      <c r="O168"/>
    </row>
    <row r="169" spans="11:15" x14ac:dyDescent="0.3">
      <c r="K169"/>
      <c r="L169"/>
      <c r="M169"/>
      <c r="N169"/>
      <c r="O169"/>
    </row>
    <row r="170" spans="11:15" x14ac:dyDescent="0.3">
      <c r="K170"/>
      <c r="L170"/>
      <c r="M170"/>
      <c r="N170"/>
      <c r="O170"/>
    </row>
    <row r="171" spans="11:15" x14ac:dyDescent="0.3">
      <c r="K171"/>
      <c r="L171"/>
      <c r="M171"/>
      <c r="N171"/>
      <c r="O171"/>
    </row>
    <row r="172" spans="11:15" x14ac:dyDescent="0.3">
      <c r="K172"/>
      <c r="L172"/>
      <c r="M172"/>
      <c r="N172"/>
      <c r="O172"/>
    </row>
    <row r="173" spans="11:15" x14ac:dyDescent="0.3">
      <c r="K173"/>
      <c r="L173"/>
      <c r="M173"/>
      <c r="N173"/>
      <c r="O173"/>
    </row>
    <row r="174" spans="11:15" x14ac:dyDescent="0.3">
      <c r="K174"/>
      <c r="L174"/>
      <c r="M174"/>
      <c r="N174"/>
      <c r="O174"/>
    </row>
    <row r="175" spans="11:15" x14ac:dyDescent="0.3">
      <c r="K175"/>
      <c r="L175"/>
      <c r="M175"/>
      <c r="N175"/>
      <c r="O175"/>
    </row>
    <row r="176" spans="11:15" x14ac:dyDescent="0.3">
      <c r="K176"/>
      <c r="L176"/>
      <c r="M176"/>
      <c r="N176"/>
      <c r="O176"/>
    </row>
    <row r="177" spans="11:15" x14ac:dyDescent="0.3">
      <c r="K177"/>
      <c r="L177"/>
      <c r="M177"/>
      <c r="N177"/>
      <c r="O177"/>
    </row>
    <row r="178" spans="11:15" x14ac:dyDescent="0.3">
      <c r="K178"/>
      <c r="L178"/>
      <c r="M178"/>
      <c r="N178"/>
      <c r="O178"/>
    </row>
    <row r="179" spans="11:15" x14ac:dyDescent="0.3">
      <c r="K179"/>
      <c r="L179"/>
      <c r="M179"/>
      <c r="N179"/>
      <c r="O179"/>
    </row>
    <row r="180" spans="11:15" x14ac:dyDescent="0.3">
      <c r="K180"/>
      <c r="L180"/>
      <c r="M180"/>
      <c r="N180"/>
      <c r="O180"/>
    </row>
    <row r="181" spans="11:15" x14ac:dyDescent="0.3">
      <c r="K181"/>
      <c r="L181"/>
      <c r="M181"/>
      <c r="N181"/>
      <c r="O181"/>
    </row>
    <row r="182" spans="11:15" x14ac:dyDescent="0.3">
      <c r="K182"/>
      <c r="L182"/>
      <c r="M182"/>
      <c r="N182"/>
      <c r="O182"/>
    </row>
    <row r="183" spans="11:15" x14ac:dyDescent="0.3">
      <c r="K183"/>
      <c r="L183"/>
      <c r="M183"/>
      <c r="N183"/>
      <c r="O183"/>
    </row>
    <row r="184" spans="11:15" x14ac:dyDescent="0.3">
      <c r="K184"/>
      <c r="L184"/>
      <c r="M184"/>
      <c r="N184"/>
      <c r="O184"/>
    </row>
    <row r="185" spans="11:15" x14ac:dyDescent="0.3">
      <c r="K185"/>
      <c r="L185"/>
      <c r="M185"/>
      <c r="N185"/>
      <c r="O185"/>
    </row>
    <row r="186" spans="11:15" x14ac:dyDescent="0.3">
      <c r="K186"/>
      <c r="L186"/>
      <c r="M186"/>
      <c r="N186"/>
      <c r="O186"/>
    </row>
    <row r="187" spans="11:15" x14ac:dyDescent="0.3">
      <c r="K187"/>
      <c r="L187"/>
      <c r="M187"/>
      <c r="N187"/>
      <c r="O187"/>
    </row>
    <row r="188" spans="11:15" x14ac:dyDescent="0.3">
      <c r="K188"/>
      <c r="L188"/>
      <c r="M188"/>
      <c r="N188"/>
      <c r="O188"/>
    </row>
    <row r="189" spans="11:15" x14ac:dyDescent="0.3">
      <c r="K189"/>
      <c r="L189"/>
      <c r="M189"/>
      <c r="N189"/>
      <c r="O189"/>
    </row>
    <row r="190" spans="11:15" x14ac:dyDescent="0.3">
      <c r="K190"/>
      <c r="L190"/>
      <c r="M190"/>
      <c r="N190"/>
      <c r="O190"/>
    </row>
    <row r="191" spans="11:15" x14ac:dyDescent="0.3">
      <c r="K191"/>
      <c r="L191"/>
      <c r="M191"/>
      <c r="N191"/>
      <c r="O191"/>
    </row>
    <row r="192" spans="11:15" x14ac:dyDescent="0.3">
      <c r="K192"/>
      <c r="L192"/>
      <c r="M192"/>
      <c r="N192"/>
      <c r="O192"/>
    </row>
    <row r="193" spans="11:15" x14ac:dyDescent="0.3">
      <c r="K193"/>
      <c r="L193"/>
      <c r="M193"/>
      <c r="N193"/>
      <c r="O193"/>
    </row>
    <row r="194" spans="11:15" x14ac:dyDescent="0.3">
      <c r="K194"/>
      <c r="L194"/>
      <c r="M194"/>
      <c r="N194"/>
      <c r="O194"/>
    </row>
    <row r="195" spans="11:15" x14ac:dyDescent="0.3">
      <c r="K195"/>
      <c r="L195"/>
      <c r="M195"/>
      <c r="N195"/>
      <c r="O195"/>
    </row>
    <row r="196" spans="11:15" x14ac:dyDescent="0.3">
      <c r="K196"/>
      <c r="L196"/>
      <c r="M196"/>
      <c r="N196"/>
      <c r="O196"/>
    </row>
    <row r="197" spans="11:15" x14ac:dyDescent="0.3">
      <c r="K197"/>
      <c r="L197"/>
      <c r="M197"/>
      <c r="N197"/>
      <c r="O197"/>
    </row>
    <row r="198" spans="11:15" x14ac:dyDescent="0.3">
      <c r="K198"/>
      <c r="L198"/>
      <c r="M198"/>
      <c r="N198"/>
      <c r="O198"/>
    </row>
    <row r="199" spans="11:15" x14ac:dyDescent="0.3">
      <c r="K199"/>
      <c r="L199"/>
      <c r="M199"/>
      <c r="N199"/>
      <c r="O199"/>
    </row>
    <row r="200" spans="11:15" x14ac:dyDescent="0.3">
      <c r="K200"/>
      <c r="L200"/>
      <c r="M200"/>
      <c r="N200"/>
      <c r="O200"/>
    </row>
    <row r="201" spans="11:15" x14ac:dyDescent="0.3">
      <c r="K201"/>
      <c r="L201"/>
      <c r="M201"/>
      <c r="N201"/>
      <c r="O201"/>
    </row>
    <row r="202" spans="11:15" x14ac:dyDescent="0.3">
      <c r="K202"/>
      <c r="L202"/>
      <c r="M202"/>
      <c r="N202"/>
      <c r="O202"/>
    </row>
    <row r="203" spans="11:15" x14ac:dyDescent="0.3">
      <c r="K203"/>
      <c r="L203"/>
      <c r="M203"/>
      <c r="N203"/>
      <c r="O203"/>
    </row>
    <row r="204" spans="11:15" x14ac:dyDescent="0.3">
      <c r="K204"/>
      <c r="L204"/>
      <c r="M204"/>
      <c r="N204"/>
      <c r="O204"/>
    </row>
    <row r="205" spans="11:15" x14ac:dyDescent="0.3">
      <c r="K205"/>
      <c r="L205"/>
      <c r="M205"/>
      <c r="N205"/>
      <c r="O205"/>
    </row>
    <row r="206" spans="11:15" x14ac:dyDescent="0.3">
      <c r="K206"/>
      <c r="L206"/>
      <c r="M206"/>
      <c r="N206"/>
      <c r="O206"/>
    </row>
    <row r="207" spans="11:15" x14ac:dyDescent="0.3">
      <c r="K207"/>
      <c r="L207"/>
      <c r="M207"/>
      <c r="N207"/>
      <c r="O207"/>
    </row>
    <row r="208" spans="11:15" x14ac:dyDescent="0.3">
      <c r="K208"/>
      <c r="L208"/>
      <c r="M208"/>
      <c r="N208"/>
      <c r="O208"/>
    </row>
    <row r="209" spans="11:15" x14ac:dyDescent="0.3">
      <c r="K209"/>
      <c r="L209"/>
      <c r="M209"/>
      <c r="N209"/>
      <c r="O209"/>
    </row>
    <row r="210" spans="11:15" x14ac:dyDescent="0.3">
      <c r="K210"/>
      <c r="L210"/>
      <c r="M210"/>
      <c r="N210"/>
      <c r="O210"/>
    </row>
    <row r="211" spans="11:15" x14ac:dyDescent="0.3">
      <c r="K211"/>
      <c r="L211"/>
      <c r="M211"/>
      <c r="N211"/>
      <c r="O211"/>
    </row>
    <row r="212" spans="11:15" x14ac:dyDescent="0.3">
      <c r="K212"/>
      <c r="L212"/>
      <c r="M212"/>
      <c r="N212"/>
      <c r="O212"/>
    </row>
    <row r="213" spans="11:15" x14ac:dyDescent="0.3">
      <c r="K213"/>
      <c r="L213"/>
      <c r="M213"/>
      <c r="N213"/>
      <c r="O213"/>
    </row>
    <row r="214" spans="11:15" x14ac:dyDescent="0.3">
      <c r="K214"/>
      <c r="L214"/>
      <c r="M214"/>
      <c r="N214"/>
      <c r="O214"/>
    </row>
    <row r="215" spans="11:15" x14ac:dyDescent="0.3">
      <c r="K215"/>
      <c r="L215"/>
      <c r="M215"/>
      <c r="N215"/>
      <c r="O215"/>
    </row>
    <row r="216" spans="11:15" x14ac:dyDescent="0.3">
      <c r="K216"/>
      <c r="L216"/>
      <c r="M216"/>
      <c r="N216"/>
      <c r="O216"/>
    </row>
    <row r="217" spans="11:15" x14ac:dyDescent="0.3">
      <c r="K217"/>
      <c r="L217"/>
      <c r="M217"/>
      <c r="N217"/>
      <c r="O217"/>
    </row>
    <row r="218" spans="11:15" x14ac:dyDescent="0.3">
      <c r="K218"/>
      <c r="L218"/>
      <c r="M218"/>
      <c r="N218"/>
      <c r="O218"/>
    </row>
    <row r="219" spans="11:15" x14ac:dyDescent="0.3">
      <c r="K219"/>
      <c r="L219"/>
      <c r="M219"/>
      <c r="N219"/>
      <c r="O219"/>
    </row>
    <row r="220" spans="11:15" x14ac:dyDescent="0.3">
      <c r="K220"/>
      <c r="L220"/>
      <c r="M220"/>
      <c r="N220"/>
      <c r="O220"/>
    </row>
    <row r="221" spans="11:15" x14ac:dyDescent="0.3">
      <c r="K221"/>
      <c r="L221"/>
      <c r="M221"/>
      <c r="N221"/>
      <c r="O221"/>
    </row>
    <row r="222" spans="11:15" x14ac:dyDescent="0.3">
      <c r="K222"/>
      <c r="L222"/>
      <c r="M222"/>
      <c r="N222"/>
      <c r="O222"/>
    </row>
    <row r="223" spans="11:15" x14ac:dyDescent="0.3">
      <c r="K223"/>
      <c r="L223"/>
      <c r="M223"/>
      <c r="N223"/>
      <c r="O223"/>
    </row>
    <row r="224" spans="11:15" x14ac:dyDescent="0.3">
      <c r="K224"/>
      <c r="L224"/>
      <c r="M224"/>
      <c r="N224"/>
      <c r="O224"/>
    </row>
    <row r="225" spans="11:15" x14ac:dyDescent="0.3">
      <c r="K225"/>
      <c r="L225"/>
      <c r="M225"/>
      <c r="N225"/>
      <c r="O225"/>
    </row>
    <row r="226" spans="11:15" x14ac:dyDescent="0.3">
      <c r="K226"/>
      <c r="L226"/>
      <c r="M226"/>
      <c r="N226"/>
      <c r="O226"/>
    </row>
    <row r="227" spans="11:15" x14ac:dyDescent="0.3">
      <c r="K227"/>
      <c r="L227"/>
      <c r="M227"/>
      <c r="N227"/>
      <c r="O227"/>
    </row>
    <row r="228" spans="11:15" x14ac:dyDescent="0.3">
      <c r="K228"/>
      <c r="L228"/>
      <c r="M228"/>
      <c r="N228"/>
      <c r="O228"/>
    </row>
    <row r="229" spans="11:15" x14ac:dyDescent="0.3">
      <c r="K229"/>
      <c r="L229"/>
      <c r="M229"/>
      <c r="N229"/>
      <c r="O229"/>
    </row>
    <row r="230" spans="11:15" x14ac:dyDescent="0.3">
      <c r="K230"/>
      <c r="L230"/>
      <c r="M230"/>
      <c r="N230"/>
      <c r="O230"/>
    </row>
    <row r="231" spans="11:15" x14ac:dyDescent="0.3">
      <c r="K231"/>
      <c r="L231"/>
      <c r="M231"/>
      <c r="N231"/>
      <c r="O231"/>
    </row>
    <row r="232" spans="11:15" x14ac:dyDescent="0.3">
      <c r="K232"/>
      <c r="L232"/>
      <c r="M232"/>
      <c r="N232"/>
      <c r="O232"/>
    </row>
    <row r="233" spans="11:15" x14ac:dyDescent="0.3">
      <c r="K233"/>
      <c r="L233"/>
      <c r="M233"/>
      <c r="N233"/>
      <c r="O233"/>
    </row>
    <row r="234" spans="11:15" x14ac:dyDescent="0.3">
      <c r="K234"/>
      <c r="L234"/>
      <c r="M234"/>
      <c r="N234"/>
      <c r="O234"/>
    </row>
    <row r="235" spans="11:15" x14ac:dyDescent="0.3">
      <c r="K235"/>
      <c r="L235"/>
      <c r="M235"/>
      <c r="N235"/>
      <c r="O235"/>
    </row>
    <row r="236" spans="11:15" x14ac:dyDescent="0.3">
      <c r="K236"/>
      <c r="L236"/>
      <c r="M236"/>
      <c r="N236"/>
      <c r="O236"/>
    </row>
    <row r="237" spans="11:15" x14ac:dyDescent="0.3">
      <c r="K237"/>
      <c r="L237"/>
      <c r="M237"/>
      <c r="N237"/>
      <c r="O237"/>
    </row>
    <row r="238" spans="11:15" x14ac:dyDescent="0.3">
      <c r="K238"/>
      <c r="L238"/>
      <c r="M238"/>
      <c r="N238"/>
      <c r="O238"/>
    </row>
    <row r="239" spans="11:15" x14ac:dyDescent="0.3">
      <c r="K239"/>
      <c r="L239"/>
      <c r="M239"/>
      <c r="N239"/>
      <c r="O239"/>
    </row>
    <row r="240" spans="11:15" x14ac:dyDescent="0.3">
      <c r="K240"/>
      <c r="L240"/>
      <c r="M240"/>
      <c r="N240"/>
      <c r="O240"/>
    </row>
    <row r="241" spans="11:15" x14ac:dyDescent="0.3">
      <c r="K241"/>
      <c r="L241"/>
      <c r="M241"/>
      <c r="N241"/>
      <c r="O241"/>
    </row>
    <row r="242" spans="11:15" x14ac:dyDescent="0.3">
      <c r="K242"/>
      <c r="L242"/>
      <c r="M242"/>
      <c r="N242"/>
      <c r="O242"/>
    </row>
    <row r="243" spans="11:15" x14ac:dyDescent="0.3">
      <c r="K243"/>
      <c r="L243"/>
      <c r="M243"/>
      <c r="N243"/>
      <c r="O243"/>
    </row>
    <row r="244" spans="11:15" x14ac:dyDescent="0.3">
      <c r="K244"/>
      <c r="L244"/>
      <c r="M244"/>
      <c r="N244"/>
      <c r="O244"/>
    </row>
    <row r="245" spans="11:15" x14ac:dyDescent="0.3">
      <c r="K245"/>
      <c r="L245"/>
      <c r="M245"/>
      <c r="N245"/>
      <c r="O245"/>
    </row>
    <row r="246" spans="11:15" x14ac:dyDescent="0.3">
      <c r="K246"/>
      <c r="L246"/>
      <c r="M246"/>
      <c r="N246"/>
      <c r="O246"/>
    </row>
    <row r="247" spans="11:15" x14ac:dyDescent="0.3">
      <c r="K247"/>
      <c r="L247"/>
      <c r="M247"/>
      <c r="N247"/>
      <c r="O247"/>
    </row>
    <row r="248" spans="11:15" x14ac:dyDescent="0.3">
      <c r="K248"/>
      <c r="L248"/>
      <c r="M248"/>
      <c r="N248"/>
      <c r="O248"/>
    </row>
    <row r="249" spans="11:15" x14ac:dyDescent="0.3">
      <c r="K249"/>
      <c r="L249"/>
      <c r="M249"/>
      <c r="N249"/>
      <c r="O249"/>
    </row>
    <row r="250" spans="11:15" x14ac:dyDescent="0.3">
      <c r="K250"/>
      <c r="L250"/>
      <c r="M250"/>
      <c r="N250"/>
      <c r="O250"/>
    </row>
    <row r="251" spans="11:15" x14ac:dyDescent="0.3">
      <c r="K251"/>
      <c r="L251"/>
      <c r="M251"/>
      <c r="N251"/>
      <c r="O251"/>
    </row>
    <row r="252" spans="11:15" x14ac:dyDescent="0.3">
      <c r="K252"/>
      <c r="L252"/>
      <c r="M252"/>
      <c r="N252"/>
      <c r="O252"/>
    </row>
    <row r="253" spans="11:15" x14ac:dyDescent="0.3">
      <c r="K253"/>
      <c r="L253"/>
      <c r="M253"/>
      <c r="N253"/>
      <c r="O253"/>
    </row>
    <row r="254" spans="11:15" x14ac:dyDescent="0.3">
      <c r="K254"/>
      <c r="L254"/>
      <c r="M254"/>
      <c r="N254"/>
      <c r="O254"/>
    </row>
    <row r="255" spans="11:15" x14ac:dyDescent="0.3">
      <c r="K255"/>
      <c r="L255"/>
      <c r="M255"/>
      <c r="N255"/>
      <c r="O255"/>
    </row>
    <row r="256" spans="11:15" x14ac:dyDescent="0.3">
      <c r="K256"/>
      <c r="L256"/>
      <c r="M256"/>
      <c r="N256"/>
      <c r="O256"/>
    </row>
    <row r="257" spans="11:15" x14ac:dyDescent="0.3">
      <c r="K257"/>
      <c r="L257"/>
      <c r="M257"/>
      <c r="N257"/>
      <c r="O257"/>
    </row>
    <row r="258" spans="11:15" x14ac:dyDescent="0.3">
      <c r="K258"/>
      <c r="L258"/>
      <c r="M258"/>
      <c r="N258"/>
      <c r="O258"/>
    </row>
    <row r="259" spans="11:15" x14ac:dyDescent="0.3">
      <c r="K259"/>
      <c r="L259"/>
      <c r="M259"/>
      <c r="N259"/>
      <c r="O259"/>
    </row>
    <row r="260" spans="11:15" x14ac:dyDescent="0.3">
      <c r="K260"/>
      <c r="L260"/>
      <c r="M260"/>
      <c r="N260"/>
      <c r="O260"/>
    </row>
    <row r="261" spans="11:15" x14ac:dyDescent="0.3">
      <c r="K261"/>
      <c r="L261"/>
      <c r="M261"/>
      <c r="N261"/>
      <c r="O261"/>
    </row>
    <row r="262" spans="11:15" x14ac:dyDescent="0.3">
      <c r="K262"/>
      <c r="L262"/>
      <c r="M262"/>
      <c r="N262"/>
      <c r="O262"/>
    </row>
    <row r="263" spans="11:15" x14ac:dyDescent="0.3">
      <c r="K263"/>
      <c r="L263"/>
      <c r="M263"/>
      <c r="N263"/>
      <c r="O263"/>
    </row>
    <row r="264" spans="11:15" x14ac:dyDescent="0.3">
      <c r="K264"/>
      <c r="L264"/>
      <c r="M264"/>
      <c r="N264"/>
      <c r="O264"/>
    </row>
    <row r="265" spans="11:15" x14ac:dyDescent="0.3">
      <c r="K265"/>
      <c r="L265"/>
      <c r="M265"/>
      <c r="N265"/>
      <c r="O265"/>
    </row>
    <row r="266" spans="11:15" x14ac:dyDescent="0.3">
      <c r="K266"/>
      <c r="L266"/>
      <c r="M266"/>
      <c r="N266"/>
      <c r="O266"/>
    </row>
    <row r="267" spans="11:15" x14ac:dyDescent="0.3">
      <c r="K267"/>
      <c r="L267"/>
      <c r="M267"/>
      <c r="N267"/>
      <c r="O267"/>
    </row>
    <row r="268" spans="11:15" x14ac:dyDescent="0.3">
      <c r="K268"/>
      <c r="L268"/>
      <c r="M268"/>
      <c r="N268"/>
      <c r="O268"/>
    </row>
    <row r="269" spans="11:15" x14ac:dyDescent="0.3">
      <c r="K269"/>
      <c r="L269"/>
      <c r="M269"/>
      <c r="N269"/>
      <c r="O269"/>
    </row>
    <row r="270" spans="11:15" x14ac:dyDescent="0.3">
      <c r="K270"/>
      <c r="L270"/>
      <c r="M270"/>
      <c r="N270"/>
      <c r="O270"/>
    </row>
    <row r="271" spans="11:15" x14ac:dyDescent="0.3">
      <c r="K271"/>
      <c r="L271"/>
      <c r="M271"/>
      <c r="N271"/>
      <c r="O271"/>
    </row>
    <row r="272" spans="11:15" x14ac:dyDescent="0.3">
      <c r="K272"/>
      <c r="L272"/>
      <c r="M272"/>
      <c r="N272"/>
      <c r="O272"/>
    </row>
    <row r="273" spans="11:15" x14ac:dyDescent="0.3">
      <c r="K273"/>
      <c r="L273"/>
      <c r="M273"/>
      <c r="N273"/>
      <c r="O273"/>
    </row>
    <row r="274" spans="11:15" x14ac:dyDescent="0.3">
      <c r="K274"/>
      <c r="L274"/>
      <c r="M274"/>
      <c r="N274"/>
      <c r="O274"/>
    </row>
    <row r="275" spans="11:15" x14ac:dyDescent="0.3">
      <c r="K275"/>
      <c r="L275"/>
      <c r="M275"/>
      <c r="N275"/>
      <c r="O275"/>
    </row>
    <row r="276" spans="11:15" x14ac:dyDescent="0.3">
      <c r="K276"/>
      <c r="L276"/>
      <c r="M276"/>
      <c r="N276"/>
      <c r="O276"/>
    </row>
    <row r="277" spans="11:15" x14ac:dyDescent="0.3">
      <c r="K277"/>
      <c r="L277"/>
      <c r="M277"/>
      <c r="N277"/>
      <c r="O277"/>
    </row>
    <row r="278" spans="11:15" x14ac:dyDescent="0.3">
      <c r="K278"/>
      <c r="L278"/>
      <c r="M278"/>
      <c r="N278"/>
      <c r="O278"/>
    </row>
    <row r="279" spans="11:15" x14ac:dyDescent="0.3">
      <c r="K279"/>
      <c r="L279"/>
      <c r="M279"/>
      <c r="N279"/>
      <c r="O279"/>
    </row>
    <row r="280" spans="11:15" x14ac:dyDescent="0.3">
      <c r="K280"/>
      <c r="L280"/>
      <c r="M280"/>
      <c r="N280"/>
      <c r="O280"/>
    </row>
    <row r="281" spans="11:15" x14ac:dyDescent="0.3">
      <c r="K281"/>
      <c r="L281"/>
      <c r="M281"/>
      <c r="N281"/>
      <c r="O281"/>
    </row>
    <row r="282" spans="11:15" x14ac:dyDescent="0.3">
      <c r="K282"/>
      <c r="L282"/>
      <c r="M282"/>
      <c r="N282"/>
      <c r="O282"/>
    </row>
    <row r="283" spans="11:15" x14ac:dyDescent="0.3">
      <c r="K283"/>
      <c r="L283"/>
      <c r="M283"/>
      <c r="N283"/>
      <c r="O283"/>
    </row>
    <row r="284" spans="11:15" x14ac:dyDescent="0.3">
      <c r="L284"/>
      <c r="M284"/>
      <c r="N284"/>
      <c r="O284"/>
    </row>
    <row r="285" spans="11:15" x14ac:dyDescent="0.3">
      <c r="L285"/>
      <c r="M285"/>
      <c r="N285"/>
      <c r="O285"/>
    </row>
    <row r="286" spans="11:15" x14ac:dyDescent="0.3">
      <c r="L286"/>
      <c r="M286"/>
      <c r="N286"/>
      <c r="O286"/>
    </row>
    <row r="287" spans="11:15" x14ac:dyDescent="0.3">
      <c r="L287"/>
      <c r="M287"/>
      <c r="N287"/>
      <c r="O287"/>
    </row>
    <row r="288" spans="11:15" x14ac:dyDescent="0.3">
      <c r="L288"/>
      <c r="M288"/>
      <c r="N288"/>
      <c r="O288"/>
    </row>
    <row r="289" spans="12:15" x14ac:dyDescent="0.3">
      <c r="L289"/>
      <c r="M289"/>
      <c r="N289"/>
      <c r="O289"/>
    </row>
    <row r="290" spans="12:15" x14ac:dyDescent="0.3">
      <c r="L290"/>
      <c r="M290"/>
      <c r="N290"/>
      <c r="O290"/>
    </row>
    <row r="291" spans="12:15" x14ac:dyDescent="0.3">
      <c r="L291"/>
      <c r="M291"/>
      <c r="N291"/>
      <c r="O291"/>
    </row>
    <row r="292" spans="12:15" x14ac:dyDescent="0.3">
      <c r="L292"/>
      <c r="M292"/>
      <c r="N292"/>
      <c r="O292"/>
    </row>
    <row r="293" spans="12:15" x14ac:dyDescent="0.3">
      <c r="L293"/>
      <c r="M293"/>
      <c r="N293"/>
      <c r="O293"/>
    </row>
  </sheetData>
  <phoneticPr fontId="1" type="noConversion"/>
  <dataValidations count="1">
    <dataValidation type="list" allowBlank="1" showInputMessage="1" showErrorMessage="1" sqref="L2 L10 L18 L26" xr:uid="{4C7EA1F3-399D-4895-B6CA-D62BD4CD1931}">
      <formula1>$X$2:$X$15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9824F-8CB1-43C9-8635-53923CBA935B}">
  <sheetPr codeName="Sheet8">
    <tabColor rgb="FF92D050"/>
  </sheetPr>
  <dimension ref="A1:BG649"/>
  <sheetViews>
    <sheetView zoomScaleNormal="100" workbookViewId="0">
      <selection activeCell="C10" sqref="C10"/>
    </sheetView>
  </sheetViews>
  <sheetFormatPr defaultRowHeight="15.7" x14ac:dyDescent="0.3"/>
  <cols>
    <col min="1" max="1" width="13.5" bestFit="1" customWidth="1"/>
    <col min="2" max="2" width="21.125" bestFit="1" customWidth="1"/>
    <col min="3" max="3" width="11.375" bestFit="1" customWidth="1"/>
    <col min="4" max="4" width="9.5" customWidth="1"/>
    <col min="5" max="6" width="9.5" bestFit="1" customWidth="1"/>
    <col min="7" max="7" width="9.75" bestFit="1" customWidth="1"/>
    <col min="8" max="8" width="19.875" customWidth="1"/>
    <col min="9" max="9" width="8.625" style="1" customWidth="1"/>
    <col min="10" max="10" width="15.875" style="1" bestFit="1" customWidth="1"/>
    <col min="11" max="11" width="9.75" bestFit="1" customWidth="1"/>
    <col min="12" max="12" width="19.875" customWidth="1"/>
    <col min="13" max="13" width="8.625" style="1" customWidth="1"/>
    <col min="14" max="14" width="15.875" bestFit="1" customWidth="1"/>
    <col min="15" max="15" width="9.75" bestFit="1" customWidth="1"/>
    <col min="16" max="16" width="19.875" customWidth="1"/>
    <col min="17" max="17" width="8.625" style="1" customWidth="1"/>
    <col min="18" max="18" width="7.75" bestFit="1" customWidth="1"/>
    <col min="19" max="19" width="9.75" bestFit="1" customWidth="1"/>
    <col min="20" max="20" width="19.875" customWidth="1"/>
    <col min="21" max="21" width="8.625" style="1" customWidth="1"/>
  </cols>
  <sheetData>
    <row r="1" spans="1:59" x14ac:dyDescent="0.3">
      <c r="A1" s="1" t="s">
        <v>95</v>
      </c>
      <c r="B1" t="s">
        <v>110</v>
      </c>
      <c r="C1" t="s">
        <v>384</v>
      </c>
      <c r="D1" t="s">
        <v>111</v>
      </c>
      <c r="F1" s="1"/>
      <c r="G1" s="1"/>
      <c r="H1" s="1"/>
      <c r="K1" s="1"/>
      <c r="L1" s="1"/>
      <c r="N1" s="1"/>
      <c r="O1" s="1"/>
      <c r="P1" s="1"/>
      <c r="Q1"/>
      <c r="R1" s="1"/>
      <c r="S1" s="1"/>
      <c r="T1" s="1"/>
      <c r="U1"/>
    </row>
    <row r="2" spans="1:59" x14ac:dyDescent="0.3">
      <c r="A2" s="1" t="s">
        <v>380</v>
      </c>
      <c r="B2" t="s">
        <v>412</v>
      </c>
      <c r="C2" t="s">
        <v>386</v>
      </c>
      <c r="D2" s="1">
        <v>9</v>
      </c>
      <c r="F2" s="1"/>
      <c r="G2" s="1"/>
      <c r="H2" s="1"/>
      <c r="K2" s="1"/>
      <c r="L2" s="1"/>
      <c r="N2" s="1"/>
      <c r="O2" s="1"/>
      <c r="P2" s="1"/>
      <c r="Q2"/>
      <c r="R2" s="1"/>
      <c r="S2" s="1"/>
      <c r="T2" s="1"/>
      <c r="U2"/>
    </row>
    <row r="3" spans="1:59" ht="16.399999999999999" thickBot="1" x14ac:dyDescent="0.35">
      <c r="A3" s="1" t="s">
        <v>380</v>
      </c>
      <c r="B3" t="s">
        <v>385</v>
      </c>
      <c r="C3" t="s">
        <v>386</v>
      </c>
      <c r="D3" s="1">
        <v>12</v>
      </c>
      <c r="F3" s="1"/>
      <c r="G3" s="1"/>
      <c r="H3" s="1"/>
      <c r="K3" s="1"/>
      <c r="L3" s="1"/>
      <c r="N3" s="1"/>
      <c r="O3" s="1"/>
      <c r="P3" s="1"/>
      <c r="Q3"/>
      <c r="R3" s="1"/>
      <c r="S3" s="1"/>
      <c r="T3" s="1"/>
      <c r="U3"/>
    </row>
    <row r="4" spans="1:59" ht="16.399999999999999" thickBot="1" x14ac:dyDescent="0.35">
      <c r="A4" s="1" t="s">
        <v>380</v>
      </c>
      <c r="B4" t="s">
        <v>413</v>
      </c>
      <c r="C4" t="s">
        <v>414</v>
      </c>
      <c r="D4" s="1">
        <v>6</v>
      </c>
      <c r="F4" s="152" t="s">
        <v>63</v>
      </c>
      <c r="G4" s="153"/>
      <c r="H4" s="154"/>
      <c r="J4" s="152" t="s">
        <v>64</v>
      </c>
      <c r="K4" s="153"/>
      <c r="L4" s="154"/>
      <c r="N4" s="152" t="s">
        <v>103</v>
      </c>
      <c r="O4" s="153"/>
      <c r="P4" s="154"/>
      <c r="Q4"/>
      <c r="R4" s="152" t="s">
        <v>118</v>
      </c>
      <c r="S4" s="153"/>
      <c r="T4" s="154"/>
      <c r="U4"/>
    </row>
    <row r="5" spans="1:59" x14ac:dyDescent="0.3">
      <c r="A5" s="1" t="s">
        <v>380</v>
      </c>
      <c r="B5" t="s">
        <v>415</v>
      </c>
      <c r="C5" t="s">
        <v>414</v>
      </c>
      <c r="D5" s="1">
        <v>3</v>
      </c>
      <c r="F5" t="s">
        <v>401</v>
      </c>
      <c r="G5" t="s">
        <v>402</v>
      </c>
      <c r="H5" t="s">
        <v>160</v>
      </c>
      <c r="J5" t="s">
        <v>401</v>
      </c>
      <c r="K5" t="s">
        <v>402</v>
      </c>
      <c r="L5" t="s">
        <v>160</v>
      </c>
      <c r="N5" t="s">
        <v>401</v>
      </c>
      <c r="O5" t="s">
        <v>402</v>
      </c>
      <c r="P5" t="s">
        <v>160</v>
      </c>
      <c r="R5" t="s">
        <v>401</v>
      </c>
      <c r="S5" t="s">
        <v>402</v>
      </c>
      <c r="T5" t="s">
        <v>160</v>
      </c>
      <c r="U5"/>
    </row>
    <row r="6" spans="1:59" x14ac:dyDescent="0.3">
      <c r="A6" s="1" t="s">
        <v>380</v>
      </c>
      <c r="B6" t="s">
        <v>416</v>
      </c>
      <c r="C6" t="s">
        <v>417</v>
      </c>
      <c r="D6" s="1">
        <v>1</v>
      </c>
      <c r="F6" s="1" t="str" cm="1">
        <f t="array" ref="F6:H15">_xlfn.TAKE(_xlfn._xlws.SORT(_xlfn.CHOOSECOLS(_xlfn._xlws.FILTER(득점데이터[], ISNUMBER(SEARCH("1부리그", 득점데이터[대회종류]))), 3, 2, 4), 3, -1), 10)</f>
        <v>FCB</v>
      </c>
      <c r="G6" s="1" t="str">
        <v>토마스 뮐러</v>
      </c>
      <c r="H6" s="1">
        <v>12</v>
      </c>
      <c r="J6" s="1" t="str" cm="1">
        <f t="array" ref="J6:L15">_xlfn.TAKE(_xlfn._xlws.SORT(_xlfn.CHOOSECOLS(_xlfn._xlws.FILTER(득점데이터[], ISNUMBER(SEARCH("2부리그", 득점데이터[대회종류]))), 3, 2, 4), 3, -1), 10)</f>
        <v>LEV</v>
      </c>
      <c r="K6" s="1" t="str">
        <v>차범근</v>
      </c>
      <c r="L6" s="1">
        <v>18</v>
      </c>
      <c r="N6" s="1" t="str" cm="1">
        <f t="array" ref="N6:P10">_xlfn.TAKE(_xlfn._xlws.SORT(_xlfn.CHOOSECOLS(_xlfn._xlws.FILTER(득점데이터[], ISNUMBER(SEARCH("UCL", 득점데이터[대회종류]))), 3, 2, 4), 3, -1), 5)</f>
        <v>BVB</v>
      </c>
      <c r="O6" s="1" t="str">
        <v>세루 기라시</v>
      </c>
      <c r="P6" s="1">
        <v>14</v>
      </c>
      <c r="Q6"/>
      <c r="R6" s="1" t="str" cm="1">
        <f t="array" ref="R6:T10">_xlfn.TAKE(_xlfn._xlws.SORT(_xlfn.CHOOSECOLS(_xlfn._xlws.FILTER(득점데이터[], ISNUMBER(SEARCH("FA", 득점데이터[대회종류]))), 3, 2, 4), 3, -1), 5)</f>
        <v>BVB</v>
      </c>
      <c r="S6" s="1" t="str">
        <v>세루 기라시</v>
      </c>
      <c r="T6" s="1">
        <v>5</v>
      </c>
      <c r="U6"/>
    </row>
    <row r="7" spans="1:59" x14ac:dyDescent="0.3">
      <c r="A7" s="1" t="s">
        <v>380</v>
      </c>
      <c r="B7" t="s">
        <v>418</v>
      </c>
      <c r="C7" t="s">
        <v>417</v>
      </c>
      <c r="D7" s="1">
        <v>11</v>
      </c>
      <c r="F7" s="1" t="str">
        <v>BVB</v>
      </c>
      <c r="G7" s="1" t="str">
        <v>세루 기라시</v>
      </c>
      <c r="H7" s="1">
        <v>12</v>
      </c>
      <c r="J7" s="1" t="str">
        <v>RMA</v>
      </c>
      <c r="K7" s="1" t="str">
        <v>크리스티아누 호날두</v>
      </c>
      <c r="L7" s="1">
        <v>15</v>
      </c>
      <c r="N7" s="1" t="str">
        <v>INT</v>
      </c>
      <c r="O7" s="1" t="str">
        <v>사뮈엘 에토</v>
      </c>
      <c r="P7" s="1">
        <v>12</v>
      </c>
      <c r="R7" t="str">
        <v>INT</v>
      </c>
      <c r="S7" s="1" t="str">
        <v>사뮈엘 에토</v>
      </c>
      <c r="T7" s="1">
        <v>4</v>
      </c>
    </row>
    <row r="8" spans="1:59" x14ac:dyDescent="0.3">
      <c r="A8" s="1" t="s">
        <v>380</v>
      </c>
      <c r="B8" t="s">
        <v>419</v>
      </c>
      <c r="C8" t="s">
        <v>420</v>
      </c>
      <c r="D8" s="1">
        <v>7</v>
      </c>
      <c r="F8" s="1" t="str">
        <v>BVB</v>
      </c>
      <c r="G8" s="1" t="str">
        <v>P.오바메양</v>
      </c>
      <c r="H8" s="1">
        <v>11</v>
      </c>
      <c r="J8" s="1" t="str">
        <v>ATM</v>
      </c>
      <c r="K8" s="1" t="str">
        <v>앙헬 코레아</v>
      </c>
      <c r="L8" s="1">
        <v>14</v>
      </c>
      <c r="N8" s="1" t="str">
        <v>ATM</v>
      </c>
      <c r="O8" s="1" t="str">
        <v>모라타</v>
      </c>
      <c r="P8" s="1">
        <v>9</v>
      </c>
      <c r="R8" t="str">
        <v>VIL</v>
      </c>
      <c r="S8" s="1" t="str">
        <v>잠보 앙기사</v>
      </c>
      <c r="T8" s="1">
        <v>3</v>
      </c>
    </row>
    <row r="9" spans="1:59" x14ac:dyDescent="0.3">
      <c r="A9" s="1" t="s">
        <v>380</v>
      </c>
      <c r="B9" t="s">
        <v>421</v>
      </c>
      <c r="C9" t="s">
        <v>420</v>
      </c>
      <c r="D9" s="1">
        <v>6</v>
      </c>
      <c r="F9" s="1" t="str">
        <v>INT</v>
      </c>
      <c r="G9" s="1" t="str">
        <v>사뮈엘 에토</v>
      </c>
      <c r="H9" s="1">
        <v>10</v>
      </c>
      <c r="J9" s="1" t="str">
        <v>ATM</v>
      </c>
      <c r="K9" s="1" t="str">
        <v>모라타</v>
      </c>
      <c r="L9" s="1">
        <v>13</v>
      </c>
      <c r="N9" s="1" t="str">
        <v>ATM</v>
      </c>
      <c r="O9" s="1" t="str">
        <v>앙헬 코레아</v>
      </c>
      <c r="P9" s="1">
        <v>6</v>
      </c>
      <c r="R9" t="str">
        <v>BVB</v>
      </c>
      <c r="S9" s="1" t="str">
        <v>P.오바메양</v>
      </c>
      <c r="T9" s="1">
        <v>3</v>
      </c>
    </row>
    <row r="10" spans="1:59" x14ac:dyDescent="0.3">
      <c r="A10" s="1" t="s">
        <v>380</v>
      </c>
      <c r="B10" t="s">
        <v>422</v>
      </c>
      <c r="C10" t="s">
        <v>420</v>
      </c>
      <c r="D10" s="1">
        <v>2</v>
      </c>
      <c r="F10" s="1" t="str">
        <v>FCB</v>
      </c>
      <c r="G10" s="1" t="str">
        <v>해리 케인</v>
      </c>
      <c r="H10" s="1">
        <v>9</v>
      </c>
      <c r="J10" s="1" t="str">
        <v>LEV</v>
      </c>
      <c r="K10" s="1" t="str">
        <v>플로리안 비르츠</v>
      </c>
      <c r="L10" s="1">
        <v>13</v>
      </c>
      <c r="N10" s="1" t="str">
        <v>MUN</v>
      </c>
      <c r="O10" s="1" t="str">
        <v>웨인 루니</v>
      </c>
      <c r="P10" s="1">
        <v>6</v>
      </c>
      <c r="R10" t="str">
        <v>FCB</v>
      </c>
      <c r="S10" s="1" t="str">
        <v>해리 케인</v>
      </c>
      <c r="T10" s="1">
        <v>3</v>
      </c>
      <c r="AT10">
        <f>IF(AX10="","",2)</f>
        <v>2</v>
      </c>
      <c r="AX10" t="str">
        <f>IF(득점왕DB!S7="","",득점왕DB!S7)</f>
        <v>사뮈엘 에토</v>
      </c>
      <c r="BG10">
        <f>IF(득점왕DB!T7=0,"",득점왕DB!T7)</f>
        <v>4</v>
      </c>
    </row>
    <row r="11" spans="1:59" x14ac:dyDescent="0.3">
      <c r="A11" s="1" t="s">
        <v>380</v>
      </c>
      <c r="B11" t="s">
        <v>423</v>
      </c>
      <c r="C11" t="s">
        <v>420</v>
      </c>
      <c r="D11" s="1">
        <v>2</v>
      </c>
      <c r="F11" s="1" t="str">
        <v>NEW</v>
      </c>
      <c r="G11" s="1" t="str">
        <v>알렉산데르 이사크</v>
      </c>
      <c r="H11" s="1">
        <v>9</v>
      </c>
      <c r="J11" s="1" t="str">
        <v>TOT</v>
      </c>
      <c r="K11" s="1" t="str">
        <v>손흥민</v>
      </c>
      <c r="L11" s="1">
        <v>12</v>
      </c>
      <c r="N11" s="1"/>
      <c r="O11" s="1"/>
      <c r="P11" s="1"/>
      <c r="S11" s="1"/>
      <c r="T11" s="1"/>
    </row>
    <row r="12" spans="1:59" x14ac:dyDescent="0.3">
      <c r="A12" s="1" t="s">
        <v>380</v>
      </c>
      <c r="B12" t="s">
        <v>424</v>
      </c>
      <c r="C12" t="s">
        <v>417</v>
      </c>
      <c r="D12" s="1">
        <v>4</v>
      </c>
      <c r="F12" t="str">
        <v>MUN</v>
      </c>
      <c r="G12" s="1" t="str">
        <v>로빈 반페르시</v>
      </c>
      <c r="H12" s="1">
        <v>7</v>
      </c>
      <c r="J12" s="1" t="str">
        <v>PSV</v>
      </c>
      <c r="K12" s="1" t="str">
        <v>뤼트 반니스텔로이</v>
      </c>
      <c r="L12" s="1">
        <v>10</v>
      </c>
      <c r="N12" s="1"/>
      <c r="O12" s="1"/>
      <c r="P12" s="1"/>
      <c r="S12" s="1"/>
      <c r="T12" s="1"/>
      <c r="AT12">
        <f>IF(AX12="","",3)</f>
        <v>3</v>
      </c>
      <c r="AX12" t="str">
        <f>IF(득점왕DB!S8="","",득점왕DB!S7)</f>
        <v>사뮈엘 에토</v>
      </c>
      <c r="BG12">
        <f>IF(득점왕DB!T8=0,"",득점왕DB!T8)</f>
        <v>3</v>
      </c>
    </row>
    <row r="13" spans="1:59" x14ac:dyDescent="0.3">
      <c r="A13" s="1" t="s">
        <v>380</v>
      </c>
      <c r="B13" t="s">
        <v>425</v>
      </c>
      <c r="C13" t="s">
        <v>417</v>
      </c>
      <c r="D13" s="1">
        <v>12</v>
      </c>
      <c r="F13" t="str">
        <v>VIL</v>
      </c>
      <c r="G13" s="1" t="str">
        <v>디에고 포를란</v>
      </c>
      <c r="H13" s="1">
        <v>7</v>
      </c>
      <c r="J13" s="1" t="str">
        <v>CHE</v>
      </c>
      <c r="K13" s="1" t="str">
        <v>디디에 드로그바</v>
      </c>
      <c r="L13" s="1">
        <v>10</v>
      </c>
      <c r="N13" s="1"/>
      <c r="O13" s="1"/>
      <c r="P13" s="1"/>
      <c r="S13" s="1"/>
      <c r="T13" s="1"/>
    </row>
    <row r="14" spans="1:59" x14ac:dyDescent="0.3">
      <c r="A14" s="1" t="s">
        <v>380</v>
      </c>
      <c r="B14" t="s">
        <v>426</v>
      </c>
      <c r="C14" t="s">
        <v>417</v>
      </c>
      <c r="D14" s="1">
        <v>1</v>
      </c>
      <c r="F14" t="str">
        <v>VIL</v>
      </c>
      <c r="G14" s="1" t="str">
        <v>티에르노 바리</v>
      </c>
      <c r="H14" s="1">
        <v>6</v>
      </c>
      <c r="J14" s="1" t="str">
        <v>ATM</v>
      </c>
      <c r="K14" s="1" t="str">
        <v>앙투안 그리즈만</v>
      </c>
      <c r="L14" s="1">
        <v>9</v>
      </c>
      <c r="N14" s="1"/>
      <c r="O14" s="1"/>
      <c r="P14" s="1"/>
      <c r="S14" s="1"/>
      <c r="T14" s="1"/>
    </row>
    <row r="15" spans="1:59" x14ac:dyDescent="0.3">
      <c r="A15" s="1" t="s">
        <v>380</v>
      </c>
      <c r="B15" t="s">
        <v>427</v>
      </c>
      <c r="C15" t="s">
        <v>96</v>
      </c>
      <c r="D15" s="1">
        <v>10</v>
      </c>
      <c r="F15" t="str">
        <v>MUN</v>
      </c>
      <c r="G15" s="1" t="str">
        <v>웨인 루니</v>
      </c>
      <c r="H15" s="1">
        <v>6</v>
      </c>
      <c r="J15" s="1" t="str">
        <v>TOT</v>
      </c>
      <c r="K15" s="1" t="str">
        <v>해리 케인</v>
      </c>
      <c r="L15" s="1">
        <v>8</v>
      </c>
      <c r="N15" s="1"/>
      <c r="O15" s="1"/>
      <c r="P15" s="1"/>
      <c r="S15" s="1"/>
      <c r="T15" s="1"/>
    </row>
    <row r="16" spans="1:59" x14ac:dyDescent="0.3">
      <c r="A16" s="1" t="s">
        <v>380</v>
      </c>
      <c r="B16" t="s">
        <v>97</v>
      </c>
      <c r="C16" t="s">
        <v>96</v>
      </c>
      <c r="D16" s="1">
        <v>5</v>
      </c>
      <c r="G16" s="1"/>
      <c r="H16" s="1"/>
      <c r="K16" s="1"/>
      <c r="L16" s="1"/>
      <c r="N16" s="1"/>
      <c r="O16" s="1"/>
      <c r="P16" s="1"/>
      <c r="S16" s="1"/>
      <c r="T16" s="1"/>
    </row>
    <row r="17" spans="1:20" x14ac:dyDescent="0.3">
      <c r="A17" s="1" t="s">
        <v>380</v>
      </c>
      <c r="B17" t="s">
        <v>428</v>
      </c>
      <c r="C17" t="s">
        <v>417</v>
      </c>
      <c r="D17" s="1">
        <v>1</v>
      </c>
      <c r="G17" s="1"/>
      <c r="H17" s="1"/>
      <c r="K17" s="1"/>
      <c r="L17" s="1"/>
      <c r="N17" s="1"/>
      <c r="O17" s="1"/>
      <c r="P17" s="1"/>
      <c r="S17" s="1"/>
      <c r="T17" s="1"/>
    </row>
    <row r="18" spans="1:20" x14ac:dyDescent="0.3">
      <c r="A18" s="1" t="s">
        <v>380</v>
      </c>
      <c r="B18" t="s">
        <v>429</v>
      </c>
      <c r="C18" t="s">
        <v>386</v>
      </c>
      <c r="D18" s="1">
        <v>2</v>
      </c>
      <c r="G18" s="1"/>
      <c r="H18" s="1"/>
      <c r="K18" s="1"/>
      <c r="L18" s="1"/>
      <c r="N18" s="1"/>
      <c r="O18" s="1"/>
      <c r="P18" s="1"/>
      <c r="S18" s="1"/>
      <c r="T18" s="1"/>
    </row>
    <row r="19" spans="1:20" x14ac:dyDescent="0.3">
      <c r="A19" s="1" t="s">
        <v>380</v>
      </c>
      <c r="B19" t="s">
        <v>430</v>
      </c>
      <c r="C19" t="s">
        <v>417</v>
      </c>
      <c r="D19" s="1">
        <v>1</v>
      </c>
      <c r="G19" s="1"/>
      <c r="H19" s="1"/>
      <c r="K19" s="1"/>
      <c r="L19" s="1"/>
      <c r="N19" s="1"/>
      <c r="O19" s="1"/>
      <c r="P19" s="1"/>
      <c r="S19" s="1"/>
      <c r="T19" s="1"/>
    </row>
    <row r="20" spans="1:20" x14ac:dyDescent="0.3">
      <c r="A20" s="1" t="s">
        <v>380</v>
      </c>
      <c r="B20" t="s">
        <v>431</v>
      </c>
      <c r="C20" t="s">
        <v>432</v>
      </c>
      <c r="D20" s="1">
        <v>9</v>
      </c>
      <c r="G20" s="1"/>
      <c r="H20" s="1"/>
      <c r="K20" s="1"/>
      <c r="L20" s="1"/>
      <c r="N20" s="1"/>
      <c r="O20" s="1"/>
      <c r="P20" s="1"/>
      <c r="S20" s="1"/>
      <c r="T20" s="1"/>
    </row>
    <row r="21" spans="1:20" x14ac:dyDescent="0.3">
      <c r="A21" s="1" t="s">
        <v>380</v>
      </c>
      <c r="B21" t="s">
        <v>433</v>
      </c>
      <c r="C21" t="s">
        <v>432</v>
      </c>
      <c r="D21" s="1">
        <v>2</v>
      </c>
      <c r="G21" s="1"/>
      <c r="H21" s="1"/>
      <c r="K21" s="1"/>
      <c r="L21" s="1"/>
      <c r="N21" s="1"/>
      <c r="O21" s="1"/>
      <c r="P21" s="1"/>
      <c r="S21" s="1"/>
      <c r="T21" s="1"/>
    </row>
    <row r="22" spans="1:20" x14ac:dyDescent="0.3">
      <c r="A22" s="1" t="s">
        <v>380</v>
      </c>
      <c r="B22" t="s">
        <v>434</v>
      </c>
      <c r="C22" t="s">
        <v>414</v>
      </c>
      <c r="D22" s="1">
        <v>7</v>
      </c>
      <c r="G22" s="1"/>
      <c r="H22" s="1"/>
      <c r="K22" s="1"/>
      <c r="L22" s="1"/>
      <c r="N22" s="1"/>
      <c r="O22" s="1"/>
      <c r="P22" s="1"/>
      <c r="S22" s="1"/>
      <c r="T22" s="1"/>
    </row>
    <row r="23" spans="1:20" x14ac:dyDescent="0.3">
      <c r="A23" s="1" t="s">
        <v>380</v>
      </c>
      <c r="B23" t="s">
        <v>435</v>
      </c>
      <c r="C23" t="s">
        <v>420</v>
      </c>
      <c r="D23" s="1">
        <v>1</v>
      </c>
      <c r="G23" s="1"/>
      <c r="H23" s="1"/>
      <c r="K23" s="1"/>
      <c r="L23" s="1"/>
      <c r="N23" s="1"/>
      <c r="O23" s="1"/>
      <c r="P23" s="1"/>
      <c r="S23" s="1"/>
      <c r="T23" s="1"/>
    </row>
    <row r="24" spans="1:20" x14ac:dyDescent="0.3">
      <c r="A24" s="1" t="s">
        <v>380</v>
      </c>
      <c r="B24" t="s">
        <v>436</v>
      </c>
      <c r="C24" t="s">
        <v>432</v>
      </c>
      <c r="D24" s="1">
        <v>3</v>
      </c>
      <c r="G24" s="1"/>
      <c r="H24" s="1"/>
      <c r="K24" s="1"/>
      <c r="L24" s="1"/>
      <c r="N24" s="1"/>
      <c r="O24" s="1"/>
      <c r="P24" s="1"/>
      <c r="S24" s="1"/>
      <c r="T24" s="1"/>
    </row>
    <row r="25" spans="1:20" x14ac:dyDescent="0.3">
      <c r="A25" s="1" t="s">
        <v>380</v>
      </c>
      <c r="B25" t="s">
        <v>437</v>
      </c>
      <c r="C25" t="s">
        <v>420</v>
      </c>
      <c r="D25" s="1">
        <v>1</v>
      </c>
      <c r="G25" s="1"/>
      <c r="H25" s="1"/>
      <c r="K25" s="1"/>
      <c r="L25" s="1"/>
      <c r="N25" s="1"/>
      <c r="O25" s="1"/>
      <c r="P25" s="1"/>
      <c r="S25" s="1"/>
      <c r="T25" s="1"/>
    </row>
    <row r="26" spans="1:20" x14ac:dyDescent="0.3">
      <c r="A26" s="1" t="s">
        <v>380</v>
      </c>
      <c r="B26" t="s">
        <v>438</v>
      </c>
      <c r="C26" t="s">
        <v>420</v>
      </c>
      <c r="D26" s="1">
        <v>2</v>
      </c>
      <c r="G26" s="1"/>
      <c r="H26" s="1"/>
      <c r="K26" s="1"/>
      <c r="L26" s="1"/>
      <c r="N26" s="1"/>
      <c r="O26" s="1"/>
      <c r="P26" s="1"/>
      <c r="S26" s="1"/>
      <c r="T26" s="1"/>
    </row>
    <row r="27" spans="1:20" x14ac:dyDescent="0.3">
      <c r="A27" s="1" t="s">
        <v>380</v>
      </c>
      <c r="B27" t="s">
        <v>439</v>
      </c>
      <c r="C27" t="s">
        <v>432</v>
      </c>
      <c r="D27" s="1">
        <v>1</v>
      </c>
      <c r="G27" s="1"/>
      <c r="H27" s="1"/>
      <c r="K27" s="1"/>
      <c r="L27" s="1"/>
      <c r="N27" s="1"/>
      <c r="O27" s="1"/>
      <c r="P27" s="1"/>
      <c r="S27" s="1"/>
      <c r="T27" s="1"/>
    </row>
    <row r="28" spans="1:20" x14ac:dyDescent="0.3">
      <c r="A28" s="1" t="s">
        <v>380</v>
      </c>
      <c r="B28" t="s">
        <v>440</v>
      </c>
      <c r="C28" t="s">
        <v>386</v>
      </c>
      <c r="D28" s="1">
        <v>4</v>
      </c>
      <c r="G28" s="1"/>
      <c r="H28" s="1"/>
      <c r="K28" s="1"/>
      <c r="L28" s="1"/>
      <c r="N28" s="1"/>
      <c r="O28" s="98"/>
      <c r="P28" s="98"/>
      <c r="Q28" s="99"/>
      <c r="R28" s="98"/>
      <c r="S28" s="1"/>
      <c r="T28" s="1"/>
    </row>
    <row r="29" spans="1:20" x14ac:dyDescent="0.3">
      <c r="A29" s="1" t="s">
        <v>380</v>
      </c>
      <c r="B29" t="s">
        <v>441</v>
      </c>
      <c r="C29" t="s">
        <v>420</v>
      </c>
      <c r="D29" s="1">
        <v>1</v>
      </c>
      <c r="G29" s="1"/>
      <c r="H29" s="1"/>
      <c r="K29" s="1"/>
      <c r="L29" s="1"/>
      <c r="N29" s="1"/>
      <c r="R29" s="98"/>
      <c r="S29" s="1"/>
      <c r="T29" s="1"/>
    </row>
    <row r="30" spans="1:20" x14ac:dyDescent="0.3">
      <c r="A30" s="1" t="s">
        <v>380</v>
      </c>
      <c r="B30" t="s">
        <v>442</v>
      </c>
      <c r="C30" t="s">
        <v>386</v>
      </c>
      <c r="D30" s="1">
        <v>1</v>
      </c>
      <c r="G30" s="1"/>
      <c r="H30" s="1"/>
      <c r="K30" s="1"/>
      <c r="L30" s="1"/>
      <c r="N30" s="1"/>
      <c r="R30" s="98"/>
      <c r="S30" s="1"/>
      <c r="T30" s="1"/>
    </row>
    <row r="31" spans="1:20" x14ac:dyDescent="0.3">
      <c r="A31" s="1" t="s">
        <v>380</v>
      </c>
      <c r="B31" t="s">
        <v>443</v>
      </c>
      <c r="C31" t="s">
        <v>386</v>
      </c>
      <c r="D31" s="1">
        <v>2</v>
      </c>
      <c r="G31" s="1"/>
      <c r="H31" s="1"/>
      <c r="K31" s="1"/>
      <c r="L31" s="1"/>
      <c r="N31" s="1"/>
      <c r="R31" s="98"/>
      <c r="S31" s="1"/>
      <c r="T31" s="1"/>
    </row>
    <row r="32" spans="1:20" x14ac:dyDescent="0.3">
      <c r="A32" s="1" t="s">
        <v>380</v>
      </c>
      <c r="B32" t="s">
        <v>444</v>
      </c>
      <c r="C32" t="s">
        <v>414</v>
      </c>
      <c r="D32" s="1">
        <v>1</v>
      </c>
      <c r="G32" s="1"/>
      <c r="H32" s="1"/>
      <c r="K32" s="1"/>
      <c r="L32" s="1"/>
      <c r="N32" s="1"/>
      <c r="R32" s="98"/>
      <c r="S32" s="1"/>
      <c r="T32" s="1"/>
    </row>
    <row r="33" spans="1:20" x14ac:dyDescent="0.3">
      <c r="A33" s="1" t="s">
        <v>380</v>
      </c>
      <c r="B33" t="s">
        <v>445</v>
      </c>
      <c r="C33" t="s">
        <v>414</v>
      </c>
      <c r="D33" s="1">
        <v>1</v>
      </c>
      <c r="G33" s="1"/>
      <c r="H33" s="1"/>
      <c r="K33" s="1"/>
      <c r="L33" s="1"/>
      <c r="N33" s="1"/>
      <c r="O33" s="1"/>
      <c r="P33" s="1"/>
      <c r="S33" s="1"/>
      <c r="T33" s="1"/>
    </row>
    <row r="34" spans="1:20" x14ac:dyDescent="0.3">
      <c r="A34" s="1" t="s">
        <v>380</v>
      </c>
      <c r="B34" t="s">
        <v>446</v>
      </c>
      <c r="C34" t="s">
        <v>432</v>
      </c>
      <c r="D34" s="1">
        <v>1</v>
      </c>
      <c r="G34" s="1"/>
      <c r="H34" s="1"/>
      <c r="K34" s="1"/>
      <c r="L34" s="1"/>
      <c r="N34" s="1"/>
      <c r="O34" s="1"/>
      <c r="P34" s="1"/>
      <c r="S34" s="1"/>
      <c r="T34" s="1"/>
    </row>
    <row r="35" spans="1:20" x14ac:dyDescent="0.3">
      <c r="A35" s="1" t="s">
        <v>380</v>
      </c>
      <c r="B35" t="s">
        <v>447</v>
      </c>
      <c r="C35" t="s">
        <v>414</v>
      </c>
      <c r="D35" s="1">
        <v>1</v>
      </c>
      <c r="G35" s="1"/>
      <c r="H35" s="1"/>
      <c r="K35" s="1"/>
      <c r="L35" s="1"/>
      <c r="N35" s="1"/>
      <c r="O35" s="1"/>
      <c r="P35" s="1"/>
      <c r="S35" s="1"/>
      <c r="T35" s="1"/>
    </row>
    <row r="36" spans="1:20" x14ac:dyDescent="0.3">
      <c r="A36" s="1" t="s">
        <v>380</v>
      </c>
      <c r="B36" t="s">
        <v>448</v>
      </c>
      <c r="C36" t="s">
        <v>432</v>
      </c>
      <c r="D36" s="1">
        <v>1</v>
      </c>
      <c r="G36" s="1"/>
      <c r="H36" s="1"/>
      <c r="K36" s="1"/>
      <c r="L36" s="1"/>
      <c r="N36" s="1"/>
      <c r="O36" s="1"/>
      <c r="P36" s="1"/>
      <c r="S36" s="1"/>
      <c r="T36" s="1"/>
    </row>
    <row r="37" spans="1:20" x14ac:dyDescent="0.3">
      <c r="A37" s="1" t="s">
        <v>380</v>
      </c>
      <c r="B37" t="s">
        <v>112</v>
      </c>
      <c r="C37" t="s">
        <v>96</v>
      </c>
      <c r="D37" s="1">
        <v>1</v>
      </c>
      <c r="G37" s="1"/>
      <c r="H37" s="1"/>
      <c r="K37" s="1"/>
      <c r="L37" s="1"/>
      <c r="N37" s="1"/>
      <c r="O37" s="1"/>
      <c r="P37" s="1"/>
      <c r="S37" s="1"/>
      <c r="T37" s="1"/>
    </row>
    <row r="38" spans="1:20" x14ac:dyDescent="0.3">
      <c r="A38" s="1" t="s">
        <v>380</v>
      </c>
      <c r="B38" t="s">
        <v>113</v>
      </c>
      <c r="C38" t="s">
        <v>96</v>
      </c>
      <c r="D38" s="1">
        <v>1</v>
      </c>
      <c r="G38" s="1"/>
      <c r="H38" s="1"/>
      <c r="K38" s="1"/>
      <c r="L38" s="1"/>
      <c r="N38" s="1"/>
      <c r="O38" s="1"/>
      <c r="P38" s="1"/>
      <c r="S38" s="1"/>
      <c r="T38" s="1"/>
    </row>
    <row r="39" spans="1:20" x14ac:dyDescent="0.3">
      <c r="A39" s="1" t="s">
        <v>380</v>
      </c>
      <c r="B39" t="s">
        <v>449</v>
      </c>
      <c r="C39" t="s">
        <v>414</v>
      </c>
      <c r="D39" s="1">
        <v>1</v>
      </c>
      <c r="G39" s="1"/>
      <c r="H39" s="1"/>
      <c r="K39" s="1"/>
      <c r="L39" s="1"/>
      <c r="N39" s="1"/>
      <c r="O39" s="1"/>
      <c r="P39" s="1"/>
      <c r="S39" s="1"/>
      <c r="T39" s="1"/>
    </row>
    <row r="40" spans="1:20" x14ac:dyDescent="0.3">
      <c r="A40" s="1" t="s">
        <v>380</v>
      </c>
      <c r="B40" t="s">
        <v>450</v>
      </c>
      <c r="C40" t="s">
        <v>96</v>
      </c>
      <c r="D40" s="1">
        <v>1</v>
      </c>
      <c r="G40" s="1"/>
      <c r="H40" s="1"/>
      <c r="K40" s="1"/>
      <c r="L40" s="1"/>
      <c r="N40" s="1"/>
      <c r="O40" s="1"/>
      <c r="P40" s="1"/>
      <c r="S40" s="1"/>
      <c r="T40" s="1"/>
    </row>
    <row r="41" spans="1:20" x14ac:dyDescent="0.3">
      <c r="A41" s="1" t="s">
        <v>380</v>
      </c>
      <c r="B41" t="s">
        <v>451</v>
      </c>
      <c r="C41" t="s">
        <v>414</v>
      </c>
      <c r="D41" s="1">
        <v>1</v>
      </c>
      <c r="G41" s="1"/>
      <c r="H41" s="1"/>
      <c r="K41" s="1"/>
      <c r="L41" s="1"/>
      <c r="N41" s="1"/>
      <c r="O41" s="1"/>
      <c r="P41" s="1"/>
      <c r="S41" s="1"/>
      <c r="T41" s="1"/>
    </row>
    <row r="42" spans="1:20" x14ac:dyDescent="0.3">
      <c r="A42" s="1" t="s">
        <v>382</v>
      </c>
      <c r="B42" t="s">
        <v>452</v>
      </c>
      <c r="C42" t="s">
        <v>453</v>
      </c>
      <c r="D42" s="1">
        <v>13</v>
      </c>
      <c r="G42" s="1"/>
      <c r="H42" s="1"/>
      <c r="K42" s="1"/>
      <c r="L42" s="1"/>
      <c r="N42" s="1"/>
      <c r="O42" s="1"/>
      <c r="P42" s="1"/>
      <c r="S42" s="1"/>
      <c r="T42" s="1"/>
    </row>
    <row r="43" spans="1:20" x14ac:dyDescent="0.3">
      <c r="A43" s="1" t="s">
        <v>382</v>
      </c>
      <c r="B43" t="s">
        <v>454</v>
      </c>
      <c r="C43" t="s">
        <v>453</v>
      </c>
      <c r="D43" s="1">
        <v>14</v>
      </c>
      <c r="G43" s="1"/>
      <c r="H43" s="1"/>
      <c r="K43" s="1"/>
      <c r="L43" s="1"/>
      <c r="N43" s="1"/>
      <c r="O43" s="1"/>
      <c r="P43" s="1"/>
      <c r="S43" s="1"/>
      <c r="T43" s="1"/>
    </row>
    <row r="44" spans="1:20" x14ac:dyDescent="0.3">
      <c r="A44" s="1" t="s">
        <v>382</v>
      </c>
      <c r="B44" t="s">
        <v>455</v>
      </c>
      <c r="C44" t="s">
        <v>56</v>
      </c>
      <c r="D44" s="1">
        <v>1</v>
      </c>
      <c r="G44" s="1"/>
      <c r="H44" s="1"/>
      <c r="K44" s="1"/>
      <c r="L44" s="1"/>
      <c r="N44" s="1"/>
      <c r="O44" s="1"/>
      <c r="P44" s="1"/>
      <c r="S44" s="1"/>
      <c r="T44" s="1"/>
    </row>
    <row r="45" spans="1:20" x14ac:dyDescent="0.3">
      <c r="A45" s="1" t="s">
        <v>382</v>
      </c>
      <c r="B45" t="s">
        <v>456</v>
      </c>
      <c r="C45" t="s">
        <v>56</v>
      </c>
      <c r="D45" s="1">
        <v>4</v>
      </c>
      <c r="G45" s="1"/>
      <c r="H45" s="1"/>
      <c r="K45" s="1"/>
      <c r="L45" s="1"/>
      <c r="N45" s="1"/>
      <c r="O45" s="1"/>
      <c r="P45" s="1"/>
      <c r="S45" s="1"/>
      <c r="T45" s="1"/>
    </row>
    <row r="46" spans="1:20" x14ac:dyDescent="0.3">
      <c r="A46" s="1" t="s">
        <v>382</v>
      </c>
      <c r="B46" t="s">
        <v>457</v>
      </c>
      <c r="C46" t="s">
        <v>56</v>
      </c>
      <c r="D46" s="1">
        <v>2</v>
      </c>
      <c r="G46" s="1"/>
      <c r="H46" s="1"/>
      <c r="K46" s="1"/>
      <c r="L46" s="1"/>
      <c r="N46" s="1"/>
      <c r="O46" s="1"/>
      <c r="P46" s="1"/>
      <c r="S46" s="1"/>
      <c r="T46" s="1"/>
    </row>
    <row r="47" spans="1:20" x14ac:dyDescent="0.3">
      <c r="A47" s="1" t="s">
        <v>382</v>
      </c>
      <c r="B47" t="s">
        <v>458</v>
      </c>
      <c r="C47" t="s">
        <v>459</v>
      </c>
      <c r="D47" s="1">
        <v>15</v>
      </c>
      <c r="G47" s="1"/>
      <c r="H47" s="1"/>
      <c r="K47" s="1"/>
      <c r="L47" s="1"/>
      <c r="N47" s="1"/>
      <c r="O47" s="1"/>
      <c r="P47" s="1"/>
      <c r="S47" s="1"/>
      <c r="T47" s="1"/>
    </row>
    <row r="48" spans="1:20" x14ac:dyDescent="0.3">
      <c r="A48" s="1" t="s">
        <v>382</v>
      </c>
      <c r="B48" t="s">
        <v>460</v>
      </c>
      <c r="C48" t="s">
        <v>453</v>
      </c>
      <c r="D48" s="1">
        <v>9</v>
      </c>
      <c r="G48" s="1"/>
      <c r="H48" s="1"/>
      <c r="K48" s="1"/>
      <c r="L48" s="1"/>
      <c r="N48" s="1"/>
      <c r="O48" s="1"/>
      <c r="P48" s="1"/>
      <c r="S48" s="1"/>
      <c r="T48" s="1"/>
    </row>
    <row r="49" spans="1:20" x14ac:dyDescent="0.3">
      <c r="A49" s="1" t="s">
        <v>382</v>
      </c>
      <c r="B49" t="s">
        <v>461</v>
      </c>
      <c r="C49" t="s">
        <v>56</v>
      </c>
      <c r="D49" s="1">
        <v>3</v>
      </c>
      <c r="G49" s="1"/>
      <c r="H49" s="1"/>
      <c r="K49" s="1"/>
      <c r="L49" s="1"/>
      <c r="N49" s="1"/>
      <c r="O49" s="1"/>
      <c r="P49" s="1"/>
      <c r="S49" s="1"/>
      <c r="T49" s="1"/>
    </row>
    <row r="50" spans="1:20" x14ac:dyDescent="0.3">
      <c r="A50" s="1" t="s">
        <v>382</v>
      </c>
      <c r="B50" t="s">
        <v>462</v>
      </c>
      <c r="C50" t="s">
        <v>56</v>
      </c>
      <c r="D50" s="1">
        <v>1</v>
      </c>
      <c r="G50" s="1"/>
      <c r="H50" s="1"/>
      <c r="K50" s="1"/>
      <c r="L50" s="1"/>
      <c r="N50" s="1"/>
      <c r="O50" s="1"/>
      <c r="P50" s="1"/>
      <c r="S50" s="1"/>
      <c r="T50" s="1"/>
    </row>
    <row r="51" spans="1:20" x14ac:dyDescent="0.3">
      <c r="A51" s="1" t="s">
        <v>382</v>
      </c>
      <c r="B51" t="s">
        <v>463</v>
      </c>
      <c r="C51" t="s">
        <v>56</v>
      </c>
      <c r="D51" s="1">
        <v>3</v>
      </c>
      <c r="G51" s="1"/>
      <c r="H51" s="1"/>
      <c r="K51" s="1"/>
      <c r="L51" s="1"/>
      <c r="N51" s="1"/>
      <c r="O51" s="1"/>
      <c r="P51" s="1"/>
      <c r="S51" s="1"/>
      <c r="T51" s="1"/>
    </row>
    <row r="52" spans="1:20" x14ac:dyDescent="0.3">
      <c r="A52" s="1" t="s">
        <v>382</v>
      </c>
      <c r="B52" t="s">
        <v>464</v>
      </c>
      <c r="C52" t="s">
        <v>56</v>
      </c>
      <c r="D52" s="1">
        <v>10</v>
      </c>
    </row>
    <row r="53" spans="1:20" x14ac:dyDescent="0.3">
      <c r="A53" s="1" t="s">
        <v>382</v>
      </c>
      <c r="B53" t="s">
        <v>465</v>
      </c>
      <c r="C53" t="s">
        <v>394</v>
      </c>
      <c r="D53" s="1">
        <v>12</v>
      </c>
    </row>
    <row r="54" spans="1:20" x14ac:dyDescent="0.3">
      <c r="A54" s="1" t="s">
        <v>382</v>
      </c>
      <c r="B54" t="s">
        <v>412</v>
      </c>
      <c r="C54" t="s">
        <v>394</v>
      </c>
      <c r="D54" s="1">
        <v>8</v>
      </c>
    </row>
    <row r="55" spans="1:20" x14ac:dyDescent="0.3">
      <c r="A55" s="1" t="s">
        <v>382</v>
      </c>
      <c r="B55" t="s">
        <v>466</v>
      </c>
      <c r="C55" t="s">
        <v>394</v>
      </c>
      <c r="D55" s="1">
        <v>1</v>
      </c>
    </row>
    <row r="56" spans="1:20" x14ac:dyDescent="0.3">
      <c r="A56" s="1" t="s">
        <v>382</v>
      </c>
      <c r="B56" t="s">
        <v>467</v>
      </c>
      <c r="C56" t="s">
        <v>394</v>
      </c>
      <c r="D56" s="1">
        <v>2</v>
      </c>
    </row>
    <row r="57" spans="1:20" x14ac:dyDescent="0.3">
      <c r="A57" s="1" t="s">
        <v>382</v>
      </c>
      <c r="B57" t="s">
        <v>468</v>
      </c>
      <c r="C57" t="s">
        <v>459</v>
      </c>
      <c r="D57" s="1">
        <v>3</v>
      </c>
    </row>
    <row r="58" spans="1:20" x14ac:dyDescent="0.3">
      <c r="A58" s="1" t="s">
        <v>382</v>
      </c>
      <c r="B58" t="s">
        <v>469</v>
      </c>
      <c r="C58" t="s">
        <v>459</v>
      </c>
      <c r="D58" s="1">
        <v>6</v>
      </c>
    </row>
    <row r="59" spans="1:20" x14ac:dyDescent="0.3">
      <c r="A59" s="1" t="s">
        <v>382</v>
      </c>
      <c r="B59" t="s">
        <v>470</v>
      </c>
      <c r="C59" t="s">
        <v>56</v>
      </c>
      <c r="D59" s="1">
        <v>4</v>
      </c>
    </row>
    <row r="60" spans="1:20" x14ac:dyDescent="0.3">
      <c r="A60" s="1" t="s">
        <v>382</v>
      </c>
      <c r="B60" t="s">
        <v>471</v>
      </c>
      <c r="C60" t="s">
        <v>392</v>
      </c>
      <c r="D60" s="1">
        <v>3</v>
      </c>
    </row>
    <row r="61" spans="1:20" x14ac:dyDescent="0.3">
      <c r="A61" s="1" t="s">
        <v>382</v>
      </c>
      <c r="B61" t="s">
        <v>393</v>
      </c>
      <c r="C61" t="s">
        <v>392</v>
      </c>
      <c r="D61" s="1">
        <v>10</v>
      </c>
    </row>
    <row r="62" spans="1:20" x14ac:dyDescent="0.3">
      <c r="A62" s="1" t="s">
        <v>382</v>
      </c>
      <c r="B62" t="s">
        <v>461</v>
      </c>
      <c r="C62" t="s">
        <v>392</v>
      </c>
      <c r="D62" s="1">
        <v>7</v>
      </c>
    </row>
    <row r="63" spans="1:20" x14ac:dyDescent="0.3">
      <c r="A63" s="1" t="s">
        <v>382</v>
      </c>
      <c r="B63" t="s">
        <v>472</v>
      </c>
      <c r="C63" t="s">
        <v>473</v>
      </c>
      <c r="D63" s="1">
        <v>13</v>
      </c>
    </row>
    <row r="64" spans="1:20" x14ac:dyDescent="0.3">
      <c r="A64" s="1" t="s">
        <v>382</v>
      </c>
      <c r="B64" t="s">
        <v>391</v>
      </c>
      <c r="C64" t="s">
        <v>473</v>
      </c>
      <c r="D64" s="1">
        <v>18</v>
      </c>
    </row>
    <row r="65" spans="1:4" x14ac:dyDescent="0.3">
      <c r="A65" s="1" t="s">
        <v>382</v>
      </c>
      <c r="B65" t="s">
        <v>474</v>
      </c>
      <c r="C65" t="s">
        <v>56</v>
      </c>
      <c r="D65" s="1">
        <v>2</v>
      </c>
    </row>
    <row r="66" spans="1:4" x14ac:dyDescent="0.3">
      <c r="A66" s="1" t="s">
        <v>382</v>
      </c>
      <c r="B66" t="s">
        <v>475</v>
      </c>
      <c r="C66" t="s">
        <v>392</v>
      </c>
      <c r="D66" s="1">
        <v>3</v>
      </c>
    </row>
    <row r="67" spans="1:4" x14ac:dyDescent="0.3">
      <c r="A67" s="1" t="s">
        <v>382</v>
      </c>
      <c r="B67" t="s">
        <v>476</v>
      </c>
      <c r="C67" t="s">
        <v>392</v>
      </c>
      <c r="D67" s="1">
        <v>2</v>
      </c>
    </row>
    <row r="68" spans="1:4" x14ac:dyDescent="0.3">
      <c r="A68" s="1" t="s">
        <v>382</v>
      </c>
      <c r="B68" t="s">
        <v>477</v>
      </c>
      <c r="C68" t="s">
        <v>56</v>
      </c>
      <c r="D68" s="1">
        <v>1</v>
      </c>
    </row>
    <row r="69" spans="1:4" x14ac:dyDescent="0.3">
      <c r="A69" s="1" t="s">
        <v>382</v>
      </c>
      <c r="B69" t="s">
        <v>478</v>
      </c>
      <c r="C69" t="s">
        <v>473</v>
      </c>
      <c r="D69" s="1">
        <v>2</v>
      </c>
    </row>
    <row r="70" spans="1:4" x14ac:dyDescent="0.3">
      <c r="A70" s="1" t="s">
        <v>382</v>
      </c>
      <c r="B70" t="s">
        <v>465</v>
      </c>
      <c r="C70" t="s">
        <v>473</v>
      </c>
      <c r="D70" s="1">
        <v>3</v>
      </c>
    </row>
    <row r="71" spans="1:4" x14ac:dyDescent="0.3">
      <c r="A71" s="1" t="s">
        <v>382</v>
      </c>
      <c r="B71" t="s">
        <v>479</v>
      </c>
      <c r="C71" t="s">
        <v>473</v>
      </c>
      <c r="D71" s="1">
        <v>1</v>
      </c>
    </row>
    <row r="72" spans="1:4" x14ac:dyDescent="0.3">
      <c r="A72" s="1" t="s">
        <v>382</v>
      </c>
      <c r="B72" t="s">
        <v>480</v>
      </c>
      <c r="C72" t="s">
        <v>473</v>
      </c>
      <c r="D72" s="1">
        <v>1</v>
      </c>
    </row>
    <row r="73" spans="1:4" x14ac:dyDescent="0.3">
      <c r="A73" s="1" t="s">
        <v>382</v>
      </c>
      <c r="B73" t="s">
        <v>481</v>
      </c>
      <c r="C73" t="s">
        <v>473</v>
      </c>
      <c r="D73" s="1">
        <v>2</v>
      </c>
    </row>
    <row r="74" spans="1:4" x14ac:dyDescent="0.3">
      <c r="A74" s="1" t="s">
        <v>382</v>
      </c>
      <c r="B74" t="s">
        <v>482</v>
      </c>
      <c r="C74" t="s">
        <v>383</v>
      </c>
      <c r="D74" s="1">
        <v>2</v>
      </c>
    </row>
    <row r="75" spans="1:4" x14ac:dyDescent="0.3">
      <c r="A75" s="1" t="s">
        <v>382</v>
      </c>
      <c r="B75" t="s">
        <v>456</v>
      </c>
      <c r="C75" t="s">
        <v>459</v>
      </c>
      <c r="D75" s="1">
        <v>5</v>
      </c>
    </row>
    <row r="76" spans="1:4" x14ac:dyDescent="0.3">
      <c r="A76" s="1" t="s">
        <v>382</v>
      </c>
      <c r="B76" t="s">
        <v>114</v>
      </c>
      <c r="C76" t="s">
        <v>383</v>
      </c>
      <c r="D76" s="1">
        <v>1</v>
      </c>
    </row>
    <row r="77" spans="1:4" x14ac:dyDescent="0.3">
      <c r="A77" s="1" t="s">
        <v>382</v>
      </c>
      <c r="B77" t="s">
        <v>115</v>
      </c>
      <c r="C77" t="s">
        <v>459</v>
      </c>
      <c r="D77" s="1">
        <v>2</v>
      </c>
    </row>
    <row r="78" spans="1:4" x14ac:dyDescent="0.3">
      <c r="A78" s="1" t="s">
        <v>382</v>
      </c>
      <c r="B78" t="s">
        <v>483</v>
      </c>
      <c r="C78" t="s">
        <v>459</v>
      </c>
      <c r="D78" s="1">
        <v>1</v>
      </c>
    </row>
    <row r="79" spans="1:4" x14ac:dyDescent="0.3">
      <c r="A79" s="1" t="s">
        <v>382</v>
      </c>
      <c r="B79" t="s">
        <v>484</v>
      </c>
      <c r="C79" t="s">
        <v>392</v>
      </c>
      <c r="D79" s="1">
        <v>1</v>
      </c>
    </row>
    <row r="80" spans="1:4" x14ac:dyDescent="0.3">
      <c r="A80" s="1" t="s">
        <v>382</v>
      </c>
      <c r="B80" t="s">
        <v>485</v>
      </c>
      <c r="C80" t="s">
        <v>383</v>
      </c>
      <c r="D80" s="1">
        <v>2</v>
      </c>
    </row>
    <row r="81" spans="1:4" x14ac:dyDescent="0.3">
      <c r="A81" s="1" t="s">
        <v>382</v>
      </c>
      <c r="B81" t="s">
        <v>486</v>
      </c>
      <c r="C81" t="s">
        <v>394</v>
      </c>
      <c r="D81" s="1">
        <v>2</v>
      </c>
    </row>
    <row r="82" spans="1:4" x14ac:dyDescent="0.3">
      <c r="A82" s="1" t="s">
        <v>382</v>
      </c>
      <c r="B82" t="s">
        <v>487</v>
      </c>
      <c r="C82" t="s">
        <v>394</v>
      </c>
      <c r="D82" s="1">
        <v>3</v>
      </c>
    </row>
    <row r="83" spans="1:4" x14ac:dyDescent="0.3">
      <c r="A83" s="1" t="s">
        <v>382</v>
      </c>
      <c r="B83" t="s">
        <v>488</v>
      </c>
      <c r="C83" t="s">
        <v>489</v>
      </c>
      <c r="D83" s="1">
        <v>5</v>
      </c>
    </row>
    <row r="84" spans="1:4" x14ac:dyDescent="0.3">
      <c r="A84" s="1" t="s">
        <v>382</v>
      </c>
      <c r="B84" t="s">
        <v>424</v>
      </c>
      <c r="C84" t="s">
        <v>473</v>
      </c>
      <c r="D84" s="1">
        <v>2</v>
      </c>
    </row>
    <row r="85" spans="1:4" x14ac:dyDescent="0.3">
      <c r="A85" s="1" t="s">
        <v>382</v>
      </c>
      <c r="B85" t="s">
        <v>490</v>
      </c>
      <c r="C85" t="s">
        <v>489</v>
      </c>
      <c r="D85" s="1">
        <v>2</v>
      </c>
    </row>
    <row r="86" spans="1:4" x14ac:dyDescent="0.3">
      <c r="A86" s="1" t="s">
        <v>382</v>
      </c>
      <c r="B86" t="s">
        <v>491</v>
      </c>
      <c r="C86" t="s">
        <v>489</v>
      </c>
      <c r="D86" s="1">
        <v>1</v>
      </c>
    </row>
    <row r="87" spans="1:4" x14ac:dyDescent="0.3">
      <c r="A87" s="1" t="s">
        <v>382</v>
      </c>
      <c r="B87" t="s">
        <v>492</v>
      </c>
      <c r="C87" t="s">
        <v>453</v>
      </c>
      <c r="D87" s="1">
        <v>3</v>
      </c>
    </row>
    <row r="88" spans="1:4" x14ac:dyDescent="0.3">
      <c r="A88" s="1" t="s">
        <v>382</v>
      </c>
      <c r="B88" t="s">
        <v>493</v>
      </c>
      <c r="C88" t="s">
        <v>383</v>
      </c>
      <c r="D88" s="1">
        <v>3</v>
      </c>
    </row>
    <row r="89" spans="1:4" x14ac:dyDescent="0.3">
      <c r="A89" s="1" t="s">
        <v>382</v>
      </c>
      <c r="B89" t="s">
        <v>494</v>
      </c>
      <c r="C89" t="s">
        <v>453</v>
      </c>
      <c r="D89" s="1">
        <v>1</v>
      </c>
    </row>
    <row r="90" spans="1:4" x14ac:dyDescent="0.3">
      <c r="A90" s="1" t="s">
        <v>382</v>
      </c>
      <c r="B90" t="s">
        <v>495</v>
      </c>
      <c r="C90" t="s">
        <v>453</v>
      </c>
      <c r="D90" s="1">
        <v>1</v>
      </c>
    </row>
    <row r="91" spans="1:4" x14ac:dyDescent="0.3">
      <c r="A91" s="1" t="s">
        <v>382</v>
      </c>
      <c r="B91" t="s">
        <v>468</v>
      </c>
      <c r="C91" t="s">
        <v>453</v>
      </c>
      <c r="D91" s="1">
        <v>1</v>
      </c>
    </row>
    <row r="92" spans="1:4" x14ac:dyDescent="0.3">
      <c r="A92" s="1" t="s">
        <v>382</v>
      </c>
      <c r="B92" t="s">
        <v>496</v>
      </c>
      <c r="C92" t="s">
        <v>489</v>
      </c>
      <c r="D92" s="1">
        <v>1</v>
      </c>
    </row>
    <row r="93" spans="1:4" x14ac:dyDescent="0.3">
      <c r="A93" s="1" t="s">
        <v>382</v>
      </c>
      <c r="B93" t="s">
        <v>427</v>
      </c>
      <c r="C93" t="s">
        <v>392</v>
      </c>
      <c r="D93" s="1">
        <v>5</v>
      </c>
    </row>
    <row r="94" spans="1:4" x14ac:dyDescent="0.3">
      <c r="A94" s="1" t="s">
        <v>382</v>
      </c>
      <c r="B94" t="s">
        <v>497</v>
      </c>
      <c r="C94" t="s">
        <v>392</v>
      </c>
      <c r="D94" s="1">
        <v>3</v>
      </c>
    </row>
    <row r="95" spans="1:4" x14ac:dyDescent="0.3">
      <c r="A95" s="1" t="s">
        <v>382</v>
      </c>
      <c r="B95" t="s">
        <v>498</v>
      </c>
      <c r="C95" t="s">
        <v>383</v>
      </c>
      <c r="D95" s="1">
        <v>1</v>
      </c>
    </row>
    <row r="96" spans="1:4" x14ac:dyDescent="0.3">
      <c r="A96" s="1" t="s">
        <v>382</v>
      </c>
      <c r="B96" t="s">
        <v>499</v>
      </c>
      <c r="C96" t="s">
        <v>383</v>
      </c>
      <c r="D96" s="1">
        <v>1</v>
      </c>
    </row>
    <row r="97" spans="1:4" x14ac:dyDescent="0.3">
      <c r="A97" s="1" t="s">
        <v>382</v>
      </c>
      <c r="B97" t="s">
        <v>500</v>
      </c>
      <c r="C97" t="s">
        <v>392</v>
      </c>
      <c r="D97" s="1">
        <v>1</v>
      </c>
    </row>
    <row r="98" spans="1:4" x14ac:dyDescent="0.3">
      <c r="A98" s="1" t="s">
        <v>382</v>
      </c>
      <c r="B98" t="s">
        <v>501</v>
      </c>
      <c r="C98" t="s">
        <v>392</v>
      </c>
      <c r="D98" s="1">
        <v>1</v>
      </c>
    </row>
    <row r="99" spans="1:4" x14ac:dyDescent="0.3">
      <c r="A99" s="1" t="s">
        <v>382</v>
      </c>
      <c r="B99" t="s">
        <v>502</v>
      </c>
      <c r="C99" t="s">
        <v>489</v>
      </c>
      <c r="D99" s="1">
        <v>1</v>
      </c>
    </row>
    <row r="100" spans="1:4" x14ac:dyDescent="0.3">
      <c r="A100" s="1" t="s">
        <v>382</v>
      </c>
      <c r="B100" t="s">
        <v>503</v>
      </c>
      <c r="C100" t="s">
        <v>489</v>
      </c>
      <c r="D100" s="1">
        <v>1</v>
      </c>
    </row>
    <row r="101" spans="1:4" x14ac:dyDescent="0.3">
      <c r="A101" s="1" t="s">
        <v>504</v>
      </c>
      <c r="B101" t="s">
        <v>463</v>
      </c>
      <c r="C101" t="s">
        <v>56</v>
      </c>
      <c r="D101" s="1">
        <v>1</v>
      </c>
    </row>
    <row r="102" spans="1:4" x14ac:dyDescent="0.3">
      <c r="A102" s="1" t="s">
        <v>504</v>
      </c>
      <c r="B102" t="s">
        <v>474</v>
      </c>
      <c r="C102" t="s">
        <v>56</v>
      </c>
      <c r="D102" s="1">
        <v>1</v>
      </c>
    </row>
    <row r="103" spans="1:4" x14ac:dyDescent="0.3">
      <c r="A103" s="1" t="s">
        <v>504</v>
      </c>
      <c r="B103" t="s">
        <v>464</v>
      </c>
      <c r="C103" t="s">
        <v>56</v>
      </c>
      <c r="D103" s="1">
        <v>1</v>
      </c>
    </row>
    <row r="104" spans="1:4" x14ac:dyDescent="0.3">
      <c r="A104" s="1" t="s">
        <v>504</v>
      </c>
      <c r="B104" t="s">
        <v>391</v>
      </c>
      <c r="C104" t="s">
        <v>473</v>
      </c>
      <c r="D104" s="1">
        <v>1</v>
      </c>
    </row>
    <row r="105" spans="1:4" x14ac:dyDescent="0.3">
      <c r="A105" s="1" t="s">
        <v>504</v>
      </c>
      <c r="B105" t="s">
        <v>465</v>
      </c>
      <c r="C105" t="s">
        <v>473</v>
      </c>
      <c r="D105" s="1">
        <v>1</v>
      </c>
    </row>
    <row r="106" spans="1:4" x14ac:dyDescent="0.3">
      <c r="A106" s="1" t="s">
        <v>504</v>
      </c>
      <c r="B106" t="s">
        <v>472</v>
      </c>
      <c r="C106" t="s">
        <v>473</v>
      </c>
      <c r="D106" s="1">
        <v>1</v>
      </c>
    </row>
    <row r="107" spans="1:4" x14ac:dyDescent="0.3">
      <c r="A107" s="1" t="s">
        <v>504</v>
      </c>
      <c r="B107" t="s">
        <v>496</v>
      </c>
      <c r="C107" t="s">
        <v>489</v>
      </c>
      <c r="D107" s="1">
        <v>1</v>
      </c>
    </row>
    <row r="108" spans="1:4" x14ac:dyDescent="0.3">
      <c r="A108" s="1" t="s">
        <v>504</v>
      </c>
      <c r="B108" t="s">
        <v>505</v>
      </c>
      <c r="C108" t="s">
        <v>489</v>
      </c>
      <c r="D108" s="1">
        <v>1</v>
      </c>
    </row>
    <row r="109" spans="1:4" x14ac:dyDescent="0.3">
      <c r="A109" s="1" t="s">
        <v>504</v>
      </c>
      <c r="B109" t="s">
        <v>436</v>
      </c>
      <c r="C109" t="s">
        <v>432</v>
      </c>
      <c r="D109" s="1">
        <v>1</v>
      </c>
    </row>
    <row r="110" spans="1:4" x14ac:dyDescent="0.3">
      <c r="A110" s="1" t="s">
        <v>504</v>
      </c>
      <c r="B110" t="s">
        <v>431</v>
      </c>
      <c r="C110" t="s">
        <v>432</v>
      </c>
      <c r="D110" s="1">
        <v>1</v>
      </c>
    </row>
    <row r="111" spans="1:4" x14ac:dyDescent="0.3">
      <c r="A111" s="1" t="s">
        <v>504</v>
      </c>
      <c r="B111" t="s">
        <v>437</v>
      </c>
      <c r="C111" t="s">
        <v>420</v>
      </c>
      <c r="D111" s="1">
        <v>1</v>
      </c>
    </row>
    <row r="112" spans="1:4" x14ac:dyDescent="0.3">
      <c r="A112" s="1" t="s">
        <v>504</v>
      </c>
      <c r="B112" t="s">
        <v>447</v>
      </c>
      <c r="C112" t="s">
        <v>414</v>
      </c>
      <c r="D112" s="1">
        <v>3</v>
      </c>
    </row>
    <row r="113" spans="1:4" x14ac:dyDescent="0.3">
      <c r="A113" s="1" t="s">
        <v>504</v>
      </c>
      <c r="B113" t="s">
        <v>413</v>
      </c>
      <c r="C113" t="s">
        <v>414</v>
      </c>
      <c r="D113" s="1">
        <v>1</v>
      </c>
    </row>
    <row r="114" spans="1:4" x14ac:dyDescent="0.3">
      <c r="A114" s="1" t="s">
        <v>504</v>
      </c>
      <c r="B114" t="s">
        <v>492</v>
      </c>
      <c r="C114" t="s">
        <v>453</v>
      </c>
      <c r="D114" s="1">
        <v>1</v>
      </c>
    </row>
    <row r="115" spans="1:4" x14ac:dyDescent="0.3">
      <c r="A115" s="1" t="s">
        <v>504</v>
      </c>
      <c r="B115" t="s">
        <v>427</v>
      </c>
      <c r="C115" t="s">
        <v>96</v>
      </c>
      <c r="D115" s="1">
        <v>4</v>
      </c>
    </row>
    <row r="116" spans="1:4" x14ac:dyDescent="0.3">
      <c r="A116" s="1" t="s">
        <v>504</v>
      </c>
      <c r="B116" t="s">
        <v>412</v>
      </c>
      <c r="C116" t="s">
        <v>394</v>
      </c>
      <c r="D116" s="1">
        <v>1</v>
      </c>
    </row>
    <row r="117" spans="1:4" x14ac:dyDescent="0.3">
      <c r="A117" s="1" t="s">
        <v>504</v>
      </c>
      <c r="B117" t="s">
        <v>465</v>
      </c>
      <c r="C117" t="s">
        <v>394</v>
      </c>
      <c r="D117" s="1">
        <v>1</v>
      </c>
    </row>
    <row r="118" spans="1:4" x14ac:dyDescent="0.3">
      <c r="A118" s="1" t="s">
        <v>506</v>
      </c>
      <c r="B118" t="s">
        <v>418</v>
      </c>
      <c r="C118" t="s">
        <v>417</v>
      </c>
      <c r="D118" s="1">
        <v>3</v>
      </c>
    </row>
    <row r="119" spans="1:4" x14ac:dyDescent="0.3">
      <c r="A119" s="1" t="s">
        <v>506</v>
      </c>
      <c r="B119" t="s">
        <v>416</v>
      </c>
      <c r="C119" t="s">
        <v>417</v>
      </c>
      <c r="D119" s="1">
        <v>1</v>
      </c>
    </row>
    <row r="120" spans="1:4" x14ac:dyDescent="0.3">
      <c r="A120" s="1" t="s">
        <v>506</v>
      </c>
      <c r="B120" t="s">
        <v>445</v>
      </c>
      <c r="C120" t="s">
        <v>414</v>
      </c>
      <c r="D120" s="1">
        <v>1</v>
      </c>
    </row>
    <row r="121" spans="1:4" x14ac:dyDescent="0.3">
      <c r="A121" s="1" t="s">
        <v>506</v>
      </c>
      <c r="B121" t="s">
        <v>413</v>
      </c>
      <c r="C121" t="s">
        <v>414</v>
      </c>
      <c r="D121" s="1">
        <v>1</v>
      </c>
    </row>
    <row r="122" spans="1:4" x14ac:dyDescent="0.3">
      <c r="A122" s="1" t="s">
        <v>506</v>
      </c>
      <c r="B122" t="s">
        <v>427</v>
      </c>
      <c r="C122" t="s">
        <v>96</v>
      </c>
      <c r="D122" s="1">
        <v>2</v>
      </c>
    </row>
    <row r="123" spans="1:4" x14ac:dyDescent="0.3">
      <c r="A123" s="1" t="s">
        <v>506</v>
      </c>
      <c r="B123" t="s">
        <v>113</v>
      </c>
      <c r="C123" t="s">
        <v>96</v>
      </c>
      <c r="D123" s="1">
        <v>1</v>
      </c>
    </row>
    <row r="124" spans="1:4" x14ac:dyDescent="0.3">
      <c r="A124" s="1" t="s">
        <v>507</v>
      </c>
      <c r="B124" t="s">
        <v>425</v>
      </c>
      <c r="C124" t="s">
        <v>417</v>
      </c>
      <c r="D124" s="1">
        <v>5</v>
      </c>
    </row>
    <row r="125" spans="1:4" x14ac:dyDescent="0.3">
      <c r="A125" s="1" t="s">
        <v>507</v>
      </c>
      <c r="B125" t="s">
        <v>424</v>
      </c>
      <c r="C125" t="s">
        <v>417</v>
      </c>
      <c r="D125" s="1">
        <v>1</v>
      </c>
    </row>
    <row r="126" spans="1:4" x14ac:dyDescent="0.3">
      <c r="A126" s="1" t="s">
        <v>507</v>
      </c>
      <c r="B126" t="s">
        <v>418</v>
      </c>
      <c r="C126" t="s">
        <v>417</v>
      </c>
      <c r="D126" s="1">
        <v>1</v>
      </c>
    </row>
    <row r="127" spans="1:4" x14ac:dyDescent="0.3">
      <c r="A127" s="1" t="s">
        <v>507</v>
      </c>
      <c r="B127" t="s">
        <v>412</v>
      </c>
      <c r="C127" t="s">
        <v>386</v>
      </c>
      <c r="D127" s="1">
        <v>3</v>
      </c>
    </row>
    <row r="128" spans="1:4" x14ac:dyDescent="0.3">
      <c r="A128" s="1" t="s">
        <v>507</v>
      </c>
      <c r="B128" t="s">
        <v>385</v>
      </c>
      <c r="C128" t="s">
        <v>386</v>
      </c>
      <c r="D128" s="1">
        <v>1</v>
      </c>
    </row>
    <row r="129" spans="1:4" x14ac:dyDescent="0.3">
      <c r="A129" s="1" t="s">
        <v>507</v>
      </c>
      <c r="B129" t="s">
        <v>443</v>
      </c>
      <c r="C129" t="s">
        <v>386</v>
      </c>
      <c r="D129" s="1">
        <v>1</v>
      </c>
    </row>
    <row r="130" spans="1:4" x14ac:dyDescent="0.3">
      <c r="A130" s="1" t="s">
        <v>507</v>
      </c>
      <c r="B130" t="s">
        <v>436</v>
      </c>
      <c r="C130" t="s">
        <v>432</v>
      </c>
      <c r="D130" s="1">
        <v>1</v>
      </c>
    </row>
    <row r="131" spans="1:4" x14ac:dyDescent="0.3">
      <c r="A131" s="1" t="s">
        <v>507</v>
      </c>
      <c r="B131" t="s">
        <v>508</v>
      </c>
      <c r="C131" t="s">
        <v>432</v>
      </c>
      <c r="D131" s="1">
        <v>2</v>
      </c>
    </row>
    <row r="132" spans="1:4" x14ac:dyDescent="0.3">
      <c r="A132" s="1" t="s">
        <v>507</v>
      </c>
      <c r="B132" t="s">
        <v>433</v>
      </c>
      <c r="C132" t="s">
        <v>432</v>
      </c>
      <c r="D132" s="1">
        <v>1</v>
      </c>
    </row>
    <row r="133" spans="1:4" x14ac:dyDescent="0.3">
      <c r="A133" s="1" t="s">
        <v>507</v>
      </c>
      <c r="B133" t="s">
        <v>415</v>
      </c>
      <c r="C133" t="s">
        <v>414</v>
      </c>
      <c r="D133" s="1">
        <v>2</v>
      </c>
    </row>
    <row r="134" spans="1:4" x14ac:dyDescent="0.3">
      <c r="A134" s="1" t="s">
        <v>507</v>
      </c>
      <c r="B134" t="s">
        <v>413</v>
      </c>
      <c r="C134" t="s">
        <v>414</v>
      </c>
      <c r="D134" s="1">
        <v>1</v>
      </c>
    </row>
    <row r="135" spans="1:4" x14ac:dyDescent="0.3">
      <c r="A135" s="1" t="s">
        <v>507</v>
      </c>
      <c r="B135" t="s">
        <v>451</v>
      </c>
      <c r="C135" t="s">
        <v>414</v>
      </c>
      <c r="D135" s="1">
        <v>1</v>
      </c>
    </row>
    <row r="136" spans="1:4" x14ac:dyDescent="0.3">
      <c r="A136" s="1" t="s">
        <v>507</v>
      </c>
      <c r="B136" t="s">
        <v>465</v>
      </c>
      <c r="C136" t="s">
        <v>394</v>
      </c>
      <c r="D136" s="1">
        <v>1</v>
      </c>
    </row>
    <row r="137" spans="1:4" x14ac:dyDescent="0.3">
      <c r="A137" s="1" t="s">
        <v>507</v>
      </c>
      <c r="B137" t="s">
        <v>412</v>
      </c>
      <c r="C137" t="s">
        <v>394</v>
      </c>
      <c r="D137" s="1">
        <v>1</v>
      </c>
    </row>
    <row r="138" spans="1:4" x14ac:dyDescent="0.3">
      <c r="A138" s="1" t="s">
        <v>507</v>
      </c>
      <c r="B138" t="s">
        <v>112</v>
      </c>
      <c r="C138" t="s">
        <v>96</v>
      </c>
      <c r="D138" s="1">
        <v>2</v>
      </c>
    </row>
    <row r="139" spans="1:4" x14ac:dyDescent="0.3">
      <c r="A139" s="1" t="s">
        <v>507</v>
      </c>
      <c r="B139" t="s">
        <v>472</v>
      </c>
      <c r="C139" t="s">
        <v>473</v>
      </c>
      <c r="D139" s="1">
        <v>1</v>
      </c>
    </row>
    <row r="140" spans="1:4" x14ac:dyDescent="0.3">
      <c r="A140" s="1" t="s">
        <v>509</v>
      </c>
      <c r="B140" t="s">
        <v>427</v>
      </c>
      <c r="C140" t="s">
        <v>96</v>
      </c>
      <c r="D140" s="1">
        <v>1</v>
      </c>
    </row>
    <row r="141" spans="1:4" x14ac:dyDescent="0.3">
      <c r="A141" s="1" t="s">
        <v>509</v>
      </c>
      <c r="B141" t="s">
        <v>116</v>
      </c>
      <c r="C141" t="s">
        <v>96</v>
      </c>
      <c r="D141" s="1">
        <v>2</v>
      </c>
    </row>
    <row r="142" spans="1:4" x14ac:dyDescent="0.3">
      <c r="A142" s="1" t="s">
        <v>509</v>
      </c>
      <c r="B142" t="s">
        <v>425</v>
      </c>
      <c r="C142" t="s">
        <v>417</v>
      </c>
      <c r="D142" s="1">
        <v>1</v>
      </c>
    </row>
    <row r="143" spans="1:4" x14ac:dyDescent="0.3">
      <c r="A143" s="1" t="s">
        <v>509</v>
      </c>
      <c r="B143" t="s">
        <v>510</v>
      </c>
      <c r="C143" t="s">
        <v>417</v>
      </c>
      <c r="D143" s="1">
        <v>1</v>
      </c>
    </row>
    <row r="144" spans="1:4" x14ac:dyDescent="0.3">
      <c r="A144" s="1" t="s">
        <v>109</v>
      </c>
      <c r="B144" t="s">
        <v>419</v>
      </c>
      <c r="C144" t="s">
        <v>420</v>
      </c>
      <c r="D144" s="1">
        <v>4</v>
      </c>
    </row>
    <row r="145" spans="1:4" x14ac:dyDescent="0.3">
      <c r="A145" s="1" t="s">
        <v>109</v>
      </c>
      <c r="B145" t="s">
        <v>511</v>
      </c>
      <c r="C145" t="s">
        <v>459</v>
      </c>
      <c r="D145" s="1">
        <v>2</v>
      </c>
    </row>
    <row r="146" spans="1:4" x14ac:dyDescent="0.3">
      <c r="A146" s="1" t="s">
        <v>109</v>
      </c>
      <c r="B146" t="s">
        <v>421</v>
      </c>
      <c r="C146" t="s">
        <v>420</v>
      </c>
      <c r="D146" s="1">
        <v>3</v>
      </c>
    </row>
    <row r="147" spans="1:4" x14ac:dyDescent="0.3">
      <c r="A147" s="1" t="s">
        <v>109</v>
      </c>
      <c r="B147" t="s">
        <v>458</v>
      </c>
      <c r="C147" t="s">
        <v>459</v>
      </c>
      <c r="D147" s="1">
        <v>1</v>
      </c>
    </row>
    <row r="148" spans="1:4" x14ac:dyDescent="0.3">
      <c r="A148" s="1" t="s">
        <v>109</v>
      </c>
      <c r="B148" t="s">
        <v>115</v>
      </c>
      <c r="C148" t="s">
        <v>459</v>
      </c>
      <c r="D148" s="1">
        <v>1</v>
      </c>
    </row>
    <row r="149" spans="1:4" x14ac:dyDescent="0.3">
      <c r="A149" s="1" t="s">
        <v>109</v>
      </c>
      <c r="B149" t="s">
        <v>468</v>
      </c>
      <c r="C149" t="s">
        <v>459</v>
      </c>
      <c r="D149" s="1">
        <v>1</v>
      </c>
    </row>
    <row r="150" spans="1:4" x14ac:dyDescent="0.3">
      <c r="A150" s="1" t="s">
        <v>109</v>
      </c>
      <c r="B150" t="s">
        <v>427</v>
      </c>
      <c r="C150" t="s">
        <v>96</v>
      </c>
      <c r="D150" s="1">
        <v>4</v>
      </c>
    </row>
    <row r="151" spans="1:4" x14ac:dyDescent="0.3">
      <c r="A151" s="1" t="s">
        <v>109</v>
      </c>
      <c r="B151" t="s">
        <v>460</v>
      </c>
      <c r="C151" t="s">
        <v>453</v>
      </c>
      <c r="D151" s="1">
        <v>2</v>
      </c>
    </row>
    <row r="152" spans="1:4" x14ac:dyDescent="0.3">
      <c r="A152" s="1" t="s">
        <v>109</v>
      </c>
      <c r="B152" t="s">
        <v>450</v>
      </c>
      <c r="C152" t="s">
        <v>96</v>
      </c>
      <c r="D152" s="1">
        <v>1</v>
      </c>
    </row>
    <row r="153" spans="1:4" x14ac:dyDescent="0.3">
      <c r="A153" s="1" t="s">
        <v>108</v>
      </c>
      <c r="B153" t="s">
        <v>458</v>
      </c>
      <c r="C153" t="s">
        <v>459</v>
      </c>
      <c r="D153" s="1">
        <v>3</v>
      </c>
    </row>
    <row r="154" spans="1:4" x14ac:dyDescent="0.3">
      <c r="A154" s="1" t="s">
        <v>108</v>
      </c>
      <c r="B154" t="s">
        <v>511</v>
      </c>
      <c r="C154" t="s">
        <v>459</v>
      </c>
      <c r="D154" s="1">
        <v>3</v>
      </c>
    </row>
    <row r="155" spans="1:4" x14ac:dyDescent="0.3">
      <c r="A155" s="1" t="s">
        <v>108</v>
      </c>
      <c r="B155" t="s">
        <v>464</v>
      </c>
      <c r="C155" t="s">
        <v>56</v>
      </c>
      <c r="D155" s="1">
        <v>2</v>
      </c>
    </row>
    <row r="156" spans="1:4" x14ac:dyDescent="0.3">
      <c r="A156" s="1" t="s">
        <v>108</v>
      </c>
      <c r="B156" t="s">
        <v>468</v>
      </c>
      <c r="C156" t="s">
        <v>459</v>
      </c>
      <c r="D156" s="1">
        <v>2</v>
      </c>
    </row>
    <row r="157" spans="1:4" x14ac:dyDescent="0.3">
      <c r="A157" s="1" t="s">
        <v>108</v>
      </c>
      <c r="B157" t="s">
        <v>512</v>
      </c>
      <c r="C157" t="s">
        <v>459</v>
      </c>
      <c r="D157" s="1">
        <v>1</v>
      </c>
    </row>
    <row r="158" spans="1:4" x14ac:dyDescent="0.3">
      <c r="A158" s="1" t="s">
        <v>108</v>
      </c>
      <c r="B158" t="s">
        <v>469</v>
      </c>
      <c r="C158" t="s">
        <v>459</v>
      </c>
      <c r="D158" s="1">
        <v>1</v>
      </c>
    </row>
    <row r="159" spans="1:4" x14ac:dyDescent="0.3">
      <c r="A159" s="1" t="s">
        <v>108</v>
      </c>
      <c r="B159" t="s">
        <v>513</v>
      </c>
      <c r="C159" t="s">
        <v>56</v>
      </c>
      <c r="D159" s="1">
        <v>1</v>
      </c>
    </row>
    <row r="160" spans="1:4" x14ac:dyDescent="0.3">
      <c r="A160" s="1" t="s">
        <v>108</v>
      </c>
      <c r="B160" t="s">
        <v>419</v>
      </c>
      <c r="C160" t="s">
        <v>420</v>
      </c>
      <c r="D160" s="1">
        <v>3</v>
      </c>
    </row>
    <row r="161" spans="1:4" x14ac:dyDescent="0.3">
      <c r="A161" s="1" t="s">
        <v>108</v>
      </c>
      <c r="B161" t="s">
        <v>514</v>
      </c>
      <c r="C161" t="s">
        <v>417</v>
      </c>
      <c r="D161" s="1">
        <v>1</v>
      </c>
    </row>
    <row r="162" spans="1:4" x14ac:dyDescent="0.3">
      <c r="A162" s="1" t="s">
        <v>108</v>
      </c>
      <c r="B162" t="s">
        <v>418</v>
      </c>
      <c r="C162" t="s">
        <v>417</v>
      </c>
      <c r="D162" s="1">
        <v>1</v>
      </c>
    </row>
    <row r="163" spans="1:4" x14ac:dyDescent="0.3">
      <c r="A163" s="1" t="s">
        <v>108</v>
      </c>
      <c r="B163" t="s">
        <v>425</v>
      </c>
      <c r="C163" t="s">
        <v>417</v>
      </c>
      <c r="D163" s="1">
        <v>1</v>
      </c>
    </row>
    <row r="164" spans="1:4" x14ac:dyDescent="0.3">
      <c r="A164" s="1" t="s">
        <v>108</v>
      </c>
      <c r="B164" t="s">
        <v>515</v>
      </c>
      <c r="C164" t="s">
        <v>420</v>
      </c>
      <c r="D164" s="1">
        <v>1</v>
      </c>
    </row>
    <row r="165" spans="1:4" x14ac:dyDescent="0.3">
      <c r="A165" s="1" t="s">
        <v>108</v>
      </c>
      <c r="B165" t="s">
        <v>516</v>
      </c>
      <c r="C165" t="s">
        <v>420</v>
      </c>
      <c r="D165" s="1">
        <v>1</v>
      </c>
    </row>
    <row r="166" spans="1:4" x14ac:dyDescent="0.3">
      <c r="A166" s="1" t="s">
        <v>108</v>
      </c>
      <c r="B166" t="s">
        <v>437</v>
      </c>
      <c r="C166" t="s">
        <v>420</v>
      </c>
      <c r="D166" s="1">
        <v>1</v>
      </c>
    </row>
    <row r="167" spans="1:4" x14ac:dyDescent="0.3">
      <c r="A167" s="1" t="s">
        <v>108</v>
      </c>
      <c r="B167" t="s">
        <v>421</v>
      </c>
      <c r="C167" t="s">
        <v>420</v>
      </c>
      <c r="D167" s="1">
        <v>1</v>
      </c>
    </row>
    <row r="168" spans="1:4" x14ac:dyDescent="0.3">
      <c r="A168" s="1" t="s">
        <v>108</v>
      </c>
      <c r="B168" t="s">
        <v>441</v>
      </c>
      <c r="C168" t="s">
        <v>420</v>
      </c>
      <c r="D168" s="1">
        <v>1</v>
      </c>
    </row>
    <row r="169" spans="1:4" x14ac:dyDescent="0.3">
      <c r="A169" s="1" t="s">
        <v>108</v>
      </c>
      <c r="B169" t="s">
        <v>431</v>
      </c>
      <c r="C169" t="s">
        <v>432</v>
      </c>
      <c r="D169" s="1">
        <v>3</v>
      </c>
    </row>
    <row r="170" spans="1:4" x14ac:dyDescent="0.3">
      <c r="A170" s="1" t="s">
        <v>108</v>
      </c>
      <c r="B170" t="s">
        <v>495</v>
      </c>
      <c r="C170" t="s">
        <v>453</v>
      </c>
      <c r="D170" s="1">
        <v>1</v>
      </c>
    </row>
    <row r="171" spans="1:4" x14ac:dyDescent="0.3">
      <c r="A171" s="1" t="s">
        <v>108</v>
      </c>
      <c r="B171" t="s">
        <v>517</v>
      </c>
      <c r="C171" t="s">
        <v>453</v>
      </c>
      <c r="D171" s="1">
        <v>1</v>
      </c>
    </row>
    <row r="172" spans="1:4" x14ac:dyDescent="0.3">
      <c r="A172" s="1" t="s">
        <v>108</v>
      </c>
      <c r="B172" t="s">
        <v>460</v>
      </c>
      <c r="C172" t="s">
        <v>453</v>
      </c>
      <c r="D172" s="1">
        <v>2</v>
      </c>
    </row>
    <row r="173" spans="1:4" x14ac:dyDescent="0.3">
      <c r="A173" s="1" t="s">
        <v>108</v>
      </c>
      <c r="B173" t="s">
        <v>508</v>
      </c>
      <c r="C173" t="s">
        <v>432</v>
      </c>
      <c r="D173" s="1">
        <v>1</v>
      </c>
    </row>
    <row r="174" spans="1:4" x14ac:dyDescent="0.3">
      <c r="A174" s="1" t="s">
        <v>108</v>
      </c>
      <c r="B174" t="s">
        <v>452</v>
      </c>
      <c r="C174" t="s">
        <v>453</v>
      </c>
      <c r="D174" s="1">
        <v>2</v>
      </c>
    </row>
    <row r="175" spans="1:4" x14ac:dyDescent="0.3">
      <c r="A175" s="1" t="s">
        <v>108</v>
      </c>
      <c r="B175" t="s">
        <v>413</v>
      </c>
      <c r="C175" t="s">
        <v>414</v>
      </c>
      <c r="D175" s="1">
        <v>5</v>
      </c>
    </row>
    <row r="176" spans="1:4" x14ac:dyDescent="0.3">
      <c r="A176" s="1" t="s">
        <v>108</v>
      </c>
      <c r="B176" t="s">
        <v>117</v>
      </c>
      <c r="C176" t="s">
        <v>96</v>
      </c>
      <c r="D176" s="1">
        <v>1</v>
      </c>
    </row>
    <row r="177" spans="1:21" x14ac:dyDescent="0.3">
      <c r="A177" s="1" t="s">
        <v>108</v>
      </c>
      <c r="B177" t="s">
        <v>112</v>
      </c>
      <c r="C177" t="s">
        <v>96</v>
      </c>
      <c r="D177" s="1">
        <v>2</v>
      </c>
    </row>
    <row r="178" spans="1:21" x14ac:dyDescent="0.3">
      <c r="A178" s="1" t="s">
        <v>108</v>
      </c>
      <c r="B178" t="s">
        <v>113</v>
      </c>
      <c r="C178" t="s">
        <v>96</v>
      </c>
      <c r="D178" s="1">
        <v>1</v>
      </c>
    </row>
    <row r="179" spans="1:21" x14ac:dyDescent="0.3">
      <c r="A179" s="1" t="s">
        <v>108</v>
      </c>
      <c r="B179" t="s">
        <v>427</v>
      </c>
      <c r="C179" t="s">
        <v>96</v>
      </c>
      <c r="D179" s="1">
        <v>3</v>
      </c>
    </row>
    <row r="180" spans="1:21" x14ac:dyDescent="0.3">
      <c r="A180" s="1" t="s">
        <v>108</v>
      </c>
      <c r="B180" t="s">
        <v>116</v>
      </c>
      <c r="C180" t="s">
        <v>96</v>
      </c>
      <c r="D180" s="1">
        <v>1</v>
      </c>
    </row>
    <row r="181" spans="1:21" x14ac:dyDescent="0.3">
      <c r="A181" s="1" t="s">
        <v>108</v>
      </c>
      <c r="B181" t="s">
        <v>434</v>
      </c>
      <c r="C181" t="s">
        <v>414</v>
      </c>
      <c r="D181" s="1">
        <v>1</v>
      </c>
    </row>
    <row r="182" spans="1:21" x14ac:dyDescent="0.3">
      <c r="A182" s="1" t="s">
        <v>105</v>
      </c>
      <c r="B182" t="s">
        <v>391</v>
      </c>
      <c r="C182" t="s">
        <v>473</v>
      </c>
      <c r="D182" s="1">
        <v>5</v>
      </c>
    </row>
    <row r="183" spans="1:21" x14ac:dyDescent="0.3">
      <c r="A183" s="1" t="s">
        <v>105</v>
      </c>
      <c r="B183" t="s">
        <v>475</v>
      </c>
      <c r="C183" t="s">
        <v>392</v>
      </c>
      <c r="D183" s="1">
        <v>3</v>
      </c>
    </row>
    <row r="184" spans="1:21" x14ac:dyDescent="0.3">
      <c r="A184" s="1" t="s">
        <v>105</v>
      </c>
      <c r="B184" t="s">
        <v>427</v>
      </c>
      <c r="C184" t="s">
        <v>392</v>
      </c>
      <c r="D184" s="1">
        <v>3</v>
      </c>
    </row>
    <row r="185" spans="1:21" x14ac:dyDescent="0.3">
      <c r="A185" s="1" t="s">
        <v>105</v>
      </c>
      <c r="B185" t="s">
        <v>476</v>
      </c>
      <c r="C185" t="s">
        <v>392</v>
      </c>
      <c r="D185" s="1">
        <v>2</v>
      </c>
    </row>
    <row r="186" spans="1:21" x14ac:dyDescent="0.3">
      <c r="A186" s="1" t="s">
        <v>105</v>
      </c>
      <c r="B186" t="s">
        <v>393</v>
      </c>
      <c r="C186" t="s">
        <v>392</v>
      </c>
      <c r="D186" s="1">
        <v>3</v>
      </c>
    </row>
    <row r="187" spans="1:21" x14ac:dyDescent="0.3">
      <c r="A187" s="1" t="s">
        <v>105</v>
      </c>
      <c r="B187" t="s">
        <v>497</v>
      </c>
      <c r="C187" t="s">
        <v>392</v>
      </c>
      <c r="D187" s="1">
        <v>3</v>
      </c>
    </row>
    <row r="188" spans="1:21" x14ac:dyDescent="0.3">
      <c r="A188" s="1" t="s">
        <v>105</v>
      </c>
      <c r="B188" t="s">
        <v>472</v>
      </c>
      <c r="C188" t="s">
        <v>473</v>
      </c>
      <c r="D188" s="1">
        <v>3</v>
      </c>
    </row>
    <row r="189" spans="1:21" x14ac:dyDescent="0.3">
      <c r="A189" s="1" t="s">
        <v>105</v>
      </c>
      <c r="B189" t="s">
        <v>424</v>
      </c>
      <c r="C189" t="s">
        <v>417</v>
      </c>
      <c r="D189" s="1">
        <v>1</v>
      </c>
    </row>
    <row r="190" spans="1:21" x14ac:dyDescent="0.3">
      <c r="A190" s="1" t="s">
        <v>105</v>
      </c>
      <c r="B190" t="s">
        <v>458</v>
      </c>
      <c r="C190" t="s">
        <v>459</v>
      </c>
      <c r="D190" s="1">
        <v>4</v>
      </c>
      <c r="I190" s="41"/>
      <c r="M190" s="41"/>
      <c r="Q190" s="41"/>
      <c r="U190" s="41"/>
    </row>
    <row r="191" spans="1:21" x14ac:dyDescent="0.3">
      <c r="A191" s="1" t="s">
        <v>105</v>
      </c>
      <c r="B191" t="s">
        <v>469</v>
      </c>
      <c r="C191" t="s">
        <v>459</v>
      </c>
      <c r="D191" s="1">
        <v>4</v>
      </c>
      <c r="I191" s="41"/>
      <c r="M191" s="41"/>
      <c r="Q191" s="41"/>
      <c r="U191" s="41"/>
    </row>
    <row r="192" spans="1:21" x14ac:dyDescent="0.3">
      <c r="A192" s="1" t="s">
        <v>105</v>
      </c>
      <c r="B192" t="s">
        <v>456</v>
      </c>
      <c r="C192" t="s">
        <v>459</v>
      </c>
      <c r="D192" s="1">
        <v>5</v>
      </c>
      <c r="I192" s="41"/>
      <c r="M192" s="41"/>
      <c r="Q192" s="41"/>
      <c r="U192" s="41"/>
    </row>
    <row r="193" spans="1:21" x14ac:dyDescent="0.3">
      <c r="A193" s="1" t="s">
        <v>105</v>
      </c>
      <c r="B193" t="s">
        <v>468</v>
      </c>
      <c r="C193" t="s">
        <v>459</v>
      </c>
      <c r="D193" s="1">
        <v>2</v>
      </c>
      <c r="I193" s="41"/>
      <c r="M193" s="41"/>
      <c r="Q193" s="41"/>
      <c r="U193" s="41"/>
    </row>
    <row r="194" spans="1:21" x14ac:dyDescent="0.3">
      <c r="A194" s="1" t="s">
        <v>105</v>
      </c>
      <c r="B194" t="s">
        <v>452</v>
      </c>
      <c r="C194" t="s">
        <v>453</v>
      </c>
      <c r="D194" s="1">
        <v>9</v>
      </c>
      <c r="I194" s="41"/>
      <c r="M194" s="41"/>
      <c r="Q194" s="41"/>
      <c r="U194" s="41"/>
    </row>
    <row r="195" spans="1:21" x14ac:dyDescent="0.3">
      <c r="A195" s="1" t="s">
        <v>105</v>
      </c>
      <c r="B195" t="s">
        <v>454</v>
      </c>
      <c r="C195" t="s">
        <v>453</v>
      </c>
      <c r="D195" s="1">
        <v>6</v>
      </c>
      <c r="I195" s="41"/>
      <c r="M195" s="41"/>
      <c r="Q195" s="41"/>
      <c r="U195" s="41"/>
    </row>
    <row r="196" spans="1:21" x14ac:dyDescent="0.3">
      <c r="A196" s="1" t="s">
        <v>105</v>
      </c>
      <c r="B196" t="s">
        <v>518</v>
      </c>
      <c r="C196" t="s">
        <v>392</v>
      </c>
      <c r="D196" s="1">
        <v>1</v>
      </c>
      <c r="I196" s="41"/>
      <c r="M196" s="41"/>
      <c r="Q196" s="41"/>
      <c r="U196" s="41"/>
    </row>
    <row r="197" spans="1:21" x14ac:dyDescent="0.3">
      <c r="A197" s="1" t="s">
        <v>105</v>
      </c>
      <c r="B197" t="s">
        <v>461</v>
      </c>
      <c r="C197" t="s">
        <v>392</v>
      </c>
      <c r="D197" s="1">
        <v>1</v>
      </c>
      <c r="I197" s="41"/>
      <c r="M197" s="41"/>
      <c r="Q197" s="41"/>
      <c r="U197" s="41"/>
    </row>
    <row r="198" spans="1:21" x14ac:dyDescent="0.3">
      <c r="A198" s="1" t="s">
        <v>105</v>
      </c>
      <c r="B198" t="s">
        <v>501</v>
      </c>
      <c r="C198" t="s">
        <v>392</v>
      </c>
      <c r="D198" s="1">
        <v>1</v>
      </c>
      <c r="I198" s="41"/>
      <c r="M198" s="41"/>
      <c r="Q198" s="41"/>
      <c r="U198" s="41"/>
    </row>
    <row r="199" spans="1:21" x14ac:dyDescent="0.3">
      <c r="A199" s="1" t="s">
        <v>105</v>
      </c>
      <c r="B199" t="s">
        <v>495</v>
      </c>
      <c r="C199" t="s">
        <v>453</v>
      </c>
      <c r="D199" s="1">
        <v>1</v>
      </c>
      <c r="I199" s="41"/>
      <c r="M199" s="41"/>
      <c r="Q199" s="41"/>
      <c r="U199" s="41"/>
    </row>
    <row r="200" spans="1:21" x14ac:dyDescent="0.3">
      <c r="A200" s="1" t="s">
        <v>105</v>
      </c>
      <c r="B200" t="s">
        <v>460</v>
      </c>
      <c r="C200" t="s">
        <v>453</v>
      </c>
      <c r="D200" s="1">
        <v>4</v>
      </c>
      <c r="I200" s="41"/>
      <c r="M200" s="41"/>
      <c r="Q200" s="41"/>
      <c r="U200" s="41"/>
    </row>
    <row r="201" spans="1:21" x14ac:dyDescent="0.3">
      <c r="A201" s="1" t="s">
        <v>104</v>
      </c>
      <c r="B201" t="s">
        <v>421</v>
      </c>
      <c r="C201" t="s">
        <v>420</v>
      </c>
      <c r="D201" s="1">
        <v>6</v>
      </c>
      <c r="I201" s="41"/>
      <c r="M201" s="41"/>
      <c r="Q201" s="41"/>
      <c r="U201" s="41"/>
    </row>
    <row r="202" spans="1:21" x14ac:dyDescent="0.3">
      <c r="A202" s="1" t="s">
        <v>104</v>
      </c>
      <c r="B202" t="s">
        <v>434</v>
      </c>
      <c r="C202" t="s">
        <v>420</v>
      </c>
      <c r="D202" s="1">
        <v>1</v>
      </c>
      <c r="I202" s="41"/>
      <c r="M202" s="41"/>
      <c r="Q202" s="41"/>
      <c r="U202" s="41"/>
    </row>
    <row r="203" spans="1:21" x14ac:dyDescent="0.3">
      <c r="A203" s="1" t="s">
        <v>104</v>
      </c>
      <c r="B203" t="s">
        <v>418</v>
      </c>
      <c r="C203" t="s">
        <v>417</v>
      </c>
      <c r="D203" s="1">
        <v>6</v>
      </c>
      <c r="I203" s="41"/>
      <c r="M203" s="41"/>
      <c r="Q203" s="41"/>
      <c r="U203" s="41"/>
    </row>
    <row r="204" spans="1:21" x14ac:dyDescent="0.3">
      <c r="A204" s="1" t="s">
        <v>104</v>
      </c>
      <c r="B204" t="s">
        <v>425</v>
      </c>
      <c r="C204" t="s">
        <v>417</v>
      </c>
      <c r="D204" s="1">
        <v>14</v>
      </c>
      <c r="I204" s="41"/>
      <c r="M204" s="41"/>
      <c r="Q204" s="41"/>
      <c r="U204" s="41"/>
    </row>
    <row r="205" spans="1:21" x14ac:dyDescent="0.3">
      <c r="A205" s="1" t="s">
        <v>104</v>
      </c>
      <c r="B205" t="s">
        <v>424</v>
      </c>
      <c r="C205" t="s">
        <v>417</v>
      </c>
      <c r="D205" s="1">
        <v>2</v>
      </c>
      <c r="I205" s="41"/>
      <c r="M205" s="41"/>
      <c r="Q205" s="41"/>
      <c r="U205" s="41"/>
    </row>
    <row r="206" spans="1:21" x14ac:dyDescent="0.3">
      <c r="A206" s="1" t="s">
        <v>104</v>
      </c>
      <c r="B206" t="s">
        <v>416</v>
      </c>
      <c r="C206" t="s">
        <v>417</v>
      </c>
      <c r="D206" s="1">
        <v>4</v>
      </c>
      <c r="I206" s="41"/>
      <c r="M206" s="41"/>
      <c r="Q206" s="41"/>
      <c r="U206" s="41"/>
    </row>
    <row r="207" spans="1:21" x14ac:dyDescent="0.3">
      <c r="A207" s="1" t="s">
        <v>104</v>
      </c>
      <c r="B207" t="s">
        <v>519</v>
      </c>
      <c r="C207" t="s">
        <v>394</v>
      </c>
      <c r="D207" s="1">
        <v>1</v>
      </c>
      <c r="I207" s="41"/>
      <c r="M207" s="41"/>
      <c r="Q207" s="41"/>
      <c r="U207" s="41"/>
    </row>
    <row r="208" spans="1:21" x14ac:dyDescent="0.3">
      <c r="A208" s="1" t="s">
        <v>104</v>
      </c>
      <c r="B208" t="s">
        <v>428</v>
      </c>
      <c r="C208" t="s">
        <v>417</v>
      </c>
      <c r="D208" s="1">
        <v>1</v>
      </c>
      <c r="I208" s="41"/>
      <c r="M208" s="41"/>
      <c r="Q208" s="41"/>
      <c r="U208" s="41"/>
    </row>
    <row r="209" spans="1:21" x14ac:dyDescent="0.3">
      <c r="A209" s="1" t="s">
        <v>104</v>
      </c>
      <c r="B209" t="s">
        <v>505</v>
      </c>
      <c r="C209" t="s">
        <v>489</v>
      </c>
      <c r="D209" s="1">
        <v>4</v>
      </c>
      <c r="I209" s="41"/>
      <c r="M209" s="41"/>
      <c r="Q209" s="41"/>
      <c r="U209" s="41"/>
    </row>
    <row r="210" spans="1:21" x14ac:dyDescent="0.3">
      <c r="A210" s="1" t="s">
        <v>104</v>
      </c>
      <c r="B210" t="s">
        <v>488</v>
      </c>
      <c r="C210" t="s">
        <v>489</v>
      </c>
      <c r="D210" s="1">
        <v>1</v>
      </c>
      <c r="I210" s="41"/>
      <c r="M210" s="41"/>
      <c r="Q210" s="41"/>
      <c r="U210" s="41"/>
    </row>
    <row r="211" spans="1:21" x14ac:dyDescent="0.3">
      <c r="A211" s="1" t="s">
        <v>104</v>
      </c>
      <c r="B211" t="s">
        <v>419</v>
      </c>
      <c r="C211" t="s">
        <v>420</v>
      </c>
      <c r="D211" s="1">
        <v>4</v>
      </c>
      <c r="I211" s="41"/>
      <c r="M211" s="41"/>
      <c r="Q211" s="41"/>
      <c r="U211" s="41"/>
    </row>
    <row r="212" spans="1:21" x14ac:dyDescent="0.3">
      <c r="A212" s="1" t="s">
        <v>104</v>
      </c>
      <c r="B212" t="s">
        <v>520</v>
      </c>
      <c r="C212" t="s">
        <v>417</v>
      </c>
      <c r="D212" s="1">
        <v>2</v>
      </c>
      <c r="I212" s="41"/>
      <c r="M212" s="41"/>
      <c r="Q212" s="41"/>
      <c r="U212" s="41"/>
    </row>
    <row r="213" spans="1:21" x14ac:dyDescent="0.3">
      <c r="A213" s="1" t="s">
        <v>104</v>
      </c>
      <c r="B213" t="s">
        <v>510</v>
      </c>
      <c r="C213" t="s">
        <v>417</v>
      </c>
      <c r="D213" s="1">
        <v>1</v>
      </c>
      <c r="I213" s="41"/>
      <c r="M213" s="41"/>
      <c r="Q213" s="41"/>
      <c r="U213" s="41"/>
    </row>
    <row r="214" spans="1:21" x14ac:dyDescent="0.3">
      <c r="A214" s="1" t="s">
        <v>104</v>
      </c>
      <c r="B214" t="s">
        <v>412</v>
      </c>
      <c r="C214" t="s">
        <v>394</v>
      </c>
      <c r="D214" s="1">
        <v>2</v>
      </c>
      <c r="I214" s="41"/>
      <c r="M214" s="41"/>
      <c r="Q214" s="41"/>
      <c r="U214" s="41"/>
    </row>
    <row r="215" spans="1:21" x14ac:dyDescent="0.3">
      <c r="A215" s="1" t="s">
        <v>104</v>
      </c>
      <c r="B215" t="s">
        <v>465</v>
      </c>
      <c r="C215" t="s">
        <v>394</v>
      </c>
      <c r="D215" s="1">
        <v>3</v>
      </c>
      <c r="I215" s="41"/>
      <c r="M215" s="41"/>
      <c r="Q215" s="41"/>
      <c r="U215" s="41"/>
    </row>
    <row r="216" spans="1:21" x14ac:dyDescent="0.3">
      <c r="A216" s="1" t="s">
        <v>104</v>
      </c>
      <c r="B216" t="s">
        <v>496</v>
      </c>
      <c r="C216" t="s">
        <v>489</v>
      </c>
      <c r="D216" s="1">
        <v>1</v>
      </c>
      <c r="I216" s="41"/>
      <c r="M216" s="41"/>
      <c r="Q216" s="41"/>
      <c r="U216" s="41"/>
    </row>
    <row r="217" spans="1:21" x14ac:dyDescent="0.3">
      <c r="A217" s="1" t="s">
        <v>104</v>
      </c>
      <c r="B217" t="s">
        <v>423</v>
      </c>
      <c r="C217" t="s">
        <v>420</v>
      </c>
      <c r="D217" s="1">
        <v>2</v>
      </c>
      <c r="I217" s="41"/>
      <c r="M217" s="41"/>
      <c r="Q217" s="41"/>
      <c r="U217" s="41"/>
    </row>
    <row r="218" spans="1:21" x14ac:dyDescent="0.3">
      <c r="A218" s="1" t="s">
        <v>104</v>
      </c>
      <c r="B218" t="s">
        <v>422</v>
      </c>
      <c r="C218" t="s">
        <v>420</v>
      </c>
      <c r="D218" s="1">
        <v>2</v>
      </c>
      <c r="I218" s="41"/>
      <c r="M218" s="41"/>
      <c r="Q218" s="41"/>
      <c r="U218" s="41"/>
    </row>
    <row r="219" spans="1:21" x14ac:dyDescent="0.3">
      <c r="A219" s="1" t="s">
        <v>104</v>
      </c>
      <c r="B219" t="s">
        <v>441</v>
      </c>
      <c r="C219" t="s">
        <v>420</v>
      </c>
      <c r="D219" s="1">
        <v>1</v>
      </c>
      <c r="I219" s="41"/>
      <c r="M219" s="41"/>
      <c r="Q219" s="41"/>
      <c r="U219" s="41"/>
    </row>
    <row r="220" spans="1:21" x14ac:dyDescent="0.3">
      <c r="A220" s="1" t="s">
        <v>104</v>
      </c>
      <c r="B220" t="s">
        <v>521</v>
      </c>
      <c r="C220" t="s">
        <v>394</v>
      </c>
      <c r="D220" s="1">
        <v>1</v>
      </c>
      <c r="I220" s="41"/>
      <c r="M220" s="41"/>
      <c r="Q220" s="41"/>
      <c r="U220" s="41"/>
    </row>
    <row r="221" spans="1:21" x14ac:dyDescent="0.3">
      <c r="A221" s="1" t="s">
        <v>104</v>
      </c>
      <c r="B221" t="s">
        <v>437</v>
      </c>
      <c r="C221" t="s">
        <v>420</v>
      </c>
      <c r="D221" s="1">
        <v>1</v>
      </c>
      <c r="I221" s="41"/>
      <c r="M221" s="41"/>
      <c r="Q221" s="41"/>
      <c r="U221" s="41"/>
    </row>
    <row r="222" spans="1:21" x14ac:dyDescent="0.3">
      <c r="A222" s="1" t="s">
        <v>104</v>
      </c>
      <c r="B222" t="s">
        <v>522</v>
      </c>
      <c r="C222" t="s">
        <v>394</v>
      </c>
      <c r="D222" s="1">
        <v>1</v>
      </c>
      <c r="I222" s="41"/>
      <c r="M222" s="41"/>
      <c r="Q222" s="41"/>
      <c r="U222" s="41"/>
    </row>
    <row r="223" spans="1:21" x14ac:dyDescent="0.3">
      <c r="A223" s="1" t="s">
        <v>104</v>
      </c>
      <c r="B223" t="s">
        <v>523</v>
      </c>
      <c r="C223" t="s">
        <v>394</v>
      </c>
      <c r="D223" s="1">
        <v>1</v>
      </c>
      <c r="I223" s="41"/>
      <c r="M223" s="41"/>
      <c r="Q223" s="41"/>
      <c r="U223" s="41"/>
    </row>
    <row r="224" spans="1:21" x14ac:dyDescent="0.3">
      <c r="A224" s="1" t="s">
        <v>104</v>
      </c>
      <c r="B224" t="s">
        <v>524</v>
      </c>
      <c r="C224" t="s">
        <v>394</v>
      </c>
      <c r="D224" s="1">
        <v>1</v>
      </c>
      <c r="I224" s="41"/>
      <c r="M224" s="41"/>
      <c r="Q224" s="41"/>
      <c r="U224" s="41"/>
    </row>
    <row r="225" spans="1:21" x14ac:dyDescent="0.3">
      <c r="A225" s="1" t="s">
        <v>106</v>
      </c>
      <c r="B225" t="s">
        <v>482</v>
      </c>
      <c r="C225" t="s">
        <v>383</v>
      </c>
      <c r="D225" s="1">
        <v>3</v>
      </c>
      <c r="I225" s="41"/>
      <c r="M225" s="41"/>
      <c r="Q225" s="41"/>
      <c r="U225" s="41"/>
    </row>
    <row r="226" spans="1:21" x14ac:dyDescent="0.3">
      <c r="A226" s="1" t="s">
        <v>106</v>
      </c>
      <c r="B226" t="s">
        <v>464</v>
      </c>
      <c r="C226" t="s">
        <v>56</v>
      </c>
      <c r="D226" s="1">
        <v>3</v>
      </c>
      <c r="I226" s="41"/>
      <c r="M226" s="41"/>
      <c r="Q226" s="41"/>
      <c r="U226" s="41"/>
    </row>
    <row r="227" spans="1:21" x14ac:dyDescent="0.3">
      <c r="A227" s="1" t="s">
        <v>106</v>
      </c>
      <c r="B227" t="s">
        <v>463</v>
      </c>
      <c r="C227" t="s">
        <v>56</v>
      </c>
      <c r="D227" s="1">
        <v>1</v>
      </c>
      <c r="I227" s="41"/>
      <c r="M227" s="41"/>
      <c r="Q227" s="41"/>
      <c r="U227" s="41"/>
    </row>
    <row r="228" spans="1:21" x14ac:dyDescent="0.3">
      <c r="A228" s="1" t="s">
        <v>106</v>
      </c>
      <c r="B228" t="s">
        <v>390</v>
      </c>
      <c r="C228" t="s">
        <v>383</v>
      </c>
      <c r="D228" s="1">
        <v>2</v>
      </c>
      <c r="I228" s="41"/>
      <c r="M228" s="41"/>
      <c r="Q228" s="41"/>
      <c r="U228" s="41"/>
    </row>
    <row r="229" spans="1:21" x14ac:dyDescent="0.3">
      <c r="A229" s="1" t="s">
        <v>106</v>
      </c>
      <c r="B229" t="s">
        <v>485</v>
      </c>
      <c r="C229" t="s">
        <v>383</v>
      </c>
      <c r="D229" s="1">
        <v>1</v>
      </c>
      <c r="I229" s="41"/>
      <c r="M229" s="41"/>
      <c r="Q229" s="41"/>
      <c r="U229" s="41"/>
    </row>
    <row r="230" spans="1:21" x14ac:dyDescent="0.3">
      <c r="A230" s="1" t="s">
        <v>106</v>
      </c>
      <c r="B230" t="s">
        <v>427</v>
      </c>
      <c r="C230" t="s">
        <v>96</v>
      </c>
      <c r="D230" s="1">
        <v>12</v>
      </c>
      <c r="I230" s="41"/>
      <c r="M230" s="41"/>
      <c r="Q230" s="41"/>
      <c r="U230" s="41"/>
    </row>
    <row r="231" spans="1:21" x14ac:dyDescent="0.3">
      <c r="A231" s="1" t="s">
        <v>106</v>
      </c>
      <c r="B231" t="s">
        <v>115</v>
      </c>
      <c r="C231" t="s">
        <v>96</v>
      </c>
      <c r="D231" s="1">
        <v>1</v>
      </c>
      <c r="I231" s="41"/>
      <c r="M231" s="41"/>
      <c r="Q231" s="41"/>
      <c r="U231" s="41"/>
    </row>
    <row r="232" spans="1:21" x14ac:dyDescent="0.3">
      <c r="A232" s="1" t="s">
        <v>106</v>
      </c>
      <c r="B232" t="s">
        <v>113</v>
      </c>
      <c r="C232" t="s">
        <v>96</v>
      </c>
      <c r="D232" s="1">
        <v>1</v>
      </c>
      <c r="I232" s="41"/>
      <c r="M232" s="41"/>
      <c r="Q232" s="41"/>
      <c r="U232" s="41"/>
    </row>
    <row r="233" spans="1:21" x14ac:dyDescent="0.3">
      <c r="A233" s="1" t="s">
        <v>106</v>
      </c>
      <c r="B233" t="s">
        <v>456</v>
      </c>
      <c r="C233" t="s">
        <v>56</v>
      </c>
      <c r="D233" s="1">
        <v>2</v>
      </c>
      <c r="I233" s="41"/>
      <c r="M233" s="41"/>
      <c r="Q233" s="41"/>
      <c r="U233" s="41"/>
    </row>
    <row r="234" spans="1:21" x14ac:dyDescent="0.3">
      <c r="A234" s="1" t="s">
        <v>106</v>
      </c>
      <c r="B234" t="s">
        <v>470</v>
      </c>
      <c r="C234" t="s">
        <v>56</v>
      </c>
      <c r="D234" s="1">
        <v>2</v>
      </c>
      <c r="I234" s="41"/>
      <c r="M234" s="41"/>
      <c r="Q234" s="41"/>
      <c r="U234" s="41"/>
    </row>
    <row r="235" spans="1:21" x14ac:dyDescent="0.3">
      <c r="A235" s="1" t="s">
        <v>106</v>
      </c>
      <c r="B235" t="s">
        <v>112</v>
      </c>
      <c r="C235" t="s">
        <v>96</v>
      </c>
      <c r="D235" s="1">
        <v>1</v>
      </c>
      <c r="I235" s="41"/>
      <c r="M235" s="41"/>
      <c r="Q235" s="41"/>
      <c r="U235" s="41"/>
    </row>
    <row r="236" spans="1:21" x14ac:dyDescent="0.3">
      <c r="A236" s="1" t="s">
        <v>106</v>
      </c>
      <c r="B236" t="s">
        <v>474</v>
      </c>
      <c r="C236" t="s">
        <v>56</v>
      </c>
      <c r="D236" s="1">
        <v>1</v>
      </c>
      <c r="I236" s="41"/>
      <c r="M236" s="41"/>
      <c r="Q236" s="41"/>
      <c r="U236" s="41"/>
    </row>
    <row r="237" spans="1:21" x14ac:dyDescent="0.3">
      <c r="A237" s="1" t="s">
        <v>107</v>
      </c>
      <c r="B237" t="s">
        <v>412</v>
      </c>
      <c r="C237" t="s">
        <v>386</v>
      </c>
      <c r="D237" s="1">
        <v>4</v>
      </c>
      <c r="I237" s="41"/>
      <c r="M237" s="41"/>
      <c r="Q237" s="41"/>
      <c r="U237" s="41"/>
    </row>
    <row r="238" spans="1:21" x14ac:dyDescent="0.3">
      <c r="A238" s="1" t="s">
        <v>107</v>
      </c>
      <c r="B238" t="s">
        <v>431</v>
      </c>
      <c r="C238" t="s">
        <v>432</v>
      </c>
      <c r="D238" s="1">
        <v>2</v>
      </c>
      <c r="I238" s="41"/>
      <c r="M238" s="41"/>
      <c r="Q238" s="41"/>
      <c r="U238" s="41"/>
    </row>
    <row r="239" spans="1:21" x14ac:dyDescent="0.3">
      <c r="A239" s="1" t="s">
        <v>107</v>
      </c>
      <c r="B239" t="s">
        <v>436</v>
      </c>
      <c r="C239" t="s">
        <v>432</v>
      </c>
      <c r="D239" s="1">
        <v>3</v>
      </c>
      <c r="I239" s="41"/>
      <c r="M239" s="41"/>
      <c r="Q239" s="41"/>
      <c r="U239" s="41"/>
    </row>
    <row r="240" spans="1:21" x14ac:dyDescent="0.3">
      <c r="A240" s="1" t="s">
        <v>107</v>
      </c>
      <c r="B240" t="s">
        <v>443</v>
      </c>
      <c r="C240" t="s">
        <v>386</v>
      </c>
      <c r="D240" s="1">
        <v>1</v>
      </c>
      <c r="I240" s="41"/>
      <c r="M240" s="41"/>
      <c r="Q240" s="41"/>
      <c r="U240" s="41"/>
    </row>
    <row r="241" spans="1:21" x14ac:dyDescent="0.3">
      <c r="A241" s="1" t="s">
        <v>107</v>
      </c>
      <c r="B241" t="s">
        <v>445</v>
      </c>
      <c r="C241" t="s">
        <v>414</v>
      </c>
      <c r="D241" s="1">
        <v>1</v>
      </c>
      <c r="I241" s="41"/>
      <c r="M241" s="41"/>
      <c r="Q241" s="41"/>
      <c r="U241" s="41"/>
    </row>
    <row r="242" spans="1:21" x14ac:dyDescent="0.3">
      <c r="A242" s="1" t="s">
        <v>107</v>
      </c>
      <c r="B242" t="s">
        <v>444</v>
      </c>
      <c r="C242" t="s">
        <v>414</v>
      </c>
      <c r="D242" s="1">
        <v>2</v>
      </c>
      <c r="I242" s="41"/>
      <c r="M242" s="41"/>
      <c r="Q242" s="41"/>
      <c r="U242" s="41"/>
    </row>
    <row r="243" spans="1:21" x14ac:dyDescent="0.3">
      <c r="A243" s="1" t="s">
        <v>107</v>
      </c>
      <c r="B243" t="s">
        <v>525</v>
      </c>
      <c r="C243" t="s">
        <v>414</v>
      </c>
      <c r="D243" s="1">
        <v>1</v>
      </c>
      <c r="I243" s="41"/>
      <c r="M243" s="41"/>
      <c r="Q243" s="41"/>
      <c r="U243" s="41"/>
    </row>
    <row r="244" spans="1:21" x14ac:dyDescent="0.3">
      <c r="A244" s="1" t="s">
        <v>107</v>
      </c>
      <c r="B244" t="s">
        <v>448</v>
      </c>
      <c r="C244" t="s">
        <v>432</v>
      </c>
      <c r="D244" s="1">
        <v>2</v>
      </c>
      <c r="I244" s="41"/>
      <c r="M244" s="41"/>
      <c r="Q244" s="41"/>
      <c r="U244" s="41"/>
    </row>
    <row r="245" spans="1:21" x14ac:dyDescent="0.3">
      <c r="A245" s="1" t="s">
        <v>107</v>
      </c>
      <c r="B245" t="s">
        <v>434</v>
      </c>
      <c r="C245" t="s">
        <v>414</v>
      </c>
      <c r="D245" s="1">
        <v>2</v>
      </c>
      <c r="I245" s="41"/>
      <c r="M245" s="41"/>
      <c r="Q245" s="41"/>
      <c r="U245" s="41"/>
    </row>
    <row r="246" spans="1:21" x14ac:dyDescent="0.3">
      <c r="A246" s="1" t="s">
        <v>107</v>
      </c>
      <c r="B246" t="s">
        <v>447</v>
      </c>
      <c r="C246" t="s">
        <v>414</v>
      </c>
      <c r="D246" s="1">
        <v>1</v>
      </c>
      <c r="I246" s="41"/>
      <c r="M246" s="41"/>
      <c r="Q246" s="41"/>
      <c r="U246" s="41"/>
    </row>
    <row r="247" spans="1:21" x14ac:dyDescent="0.3">
      <c r="A247" s="1" t="s">
        <v>526</v>
      </c>
      <c r="B247" t="s">
        <v>450</v>
      </c>
      <c r="C247" t="s">
        <v>96</v>
      </c>
      <c r="D247" s="1">
        <v>1</v>
      </c>
      <c r="I247" s="41"/>
      <c r="M247" s="41"/>
      <c r="Q247" s="41"/>
      <c r="U247" s="41"/>
    </row>
    <row r="248" spans="1:21" x14ac:dyDescent="0.3">
      <c r="A248" s="1" t="s">
        <v>526</v>
      </c>
      <c r="B248" t="s">
        <v>115</v>
      </c>
      <c r="C248" t="s">
        <v>96</v>
      </c>
      <c r="D248" s="1">
        <v>1</v>
      </c>
      <c r="I248" s="41"/>
      <c r="M248" s="41"/>
      <c r="Q248" s="41"/>
      <c r="U248" s="41"/>
    </row>
    <row r="249" spans="1:21" x14ac:dyDescent="0.3">
      <c r="A249" s="1" t="s">
        <v>526</v>
      </c>
      <c r="B249" t="s">
        <v>419</v>
      </c>
      <c r="C249" t="s">
        <v>420</v>
      </c>
      <c r="D249" s="1">
        <v>1</v>
      </c>
      <c r="I249" s="41"/>
      <c r="M249" s="41"/>
      <c r="Q249" s="41"/>
      <c r="U249" s="41"/>
    </row>
    <row r="250" spans="1:21" x14ac:dyDescent="0.3">
      <c r="A250" s="1" t="s">
        <v>526</v>
      </c>
      <c r="B250" t="s">
        <v>421</v>
      </c>
      <c r="C250" t="s">
        <v>420</v>
      </c>
      <c r="D250" s="1">
        <v>1</v>
      </c>
      <c r="I250" s="41"/>
      <c r="M250" s="41"/>
      <c r="Q250" s="41"/>
      <c r="U250" s="41"/>
    </row>
    <row r="251" spans="1:21" x14ac:dyDescent="0.3">
      <c r="A251" s="1" t="s">
        <v>526</v>
      </c>
      <c r="B251" t="s">
        <v>423</v>
      </c>
      <c r="C251" t="s">
        <v>420</v>
      </c>
      <c r="D251" s="1">
        <v>2</v>
      </c>
      <c r="I251" s="41"/>
      <c r="M251" s="41"/>
      <c r="Q251" s="41"/>
      <c r="U251" s="41"/>
    </row>
    <row r="252" spans="1:21" x14ac:dyDescent="0.3">
      <c r="A252" s="1" t="s">
        <v>527</v>
      </c>
      <c r="B252" t="s">
        <v>444</v>
      </c>
      <c r="C252" t="s">
        <v>414</v>
      </c>
      <c r="D252" s="1">
        <v>1</v>
      </c>
      <c r="I252" s="41"/>
      <c r="M252" s="41"/>
      <c r="Q252" s="41"/>
      <c r="U252" s="41"/>
    </row>
    <row r="253" spans="1:21" x14ac:dyDescent="0.3">
      <c r="A253" s="1" t="s">
        <v>527</v>
      </c>
      <c r="B253" t="s">
        <v>451</v>
      </c>
      <c r="C253" t="s">
        <v>414</v>
      </c>
      <c r="D253" s="1">
        <v>2</v>
      </c>
      <c r="I253" s="41"/>
      <c r="M253" s="41"/>
      <c r="Q253" s="41"/>
      <c r="U253" s="41"/>
    </row>
    <row r="254" spans="1:21" x14ac:dyDescent="0.3">
      <c r="A254" s="1" t="s">
        <v>527</v>
      </c>
      <c r="B254" t="s">
        <v>434</v>
      </c>
      <c r="C254" t="s">
        <v>414</v>
      </c>
      <c r="D254" s="1">
        <v>2</v>
      </c>
      <c r="I254" s="41"/>
      <c r="M254" s="41"/>
      <c r="Q254" s="41"/>
      <c r="U254" s="41"/>
    </row>
    <row r="255" spans="1:21" x14ac:dyDescent="0.3">
      <c r="A255" s="1" t="s">
        <v>527</v>
      </c>
      <c r="B255" t="s">
        <v>511</v>
      </c>
      <c r="C255" t="s">
        <v>459</v>
      </c>
      <c r="D255" s="1">
        <v>1</v>
      </c>
      <c r="I255" s="41"/>
      <c r="M255" s="41"/>
      <c r="Q255" s="41"/>
      <c r="U255" s="41"/>
    </row>
    <row r="256" spans="1:21" x14ac:dyDescent="0.3">
      <c r="A256" s="1" t="s">
        <v>527</v>
      </c>
      <c r="B256" t="s">
        <v>458</v>
      </c>
      <c r="C256" t="s">
        <v>459</v>
      </c>
      <c r="D256" s="1">
        <v>3</v>
      </c>
      <c r="I256" s="41"/>
      <c r="M256" s="41"/>
      <c r="Q256" s="41"/>
      <c r="U256" s="41"/>
    </row>
    <row r="257" spans="1:21" x14ac:dyDescent="0.3">
      <c r="A257" s="1" t="s">
        <v>527</v>
      </c>
      <c r="B257" t="s">
        <v>456</v>
      </c>
      <c r="C257" t="s">
        <v>459</v>
      </c>
      <c r="D257" s="1">
        <v>3</v>
      </c>
      <c r="I257" s="41"/>
      <c r="M257" s="41"/>
      <c r="Q257" s="41"/>
      <c r="U257" s="41"/>
    </row>
    <row r="258" spans="1:21" x14ac:dyDescent="0.3">
      <c r="A258" s="1" t="s">
        <v>527</v>
      </c>
      <c r="B258" t="s">
        <v>468</v>
      </c>
      <c r="C258" t="s">
        <v>459</v>
      </c>
      <c r="D258" s="1">
        <v>1</v>
      </c>
      <c r="I258" s="41"/>
      <c r="M258" s="41"/>
      <c r="Q258" s="41"/>
      <c r="U258" s="41"/>
    </row>
    <row r="259" spans="1:21" x14ac:dyDescent="0.3">
      <c r="A259" s="1" t="s">
        <v>527</v>
      </c>
      <c r="B259" t="s">
        <v>483</v>
      </c>
      <c r="C259" t="s">
        <v>459</v>
      </c>
      <c r="D259" s="1">
        <v>1</v>
      </c>
      <c r="I259" s="41"/>
      <c r="M259" s="41"/>
      <c r="Q259" s="41"/>
      <c r="U259" s="41"/>
    </row>
    <row r="260" spans="1:21" x14ac:dyDescent="0.3">
      <c r="A260" s="1" t="s">
        <v>527</v>
      </c>
      <c r="B260" t="s">
        <v>415</v>
      </c>
      <c r="C260" t="s">
        <v>414</v>
      </c>
      <c r="D260" s="1">
        <v>2</v>
      </c>
      <c r="I260" s="41"/>
      <c r="M260" s="41"/>
      <c r="Q260" s="41"/>
      <c r="U260" s="41"/>
    </row>
    <row r="261" spans="1:21" x14ac:dyDescent="0.3">
      <c r="I261" s="41"/>
      <c r="M261" s="41"/>
      <c r="Q261" s="41"/>
      <c r="U261" s="41"/>
    </row>
    <row r="262" spans="1:21" x14ac:dyDescent="0.3">
      <c r="I262" s="41"/>
      <c r="M262" s="41"/>
      <c r="Q262" s="41"/>
      <c r="U262" s="41"/>
    </row>
    <row r="263" spans="1:21" x14ac:dyDescent="0.3">
      <c r="I263" s="41"/>
      <c r="M263" s="41"/>
      <c r="Q263" s="41"/>
      <c r="U263" s="41"/>
    </row>
    <row r="264" spans="1:21" x14ac:dyDescent="0.3">
      <c r="I264" s="41"/>
      <c r="M264" s="41"/>
      <c r="Q264" s="41"/>
      <c r="U264" s="41"/>
    </row>
    <row r="265" spans="1:21" x14ac:dyDescent="0.3">
      <c r="I265" s="41"/>
      <c r="M265" s="41"/>
      <c r="Q265" s="41"/>
      <c r="U265" s="41"/>
    </row>
    <row r="266" spans="1:21" x14ac:dyDescent="0.3">
      <c r="I266" s="41"/>
      <c r="M266" s="41"/>
      <c r="Q266" s="41"/>
      <c r="U266" s="41"/>
    </row>
    <row r="267" spans="1:21" x14ac:dyDescent="0.3">
      <c r="I267" s="41"/>
      <c r="M267" s="41"/>
      <c r="Q267" s="41"/>
      <c r="U267" s="41"/>
    </row>
    <row r="268" spans="1:21" x14ac:dyDescent="0.3">
      <c r="I268" s="41"/>
      <c r="M268" s="41"/>
      <c r="Q268" s="41"/>
      <c r="U268" s="41"/>
    </row>
    <row r="269" spans="1:21" x14ac:dyDescent="0.3">
      <c r="I269" s="41"/>
      <c r="M269" s="41"/>
      <c r="Q269" s="41"/>
      <c r="U269" s="41"/>
    </row>
    <row r="270" spans="1:21" x14ac:dyDescent="0.3">
      <c r="I270" s="41"/>
      <c r="M270" s="41"/>
      <c r="Q270" s="41"/>
      <c r="U270" s="41"/>
    </row>
    <row r="271" spans="1:21" x14ac:dyDescent="0.3">
      <c r="I271" s="41"/>
      <c r="M271" s="41"/>
      <c r="Q271" s="41"/>
      <c r="U271" s="41"/>
    </row>
    <row r="272" spans="1:21" x14ac:dyDescent="0.3">
      <c r="I272" s="41"/>
      <c r="M272" s="41"/>
      <c r="Q272" s="41"/>
      <c r="U272" s="41"/>
    </row>
    <row r="273" spans="9:21" x14ac:dyDescent="0.3">
      <c r="I273" s="41"/>
      <c r="M273" s="41"/>
      <c r="Q273" s="41"/>
      <c r="U273" s="41"/>
    </row>
    <row r="274" spans="9:21" x14ac:dyDescent="0.3">
      <c r="I274" s="41"/>
      <c r="M274" s="41"/>
      <c r="Q274" s="41"/>
      <c r="U274" s="41"/>
    </row>
    <row r="275" spans="9:21" x14ac:dyDescent="0.3">
      <c r="I275" s="41"/>
      <c r="M275" s="41"/>
      <c r="Q275" s="41"/>
      <c r="U275" s="41"/>
    </row>
    <row r="276" spans="9:21" x14ac:dyDescent="0.3">
      <c r="I276" s="41"/>
      <c r="M276" s="41"/>
      <c r="Q276" s="41"/>
      <c r="U276" s="41"/>
    </row>
    <row r="277" spans="9:21" x14ac:dyDescent="0.3">
      <c r="I277" s="41"/>
      <c r="M277" s="41"/>
      <c r="Q277" s="41"/>
      <c r="U277" s="41"/>
    </row>
    <row r="278" spans="9:21" x14ac:dyDescent="0.3">
      <c r="I278" s="41"/>
      <c r="M278" s="41"/>
      <c r="Q278" s="41"/>
      <c r="U278" s="41"/>
    </row>
    <row r="279" spans="9:21" x14ac:dyDescent="0.3">
      <c r="I279" s="41"/>
      <c r="M279" s="41"/>
      <c r="Q279" s="41"/>
      <c r="U279" s="41"/>
    </row>
    <row r="280" spans="9:21" x14ac:dyDescent="0.3">
      <c r="I280" s="41"/>
      <c r="M280" s="41"/>
      <c r="Q280" s="41"/>
      <c r="U280" s="41"/>
    </row>
    <row r="281" spans="9:21" x14ac:dyDescent="0.3">
      <c r="I281" s="41"/>
      <c r="M281" s="41"/>
      <c r="Q281" s="41"/>
      <c r="U281" s="41"/>
    </row>
    <row r="282" spans="9:21" x14ac:dyDescent="0.3">
      <c r="I282" s="41"/>
      <c r="M282" s="41"/>
      <c r="Q282" s="41"/>
      <c r="U282" s="41"/>
    </row>
    <row r="283" spans="9:21" x14ac:dyDescent="0.3">
      <c r="I283" s="41"/>
      <c r="M283" s="41"/>
      <c r="Q283" s="41"/>
      <c r="U283" s="41"/>
    </row>
    <row r="284" spans="9:21" x14ac:dyDescent="0.3">
      <c r="I284" s="41"/>
      <c r="M284" s="41"/>
      <c r="Q284" s="41"/>
      <c r="U284" s="41"/>
    </row>
    <row r="285" spans="9:21" x14ac:dyDescent="0.3">
      <c r="I285" s="41"/>
      <c r="M285" s="41"/>
      <c r="Q285" s="41"/>
      <c r="U285" s="41"/>
    </row>
    <row r="286" spans="9:21" x14ac:dyDescent="0.3">
      <c r="I286" s="41"/>
      <c r="M286" s="41"/>
      <c r="Q286" s="41"/>
      <c r="U286" s="41"/>
    </row>
    <row r="287" spans="9:21" x14ac:dyDescent="0.3">
      <c r="I287" s="41"/>
      <c r="M287" s="41"/>
      <c r="Q287" s="41"/>
      <c r="U287" s="41"/>
    </row>
    <row r="288" spans="9:21" x14ac:dyDescent="0.3">
      <c r="I288" s="41"/>
      <c r="M288" s="41"/>
      <c r="Q288" s="41"/>
      <c r="U288" s="41"/>
    </row>
    <row r="289" spans="9:21" x14ac:dyDescent="0.3">
      <c r="I289" s="41"/>
      <c r="M289" s="41"/>
      <c r="Q289" s="41"/>
      <c r="U289" s="41"/>
    </row>
    <row r="290" spans="9:21" x14ac:dyDescent="0.3">
      <c r="I290" s="41"/>
      <c r="M290" s="41"/>
      <c r="Q290" s="41"/>
      <c r="U290" s="41"/>
    </row>
    <row r="291" spans="9:21" x14ac:dyDescent="0.3">
      <c r="I291" s="41"/>
      <c r="M291" s="41"/>
      <c r="Q291" s="41"/>
      <c r="U291" s="41"/>
    </row>
    <row r="292" spans="9:21" x14ac:dyDescent="0.3">
      <c r="I292" s="41"/>
      <c r="M292" s="41"/>
      <c r="Q292" s="41"/>
      <c r="U292" s="41"/>
    </row>
    <row r="293" spans="9:21" x14ac:dyDescent="0.3">
      <c r="I293" s="41"/>
      <c r="M293" s="41"/>
      <c r="Q293" s="41"/>
      <c r="U293" s="41"/>
    </row>
    <row r="294" spans="9:21" x14ac:dyDescent="0.3">
      <c r="I294" s="41"/>
      <c r="M294" s="41"/>
      <c r="Q294" s="41"/>
      <c r="U294" s="41"/>
    </row>
    <row r="295" spans="9:21" x14ac:dyDescent="0.3">
      <c r="I295" s="41"/>
      <c r="M295" s="41"/>
      <c r="Q295" s="41"/>
      <c r="U295" s="41"/>
    </row>
    <row r="296" spans="9:21" x14ac:dyDescent="0.3">
      <c r="I296" s="41"/>
      <c r="M296" s="41"/>
      <c r="Q296" s="41"/>
      <c r="U296" s="41"/>
    </row>
    <row r="297" spans="9:21" x14ac:dyDescent="0.3">
      <c r="I297" s="41"/>
      <c r="M297" s="41"/>
      <c r="Q297" s="41"/>
      <c r="U297" s="41"/>
    </row>
    <row r="298" spans="9:21" x14ac:dyDescent="0.3">
      <c r="I298" s="41"/>
      <c r="M298" s="41"/>
      <c r="Q298" s="41"/>
      <c r="U298" s="41"/>
    </row>
    <row r="299" spans="9:21" x14ac:dyDescent="0.3">
      <c r="I299" s="41"/>
      <c r="M299" s="41"/>
      <c r="Q299" s="41"/>
      <c r="U299" s="41"/>
    </row>
    <row r="300" spans="9:21" x14ac:dyDescent="0.3">
      <c r="I300" s="41"/>
      <c r="M300" s="41"/>
      <c r="Q300" s="41"/>
      <c r="U300" s="41"/>
    </row>
    <row r="301" spans="9:21" x14ac:dyDescent="0.3">
      <c r="I301" s="41"/>
      <c r="M301" s="41"/>
      <c r="Q301" s="41"/>
      <c r="U301" s="41"/>
    </row>
    <row r="302" spans="9:21" x14ac:dyDescent="0.3">
      <c r="I302" s="41"/>
      <c r="M302" s="41"/>
      <c r="Q302" s="41"/>
      <c r="U302" s="41"/>
    </row>
    <row r="303" spans="9:21" x14ac:dyDescent="0.3">
      <c r="I303" s="41"/>
      <c r="M303" s="41"/>
      <c r="Q303" s="41"/>
      <c r="U303" s="41"/>
    </row>
    <row r="304" spans="9:21" x14ac:dyDescent="0.3">
      <c r="I304" s="41"/>
      <c r="M304" s="41"/>
      <c r="Q304" s="41"/>
      <c r="U304" s="41"/>
    </row>
    <row r="305" spans="9:21" x14ac:dyDescent="0.3">
      <c r="I305" s="41"/>
      <c r="M305" s="41"/>
      <c r="Q305" s="41"/>
      <c r="U305" s="41"/>
    </row>
    <row r="306" spans="9:21" x14ac:dyDescent="0.3">
      <c r="I306" s="41"/>
      <c r="M306" s="41"/>
      <c r="Q306" s="41"/>
      <c r="U306" s="41"/>
    </row>
    <row r="307" spans="9:21" x14ac:dyDescent="0.3">
      <c r="I307" s="41"/>
      <c r="M307" s="41"/>
      <c r="Q307" s="41"/>
      <c r="U307" s="41"/>
    </row>
    <row r="308" spans="9:21" x14ac:dyDescent="0.3">
      <c r="I308" s="41"/>
      <c r="M308" s="41"/>
      <c r="Q308" s="41"/>
      <c r="U308" s="41"/>
    </row>
    <row r="309" spans="9:21" x14ac:dyDescent="0.3">
      <c r="I309" s="41"/>
      <c r="M309" s="41"/>
      <c r="Q309" s="41"/>
      <c r="U309" s="41"/>
    </row>
    <row r="310" spans="9:21" x14ac:dyDescent="0.3">
      <c r="I310" s="41"/>
      <c r="M310" s="41"/>
      <c r="Q310" s="41"/>
      <c r="U310" s="41"/>
    </row>
    <row r="311" spans="9:21" x14ac:dyDescent="0.3">
      <c r="I311" s="41"/>
      <c r="M311" s="41"/>
      <c r="Q311" s="41"/>
      <c r="U311" s="41"/>
    </row>
    <row r="312" spans="9:21" x14ac:dyDescent="0.3">
      <c r="I312" s="41"/>
      <c r="M312" s="41"/>
      <c r="Q312" s="41"/>
      <c r="U312" s="41"/>
    </row>
    <row r="313" spans="9:21" x14ac:dyDescent="0.3">
      <c r="I313" s="41"/>
      <c r="M313" s="41"/>
      <c r="Q313" s="41"/>
      <c r="U313" s="41"/>
    </row>
    <row r="314" spans="9:21" x14ac:dyDescent="0.3">
      <c r="I314" s="41"/>
      <c r="M314" s="41"/>
      <c r="Q314" s="41"/>
      <c r="U314" s="41"/>
    </row>
    <row r="315" spans="9:21" x14ac:dyDescent="0.3">
      <c r="I315" s="41"/>
      <c r="M315" s="41"/>
      <c r="Q315" s="41"/>
      <c r="U315" s="41"/>
    </row>
    <row r="316" spans="9:21" x14ac:dyDescent="0.3">
      <c r="I316" s="41"/>
      <c r="M316" s="41"/>
      <c r="Q316" s="41"/>
      <c r="U316" s="41"/>
    </row>
    <row r="317" spans="9:21" x14ac:dyDescent="0.3">
      <c r="I317" s="41"/>
      <c r="M317" s="41"/>
      <c r="Q317" s="41"/>
      <c r="U317" s="41"/>
    </row>
    <row r="318" spans="9:21" x14ac:dyDescent="0.3">
      <c r="I318" s="41"/>
      <c r="M318" s="41"/>
      <c r="Q318" s="41"/>
      <c r="U318" s="41"/>
    </row>
    <row r="319" spans="9:21" x14ac:dyDescent="0.3">
      <c r="I319" s="41"/>
      <c r="M319" s="41"/>
      <c r="Q319" s="41"/>
      <c r="U319" s="41"/>
    </row>
    <row r="320" spans="9:21" x14ac:dyDescent="0.3">
      <c r="I320" s="41"/>
      <c r="M320" s="41"/>
      <c r="Q320" s="41"/>
      <c r="U320" s="41"/>
    </row>
    <row r="321" spans="9:21" x14ac:dyDescent="0.3">
      <c r="I321" s="41"/>
      <c r="M321" s="41"/>
      <c r="Q321" s="41"/>
      <c r="U321" s="41"/>
    </row>
    <row r="322" spans="9:21" x14ac:dyDescent="0.3">
      <c r="I322" s="41"/>
      <c r="M322" s="41"/>
      <c r="Q322" s="41"/>
      <c r="U322" s="41"/>
    </row>
    <row r="323" spans="9:21" x14ac:dyDescent="0.3">
      <c r="I323" s="41"/>
      <c r="M323" s="41"/>
      <c r="Q323" s="41"/>
      <c r="U323" s="41"/>
    </row>
    <row r="324" spans="9:21" x14ac:dyDescent="0.3">
      <c r="I324" s="41"/>
      <c r="M324" s="41"/>
      <c r="Q324" s="41"/>
      <c r="U324" s="41"/>
    </row>
    <row r="325" spans="9:21" x14ac:dyDescent="0.3">
      <c r="I325" s="41"/>
      <c r="M325" s="41"/>
      <c r="Q325" s="41"/>
      <c r="U325" s="41"/>
    </row>
    <row r="326" spans="9:21" x14ac:dyDescent="0.3">
      <c r="I326" s="41"/>
      <c r="M326" s="41"/>
      <c r="Q326" s="41"/>
      <c r="U326" s="41"/>
    </row>
    <row r="327" spans="9:21" x14ac:dyDescent="0.3">
      <c r="I327" s="41"/>
      <c r="M327" s="41"/>
      <c r="Q327" s="41"/>
      <c r="U327" s="41"/>
    </row>
    <row r="328" spans="9:21" x14ac:dyDescent="0.3">
      <c r="I328" s="41"/>
      <c r="M328" s="41"/>
      <c r="Q328" s="41"/>
      <c r="U328" s="41"/>
    </row>
    <row r="329" spans="9:21" x14ac:dyDescent="0.3">
      <c r="I329" s="41"/>
      <c r="M329" s="41"/>
      <c r="Q329" s="41"/>
      <c r="U329" s="41"/>
    </row>
    <row r="330" spans="9:21" x14ac:dyDescent="0.3">
      <c r="I330" s="41"/>
      <c r="M330" s="41"/>
      <c r="Q330" s="41"/>
      <c r="U330" s="41"/>
    </row>
    <row r="331" spans="9:21" x14ac:dyDescent="0.3">
      <c r="I331" s="41"/>
      <c r="M331" s="41"/>
      <c r="Q331" s="41"/>
      <c r="U331" s="41"/>
    </row>
    <row r="332" spans="9:21" x14ac:dyDescent="0.3">
      <c r="I332" s="41"/>
      <c r="M332" s="41"/>
      <c r="Q332" s="41"/>
      <c r="U332" s="41"/>
    </row>
    <row r="333" spans="9:21" x14ac:dyDescent="0.3">
      <c r="I333" s="41"/>
      <c r="M333" s="41"/>
      <c r="Q333" s="41"/>
      <c r="U333" s="41"/>
    </row>
    <row r="334" spans="9:21" x14ac:dyDescent="0.3">
      <c r="I334" s="41"/>
      <c r="M334" s="41"/>
      <c r="Q334" s="41"/>
      <c r="U334" s="41"/>
    </row>
    <row r="335" spans="9:21" x14ac:dyDescent="0.3">
      <c r="I335" s="41"/>
      <c r="M335" s="41"/>
      <c r="Q335" s="41"/>
      <c r="U335" s="41"/>
    </row>
    <row r="336" spans="9:21" x14ac:dyDescent="0.3">
      <c r="I336" s="41"/>
      <c r="M336" s="41"/>
      <c r="Q336" s="41"/>
      <c r="U336" s="41"/>
    </row>
    <row r="337" spans="9:21" x14ac:dyDescent="0.3">
      <c r="I337" s="41"/>
      <c r="M337" s="41"/>
      <c r="Q337" s="41"/>
      <c r="U337" s="41"/>
    </row>
    <row r="338" spans="9:21" x14ac:dyDescent="0.3">
      <c r="I338" s="41"/>
      <c r="M338" s="41"/>
      <c r="Q338" s="41"/>
      <c r="U338" s="41"/>
    </row>
    <row r="339" spans="9:21" x14ac:dyDescent="0.3">
      <c r="I339" s="41"/>
      <c r="M339" s="41"/>
      <c r="Q339" s="41"/>
      <c r="U339" s="41"/>
    </row>
    <row r="340" spans="9:21" x14ac:dyDescent="0.3">
      <c r="I340" s="41"/>
      <c r="M340" s="41"/>
      <c r="Q340" s="41"/>
      <c r="U340" s="41"/>
    </row>
    <row r="341" spans="9:21" x14ac:dyDescent="0.3">
      <c r="I341" s="41"/>
      <c r="M341" s="41"/>
      <c r="Q341" s="41"/>
      <c r="U341" s="41"/>
    </row>
    <row r="342" spans="9:21" x14ac:dyDescent="0.3">
      <c r="I342" s="41"/>
      <c r="M342" s="41"/>
      <c r="Q342" s="41"/>
      <c r="U342" s="41"/>
    </row>
    <row r="343" spans="9:21" x14ac:dyDescent="0.3">
      <c r="I343" s="41"/>
      <c r="M343" s="41"/>
      <c r="Q343" s="41"/>
      <c r="U343" s="41"/>
    </row>
    <row r="344" spans="9:21" x14ac:dyDescent="0.3">
      <c r="I344" s="41"/>
      <c r="M344" s="41"/>
      <c r="Q344" s="41"/>
      <c r="U344" s="41"/>
    </row>
    <row r="345" spans="9:21" x14ac:dyDescent="0.3">
      <c r="I345" s="41"/>
      <c r="M345" s="41"/>
      <c r="Q345" s="41"/>
      <c r="U345" s="41"/>
    </row>
    <row r="346" spans="9:21" x14ac:dyDescent="0.3">
      <c r="I346" s="41"/>
      <c r="M346" s="41"/>
      <c r="Q346" s="41"/>
      <c r="U346" s="41"/>
    </row>
    <row r="347" spans="9:21" x14ac:dyDescent="0.3">
      <c r="I347" s="41"/>
      <c r="M347" s="41"/>
      <c r="Q347" s="41"/>
      <c r="U347" s="41"/>
    </row>
    <row r="348" spans="9:21" x14ac:dyDescent="0.3">
      <c r="I348" s="41"/>
      <c r="M348" s="41"/>
      <c r="Q348" s="41"/>
      <c r="U348" s="41"/>
    </row>
    <row r="349" spans="9:21" x14ac:dyDescent="0.3">
      <c r="I349" s="41"/>
      <c r="M349" s="41"/>
      <c r="Q349" s="41"/>
      <c r="U349" s="41"/>
    </row>
    <row r="350" spans="9:21" x14ac:dyDescent="0.3">
      <c r="I350" s="41"/>
      <c r="M350" s="41"/>
      <c r="Q350" s="41"/>
      <c r="U350" s="41"/>
    </row>
    <row r="351" spans="9:21" x14ac:dyDescent="0.3">
      <c r="I351" s="41"/>
      <c r="M351" s="41"/>
      <c r="Q351" s="41"/>
      <c r="U351" s="41"/>
    </row>
    <row r="352" spans="9:21" x14ac:dyDescent="0.3">
      <c r="I352" s="41"/>
      <c r="M352" s="41"/>
      <c r="Q352" s="41"/>
      <c r="U352" s="41"/>
    </row>
    <row r="353" spans="9:21" x14ac:dyDescent="0.3">
      <c r="I353" s="41"/>
      <c r="M353" s="41"/>
      <c r="Q353" s="41"/>
      <c r="U353" s="41"/>
    </row>
    <row r="354" spans="9:21" x14ac:dyDescent="0.3">
      <c r="I354" s="41"/>
      <c r="M354" s="41"/>
      <c r="Q354" s="41"/>
      <c r="U354" s="41"/>
    </row>
    <row r="355" spans="9:21" x14ac:dyDescent="0.3">
      <c r="I355" s="41"/>
      <c r="M355" s="41"/>
      <c r="Q355" s="41"/>
      <c r="U355" s="41"/>
    </row>
    <row r="356" spans="9:21" x14ac:dyDescent="0.3">
      <c r="I356" s="41"/>
      <c r="M356" s="41"/>
      <c r="Q356" s="41"/>
      <c r="U356" s="41"/>
    </row>
    <row r="357" spans="9:21" x14ac:dyDescent="0.3">
      <c r="I357" s="41"/>
      <c r="M357" s="41"/>
      <c r="Q357" s="41"/>
      <c r="U357" s="41"/>
    </row>
    <row r="358" spans="9:21" x14ac:dyDescent="0.3">
      <c r="I358" s="41"/>
      <c r="M358" s="41"/>
      <c r="Q358" s="41"/>
      <c r="U358" s="41"/>
    </row>
    <row r="359" spans="9:21" x14ac:dyDescent="0.3">
      <c r="I359" s="41"/>
      <c r="M359" s="41"/>
      <c r="Q359" s="41"/>
      <c r="U359" s="41"/>
    </row>
    <row r="360" spans="9:21" x14ac:dyDescent="0.3">
      <c r="I360" s="41"/>
      <c r="M360" s="41"/>
      <c r="Q360" s="41"/>
      <c r="U360" s="41"/>
    </row>
    <row r="361" spans="9:21" x14ac:dyDescent="0.3">
      <c r="I361" s="41"/>
      <c r="M361" s="41"/>
      <c r="Q361" s="41"/>
      <c r="U361" s="41"/>
    </row>
    <row r="362" spans="9:21" x14ac:dyDescent="0.3">
      <c r="I362" s="41"/>
      <c r="M362" s="41"/>
      <c r="Q362" s="41"/>
      <c r="U362" s="41"/>
    </row>
    <row r="363" spans="9:21" x14ac:dyDescent="0.3">
      <c r="I363" s="41"/>
      <c r="M363" s="41"/>
      <c r="Q363" s="41"/>
      <c r="U363" s="41"/>
    </row>
    <row r="364" spans="9:21" x14ac:dyDescent="0.3">
      <c r="I364" s="41"/>
      <c r="M364" s="41"/>
      <c r="Q364" s="41"/>
      <c r="U364" s="41"/>
    </row>
    <row r="365" spans="9:21" x14ac:dyDescent="0.3">
      <c r="I365" s="41"/>
      <c r="M365" s="41"/>
      <c r="Q365" s="41"/>
      <c r="U365" s="41"/>
    </row>
    <row r="366" spans="9:21" x14ac:dyDescent="0.3">
      <c r="I366" s="41"/>
      <c r="M366" s="41"/>
      <c r="Q366" s="41"/>
      <c r="U366" s="41"/>
    </row>
    <row r="367" spans="9:21" x14ac:dyDescent="0.3">
      <c r="I367" s="41"/>
      <c r="M367" s="41"/>
      <c r="Q367" s="41"/>
      <c r="U367" s="41"/>
    </row>
    <row r="368" spans="9:21" x14ac:dyDescent="0.3">
      <c r="I368" s="41"/>
      <c r="M368" s="41"/>
      <c r="Q368" s="41"/>
      <c r="U368" s="41"/>
    </row>
    <row r="369" spans="9:21" x14ac:dyDescent="0.3">
      <c r="I369" s="41"/>
      <c r="M369" s="41"/>
      <c r="Q369" s="41"/>
      <c r="U369" s="41"/>
    </row>
    <row r="370" spans="9:21" x14ac:dyDescent="0.3">
      <c r="I370" s="41"/>
      <c r="M370" s="41"/>
      <c r="Q370" s="41"/>
      <c r="U370" s="41"/>
    </row>
    <row r="371" spans="9:21" x14ac:dyDescent="0.3">
      <c r="I371" s="41"/>
      <c r="M371" s="41"/>
      <c r="Q371" s="41"/>
      <c r="U371" s="41"/>
    </row>
    <row r="372" spans="9:21" x14ac:dyDescent="0.3">
      <c r="I372" s="41"/>
      <c r="M372" s="41"/>
      <c r="Q372" s="41"/>
      <c r="U372" s="41"/>
    </row>
    <row r="373" spans="9:21" x14ac:dyDescent="0.3">
      <c r="I373" s="41"/>
      <c r="M373" s="41"/>
      <c r="Q373" s="41"/>
      <c r="U373" s="41"/>
    </row>
    <row r="374" spans="9:21" x14ac:dyDescent="0.3">
      <c r="I374" s="41"/>
      <c r="M374" s="41"/>
      <c r="Q374" s="41"/>
      <c r="U374" s="41"/>
    </row>
    <row r="375" spans="9:21" x14ac:dyDescent="0.3">
      <c r="I375" s="41"/>
      <c r="M375" s="41"/>
      <c r="Q375" s="41"/>
      <c r="U375" s="41"/>
    </row>
    <row r="376" spans="9:21" x14ac:dyDescent="0.3">
      <c r="I376" s="41"/>
      <c r="M376" s="41"/>
      <c r="Q376" s="41"/>
      <c r="U376" s="41"/>
    </row>
    <row r="377" spans="9:21" x14ac:dyDescent="0.3">
      <c r="I377" s="41"/>
      <c r="M377" s="41"/>
      <c r="Q377" s="41"/>
      <c r="U377" s="41"/>
    </row>
    <row r="378" spans="9:21" x14ac:dyDescent="0.3">
      <c r="I378" s="41"/>
      <c r="M378" s="41"/>
      <c r="Q378" s="41"/>
      <c r="U378" s="41"/>
    </row>
    <row r="379" spans="9:21" x14ac:dyDescent="0.3">
      <c r="I379" s="41"/>
      <c r="M379" s="41"/>
      <c r="Q379" s="41"/>
      <c r="U379" s="41"/>
    </row>
    <row r="380" spans="9:21" x14ac:dyDescent="0.3">
      <c r="I380" s="41"/>
      <c r="M380" s="41"/>
      <c r="Q380" s="41"/>
      <c r="U380" s="41"/>
    </row>
    <row r="381" spans="9:21" x14ac:dyDescent="0.3">
      <c r="I381" s="41"/>
      <c r="M381" s="41"/>
      <c r="Q381" s="41"/>
      <c r="U381" s="41"/>
    </row>
    <row r="382" spans="9:21" x14ac:dyDescent="0.3">
      <c r="I382" s="41"/>
      <c r="M382" s="41"/>
      <c r="Q382" s="41"/>
      <c r="U382" s="41"/>
    </row>
    <row r="383" spans="9:21" x14ac:dyDescent="0.3">
      <c r="I383" s="41"/>
      <c r="M383" s="41"/>
      <c r="Q383" s="41"/>
      <c r="U383" s="41"/>
    </row>
    <row r="384" spans="9:21" x14ac:dyDescent="0.3">
      <c r="I384" s="41"/>
      <c r="M384" s="41"/>
      <c r="Q384" s="41"/>
      <c r="U384" s="41"/>
    </row>
    <row r="385" spans="9:21" x14ac:dyDescent="0.3">
      <c r="I385" s="41"/>
      <c r="M385" s="41"/>
      <c r="Q385" s="41"/>
      <c r="U385" s="41"/>
    </row>
    <row r="386" spans="9:21" x14ac:dyDescent="0.3">
      <c r="I386" s="41"/>
      <c r="M386" s="41"/>
      <c r="Q386" s="41"/>
      <c r="U386" s="41"/>
    </row>
    <row r="387" spans="9:21" x14ac:dyDescent="0.3">
      <c r="I387" s="41"/>
      <c r="M387" s="41"/>
      <c r="Q387" s="41"/>
      <c r="U387" s="41"/>
    </row>
    <row r="388" spans="9:21" x14ac:dyDescent="0.3">
      <c r="I388" s="41"/>
      <c r="M388" s="41"/>
      <c r="Q388" s="41"/>
      <c r="U388" s="41"/>
    </row>
    <row r="389" spans="9:21" x14ac:dyDescent="0.3">
      <c r="I389" s="41"/>
      <c r="M389" s="41"/>
      <c r="Q389" s="41"/>
      <c r="U389" s="41"/>
    </row>
    <row r="390" spans="9:21" x14ac:dyDescent="0.3">
      <c r="I390" s="41"/>
      <c r="M390" s="41"/>
      <c r="Q390" s="41"/>
      <c r="U390" s="41"/>
    </row>
    <row r="391" spans="9:21" x14ac:dyDescent="0.3">
      <c r="I391" s="41"/>
      <c r="M391" s="41"/>
      <c r="Q391" s="41"/>
      <c r="U391" s="41"/>
    </row>
    <row r="392" spans="9:21" x14ac:dyDescent="0.3">
      <c r="I392" s="41"/>
      <c r="M392" s="41"/>
      <c r="Q392" s="41"/>
      <c r="U392" s="41"/>
    </row>
    <row r="393" spans="9:21" x14ac:dyDescent="0.3">
      <c r="I393" s="41"/>
      <c r="M393" s="41"/>
      <c r="Q393" s="41"/>
      <c r="U393" s="41"/>
    </row>
    <row r="394" spans="9:21" x14ac:dyDescent="0.3">
      <c r="I394" s="41"/>
      <c r="M394" s="41"/>
      <c r="Q394" s="41"/>
      <c r="U394" s="41"/>
    </row>
    <row r="395" spans="9:21" x14ac:dyDescent="0.3">
      <c r="I395" s="41"/>
      <c r="M395" s="41"/>
      <c r="Q395" s="41"/>
      <c r="U395" s="41"/>
    </row>
    <row r="396" spans="9:21" x14ac:dyDescent="0.3">
      <c r="I396" s="41"/>
      <c r="M396" s="41"/>
      <c r="Q396" s="41"/>
      <c r="U396" s="41"/>
    </row>
    <row r="397" spans="9:21" x14ac:dyDescent="0.3">
      <c r="I397" s="41"/>
      <c r="M397" s="41"/>
      <c r="Q397" s="41"/>
      <c r="U397" s="41"/>
    </row>
    <row r="398" spans="9:21" x14ac:dyDescent="0.3">
      <c r="I398" s="41"/>
      <c r="M398" s="41"/>
      <c r="Q398" s="41"/>
      <c r="U398" s="41"/>
    </row>
    <row r="399" spans="9:21" x14ac:dyDescent="0.3">
      <c r="I399" s="41"/>
      <c r="M399" s="41"/>
      <c r="Q399" s="41"/>
      <c r="U399" s="41"/>
    </row>
    <row r="400" spans="9:21" x14ac:dyDescent="0.3">
      <c r="I400" s="41"/>
      <c r="M400" s="41"/>
      <c r="Q400" s="41"/>
      <c r="U400" s="41"/>
    </row>
    <row r="401" spans="9:21" x14ac:dyDescent="0.3">
      <c r="I401" s="41"/>
      <c r="M401" s="41"/>
      <c r="Q401" s="41"/>
      <c r="U401" s="41"/>
    </row>
    <row r="402" spans="9:21" x14ac:dyDescent="0.3">
      <c r="I402" s="41"/>
      <c r="M402" s="41"/>
      <c r="Q402" s="41"/>
      <c r="U402" s="41"/>
    </row>
    <row r="403" spans="9:21" x14ac:dyDescent="0.3">
      <c r="I403" s="41"/>
      <c r="M403" s="41"/>
      <c r="Q403" s="41"/>
      <c r="U403" s="41"/>
    </row>
    <row r="404" spans="9:21" x14ac:dyDescent="0.3">
      <c r="I404" s="41"/>
      <c r="M404" s="41"/>
      <c r="Q404" s="41"/>
      <c r="U404" s="41"/>
    </row>
    <row r="405" spans="9:21" x14ac:dyDescent="0.3">
      <c r="I405" s="41"/>
      <c r="M405" s="41"/>
      <c r="Q405" s="41"/>
      <c r="U405" s="41"/>
    </row>
    <row r="406" spans="9:21" x14ac:dyDescent="0.3">
      <c r="I406" s="41"/>
      <c r="M406" s="41"/>
      <c r="Q406" s="41"/>
      <c r="U406" s="41"/>
    </row>
    <row r="407" spans="9:21" x14ac:dyDescent="0.3">
      <c r="I407" s="41"/>
      <c r="M407" s="41"/>
      <c r="Q407" s="41"/>
      <c r="U407" s="41"/>
    </row>
    <row r="408" spans="9:21" x14ac:dyDescent="0.3">
      <c r="I408" s="41"/>
      <c r="M408" s="41"/>
      <c r="Q408" s="41"/>
      <c r="U408" s="41"/>
    </row>
    <row r="409" spans="9:21" x14ac:dyDescent="0.3">
      <c r="I409" s="41"/>
      <c r="M409" s="41"/>
      <c r="Q409" s="41"/>
      <c r="U409" s="41"/>
    </row>
    <row r="410" spans="9:21" x14ac:dyDescent="0.3">
      <c r="I410" s="41"/>
      <c r="M410" s="41"/>
      <c r="Q410" s="41"/>
      <c r="U410" s="41"/>
    </row>
    <row r="411" spans="9:21" x14ac:dyDescent="0.3">
      <c r="I411" s="41"/>
      <c r="M411" s="41"/>
      <c r="Q411" s="41"/>
      <c r="U411" s="41"/>
    </row>
    <row r="412" spans="9:21" x14ac:dyDescent="0.3">
      <c r="I412" s="41"/>
      <c r="M412" s="41"/>
      <c r="Q412" s="41"/>
      <c r="U412" s="41"/>
    </row>
    <row r="413" spans="9:21" x14ac:dyDescent="0.3">
      <c r="I413" s="41"/>
      <c r="M413" s="41"/>
      <c r="Q413" s="41"/>
      <c r="U413" s="41"/>
    </row>
    <row r="414" spans="9:21" x14ac:dyDescent="0.3">
      <c r="I414" s="41"/>
      <c r="M414" s="41"/>
      <c r="Q414" s="41"/>
      <c r="U414" s="41"/>
    </row>
    <row r="415" spans="9:21" x14ac:dyDescent="0.3">
      <c r="I415" s="41"/>
      <c r="M415" s="41"/>
      <c r="Q415" s="41"/>
      <c r="U415" s="41"/>
    </row>
    <row r="416" spans="9:21" x14ac:dyDescent="0.3">
      <c r="I416" s="41"/>
      <c r="M416" s="41"/>
      <c r="Q416" s="41"/>
      <c r="U416" s="41"/>
    </row>
    <row r="417" spans="9:21" x14ac:dyDescent="0.3">
      <c r="I417" s="41"/>
      <c r="M417" s="41"/>
      <c r="Q417" s="41"/>
      <c r="U417" s="41"/>
    </row>
    <row r="418" spans="9:21" x14ac:dyDescent="0.3">
      <c r="I418" s="41"/>
      <c r="M418" s="41"/>
      <c r="Q418" s="41"/>
      <c r="U418" s="41"/>
    </row>
    <row r="419" spans="9:21" x14ac:dyDescent="0.3">
      <c r="I419" s="41"/>
      <c r="M419" s="41"/>
      <c r="Q419" s="41"/>
      <c r="U419" s="41"/>
    </row>
    <row r="420" spans="9:21" x14ac:dyDescent="0.3">
      <c r="I420" s="41"/>
      <c r="M420" s="41"/>
      <c r="Q420" s="41"/>
      <c r="U420" s="41"/>
    </row>
    <row r="421" spans="9:21" x14ac:dyDescent="0.3">
      <c r="I421" s="41"/>
      <c r="M421" s="41"/>
      <c r="Q421" s="41"/>
      <c r="U421" s="41"/>
    </row>
    <row r="422" spans="9:21" x14ac:dyDescent="0.3">
      <c r="I422" s="41"/>
      <c r="M422" s="41"/>
      <c r="Q422" s="41"/>
      <c r="U422" s="41"/>
    </row>
    <row r="423" spans="9:21" x14ac:dyDescent="0.3">
      <c r="I423" s="41"/>
      <c r="M423" s="41"/>
      <c r="Q423" s="41"/>
      <c r="U423" s="41"/>
    </row>
    <row r="424" spans="9:21" x14ac:dyDescent="0.3">
      <c r="I424" s="41"/>
      <c r="M424" s="41"/>
      <c r="Q424" s="41"/>
      <c r="U424" s="41"/>
    </row>
    <row r="425" spans="9:21" x14ac:dyDescent="0.3">
      <c r="I425" s="41"/>
      <c r="M425" s="41"/>
      <c r="Q425" s="41"/>
      <c r="U425" s="41"/>
    </row>
    <row r="426" spans="9:21" x14ac:dyDescent="0.3">
      <c r="I426" s="41"/>
      <c r="M426" s="41"/>
      <c r="Q426" s="41"/>
      <c r="U426" s="41"/>
    </row>
    <row r="427" spans="9:21" x14ac:dyDescent="0.3">
      <c r="I427" s="41"/>
      <c r="M427" s="41"/>
      <c r="Q427" s="41"/>
      <c r="U427" s="41"/>
    </row>
    <row r="428" spans="9:21" x14ac:dyDescent="0.3">
      <c r="I428" s="41"/>
      <c r="M428" s="41"/>
      <c r="Q428" s="41"/>
      <c r="U428" s="41"/>
    </row>
    <row r="429" spans="9:21" x14ac:dyDescent="0.3">
      <c r="I429" s="41"/>
      <c r="M429" s="41"/>
      <c r="Q429" s="41"/>
      <c r="U429" s="41"/>
    </row>
    <row r="430" spans="9:21" x14ac:dyDescent="0.3">
      <c r="I430" s="41"/>
      <c r="M430" s="41"/>
      <c r="Q430" s="41"/>
      <c r="U430" s="41"/>
    </row>
    <row r="431" spans="9:21" x14ac:dyDescent="0.3">
      <c r="I431" s="41"/>
      <c r="M431" s="41"/>
      <c r="Q431" s="41"/>
      <c r="U431" s="41"/>
    </row>
    <row r="432" spans="9:21" x14ac:dyDescent="0.3">
      <c r="I432" s="41"/>
      <c r="M432" s="41"/>
      <c r="Q432" s="41"/>
      <c r="U432" s="41"/>
    </row>
    <row r="433" spans="9:21" x14ac:dyDescent="0.3">
      <c r="I433" s="41"/>
      <c r="M433" s="41"/>
      <c r="Q433" s="41"/>
      <c r="U433" s="41"/>
    </row>
    <row r="434" spans="9:21" x14ac:dyDescent="0.3">
      <c r="I434" s="41"/>
      <c r="M434" s="41"/>
      <c r="Q434" s="41"/>
      <c r="U434" s="41"/>
    </row>
    <row r="435" spans="9:21" x14ac:dyDescent="0.3">
      <c r="I435" s="41"/>
      <c r="M435" s="41"/>
      <c r="Q435" s="41"/>
      <c r="U435" s="41"/>
    </row>
    <row r="436" spans="9:21" x14ac:dyDescent="0.3">
      <c r="I436" s="41"/>
      <c r="M436" s="41"/>
      <c r="Q436" s="41"/>
      <c r="U436" s="41"/>
    </row>
    <row r="437" spans="9:21" x14ac:dyDescent="0.3">
      <c r="I437" s="41"/>
      <c r="M437" s="41"/>
      <c r="Q437" s="41"/>
      <c r="U437" s="41"/>
    </row>
    <row r="438" spans="9:21" x14ac:dyDescent="0.3">
      <c r="I438" s="41"/>
      <c r="M438" s="41"/>
      <c r="Q438" s="41"/>
      <c r="U438" s="41"/>
    </row>
    <row r="439" spans="9:21" x14ac:dyDescent="0.3">
      <c r="I439" s="41"/>
      <c r="M439" s="41"/>
      <c r="Q439" s="41"/>
      <c r="U439" s="41"/>
    </row>
    <row r="440" spans="9:21" x14ac:dyDescent="0.3">
      <c r="I440" s="41"/>
      <c r="M440" s="41"/>
      <c r="Q440" s="41"/>
      <c r="U440" s="41"/>
    </row>
    <row r="441" spans="9:21" x14ac:dyDescent="0.3">
      <c r="I441" s="41"/>
      <c r="M441" s="41"/>
      <c r="Q441" s="41"/>
      <c r="U441" s="41"/>
    </row>
    <row r="442" spans="9:21" x14ac:dyDescent="0.3">
      <c r="I442" s="41"/>
      <c r="M442" s="41"/>
      <c r="Q442" s="41"/>
      <c r="U442" s="41"/>
    </row>
    <row r="443" spans="9:21" x14ac:dyDescent="0.3">
      <c r="I443" s="41"/>
      <c r="M443" s="41"/>
      <c r="Q443" s="41"/>
      <c r="U443" s="41"/>
    </row>
    <row r="444" spans="9:21" x14ac:dyDescent="0.3">
      <c r="I444" s="41"/>
      <c r="M444" s="41"/>
      <c r="Q444" s="41"/>
      <c r="U444" s="41"/>
    </row>
    <row r="445" spans="9:21" x14ac:dyDescent="0.3">
      <c r="I445" s="41"/>
      <c r="M445" s="41"/>
      <c r="Q445" s="41"/>
      <c r="U445" s="41"/>
    </row>
    <row r="446" spans="9:21" x14ac:dyDescent="0.3">
      <c r="I446" s="41"/>
      <c r="M446" s="41"/>
      <c r="Q446" s="41"/>
      <c r="U446" s="41"/>
    </row>
    <row r="447" spans="9:21" x14ac:dyDescent="0.3">
      <c r="I447" s="41"/>
      <c r="M447" s="41"/>
      <c r="Q447" s="41"/>
      <c r="U447" s="41"/>
    </row>
    <row r="448" spans="9:21" x14ac:dyDescent="0.3">
      <c r="I448" s="41"/>
      <c r="M448" s="41"/>
      <c r="Q448" s="41"/>
      <c r="U448" s="41"/>
    </row>
    <row r="449" spans="9:21" x14ac:dyDescent="0.3">
      <c r="I449" s="41"/>
      <c r="M449" s="41"/>
      <c r="Q449" s="41"/>
      <c r="U449" s="41"/>
    </row>
    <row r="450" spans="9:21" x14ac:dyDescent="0.3">
      <c r="I450" s="41"/>
      <c r="M450" s="41"/>
      <c r="Q450" s="41"/>
      <c r="U450" s="41"/>
    </row>
    <row r="451" spans="9:21" x14ac:dyDescent="0.3">
      <c r="I451" s="41"/>
      <c r="M451" s="41"/>
      <c r="Q451" s="41"/>
      <c r="U451" s="41"/>
    </row>
    <row r="452" spans="9:21" x14ac:dyDescent="0.3">
      <c r="I452" s="41"/>
      <c r="M452" s="41"/>
      <c r="Q452" s="41"/>
      <c r="U452" s="41"/>
    </row>
    <row r="453" spans="9:21" x14ac:dyDescent="0.3">
      <c r="I453" s="41"/>
      <c r="M453" s="41"/>
      <c r="Q453" s="41"/>
      <c r="U453" s="41"/>
    </row>
    <row r="454" spans="9:21" x14ac:dyDescent="0.3">
      <c r="I454" s="41"/>
      <c r="M454" s="41"/>
      <c r="Q454" s="41"/>
      <c r="U454" s="41"/>
    </row>
    <row r="455" spans="9:21" x14ac:dyDescent="0.3">
      <c r="I455" s="41"/>
      <c r="M455" s="41"/>
      <c r="Q455" s="41"/>
      <c r="U455" s="41"/>
    </row>
    <row r="456" spans="9:21" x14ac:dyDescent="0.3">
      <c r="I456" s="41"/>
      <c r="M456" s="41"/>
      <c r="Q456" s="41"/>
      <c r="U456" s="41"/>
    </row>
    <row r="457" spans="9:21" x14ac:dyDescent="0.3">
      <c r="I457" s="41"/>
      <c r="M457" s="41"/>
      <c r="Q457" s="41"/>
      <c r="U457" s="41"/>
    </row>
    <row r="458" spans="9:21" x14ac:dyDescent="0.3">
      <c r="I458" s="41"/>
      <c r="M458" s="41"/>
      <c r="Q458" s="41"/>
      <c r="U458" s="41"/>
    </row>
    <row r="459" spans="9:21" x14ac:dyDescent="0.3">
      <c r="I459" s="41"/>
      <c r="M459" s="41"/>
      <c r="Q459" s="41"/>
      <c r="U459" s="41"/>
    </row>
    <row r="460" spans="9:21" x14ac:dyDescent="0.3">
      <c r="I460" s="41"/>
      <c r="M460" s="41"/>
      <c r="Q460" s="41"/>
      <c r="U460" s="41"/>
    </row>
    <row r="461" spans="9:21" x14ac:dyDescent="0.3">
      <c r="I461" s="41"/>
      <c r="M461" s="41"/>
      <c r="Q461" s="41"/>
      <c r="U461" s="41"/>
    </row>
    <row r="462" spans="9:21" x14ac:dyDescent="0.3">
      <c r="I462" s="41"/>
      <c r="M462" s="41"/>
      <c r="Q462" s="41"/>
      <c r="U462" s="41"/>
    </row>
    <row r="463" spans="9:21" x14ac:dyDescent="0.3">
      <c r="I463" s="41"/>
      <c r="M463" s="41"/>
      <c r="Q463" s="41"/>
      <c r="U463" s="41"/>
    </row>
    <row r="464" spans="9:21" x14ac:dyDescent="0.3">
      <c r="I464" s="41"/>
      <c r="M464" s="41"/>
      <c r="Q464" s="41"/>
      <c r="U464" s="41"/>
    </row>
    <row r="465" spans="9:21" x14ac:dyDescent="0.3">
      <c r="I465" s="41"/>
      <c r="M465" s="41"/>
      <c r="Q465" s="41"/>
      <c r="U465" s="41"/>
    </row>
    <row r="466" spans="9:21" x14ac:dyDescent="0.3">
      <c r="I466" s="41"/>
      <c r="M466" s="41"/>
      <c r="Q466" s="41"/>
      <c r="U466" s="41"/>
    </row>
    <row r="467" spans="9:21" x14ac:dyDescent="0.3">
      <c r="I467" s="41"/>
      <c r="M467" s="41"/>
      <c r="Q467" s="41"/>
      <c r="U467" s="41"/>
    </row>
    <row r="468" spans="9:21" x14ac:dyDescent="0.3">
      <c r="I468" s="41"/>
      <c r="M468" s="41"/>
      <c r="Q468" s="41"/>
      <c r="U468" s="41"/>
    </row>
    <row r="469" spans="9:21" x14ac:dyDescent="0.3">
      <c r="I469" s="41"/>
      <c r="M469" s="41"/>
      <c r="Q469" s="41"/>
      <c r="U469" s="41"/>
    </row>
    <row r="470" spans="9:21" x14ac:dyDescent="0.3">
      <c r="I470" s="41"/>
      <c r="M470" s="41"/>
      <c r="Q470" s="41"/>
      <c r="U470" s="41"/>
    </row>
    <row r="471" spans="9:21" x14ac:dyDescent="0.3">
      <c r="I471" s="41"/>
      <c r="M471" s="41"/>
      <c r="Q471" s="41"/>
      <c r="U471" s="41"/>
    </row>
    <row r="472" spans="9:21" x14ac:dyDescent="0.3">
      <c r="I472" s="41"/>
      <c r="M472" s="41"/>
      <c r="Q472" s="41"/>
      <c r="U472" s="41"/>
    </row>
    <row r="473" spans="9:21" x14ac:dyDescent="0.3">
      <c r="I473" s="41"/>
      <c r="M473" s="41"/>
      <c r="Q473" s="41"/>
      <c r="U473" s="41"/>
    </row>
    <row r="474" spans="9:21" x14ac:dyDescent="0.3">
      <c r="I474" s="41"/>
      <c r="M474" s="41"/>
      <c r="Q474" s="41"/>
      <c r="U474" s="41"/>
    </row>
    <row r="475" spans="9:21" x14ac:dyDescent="0.3">
      <c r="I475" s="41"/>
      <c r="M475" s="41"/>
      <c r="Q475" s="41"/>
      <c r="U475" s="41"/>
    </row>
    <row r="476" spans="9:21" x14ac:dyDescent="0.3">
      <c r="I476" s="41"/>
      <c r="M476" s="41"/>
      <c r="Q476" s="41"/>
      <c r="U476" s="41"/>
    </row>
    <row r="477" spans="9:21" x14ac:dyDescent="0.3">
      <c r="I477" s="41"/>
      <c r="M477" s="41"/>
      <c r="Q477" s="41"/>
      <c r="U477" s="41"/>
    </row>
    <row r="478" spans="9:21" x14ac:dyDescent="0.3">
      <c r="I478" s="41"/>
      <c r="M478" s="41"/>
      <c r="Q478" s="41"/>
      <c r="U478" s="41"/>
    </row>
    <row r="479" spans="9:21" x14ac:dyDescent="0.3">
      <c r="I479" s="41"/>
      <c r="M479" s="41"/>
      <c r="Q479" s="41"/>
      <c r="U479" s="41"/>
    </row>
    <row r="480" spans="9:21" x14ac:dyDescent="0.3">
      <c r="I480" s="41"/>
      <c r="M480" s="41"/>
      <c r="Q480" s="41"/>
      <c r="U480" s="41"/>
    </row>
    <row r="481" spans="9:21" x14ac:dyDescent="0.3">
      <c r="I481" s="41"/>
      <c r="M481" s="41"/>
      <c r="Q481" s="41"/>
      <c r="U481" s="41"/>
    </row>
    <row r="482" spans="9:21" x14ac:dyDescent="0.3">
      <c r="I482" s="41"/>
      <c r="M482" s="41"/>
      <c r="Q482" s="41"/>
      <c r="U482" s="41"/>
    </row>
    <row r="483" spans="9:21" x14ac:dyDescent="0.3">
      <c r="I483" s="41"/>
      <c r="M483" s="41"/>
      <c r="Q483" s="41"/>
      <c r="U483" s="41"/>
    </row>
    <row r="484" spans="9:21" x14ac:dyDescent="0.3">
      <c r="I484" s="41"/>
      <c r="M484" s="41"/>
      <c r="Q484" s="41"/>
      <c r="U484" s="41"/>
    </row>
    <row r="485" spans="9:21" x14ac:dyDescent="0.3">
      <c r="I485" s="41"/>
      <c r="M485" s="41"/>
      <c r="Q485" s="41"/>
      <c r="U485" s="41"/>
    </row>
    <row r="486" spans="9:21" x14ac:dyDescent="0.3">
      <c r="I486" s="41"/>
      <c r="M486" s="41"/>
      <c r="Q486" s="41"/>
      <c r="U486" s="41"/>
    </row>
    <row r="487" spans="9:21" x14ac:dyDescent="0.3">
      <c r="I487" s="41"/>
      <c r="M487" s="41"/>
      <c r="Q487" s="41"/>
      <c r="U487" s="41"/>
    </row>
    <row r="488" spans="9:21" x14ac:dyDescent="0.3">
      <c r="I488" s="41"/>
      <c r="M488" s="41"/>
      <c r="Q488" s="41"/>
      <c r="U488" s="41"/>
    </row>
    <row r="489" spans="9:21" x14ac:dyDescent="0.3">
      <c r="I489" s="41"/>
      <c r="M489" s="41"/>
      <c r="Q489" s="41"/>
      <c r="U489" s="41"/>
    </row>
    <row r="490" spans="9:21" x14ac:dyDescent="0.3">
      <c r="I490" s="41"/>
      <c r="M490" s="41"/>
      <c r="Q490" s="41"/>
      <c r="U490" s="41"/>
    </row>
    <row r="491" spans="9:21" x14ac:dyDescent="0.3">
      <c r="I491" s="41"/>
      <c r="M491" s="41"/>
      <c r="Q491" s="41"/>
      <c r="U491" s="41"/>
    </row>
    <row r="492" spans="9:21" x14ac:dyDescent="0.3">
      <c r="I492" s="41"/>
      <c r="M492" s="41"/>
      <c r="Q492" s="41"/>
      <c r="U492" s="41"/>
    </row>
    <row r="493" spans="9:21" x14ac:dyDescent="0.3">
      <c r="I493" s="41"/>
      <c r="M493" s="41"/>
      <c r="Q493" s="41"/>
      <c r="U493" s="41"/>
    </row>
    <row r="494" spans="9:21" x14ac:dyDescent="0.3">
      <c r="I494" s="41"/>
      <c r="M494" s="41"/>
      <c r="Q494" s="41"/>
      <c r="U494" s="41"/>
    </row>
    <row r="495" spans="9:21" x14ac:dyDescent="0.3">
      <c r="I495" s="41"/>
      <c r="M495" s="41"/>
      <c r="Q495" s="41"/>
      <c r="U495" s="41"/>
    </row>
    <row r="496" spans="9:21" x14ac:dyDescent="0.3">
      <c r="I496" s="41"/>
      <c r="M496" s="41"/>
      <c r="Q496" s="41"/>
      <c r="U496" s="41"/>
    </row>
    <row r="497" spans="9:21" x14ac:dyDescent="0.3">
      <c r="I497" s="41"/>
      <c r="M497" s="41"/>
      <c r="Q497" s="41"/>
      <c r="U497" s="41"/>
    </row>
    <row r="498" spans="9:21" x14ac:dyDescent="0.3">
      <c r="I498" s="41"/>
      <c r="M498" s="41"/>
      <c r="Q498" s="41"/>
      <c r="U498" s="41"/>
    </row>
    <row r="499" spans="9:21" x14ac:dyDescent="0.3">
      <c r="I499" s="41"/>
      <c r="M499" s="41"/>
      <c r="Q499" s="41"/>
      <c r="U499" s="41"/>
    </row>
    <row r="500" spans="9:21" x14ac:dyDescent="0.3">
      <c r="I500" s="41"/>
      <c r="M500" s="41"/>
      <c r="Q500" s="41"/>
      <c r="U500" s="41"/>
    </row>
    <row r="501" spans="9:21" x14ac:dyDescent="0.3">
      <c r="I501" s="41"/>
      <c r="M501" s="41"/>
      <c r="Q501" s="41"/>
      <c r="U501" s="41"/>
    </row>
    <row r="502" spans="9:21" x14ac:dyDescent="0.3">
      <c r="I502" s="41"/>
      <c r="M502" s="41"/>
      <c r="Q502" s="41"/>
      <c r="U502" s="41"/>
    </row>
    <row r="503" spans="9:21" x14ac:dyDescent="0.3">
      <c r="I503" s="41"/>
      <c r="M503" s="41"/>
      <c r="Q503" s="41"/>
      <c r="U503" s="41"/>
    </row>
    <row r="504" spans="9:21" x14ac:dyDescent="0.3">
      <c r="I504" s="41"/>
      <c r="M504" s="41"/>
      <c r="Q504" s="41"/>
      <c r="U504" s="41"/>
    </row>
    <row r="505" spans="9:21" x14ac:dyDescent="0.3">
      <c r="I505" s="41"/>
      <c r="M505" s="41"/>
      <c r="Q505" s="41"/>
      <c r="U505" s="41"/>
    </row>
    <row r="506" spans="9:21" x14ac:dyDescent="0.3">
      <c r="I506" s="41"/>
      <c r="M506" s="41"/>
      <c r="Q506" s="41"/>
      <c r="U506" s="41"/>
    </row>
    <row r="507" spans="9:21" x14ac:dyDescent="0.3">
      <c r="I507" s="41"/>
      <c r="M507" s="41"/>
      <c r="Q507" s="41"/>
      <c r="U507" s="41"/>
    </row>
    <row r="508" spans="9:21" x14ac:dyDescent="0.3">
      <c r="I508" s="41"/>
      <c r="M508" s="41"/>
      <c r="Q508" s="41"/>
      <c r="U508" s="41"/>
    </row>
    <row r="509" spans="9:21" x14ac:dyDescent="0.3">
      <c r="I509" s="41"/>
      <c r="M509" s="41"/>
      <c r="Q509" s="41"/>
      <c r="U509" s="41"/>
    </row>
    <row r="510" spans="9:21" x14ac:dyDescent="0.3">
      <c r="I510" s="41"/>
      <c r="M510" s="41"/>
      <c r="Q510" s="41"/>
      <c r="U510" s="41"/>
    </row>
    <row r="511" spans="9:21" x14ac:dyDescent="0.3">
      <c r="I511" s="41"/>
      <c r="M511" s="41"/>
      <c r="Q511" s="41"/>
      <c r="U511" s="41"/>
    </row>
    <row r="512" spans="9:21" x14ac:dyDescent="0.3">
      <c r="I512" s="41"/>
      <c r="M512" s="41"/>
      <c r="Q512" s="41"/>
      <c r="U512" s="41"/>
    </row>
    <row r="513" spans="9:21" x14ac:dyDescent="0.3">
      <c r="I513" s="41"/>
      <c r="M513" s="41"/>
      <c r="Q513" s="41"/>
      <c r="U513" s="41"/>
    </row>
    <row r="514" spans="9:21" x14ac:dyDescent="0.3">
      <c r="I514" s="41"/>
      <c r="M514" s="41"/>
      <c r="Q514" s="41"/>
      <c r="U514" s="41"/>
    </row>
    <row r="515" spans="9:21" x14ac:dyDescent="0.3">
      <c r="I515" s="41"/>
      <c r="M515" s="41"/>
      <c r="Q515" s="41"/>
      <c r="U515" s="41"/>
    </row>
    <row r="516" spans="9:21" x14ac:dyDescent="0.3">
      <c r="I516" s="41"/>
      <c r="M516" s="41"/>
      <c r="Q516" s="41"/>
      <c r="U516" s="41"/>
    </row>
    <row r="517" spans="9:21" x14ac:dyDescent="0.3">
      <c r="I517" s="41"/>
      <c r="M517" s="41"/>
      <c r="Q517" s="41"/>
      <c r="U517" s="41"/>
    </row>
    <row r="518" spans="9:21" x14ac:dyDescent="0.3">
      <c r="I518" s="41"/>
      <c r="M518" s="41"/>
      <c r="Q518" s="41"/>
      <c r="U518" s="41"/>
    </row>
    <row r="519" spans="9:21" x14ac:dyDescent="0.3">
      <c r="I519" s="41"/>
      <c r="M519" s="41"/>
      <c r="Q519" s="41"/>
      <c r="U519" s="41"/>
    </row>
    <row r="520" spans="9:21" x14ac:dyDescent="0.3">
      <c r="I520" s="41"/>
      <c r="M520" s="41"/>
      <c r="Q520" s="41"/>
      <c r="U520" s="41"/>
    </row>
    <row r="521" spans="9:21" x14ac:dyDescent="0.3">
      <c r="I521" s="41"/>
      <c r="M521" s="41"/>
      <c r="Q521" s="41"/>
      <c r="U521" s="41"/>
    </row>
    <row r="522" spans="9:21" x14ac:dyDescent="0.3">
      <c r="I522" s="41"/>
      <c r="M522" s="41"/>
      <c r="Q522" s="41"/>
      <c r="U522" s="41"/>
    </row>
    <row r="523" spans="9:21" x14ac:dyDescent="0.3">
      <c r="I523" s="41"/>
      <c r="M523" s="41"/>
      <c r="Q523" s="41"/>
      <c r="U523" s="41"/>
    </row>
    <row r="524" spans="9:21" x14ac:dyDescent="0.3">
      <c r="I524" s="41"/>
      <c r="M524" s="41"/>
      <c r="Q524" s="41"/>
      <c r="U524" s="41"/>
    </row>
    <row r="525" spans="9:21" x14ac:dyDescent="0.3">
      <c r="I525" s="41"/>
      <c r="M525" s="41"/>
      <c r="Q525" s="41"/>
      <c r="U525" s="41"/>
    </row>
    <row r="526" spans="9:21" x14ac:dyDescent="0.3">
      <c r="I526" s="41"/>
      <c r="M526" s="41"/>
      <c r="Q526" s="41"/>
      <c r="U526" s="41"/>
    </row>
    <row r="527" spans="9:21" x14ac:dyDescent="0.3">
      <c r="I527" s="41"/>
      <c r="M527" s="41"/>
      <c r="Q527" s="41"/>
      <c r="U527" s="41"/>
    </row>
    <row r="528" spans="9:21" x14ac:dyDescent="0.3">
      <c r="I528" s="41"/>
      <c r="M528" s="41"/>
      <c r="Q528" s="41"/>
      <c r="U528" s="41"/>
    </row>
    <row r="529" spans="9:21" x14ac:dyDescent="0.3">
      <c r="I529" s="41"/>
      <c r="M529" s="41"/>
      <c r="Q529" s="41"/>
      <c r="U529" s="41"/>
    </row>
    <row r="530" spans="9:21" x14ac:dyDescent="0.3">
      <c r="I530" s="41"/>
      <c r="M530" s="41"/>
      <c r="Q530" s="41"/>
      <c r="U530" s="41"/>
    </row>
    <row r="531" spans="9:21" x14ac:dyDescent="0.3">
      <c r="I531" s="41"/>
      <c r="M531" s="41"/>
      <c r="Q531" s="41"/>
      <c r="U531" s="41"/>
    </row>
    <row r="532" spans="9:21" x14ac:dyDescent="0.3">
      <c r="I532" s="41"/>
      <c r="M532" s="41"/>
      <c r="Q532" s="41"/>
      <c r="U532" s="41"/>
    </row>
    <row r="533" spans="9:21" x14ac:dyDescent="0.3">
      <c r="I533" s="41"/>
      <c r="M533" s="41"/>
      <c r="Q533" s="41"/>
      <c r="U533" s="41"/>
    </row>
    <row r="534" spans="9:21" x14ac:dyDescent="0.3">
      <c r="I534" s="41"/>
      <c r="M534" s="41"/>
      <c r="Q534" s="41"/>
      <c r="U534" s="41"/>
    </row>
    <row r="535" spans="9:21" x14ac:dyDescent="0.3">
      <c r="I535" s="41"/>
      <c r="M535" s="41"/>
      <c r="Q535" s="41"/>
      <c r="U535" s="41"/>
    </row>
    <row r="536" spans="9:21" x14ac:dyDescent="0.3">
      <c r="I536" s="41"/>
      <c r="M536" s="41"/>
      <c r="Q536" s="41"/>
      <c r="U536" s="41"/>
    </row>
    <row r="537" spans="9:21" x14ac:dyDescent="0.3">
      <c r="I537" s="41"/>
      <c r="M537" s="41"/>
      <c r="Q537" s="41"/>
      <c r="U537" s="41"/>
    </row>
    <row r="538" spans="9:21" x14ac:dyDescent="0.3">
      <c r="I538" s="41"/>
      <c r="M538" s="41"/>
      <c r="Q538" s="41"/>
      <c r="U538" s="41"/>
    </row>
    <row r="539" spans="9:21" x14ac:dyDescent="0.3">
      <c r="I539" s="41"/>
      <c r="M539" s="41"/>
      <c r="Q539" s="41"/>
      <c r="U539" s="41"/>
    </row>
    <row r="540" spans="9:21" x14ac:dyDescent="0.3">
      <c r="I540" s="41"/>
      <c r="M540" s="41"/>
      <c r="Q540" s="41"/>
      <c r="U540" s="41"/>
    </row>
    <row r="541" spans="9:21" x14ac:dyDescent="0.3">
      <c r="I541" s="41"/>
      <c r="M541" s="41"/>
      <c r="Q541" s="41"/>
      <c r="U541" s="41"/>
    </row>
    <row r="542" spans="9:21" x14ac:dyDescent="0.3">
      <c r="I542" s="41"/>
      <c r="M542" s="41"/>
      <c r="Q542" s="41"/>
      <c r="U542" s="41"/>
    </row>
    <row r="543" spans="9:21" x14ac:dyDescent="0.3">
      <c r="I543" s="41"/>
      <c r="M543" s="41"/>
      <c r="Q543" s="41"/>
      <c r="U543" s="41"/>
    </row>
    <row r="544" spans="9:21" x14ac:dyDescent="0.3">
      <c r="I544" s="41"/>
      <c r="M544" s="41"/>
      <c r="Q544" s="41"/>
      <c r="U544" s="41"/>
    </row>
    <row r="545" spans="9:21" x14ac:dyDescent="0.3">
      <c r="I545" s="41"/>
      <c r="M545" s="41"/>
      <c r="Q545" s="41"/>
      <c r="U545" s="41"/>
    </row>
    <row r="546" spans="9:21" x14ac:dyDescent="0.3">
      <c r="I546" s="41"/>
      <c r="M546" s="41"/>
      <c r="Q546" s="41"/>
      <c r="U546" s="41"/>
    </row>
    <row r="547" spans="9:21" x14ac:dyDescent="0.3">
      <c r="I547" s="41"/>
      <c r="M547" s="41"/>
      <c r="Q547" s="41"/>
      <c r="U547" s="41"/>
    </row>
    <row r="548" spans="9:21" x14ac:dyDescent="0.3">
      <c r="I548" s="41"/>
      <c r="M548" s="41"/>
      <c r="Q548" s="41"/>
      <c r="U548" s="41"/>
    </row>
    <row r="549" spans="9:21" x14ac:dyDescent="0.3">
      <c r="I549" s="41"/>
      <c r="M549" s="41"/>
      <c r="Q549" s="41"/>
      <c r="U549" s="41"/>
    </row>
    <row r="550" spans="9:21" x14ac:dyDescent="0.3">
      <c r="I550" s="41"/>
      <c r="M550" s="41"/>
      <c r="Q550" s="41"/>
      <c r="U550" s="41"/>
    </row>
    <row r="551" spans="9:21" x14ac:dyDescent="0.3">
      <c r="I551" s="41"/>
      <c r="M551" s="41"/>
      <c r="Q551" s="41"/>
      <c r="U551" s="41"/>
    </row>
    <row r="552" spans="9:21" x14ac:dyDescent="0.3">
      <c r="I552" s="41"/>
      <c r="M552" s="41"/>
      <c r="Q552" s="41"/>
      <c r="U552" s="41"/>
    </row>
    <row r="553" spans="9:21" x14ac:dyDescent="0.3">
      <c r="I553" s="41"/>
      <c r="M553" s="41"/>
      <c r="Q553" s="41"/>
      <c r="U553" s="41"/>
    </row>
    <row r="554" spans="9:21" x14ac:dyDescent="0.3">
      <c r="I554" s="41"/>
      <c r="M554" s="41"/>
      <c r="Q554" s="41"/>
      <c r="U554" s="41"/>
    </row>
    <row r="555" spans="9:21" x14ac:dyDescent="0.3">
      <c r="I555" s="41"/>
      <c r="M555" s="41"/>
      <c r="Q555" s="41"/>
      <c r="U555" s="41"/>
    </row>
    <row r="556" spans="9:21" x14ac:dyDescent="0.3">
      <c r="I556" s="41"/>
      <c r="M556" s="41"/>
      <c r="Q556" s="41"/>
      <c r="U556" s="41"/>
    </row>
    <row r="557" spans="9:21" x14ac:dyDescent="0.3">
      <c r="I557" s="41"/>
      <c r="M557" s="41"/>
      <c r="Q557" s="41"/>
      <c r="U557" s="41"/>
    </row>
    <row r="558" spans="9:21" x14ac:dyDescent="0.3">
      <c r="I558" s="41"/>
      <c r="M558" s="41"/>
      <c r="Q558" s="41"/>
      <c r="U558" s="41"/>
    </row>
    <row r="559" spans="9:21" x14ac:dyDescent="0.3">
      <c r="I559" s="41"/>
      <c r="M559" s="41"/>
      <c r="Q559" s="41"/>
      <c r="U559" s="41"/>
    </row>
    <row r="560" spans="9:21" x14ac:dyDescent="0.3">
      <c r="I560" s="41"/>
      <c r="M560" s="41"/>
      <c r="Q560" s="41"/>
      <c r="U560" s="41"/>
    </row>
    <row r="561" spans="9:21" x14ac:dyDescent="0.3">
      <c r="I561" s="41"/>
      <c r="M561" s="41"/>
      <c r="Q561" s="41"/>
      <c r="U561" s="41"/>
    </row>
    <row r="562" spans="9:21" x14ac:dyDescent="0.3">
      <c r="I562" s="41"/>
      <c r="M562" s="41"/>
      <c r="Q562" s="41"/>
      <c r="U562" s="41"/>
    </row>
    <row r="563" spans="9:21" x14ac:dyDescent="0.3">
      <c r="I563" s="41"/>
      <c r="M563" s="41"/>
      <c r="Q563" s="41"/>
      <c r="U563" s="41"/>
    </row>
    <row r="564" spans="9:21" x14ac:dyDescent="0.3">
      <c r="I564" s="41"/>
      <c r="M564" s="41"/>
      <c r="Q564" s="41"/>
      <c r="U564" s="41"/>
    </row>
    <row r="565" spans="9:21" x14ac:dyDescent="0.3">
      <c r="I565" s="41"/>
      <c r="M565" s="41"/>
      <c r="Q565" s="41"/>
      <c r="U565" s="41"/>
    </row>
    <row r="566" spans="9:21" x14ac:dyDescent="0.3">
      <c r="I566" s="41"/>
      <c r="M566" s="41"/>
      <c r="Q566" s="41"/>
      <c r="U566" s="41"/>
    </row>
    <row r="567" spans="9:21" x14ac:dyDescent="0.3">
      <c r="I567" s="41"/>
      <c r="M567" s="41"/>
      <c r="Q567" s="41"/>
      <c r="U567" s="41"/>
    </row>
    <row r="568" spans="9:21" x14ac:dyDescent="0.3">
      <c r="I568" s="41"/>
      <c r="M568" s="41"/>
      <c r="Q568" s="41"/>
      <c r="U568" s="41"/>
    </row>
    <row r="569" spans="9:21" x14ac:dyDescent="0.3">
      <c r="I569" s="41"/>
      <c r="M569" s="41"/>
      <c r="Q569" s="41"/>
      <c r="U569" s="41"/>
    </row>
    <row r="570" spans="9:21" x14ac:dyDescent="0.3">
      <c r="I570" s="41"/>
      <c r="M570" s="41"/>
      <c r="Q570" s="41"/>
      <c r="U570" s="41"/>
    </row>
    <row r="571" spans="9:21" x14ac:dyDescent="0.3">
      <c r="I571" s="41"/>
      <c r="M571" s="41"/>
      <c r="Q571" s="41"/>
      <c r="U571" s="41"/>
    </row>
    <row r="572" spans="9:21" x14ac:dyDescent="0.3">
      <c r="I572" s="41"/>
      <c r="M572" s="41"/>
      <c r="Q572" s="41"/>
      <c r="U572" s="41"/>
    </row>
    <row r="573" spans="9:21" x14ac:dyDescent="0.3">
      <c r="I573" s="41"/>
      <c r="M573" s="41"/>
      <c r="Q573" s="41"/>
      <c r="U573" s="41"/>
    </row>
    <row r="574" spans="9:21" x14ac:dyDescent="0.3">
      <c r="I574" s="41"/>
      <c r="M574" s="41"/>
      <c r="Q574" s="41"/>
      <c r="U574" s="41"/>
    </row>
    <row r="575" spans="9:21" x14ac:dyDescent="0.3">
      <c r="I575" s="41"/>
      <c r="M575" s="41"/>
      <c r="Q575" s="41"/>
      <c r="U575" s="41"/>
    </row>
    <row r="576" spans="9:21" x14ac:dyDescent="0.3">
      <c r="I576" s="41"/>
      <c r="M576" s="41"/>
      <c r="Q576" s="41"/>
      <c r="U576" s="41"/>
    </row>
    <row r="577" spans="9:21" x14ac:dyDescent="0.3">
      <c r="I577" s="41"/>
      <c r="M577" s="41"/>
      <c r="Q577" s="41"/>
      <c r="U577" s="41"/>
    </row>
    <row r="578" spans="9:21" x14ac:dyDescent="0.3">
      <c r="I578" s="41"/>
      <c r="M578" s="41"/>
      <c r="Q578" s="41"/>
      <c r="U578" s="41"/>
    </row>
    <row r="579" spans="9:21" x14ac:dyDescent="0.3">
      <c r="I579" s="41"/>
      <c r="M579" s="41"/>
      <c r="Q579" s="41"/>
      <c r="U579" s="41"/>
    </row>
    <row r="580" spans="9:21" x14ac:dyDescent="0.3">
      <c r="I580" s="41"/>
      <c r="M580" s="41"/>
      <c r="Q580" s="41"/>
      <c r="U580" s="41"/>
    </row>
    <row r="581" spans="9:21" x14ac:dyDescent="0.3">
      <c r="I581" s="41"/>
      <c r="M581" s="41"/>
      <c r="Q581" s="41"/>
      <c r="U581" s="41"/>
    </row>
    <row r="582" spans="9:21" x14ac:dyDescent="0.3">
      <c r="I582" s="41"/>
      <c r="M582" s="41"/>
      <c r="Q582" s="41"/>
      <c r="U582" s="41"/>
    </row>
    <row r="583" spans="9:21" x14ac:dyDescent="0.3">
      <c r="I583" s="41"/>
      <c r="M583" s="41"/>
      <c r="Q583" s="41"/>
      <c r="U583" s="41"/>
    </row>
    <row r="584" spans="9:21" x14ac:dyDescent="0.3">
      <c r="I584" s="41"/>
      <c r="M584" s="41"/>
      <c r="Q584" s="41"/>
      <c r="U584" s="41"/>
    </row>
    <row r="585" spans="9:21" x14ac:dyDescent="0.3">
      <c r="I585" s="41"/>
      <c r="M585" s="41"/>
      <c r="Q585" s="41"/>
      <c r="U585" s="41"/>
    </row>
    <row r="586" spans="9:21" x14ac:dyDescent="0.3">
      <c r="I586" s="41"/>
      <c r="M586" s="41"/>
      <c r="Q586" s="41"/>
      <c r="U586" s="41"/>
    </row>
    <row r="587" spans="9:21" x14ac:dyDescent="0.3">
      <c r="I587" s="41"/>
      <c r="M587" s="41"/>
      <c r="Q587" s="41"/>
      <c r="U587" s="41"/>
    </row>
    <row r="588" spans="9:21" x14ac:dyDescent="0.3">
      <c r="I588" s="41"/>
      <c r="M588" s="41"/>
      <c r="Q588" s="41"/>
      <c r="U588" s="41"/>
    </row>
    <row r="589" spans="9:21" x14ac:dyDescent="0.3">
      <c r="I589" s="41"/>
      <c r="M589" s="41"/>
      <c r="Q589" s="41"/>
      <c r="U589" s="41"/>
    </row>
    <row r="590" spans="9:21" x14ac:dyDescent="0.3">
      <c r="I590" s="41"/>
      <c r="M590" s="41"/>
      <c r="Q590" s="41"/>
      <c r="U590" s="41"/>
    </row>
    <row r="591" spans="9:21" x14ac:dyDescent="0.3">
      <c r="I591" s="41"/>
      <c r="M591" s="41"/>
      <c r="Q591" s="41"/>
      <c r="U591" s="41"/>
    </row>
    <row r="592" spans="9:21" x14ac:dyDescent="0.3">
      <c r="I592" s="41"/>
      <c r="M592" s="41"/>
      <c r="Q592" s="41"/>
      <c r="U592" s="41"/>
    </row>
    <row r="593" spans="9:21" x14ac:dyDescent="0.3">
      <c r="I593" s="41"/>
      <c r="M593" s="41"/>
      <c r="Q593" s="41"/>
      <c r="U593" s="41"/>
    </row>
    <row r="594" spans="9:21" x14ac:dyDescent="0.3">
      <c r="I594" s="41"/>
      <c r="M594" s="41"/>
      <c r="Q594" s="41"/>
      <c r="U594" s="41"/>
    </row>
    <row r="595" spans="9:21" x14ac:dyDescent="0.3">
      <c r="I595" s="41"/>
      <c r="M595" s="41"/>
      <c r="Q595" s="41"/>
      <c r="U595" s="41"/>
    </row>
    <row r="596" spans="9:21" x14ac:dyDescent="0.3">
      <c r="I596" s="41"/>
      <c r="M596" s="41"/>
      <c r="Q596" s="41"/>
      <c r="U596" s="41"/>
    </row>
    <row r="597" spans="9:21" x14ac:dyDescent="0.3">
      <c r="I597" s="41"/>
      <c r="M597" s="41"/>
      <c r="Q597" s="41"/>
      <c r="U597" s="41"/>
    </row>
    <row r="598" spans="9:21" x14ac:dyDescent="0.3">
      <c r="I598" s="41"/>
      <c r="M598" s="41"/>
      <c r="Q598" s="41"/>
      <c r="U598" s="41"/>
    </row>
    <row r="599" spans="9:21" x14ac:dyDescent="0.3">
      <c r="I599" s="41"/>
      <c r="M599" s="41"/>
      <c r="Q599" s="41"/>
      <c r="U599" s="41"/>
    </row>
    <row r="600" spans="9:21" x14ac:dyDescent="0.3">
      <c r="I600" s="41"/>
      <c r="M600" s="41"/>
      <c r="Q600" s="41"/>
      <c r="U600" s="41"/>
    </row>
    <row r="601" spans="9:21" x14ac:dyDescent="0.3">
      <c r="I601" s="41"/>
      <c r="M601" s="41"/>
      <c r="Q601" s="41"/>
      <c r="U601" s="41"/>
    </row>
    <row r="602" spans="9:21" x14ac:dyDescent="0.3">
      <c r="I602" s="41"/>
      <c r="M602" s="41"/>
      <c r="Q602" s="41"/>
      <c r="U602" s="41"/>
    </row>
    <row r="603" spans="9:21" x14ac:dyDescent="0.3">
      <c r="I603" s="41"/>
      <c r="M603" s="41"/>
      <c r="Q603" s="41"/>
      <c r="U603" s="41"/>
    </row>
    <row r="604" spans="9:21" x14ac:dyDescent="0.3">
      <c r="I604" s="41"/>
      <c r="M604" s="41"/>
      <c r="Q604" s="41"/>
      <c r="U604" s="41"/>
    </row>
    <row r="605" spans="9:21" x14ac:dyDescent="0.3">
      <c r="I605" s="41"/>
      <c r="M605" s="41"/>
      <c r="Q605" s="41"/>
      <c r="U605" s="41"/>
    </row>
    <row r="606" spans="9:21" x14ac:dyDescent="0.3">
      <c r="I606" s="41"/>
      <c r="M606" s="41"/>
      <c r="Q606" s="41"/>
      <c r="U606" s="41"/>
    </row>
    <row r="607" spans="9:21" x14ac:dyDescent="0.3">
      <c r="I607" s="41"/>
      <c r="M607" s="41"/>
      <c r="Q607" s="41"/>
      <c r="U607" s="41"/>
    </row>
    <row r="608" spans="9:21" x14ac:dyDescent="0.3">
      <c r="I608" s="41"/>
      <c r="M608" s="41"/>
      <c r="Q608" s="41"/>
      <c r="U608" s="41"/>
    </row>
    <row r="609" spans="9:21" x14ac:dyDescent="0.3">
      <c r="I609" s="41"/>
      <c r="M609" s="41"/>
      <c r="Q609" s="41"/>
      <c r="U609" s="41"/>
    </row>
    <row r="610" spans="9:21" x14ac:dyDescent="0.3">
      <c r="I610" s="41"/>
      <c r="M610" s="41"/>
      <c r="Q610" s="41"/>
      <c r="U610" s="41"/>
    </row>
    <row r="611" spans="9:21" x14ac:dyDescent="0.3">
      <c r="I611" s="41"/>
      <c r="M611" s="41"/>
      <c r="Q611" s="41"/>
      <c r="U611" s="41"/>
    </row>
    <row r="612" spans="9:21" x14ac:dyDescent="0.3">
      <c r="I612" s="41"/>
      <c r="M612" s="41"/>
      <c r="Q612" s="41"/>
      <c r="U612" s="41"/>
    </row>
    <row r="613" spans="9:21" x14ac:dyDescent="0.3">
      <c r="I613" s="41"/>
      <c r="M613" s="41"/>
      <c r="Q613" s="41"/>
      <c r="U613" s="41"/>
    </row>
    <row r="614" spans="9:21" x14ac:dyDescent="0.3">
      <c r="I614" s="41"/>
      <c r="M614" s="41"/>
      <c r="Q614" s="41"/>
      <c r="U614" s="41"/>
    </row>
    <row r="615" spans="9:21" x14ac:dyDescent="0.3">
      <c r="I615" s="41"/>
      <c r="M615" s="41"/>
      <c r="Q615" s="41"/>
      <c r="U615" s="41"/>
    </row>
    <row r="616" spans="9:21" x14ac:dyDescent="0.3">
      <c r="I616" s="41"/>
      <c r="M616" s="41"/>
      <c r="Q616" s="41"/>
      <c r="U616" s="41"/>
    </row>
    <row r="617" spans="9:21" x14ac:dyDescent="0.3">
      <c r="I617" s="41"/>
      <c r="M617" s="41"/>
      <c r="Q617" s="41"/>
      <c r="U617" s="41"/>
    </row>
    <row r="618" spans="9:21" x14ac:dyDescent="0.3">
      <c r="I618" s="41"/>
      <c r="M618" s="41"/>
      <c r="Q618" s="41"/>
      <c r="U618" s="41"/>
    </row>
    <row r="619" spans="9:21" x14ac:dyDescent="0.3">
      <c r="I619" s="41"/>
      <c r="M619" s="41"/>
      <c r="Q619" s="41"/>
      <c r="U619" s="41"/>
    </row>
    <row r="620" spans="9:21" x14ac:dyDescent="0.3">
      <c r="I620" s="41"/>
      <c r="M620" s="41"/>
      <c r="Q620" s="41"/>
      <c r="U620" s="41"/>
    </row>
    <row r="621" spans="9:21" x14ac:dyDescent="0.3">
      <c r="I621" s="41"/>
      <c r="M621" s="41"/>
      <c r="Q621" s="41"/>
      <c r="U621" s="41"/>
    </row>
    <row r="622" spans="9:21" x14ac:dyDescent="0.3">
      <c r="I622" s="41"/>
      <c r="M622" s="41"/>
      <c r="Q622" s="41"/>
      <c r="U622" s="41"/>
    </row>
    <row r="623" spans="9:21" x14ac:dyDescent="0.3">
      <c r="I623" s="41"/>
      <c r="M623" s="41"/>
      <c r="Q623" s="41"/>
      <c r="U623" s="41"/>
    </row>
    <row r="624" spans="9:21" x14ac:dyDescent="0.3">
      <c r="I624" s="41"/>
      <c r="M624" s="41"/>
      <c r="Q624" s="41"/>
      <c r="U624" s="41"/>
    </row>
    <row r="625" spans="9:21" x14ac:dyDescent="0.3">
      <c r="I625" s="41"/>
      <c r="M625" s="41"/>
      <c r="Q625" s="41"/>
      <c r="U625" s="41"/>
    </row>
    <row r="626" spans="9:21" x14ac:dyDescent="0.3">
      <c r="I626" s="41"/>
      <c r="M626" s="41"/>
      <c r="Q626" s="41"/>
      <c r="U626" s="41"/>
    </row>
    <row r="627" spans="9:21" x14ac:dyDescent="0.3">
      <c r="I627" s="41"/>
      <c r="M627" s="41"/>
      <c r="Q627" s="41"/>
      <c r="U627" s="41"/>
    </row>
    <row r="628" spans="9:21" x14ac:dyDescent="0.3">
      <c r="I628" s="41"/>
      <c r="M628" s="41"/>
      <c r="Q628" s="41"/>
      <c r="U628" s="41"/>
    </row>
    <row r="629" spans="9:21" x14ac:dyDescent="0.3">
      <c r="I629" s="41"/>
      <c r="M629" s="41"/>
      <c r="Q629" s="41"/>
      <c r="U629" s="41"/>
    </row>
    <row r="630" spans="9:21" x14ac:dyDescent="0.3">
      <c r="I630" s="41"/>
      <c r="M630" s="41"/>
      <c r="Q630" s="41"/>
      <c r="U630" s="41"/>
    </row>
    <row r="631" spans="9:21" x14ac:dyDescent="0.3">
      <c r="I631" s="41"/>
      <c r="M631" s="41"/>
      <c r="Q631" s="41"/>
      <c r="U631" s="41"/>
    </row>
    <row r="632" spans="9:21" x14ac:dyDescent="0.3">
      <c r="I632" s="41"/>
      <c r="M632" s="41"/>
      <c r="Q632" s="41"/>
      <c r="U632" s="41"/>
    </row>
    <row r="633" spans="9:21" x14ac:dyDescent="0.3">
      <c r="I633" s="41"/>
      <c r="M633" s="41"/>
      <c r="Q633" s="41"/>
      <c r="U633" s="41"/>
    </row>
    <row r="634" spans="9:21" x14ac:dyDescent="0.3">
      <c r="I634" s="41"/>
      <c r="M634" s="41"/>
      <c r="Q634" s="41"/>
      <c r="U634" s="41"/>
    </row>
    <row r="635" spans="9:21" x14ac:dyDescent="0.3">
      <c r="I635" s="41"/>
      <c r="M635" s="41"/>
      <c r="Q635" s="41"/>
      <c r="U635" s="41"/>
    </row>
    <row r="636" spans="9:21" x14ac:dyDescent="0.3">
      <c r="I636" s="41"/>
      <c r="M636" s="41"/>
      <c r="Q636" s="41"/>
      <c r="U636" s="41"/>
    </row>
    <row r="637" spans="9:21" x14ac:dyDescent="0.3">
      <c r="I637" s="41"/>
      <c r="M637" s="41"/>
      <c r="Q637" s="41"/>
      <c r="U637" s="41"/>
    </row>
    <row r="638" spans="9:21" x14ac:dyDescent="0.3">
      <c r="I638" s="41"/>
      <c r="M638" s="41"/>
      <c r="Q638" s="41"/>
      <c r="U638" s="41"/>
    </row>
    <row r="639" spans="9:21" x14ac:dyDescent="0.3">
      <c r="I639" s="41"/>
      <c r="M639" s="41"/>
      <c r="Q639" s="41"/>
      <c r="U639" s="41"/>
    </row>
    <row r="640" spans="9:21" x14ac:dyDescent="0.3">
      <c r="I640" s="41"/>
      <c r="M640" s="41"/>
      <c r="Q640" s="41"/>
      <c r="U640" s="41"/>
    </row>
    <row r="641" spans="9:21" x14ac:dyDescent="0.3">
      <c r="I641" s="41"/>
      <c r="M641" s="41"/>
      <c r="Q641" s="41"/>
      <c r="U641" s="41"/>
    </row>
    <row r="642" spans="9:21" x14ac:dyDescent="0.3">
      <c r="I642" s="41"/>
      <c r="M642" s="41"/>
      <c r="Q642" s="41"/>
      <c r="U642" s="41"/>
    </row>
    <row r="643" spans="9:21" x14ac:dyDescent="0.3">
      <c r="I643" s="41"/>
      <c r="M643" s="41"/>
      <c r="Q643" s="41"/>
      <c r="U643" s="41"/>
    </row>
    <row r="644" spans="9:21" x14ac:dyDescent="0.3">
      <c r="I644" s="41"/>
      <c r="M644" s="41"/>
      <c r="Q644" s="41"/>
      <c r="U644" s="41"/>
    </row>
    <row r="645" spans="9:21" x14ac:dyDescent="0.3">
      <c r="I645" s="41"/>
      <c r="M645" s="41"/>
      <c r="Q645" s="41"/>
      <c r="U645" s="41"/>
    </row>
    <row r="646" spans="9:21" x14ac:dyDescent="0.3">
      <c r="I646" s="41"/>
      <c r="M646" s="41"/>
      <c r="Q646" s="41"/>
      <c r="U646" s="41"/>
    </row>
    <row r="647" spans="9:21" x14ac:dyDescent="0.3">
      <c r="I647" s="41"/>
      <c r="M647" s="41"/>
      <c r="Q647" s="41"/>
      <c r="U647" s="41"/>
    </row>
    <row r="648" spans="9:21" x14ac:dyDescent="0.3">
      <c r="I648" s="41"/>
      <c r="M648" s="41"/>
      <c r="Q648" s="41"/>
      <c r="U648" s="41"/>
    </row>
    <row r="649" spans="9:21" x14ac:dyDescent="0.3">
      <c r="I649" s="41"/>
      <c r="M649" s="41"/>
      <c r="Q649" s="41"/>
      <c r="U649" s="41"/>
    </row>
  </sheetData>
  <mergeCells count="4">
    <mergeCell ref="F4:H4"/>
    <mergeCell ref="J4:L4"/>
    <mergeCell ref="N4:P4"/>
    <mergeCell ref="R4:T4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80C3F-C647-43B5-8A9B-36ADF8A34C7A}">
  <sheetPr codeName="Sheet9">
    <tabColor rgb="FF00B0F0"/>
  </sheetPr>
  <dimension ref="A1:R97"/>
  <sheetViews>
    <sheetView zoomScaleNormal="100" workbookViewId="0">
      <selection activeCell="A18" sqref="A18"/>
    </sheetView>
  </sheetViews>
  <sheetFormatPr defaultRowHeight="32.799999999999997" customHeight="1" x14ac:dyDescent="0.3"/>
  <cols>
    <col min="1" max="1" width="22.375" style="2" customWidth="1"/>
    <col min="2" max="2" width="42.125" style="2" hidden="1" customWidth="1"/>
    <col min="3" max="3" width="77.375" style="2" hidden="1" customWidth="1"/>
    <col min="4" max="4" width="15.5" style="2" bestFit="1" customWidth="1"/>
    <col min="5" max="5" width="20.25" style="2" bestFit="1" customWidth="1"/>
    <col min="6" max="7" width="16.125" style="2" bestFit="1" customWidth="1"/>
    <col min="8" max="8" width="16" style="2" bestFit="1" customWidth="1"/>
    <col min="9" max="9" width="20" style="2" bestFit="1" customWidth="1"/>
    <col min="10" max="10" width="9" style="2"/>
    <col min="11" max="11" width="15.625" style="2" customWidth="1"/>
    <col min="12" max="15" width="9" style="2"/>
    <col min="16" max="18" width="0" style="2" hidden="1" customWidth="1"/>
    <col min="19" max="16384" width="9" style="2"/>
  </cols>
  <sheetData>
    <row r="1" spans="1:18" ht="32.799999999999997" customHeight="1" x14ac:dyDescent="0.3">
      <c r="A1" s="12" t="s">
        <v>0</v>
      </c>
      <c r="B1" s="8" t="s">
        <v>14</v>
      </c>
      <c r="C1" s="9" t="s">
        <v>15</v>
      </c>
      <c r="D1" s="10" t="s">
        <v>98</v>
      </c>
      <c r="E1" s="16" t="s">
        <v>99</v>
      </c>
      <c r="F1" s="49" t="s">
        <v>162</v>
      </c>
      <c r="G1" s="11" t="s">
        <v>163</v>
      </c>
      <c r="H1" s="8" t="s">
        <v>164</v>
      </c>
      <c r="I1" s="8" t="s">
        <v>165</v>
      </c>
      <c r="J1" s="8" t="s">
        <v>166</v>
      </c>
      <c r="K1" s="8" t="s">
        <v>167</v>
      </c>
      <c r="L1" s="8" t="s">
        <v>363</v>
      </c>
      <c r="M1" s="8" t="s">
        <v>364</v>
      </c>
    </row>
    <row r="2" spans="1:18" ht="32.799999999999997" customHeight="1" x14ac:dyDescent="0.3">
      <c r="A2" s="27" t="s">
        <v>94</v>
      </c>
      <c r="B2" s="2" t="str">
        <f>MID(시즌이미지12[[#This Row],[열1]],33,33)</f>
        <v>1M9fxr8vIra3-wxudAp0eIxc_vbVavLTI</v>
      </c>
      <c r="C2" s="2" t="str">
        <f>"https://lh3.googleusercontent.com/d/" &amp; 시즌이미지12[[#This Row],[파일ID]]</f>
        <v>https://lh3.googleusercontent.com/d/1M9fxr8vIra3-wxudAp0eIxc_vbVavLTI</v>
      </c>
      <c r="D2" s="3" t="s">
        <v>16</v>
      </c>
      <c r="E2" s="17" t="s">
        <v>2</v>
      </c>
      <c r="F2" s="50" t="e" vm="68">
        <f>_xlfn.IMAGE(시즌이미지12[[#This Row],[함수용주소를 DIRECT주소로 변경]],시즌이미지12[[#This Row],[팀약자]],3,30,30)</f>
        <v>#VALUE!</v>
      </c>
      <c r="G2" s="4" t="e" vm="69">
        <f>_xlfn.IMAGE(시즌이미지12[[#This Row],[함수용주소를 DIRECT주소로 변경]],시즌이미지12[[#This Row],[팀약자]],3,35,35)</f>
        <v>#VALUE!</v>
      </c>
      <c r="H2" s="2" t="e" vm="70">
        <f>_xlfn.IMAGE(시즌이미지12[[#This Row],[함수용주소를 DIRECT주소로 변경]],시즌이미지12[[#This Row],[팀약자]],3,60,60)</f>
        <v>#VALUE!</v>
      </c>
      <c r="I2" s="2" t="e" vm="71">
        <f>_xlfn.IMAGE(시즌이미지12[[#This Row],[함수용주소를 DIRECT주소로 변경]],시즌이미지12[[#This Row],[팀약자]],3,75,75)</f>
        <v>#VALUE!</v>
      </c>
      <c r="J2" s="2" t="e" vm="72">
        <f>_xlfn.IMAGE(시즌이미지12[[#This Row],[함수용주소를 DIRECT주소로 변경]],시즌이미지12[[#This Row],[팀약자]],3,85,85)</f>
        <v>#VALUE!</v>
      </c>
      <c r="K2" s="2" t="e" vm="73">
        <f>_xlfn.IMAGE(시즌이미지12[[#This Row],[함수용주소를 DIRECT주소로 변경]],시즌이미지12[[#This Row],[팀약자]],3,125,125)</f>
        <v>#VALUE!</v>
      </c>
      <c r="L2" s="2" t="e" vm="74">
        <f>_xlfn.IMAGE(시즌이미지12[[#This Row],[함수용주소를 DIRECT주소로 변경]],시즌이미지12[[#This Row],[팀약자]],3,150,150)</f>
        <v>#VALUE!</v>
      </c>
      <c r="M2" s="2" t="e" vm="75">
        <f>_xlfn.IMAGE(시즌이미지12[[#This Row],[함수용주소를 DIRECT주소로 변경]],시즌이미지12[[#This Row],[팀약자]],3,180,180)</f>
        <v>#VALUE!</v>
      </c>
    </row>
    <row r="3" spans="1:18" ht="32.799999999999997" customHeight="1" x14ac:dyDescent="0.3">
      <c r="A3" s="7" t="s">
        <v>17</v>
      </c>
      <c r="B3" s="2" t="str">
        <f>MID(시즌이미지12[[#This Row],[열1]],33,33)</f>
        <v>1Oe0BhCDjicyhK-IVGrtw6-ZPssH0P_fL</v>
      </c>
      <c r="C3" s="2" t="str">
        <f>"https://lh3.googleusercontent.com/d/" &amp; 시즌이미지12[[#This Row],[파일ID]]</f>
        <v>https://lh3.googleusercontent.com/d/1Oe0BhCDjicyhK-IVGrtw6-ZPssH0P_fL</v>
      </c>
      <c r="D3" s="3" t="s">
        <v>18</v>
      </c>
      <c r="E3" s="17" t="s">
        <v>38</v>
      </c>
      <c r="F3" s="50" t="e" vm="76">
        <f>_xlfn.IMAGE(시즌이미지12[[#This Row],[함수용주소를 DIRECT주소로 변경]],시즌이미지12[[#This Row],[팀약자]],3,30,30)</f>
        <v>#VALUE!</v>
      </c>
      <c r="G3" s="4" t="e" vm="77">
        <f>_xlfn.IMAGE(시즌이미지12[[#This Row],[함수용주소를 DIRECT주소로 변경]],시즌이미지12[[#This Row],[팀약자]],3,35,35)</f>
        <v>#VALUE!</v>
      </c>
      <c r="H3" s="2" t="e" vm="78">
        <f>_xlfn.IMAGE(시즌이미지12[[#This Row],[함수용주소를 DIRECT주소로 변경]],시즌이미지12[[#This Row],[팀약자]],3,60,60)</f>
        <v>#VALUE!</v>
      </c>
      <c r="I3" s="2" t="e" vm="79">
        <f>_xlfn.IMAGE(시즌이미지12[[#This Row],[함수용주소를 DIRECT주소로 변경]],시즌이미지12[[#This Row],[팀약자]],3,75,75)</f>
        <v>#VALUE!</v>
      </c>
      <c r="J3" s="2" t="e" vm="80">
        <f>_xlfn.IMAGE(시즌이미지12[[#This Row],[함수용주소를 DIRECT주소로 변경]],시즌이미지12[[#This Row],[팀약자]],3,85,85)</f>
        <v>#VALUE!</v>
      </c>
      <c r="K3" s="2" t="e" vm="81">
        <f>_xlfn.IMAGE(시즌이미지12[[#This Row],[함수용주소를 DIRECT주소로 변경]],시즌이미지12[[#This Row],[팀약자]],3,125,125)</f>
        <v>#VALUE!</v>
      </c>
      <c r="L3" s="2" t="e" vm="82">
        <f>_xlfn.IMAGE(시즌이미지12[[#This Row],[함수용주소를 DIRECT주소로 변경]],시즌이미지12[[#This Row],[팀약자]],3,150,150)</f>
        <v>#VALUE!</v>
      </c>
      <c r="M3" s="2" t="e" vm="83">
        <f>_xlfn.IMAGE(시즌이미지12[[#This Row],[함수용주소를 DIRECT주소로 변경]],시즌이미지12[[#This Row],[팀약자]],3,180,180)</f>
        <v>#VALUE!</v>
      </c>
      <c r="Q3" s="5">
        <v>1</v>
      </c>
      <c r="R3" s="6">
        <f>Q3*37.8</f>
        <v>37.799999999999997</v>
      </c>
    </row>
    <row r="4" spans="1:18" ht="32.799999999999997" customHeight="1" x14ac:dyDescent="0.3">
      <c r="A4" s="27" t="s">
        <v>127</v>
      </c>
      <c r="B4" s="2" t="str">
        <f>MID(시즌이미지12[[#This Row],[열1]],33,33)</f>
        <v>1ge87Wvv_Pnf5ZYWaeXGWOYysw8FtjQ7u</v>
      </c>
      <c r="C4" s="2" t="str">
        <f>"https://lh3.googleusercontent.com/d/" &amp; 시즌이미지12[[#This Row],[파일ID]]</f>
        <v>https://lh3.googleusercontent.com/d/1ge87Wvv_Pnf5ZYWaeXGWOYysw8FtjQ7u</v>
      </c>
      <c r="D4" s="3" t="s">
        <v>19</v>
      </c>
      <c r="E4" s="17" t="s">
        <v>101</v>
      </c>
      <c r="F4" s="50" t="e" vm="84">
        <f>_xlfn.IMAGE(시즌이미지12[[#This Row],[함수용주소를 DIRECT주소로 변경]],시즌이미지12[[#This Row],[팀약자]],3,30,30)</f>
        <v>#VALUE!</v>
      </c>
      <c r="G4" s="4" t="e" vm="85">
        <f>_xlfn.IMAGE(시즌이미지12[[#This Row],[함수용주소를 DIRECT주소로 변경]],시즌이미지12[[#This Row],[팀약자]],3,35,35)</f>
        <v>#VALUE!</v>
      </c>
      <c r="H4" s="2" t="e" vm="86">
        <f>_xlfn.IMAGE(시즌이미지12[[#This Row],[함수용주소를 DIRECT주소로 변경]],시즌이미지12[[#This Row],[팀약자]],3,60,60)</f>
        <v>#VALUE!</v>
      </c>
      <c r="I4" s="2" t="e" vm="87">
        <f>_xlfn.IMAGE(시즌이미지12[[#This Row],[함수용주소를 DIRECT주소로 변경]],시즌이미지12[[#This Row],[팀약자]],3,75,75)</f>
        <v>#VALUE!</v>
      </c>
      <c r="J4" s="2" t="e" vm="88">
        <f>_xlfn.IMAGE(시즌이미지12[[#This Row],[함수용주소를 DIRECT주소로 변경]],시즌이미지12[[#This Row],[팀약자]],3,85,85)</f>
        <v>#VALUE!</v>
      </c>
      <c r="K4" s="2" t="e" vm="89">
        <f>_xlfn.IMAGE(시즌이미지12[[#This Row],[함수용주소를 DIRECT주소로 변경]],시즌이미지12[[#This Row],[팀약자]],3,125,125)</f>
        <v>#VALUE!</v>
      </c>
      <c r="L4" s="2" t="e" vm="90">
        <f>_xlfn.IMAGE(시즌이미지12[[#This Row],[함수용주소를 DIRECT주소로 변경]],시즌이미지12[[#This Row],[팀약자]],3,150,150)</f>
        <v>#VALUE!</v>
      </c>
      <c r="M4" s="2" t="e" vm="91">
        <f>_xlfn.IMAGE(시즌이미지12[[#This Row],[함수용주소를 DIRECT주소로 변경]],시즌이미지12[[#This Row],[팀약자]],3,180,180)</f>
        <v>#VALUE!</v>
      </c>
      <c r="O4" s="2" t="s">
        <v>140</v>
      </c>
      <c r="P4" s="74" t="e" vm="4">
        <f>VLOOKUP(O4,$E:$G,2,0)</f>
        <v>#VALUE!</v>
      </c>
      <c r="Q4" s="5">
        <v>0.89</v>
      </c>
      <c r="R4" s="6">
        <f>Q4*37.8</f>
        <v>33.641999999999996</v>
      </c>
    </row>
    <row r="5" spans="1:18" ht="32.799999999999997" customHeight="1" x14ac:dyDescent="0.3">
      <c r="A5" s="7" t="s">
        <v>20</v>
      </c>
      <c r="B5" s="2" t="str">
        <f>MID(시즌이미지12[[#This Row],[열1]],33,33)</f>
        <v>1HwPb8ze_CzGsa3OAt7rTCJvx3M1XEcXy</v>
      </c>
      <c r="C5" s="2" t="str">
        <f>"https://lh3.googleusercontent.com/d/" &amp; 시즌이미지12[[#This Row],[파일ID]]</f>
        <v>https://lh3.googleusercontent.com/d/1HwPb8ze_CzGsa3OAt7rTCJvx3M1XEcXy</v>
      </c>
      <c r="D5" s="3" t="s">
        <v>21</v>
      </c>
      <c r="E5" s="17" t="s">
        <v>3</v>
      </c>
      <c r="F5" s="50" t="e" vm="92">
        <f>_xlfn.IMAGE(시즌이미지12[[#This Row],[함수용주소를 DIRECT주소로 변경]],시즌이미지12[[#This Row],[팀약자]],3,30,30)</f>
        <v>#VALUE!</v>
      </c>
      <c r="G5" s="4" t="e" vm="93">
        <f>_xlfn.IMAGE(시즌이미지12[[#This Row],[함수용주소를 DIRECT주소로 변경]],시즌이미지12[[#This Row],[팀약자]],3,35,35)</f>
        <v>#VALUE!</v>
      </c>
      <c r="H5" s="2" t="e" vm="94">
        <f>_xlfn.IMAGE(시즌이미지12[[#This Row],[함수용주소를 DIRECT주소로 변경]],시즌이미지12[[#This Row],[팀약자]],3,60,60)</f>
        <v>#VALUE!</v>
      </c>
      <c r="I5" s="2" t="e" vm="95">
        <f>_xlfn.IMAGE(시즌이미지12[[#This Row],[함수용주소를 DIRECT주소로 변경]],시즌이미지12[[#This Row],[팀약자]],3,75,75)</f>
        <v>#VALUE!</v>
      </c>
      <c r="J5" s="2" t="e" vm="96">
        <f>_xlfn.IMAGE(시즌이미지12[[#This Row],[함수용주소를 DIRECT주소로 변경]],시즌이미지12[[#This Row],[팀약자]],3,85,85)</f>
        <v>#VALUE!</v>
      </c>
      <c r="K5" s="2" t="e" vm="97">
        <f>_xlfn.IMAGE(시즌이미지12[[#This Row],[함수용주소를 DIRECT주소로 변경]],시즌이미지12[[#This Row],[팀약자]],3,125,125)</f>
        <v>#VALUE!</v>
      </c>
      <c r="L5" s="2" t="e" vm="98">
        <f>_xlfn.IMAGE(시즌이미지12[[#This Row],[함수용주소를 DIRECT주소로 변경]],시즌이미지12[[#This Row],[팀약자]],3,150,150)</f>
        <v>#VALUE!</v>
      </c>
      <c r="M5" s="2" t="e" vm="99">
        <f>_xlfn.IMAGE(시즌이미지12[[#This Row],[함수용주소를 DIRECT주소로 변경]],시즌이미지12[[#This Row],[팀약자]],3,180,180)</f>
        <v>#VALUE!</v>
      </c>
      <c r="O5" s="2" t="s">
        <v>126</v>
      </c>
      <c r="P5" s="74" t="e" vm="6">
        <f t="shared" ref="P5:P19" si="0">VLOOKUP(O5,$E:$G,2,0)</f>
        <v>#VALUE!</v>
      </c>
      <c r="Q5" s="5">
        <v>1.1100000000000001</v>
      </c>
      <c r="R5" s="6">
        <f>Q5*37.8</f>
        <v>41.957999999999998</v>
      </c>
    </row>
    <row r="6" spans="1:18" ht="32.799999999999997" customHeight="1" x14ac:dyDescent="0.3">
      <c r="A6" s="7" t="s">
        <v>22</v>
      </c>
      <c r="B6" s="2" t="str">
        <f>MID(시즌이미지12[[#This Row],[열1]],33,33)</f>
        <v>1519utytmvRS4xl2zaPa2g8Q1QmuqB8-6</v>
      </c>
      <c r="C6" s="2" t="str">
        <f>"https://lh3.googleusercontent.com/d/" &amp; 시즌이미지12[[#This Row],[파일ID]]</f>
        <v>https://lh3.googleusercontent.com/d/1519utytmvRS4xl2zaPa2g8Q1QmuqB8-6</v>
      </c>
      <c r="D6" s="3" t="s">
        <v>23</v>
      </c>
      <c r="E6" s="17" t="s">
        <v>39</v>
      </c>
      <c r="F6" s="50" t="e" vm="100">
        <f>_xlfn.IMAGE(시즌이미지12[[#This Row],[함수용주소를 DIRECT주소로 변경]],시즌이미지12[[#This Row],[팀약자]],3,30,30)</f>
        <v>#VALUE!</v>
      </c>
      <c r="G6" s="4" t="e" vm="101">
        <f>_xlfn.IMAGE(시즌이미지12[[#This Row],[함수용주소를 DIRECT주소로 변경]],시즌이미지12[[#This Row],[팀약자]],3,35,35)</f>
        <v>#VALUE!</v>
      </c>
      <c r="H6" s="2" t="e" vm="102">
        <f>_xlfn.IMAGE(시즌이미지12[[#This Row],[함수용주소를 DIRECT주소로 변경]],시즌이미지12[[#This Row],[팀약자]],3,60,60)</f>
        <v>#VALUE!</v>
      </c>
      <c r="I6" s="2" t="e" vm="103">
        <f>_xlfn.IMAGE(시즌이미지12[[#This Row],[함수용주소를 DIRECT주소로 변경]],시즌이미지12[[#This Row],[팀약자]],3,75,75)</f>
        <v>#VALUE!</v>
      </c>
      <c r="J6" s="2" t="e" vm="104">
        <f>_xlfn.IMAGE(시즌이미지12[[#This Row],[함수용주소를 DIRECT주소로 변경]],시즌이미지12[[#This Row],[팀약자]],3,85,85)</f>
        <v>#VALUE!</v>
      </c>
      <c r="K6" s="2" t="e" vm="105">
        <f>_xlfn.IMAGE(시즌이미지12[[#This Row],[함수용주소를 DIRECT주소로 변경]],시즌이미지12[[#This Row],[팀약자]],3,125,125)</f>
        <v>#VALUE!</v>
      </c>
      <c r="L6" s="2" t="e" vm="106">
        <f>_xlfn.IMAGE(시즌이미지12[[#This Row],[함수용주소를 DIRECT주소로 변경]],시즌이미지12[[#This Row],[팀약자]],3,150,150)</f>
        <v>#VALUE!</v>
      </c>
      <c r="M6" s="2" t="e" vm="107">
        <f>_xlfn.IMAGE(시즌이미지12[[#This Row],[함수용주소를 DIRECT주소로 변경]],시즌이미지12[[#This Row],[팀약자]],3,180,180)</f>
        <v>#VALUE!</v>
      </c>
      <c r="O6" s="2" t="s">
        <v>141</v>
      </c>
      <c r="P6" s="74" t="e" vm="8">
        <f t="shared" si="0"/>
        <v>#VALUE!</v>
      </c>
      <c r="Q6" s="5"/>
      <c r="R6" s="6"/>
    </row>
    <row r="7" spans="1:18" ht="32.799999999999997" customHeight="1" x14ac:dyDescent="0.3">
      <c r="A7" s="7" t="s">
        <v>24</v>
      </c>
      <c r="B7" s="2" t="str">
        <f>MID(시즌이미지12[[#This Row],[열1]],33,33)</f>
        <v>1iFd6qnPGwIhKzVqy65GosRyat5ly6Sh7</v>
      </c>
      <c r="C7" s="2" t="str">
        <f>"https://lh3.googleusercontent.com/d/" &amp; 시즌이미지12[[#This Row],[파일ID]]</f>
        <v>https://lh3.googleusercontent.com/d/1iFd6qnPGwIhKzVqy65GosRyat5ly6Sh7</v>
      </c>
      <c r="D7" s="3" t="s">
        <v>25</v>
      </c>
      <c r="E7" s="17" t="s">
        <v>126</v>
      </c>
      <c r="F7" s="50" t="e" vm="108">
        <f>_xlfn.IMAGE(시즌이미지12[[#This Row],[함수용주소를 DIRECT주소로 변경]],시즌이미지12[[#This Row],[팀약자]],3,30,30)</f>
        <v>#VALUE!</v>
      </c>
      <c r="G7" s="4" t="e" vm="109">
        <f>_xlfn.IMAGE(시즌이미지12[[#This Row],[함수용주소를 DIRECT주소로 변경]],시즌이미지12[[#This Row],[팀약자]],3,35,35)</f>
        <v>#VALUE!</v>
      </c>
      <c r="H7" s="2" t="e" vm="110">
        <f>_xlfn.IMAGE(시즌이미지12[[#This Row],[함수용주소를 DIRECT주소로 변경]],시즌이미지12[[#This Row],[팀약자]],3,60,60)</f>
        <v>#VALUE!</v>
      </c>
      <c r="I7" s="2" t="e" vm="111">
        <f>_xlfn.IMAGE(시즌이미지12[[#This Row],[함수용주소를 DIRECT주소로 변경]],시즌이미지12[[#This Row],[팀약자]],3,75,75)</f>
        <v>#VALUE!</v>
      </c>
      <c r="J7" s="2" t="e" vm="112">
        <f>_xlfn.IMAGE(시즌이미지12[[#This Row],[함수용주소를 DIRECT주소로 변경]],시즌이미지12[[#This Row],[팀약자]],3,85,85)</f>
        <v>#VALUE!</v>
      </c>
      <c r="K7" s="2" t="e" vm="113">
        <f>_xlfn.IMAGE(시즌이미지12[[#This Row],[함수용주소를 DIRECT주소로 변경]],시즌이미지12[[#This Row],[팀약자]],3,125,125)</f>
        <v>#VALUE!</v>
      </c>
      <c r="L7" s="2" t="e" vm="114">
        <f>_xlfn.IMAGE(시즌이미지12[[#This Row],[함수용주소를 DIRECT주소로 변경]],시즌이미지12[[#This Row],[팀약자]],3,150,150)</f>
        <v>#VALUE!</v>
      </c>
      <c r="M7" s="2" t="e" vm="115">
        <f>_xlfn.IMAGE(시즌이미지12[[#This Row],[함수용주소를 DIRECT주소로 변경]],시즌이미지12[[#This Row],[팀약자]],3,180,180)</f>
        <v>#VALUE!</v>
      </c>
      <c r="O7" s="2" t="s">
        <v>142</v>
      </c>
      <c r="P7" s="74" t="e" vm="9">
        <f t="shared" si="0"/>
        <v>#VALUE!</v>
      </c>
      <c r="Q7" s="5">
        <v>0.81</v>
      </c>
      <c r="R7" s="6">
        <f>Q7*37.8</f>
        <v>30.617999999999999</v>
      </c>
    </row>
    <row r="8" spans="1:18" ht="32.799999999999997" customHeight="1" x14ac:dyDescent="0.3">
      <c r="A8" s="27" t="s">
        <v>403</v>
      </c>
      <c r="B8" s="2" t="str">
        <f>MID(시즌이미지12[[#This Row],[열1]],33,33)</f>
        <v>1lvaJBsW84wG99a4ruVOI47XV5tdLIEgE</v>
      </c>
      <c r="C8" s="2" t="str">
        <f>"https://lh3.googleusercontent.com/d/" &amp; 시즌이미지12[[#This Row],[파일ID]]</f>
        <v>https://lh3.googleusercontent.com/d/1lvaJBsW84wG99a4ruVOI47XV5tdLIEgE</v>
      </c>
      <c r="D8" s="3" t="s">
        <v>45</v>
      </c>
      <c r="E8" s="17" t="s">
        <v>40</v>
      </c>
      <c r="F8" s="50" t="e" vm="116">
        <f>_xlfn.IMAGE(시즌이미지12[[#This Row],[함수용주소를 DIRECT주소로 변경]],시즌이미지12[[#This Row],[팀약자]],3,30,30)</f>
        <v>#VALUE!</v>
      </c>
      <c r="G8" s="4" t="e" vm="117">
        <f>_xlfn.IMAGE(시즌이미지12[[#This Row],[함수용주소를 DIRECT주소로 변경]],시즌이미지12[[#This Row],[팀약자]],3,35,35)</f>
        <v>#VALUE!</v>
      </c>
      <c r="H8" s="2" t="e" vm="118">
        <f>_xlfn.IMAGE(시즌이미지12[[#This Row],[함수용주소를 DIRECT주소로 변경]],시즌이미지12[[#This Row],[팀약자]],3,60,60)</f>
        <v>#VALUE!</v>
      </c>
      <c r="I8" s="2" t="e" vm="119">
        <f>_xlfn.IMAGE(시즌이미지12[[#This Row],[함수용주소를 DIRECT주소로 변경]],시즌이미지12[[#This Row],[팀약자]],3,75,75)</f>
        <v>#VALUE!</v>
      </c>
      <c r="J8" s="2" t="e" vm="120">
        <f>_xlfn.IMAGE(시즌이미지12[[#This Row],[함수용주소를 DIRECT주소로 변경]],시즌이미지12[[#This Row],[팀약자]],3,85,85)</f>
        <v>#VALUE!</v>
      </c>
      <c r="K8" s="2" t="e" vm="121">
        <f>_xlfn.IMAGE(시즌이미지12[[#This Row],[함수용주소를 DIRECT주소로 변경]],시즌이미지12[[#This Row],[팀약자]],3,125,125)</f>
        <v>#VALUE!</v>
      </c>
      <c r="L8" s="2" t="e" vm="122">
        <f>_xlfn.IMAGE(시즌이미지12[[#This Row],[함수용주소를 DIRECT주소로 변경]],시즌이미지12[[#This Row],[팀약자]],3,150,150)</f>
        <v>#VALUE!</v>
      </c>
      <c r="M8" s="2" t="e" vm="123">
        <f>_xlfn.IMAGE(시즌이미지12[[#This Row],[함수용주소를 DIRECT주소로 변경]],시즌이미지12[[#This Row],[팀약자]],3,180,180)</f>
        <v>#VALUE!</v>
      </c>
      <c r="O8" s="2" t="s">
        <v>143</v>
      </c>
      <c r="P8" s="74" t="e" vm="124">
        <f t="shared" si="0"/>
        <v>#VALUE!</v>
      </c>
      <c r="Q8" s="5">
        <v>1.31</v>
      </c>
      <c r="R8" s="6">
        <f>Q8*37.8</f>
        <v>49.518000000000001</v>
      </c>
    </row>
    <row r="9" spans="1:18" ht="32.799999999999997" customHeight="1" x14ac:dyDescent="0.3">
      <c r="A9" s="27" t="s">
        <v>51</v>
      </c>
      <c r="B9" s="2" t="str">
        <f>MID(시즌이미지12[[#This Row],[열1]],33,33)</f>
        <v>11c6WyuJLUdxz7mxUlQhrs7DgvFSWT0qP</v>
      </c>
      <c r="C9" s="2" t="str">
        <f>"https://lh3.googleusercontent.com/d/" &amp; 시즌이미지12[[#This Row],[파일ID]]</f>
        <v>https://lh3.googleusercontent.com/d/11c6WyuJLUdxz7mxUlQhrs7DgvFSWT0qP</v>
      </c>
      <c r="D9" s="3" t="s">
        <v>46</v>
      </c>
      <c r="E9" s="17" t="s">
        <v>41</v>
      </c>
      <c r="F9" s="50" t="e" vm="125">
        <f>_xlfn.IMAGE(시즌이미지12[[#This Row],[함수용주소를 DIRECT주소로 변경]],시즌이미지12[[#This Row],[팀약자]],3,30,30)</f>
        <v>#VALUE!</v>
      </c>
      <c r="G9" s="4" t="e" vm="126">
        <f>_xlfn.IMAGE(시즌이미지12[[#This Row],[함수용주소를 DIRECT주소로 변경]],시즌이미지12[[#This Row],[팀약자]],3,35,35)</f>
        <v>#VALUE!</v>
      </c>
      <c r="H9" s="2" t="e" vm="127">
        <f>_xlfn.IMAGE(시즌이미지12[[#This Row],[함수용주소를 DIRECT주소로 변경]],시즌이미지12[[#This Row],[팀약자]],3,60,60)</f>
        <v>#VALUE!</v>
      </c>
      <c r="I9" s="2" t="e" vm="128">
        <f>_xlfn.IMAGE(시즌이미지12[[#This Row],[함수용주소를 DIRECT주소로 변경]],시즌이미지12[[#This Row],[팀약자]],3,75,75)</f>
        <v>#VALUE!</v>
      </c>
      <c r="J9" s="2" t="e" vm="129">
        <f>_xlfn.IMAGE(시즌이미지12[[#This Row],[함수용주소를 DIRECT주소로 변경]],시즌이미지12[[#This Row],[팀약자]],3,85,85)</f>
        <v>#VALUE!</v>
      </c>
      <c r="K9" s="2" t="e" vm="130">
        <f>_xlfn.IMAGE(시즌이미지12[[#This Row],[함수용주소를 DIRECT주소로 변경]],시즌이미지12[[#This Row],[팀약자]],3,125,125)</f>
        <v>#VALUE!</v>
      </c>
      <c r="L9" s="2" t="e" vm="131">
        <f>_xlfn.IMAGE(시즌이미지12[[#This Row],[함수용주소를 DIRECT주소로 변경]],시즌이미지12[[#This Row],[팀약자]],3,150,150)</f>
        <v>#VALUE!</v>
      </c>
      <c r="M9" s="2" t="e" vm="132">
        <f>_xlfn.IMAGE(시즌이미지12[[#This Row],[함수용주소를 DIRECT주소로 변경]],시즌이미지12[[#This Row],[팀약자]],3,180,180)</f>
        <v>#VALUE!</v>
      </c>
      <c r="O9" s="2" t="s">
        <v>144</v>
      </c>
      <c r="P9" s="74" t="e" vm="2">
        <f t="shared" si="0"/>
        <v>#VALUE!</v>
      </c>
    </row>
    <row r="10" spans="1:18" ht="32.799999999999997" customHeight="1" x14ac:dyDescent="0.3">
      <c r="A10" s="27" t="s">
        <v>50</v>
      </c>
      <c r="B10" s="2" t="str">
        <f>MID(시즌이미지12[[#This Row],[열1]],33,33)</f>
        <v>1SKe5OyMGBddKNxXQwIfpEz-m5Sugr9Wf</v>
      </c>
      <c r="C10" s="2" t="str">
        <f>"https://lh3.googleusercontent.com/d/" &amp; 시즌이미지12[[#This Row],[파일ID]]</f>
        <v>https://lh3.googleusercontent.com/d/1SKe5OyMGBddKNxXQwIfpEz-m5Sugr9Wf</v>
      </c>
      <c r="D10" s="3" t="s">
        <v>47</v>
      </c>
      <c r="E10" s="17" t="s">
        <v>42</v>
      </c>
      <c r="F10" s="50" t="e" vm="133">
        <f>_xlfn.IMAGE(시즌이미지12[[#This Row],[함수용주소를 DIRECT주소로 변경]],시즌이미지12[[#This Row],[팀약자]],3,30,30)</f>
        <v>#VALUE!</v>
      </c>
      <c r="G10" s="4" t="e" vm="134">
        <f>_xlfn.IMAGE(시즌이미지12[[#This Row],[함수용주소를 DIRECT주소로 변경]],시즌이미지12[[#This Row],[팀약자]],3,35,35)</f>
        <v>#VALUE!</v>
      </c>
      <c r="H10" s="2" t="e" vm="135">
        <f>_xlfn.IMAGE(시즌이미지12[[#This Row],[함수용주소를 DIRECT주소로 변경]],시즌이미지12[[#This Row],[팀약자]],3,60,60)</f>
        <v>#VALUE!</v>
      </c>
      <c r="I10" s="2" t="e" vm="136">
        <f>_xlfn.IMAGE(시즌이미지12[[#This Row],[함수용주소를 DIRECT주소로 변경]],시즌이미지12[[#This Row],[팀약자]],3,75,75)</f>
        <v>#VALUE!</v>
      </c>
      <c r="J10" s="2" t="e" vm="137">
        <f>_xlfn.IMAGE(시즌이미지12[[#This Row],[함수용주소를 DIRECT주소로 변경]],시즌이미지12[[#This Row],[팀약자]],3,85,85)</f>
        <v>#VALUE!</v>
      </c>
      <c r="K10" s="2" t="e" vm="138">
        <f>_xlfn.IMAGE(시즌이미지12[[#This Row],[함수용주소를 DIRECT주소로 변경]],시즌이미지12[[#This Row],[팀약자]],3,125,125)</f>
        <v>#VALUE!</v>
      </c>
      <c r="L10" s="2" t="e" vm="139">
        <f>_xlfn.IMAGE(시즌이미지12[[#This Row],[함수용주소를 DIRECT주소로 변경]],시즌이미지12[[#This Row],[팀약자]],3,150,150)</f>
        <v>#VALUE!</v>
      </c>
      <c r="M10" s="2" t="e" vm="140">
        <f>_xlfn.IMAGE(시즌이미지12[[#This Row],[함수용주소를 DIRECT주소로 변경]],시즌이미지12[[#This Row],[팀약자]],3,180,180)</f>
        <v>#VALUE!</v>
      </c>
      <c r="O10" s="6" t="s">
        <v>145</v>
      </c>
      <c r="P10" s="74" t="e" vm="141">
        <f t="shared" si="0"/>
        <v>#VALUE!</v>
      </c>
    </row>
    <row r="11" spans="1:18" ht="32.799999999999997" customHeight="1" x14ac:dyDescent="0.3">
      <c r="A11" s="27" t="s">
        <v>52</v>
      </c>
      <c r="B11" s="2" t="str">
        <f>MID(시즌이미지12[[#This Row],[열1]],33,33)</f>
        <v>16Igzwna8V9A1zCIj2LH_SVzn_zyXUNou</v>
      </c>
      <c r="C11" s="2" t="str">
        <f>"https://lh3.googleusercontent.com/d/" &amp; 시즌이미지12[[#This Row],[파일ID]]</f>
        <v>https://lh3.googleusercontent.com/d/16Igzwna8V9A1zCIj2LH_SVzn_zyXUNou</v>
      </c>
      <c r="D11" s="3" t="s">
        <v>48</v>
      </c>
      <c r="E11" s="17" t="s">
        <v>43</v>
      </c>
      <c r="F11" s="50" t="e" vm="142">
        <f>_xlfn.IMAGE(시즌이미지12[[#This Row],[함수용주소를 DIRECT주소로 변경]],시즌이미지12[[#This Row],[팀약자]],3,30,30)</f>
        <v>#VALUE!</v>
      </c>
      <c r="G11" s="4" t="e" vm="143">
        <f>_xlfn.IMAGE(시즌이미지12[[#This Row],[함수용주소를 DIRECT주소로 변경]],시즌이미지12[[#This Row],[팀약자]],3,35,35)</f>
        <v>#VALUE!</v>
      </c>
      <c r="H11" s="2" t="e" vm="144">
        <f>_xlfn.IMAGE(시즌이미지12[[#This Row],[함수용주소를 DIRECT주소로 변경]],시즌이미지12[[#This Row],[팀약자]],3,60,60)</f>
        <v>#VALUE!</v>
      </c>
      <c r="I11" s="2" t="e" vm="145">
        <f>_xlfn.IMAGE(시즌이미지12[[#This Row],[함수용주소를 DIRECT주소로 변경]],시즌이미지12[[#This Row],[팀약자]],3,75,75)</f>
        <v>#VALUE!</v>
      </c>
      <c r="J11" s="2" t="e" vm="146">
        <f>_xlfn.IMAGE(시즌이미지12[[#This Row],[함수용주소를 DIRECT주소로 변경]],시즌이미지12[[#This Row],[팀약자]],3,85,85)</f>
        <v>#VALUE!</v>
      </c>
      <c r="K11" s="2" t="e" vm="147">
        <f>_xlfn.IMAGE(시즌이미지12[[#This Row],[함수용주소를 DIRECT주소로 변경]],시즌이미지12[[#This Row],[팀약자]],3,125,125)</f>
        <v>#VALUE!</v>
      </c>
      <c r="L11" s="2" t="e" vm="148">
        <f>_xlfn.IMAGE(시즌이미지12[[#This Row],[함수용주소를 DIRECT주소로 변경]],시즌이미지12[[#This Row],[팀약자]],3,150,150)</f>
        <v>#VALUE!</v>
      </c>
      <c r="M11" s="2" t="e" vm="149">
        <f>_xlfn.IMAGE(시즌이미지12[[#This Row],[함수용주소를 DIRECT주소로 변경]],시즌이미지12[[#This Row],[팀약자]],3,180,180)</f>
        <v>#VALUE!</v>
      </c>
      <c r="O11" s="6" t="s">
        <v>146</v>
      </c>
      <c r="P11" s="74" t="e" vm="10">
        <f t="shared" si="0"/>
        <v>#VALUE!</v>
      </c>
    </row>
    <row r="12" spans="1:18" ht="32.799999999999997" customHeight="1" x14ac:dyDescent="0.3">
      <c r="A12" s="27" t="s">
        <v>53</v>
      </c>
      <c r="B12" s="2" t="str">
        <f>MID(시즌이미지12[[#This Row],[열1]],33,33)</f>
        <v>1-xM88c12LfhN6A_Kx3bVzMUA12_zaPIB</v>
      </c>
      <c r="C12" s="2" t="str">
        <f>"https://lh3.googleusercontent.com/d/" &amp; 시즌이미지12[[#This Row],[파일ID]]</f>
        <v>https://lh3.googleusercontent.com/d/1-xM88c12LfhN6A_Kx3bVzMUA12_zaPIB</v>
      </c>
      <c r="D12" s="3" t="s">
        <v>49</v>
      </c>
      <c r="E12" s="17" t="s">
        <v>44</v>
      </c>
      <c r="F12" s="50" t="e" vm="150">
        <f>_xlfn.IMAGE(시즌이미지12[[#This Row],[함수용주소를 DIRECT주소로 변경]],시즌이미지12[[#This Row],[팀약자]],3,30,30)</f>
        <v>#VALUE!</v>
      </c>
      <c r="G12" s="4" t="e" vm="151">
        <f>_xlfn.IMAGE(시즌이미지12[[#This Row],[함수용주소를 DIRECT주소로 변경]],시즌이미지12[[#This Row],[팀약자]],3,35,35)</f>
        <v>#VALUE!</v>
      </c>
      <c r="H12" s="2" t="e" vm="152">
        <f>_xlfn.IMAGE(시즌이미지12[[#This Row],[함수용주소를 DIRECT주소로 변경]],시즌이미지12[[#This Row],[팀약자]],3,60,60)</f>
        <v>#VALUE!</v>
      </c>
      <c r="I12" s="2" t="e" vm="153">
        <f>_xlfn.IMAGE(시즌이미지12[[#This Row],[함수용주소를 DIRECT주소로 변경]],시즌이미지12[[#This Row],[팀약자]],3,75,75)</f>
        <v>#VALUE!</v>
      </c>
      <c r="J12" s="2" t="e" vm="154">
        <f>_xlfn.IMAGE(시즌이미지12[[#This Row],[함수용주소를 DIRECT주소로 변경]],시즌이미지12[[#This Row],[팀약자]],3,85,85)</f>
        <v>#VALUE!</v>
      </c>
      <c r="K12" s="2" t="e" vm="155">
        <f>_xlfn.IMAGE(시즌이미지12[[#This Row],[함수용주소를 DIRECT주소로 변경]],시즌이미지12[[#This Row],[팀약자]],3,125,125)</f>
        <v>#VALUE!</v>
      </c>
      <c r="L12" s="2" t="e" vm="156">
        <f>_xlfn.IMAGE(시즌이미지12[[#This Row],[함수용주소를 DIRECT주소로 변경]],시즌이미지12[[#This Row],[팀약자]],3,150,150)</f>
        <v>#VALUE!</v>
      </c>
      <c r="M12" s="2" t="e" vm="157">
        <f>_xlfn.IMAGE(시즌이미지12[[#This Row],[함수용주소를 DIRECT주소로 변경]],시즌이미지12[[#This Row],[팀약자]],3,180,180)</f>
        <v>#VALUE!</v>
      </c>
      <c r="O12" s="6" t="s">
        <v>76</v>
      </c>
      <c r="P12" s="74" t="e" vm="12">
        <f t="shared" si="0"/>
        <v>#VALUE!</v>
      </c>
    </row>
    <row r="13" spans="1:18" ht="32.799999999999997" customHeight="1" x14ac:dyDescent="0.3">
      <c r="A13" s="27" t="s">
        <v>72</v>
      </c>
      <c r="B13" s="2" t="str">
        <f>MID(시즌이미지12[[#This Row],[열1]],33,33)</f>
        <v>1IUr8XVjhXjb8iRVpKQP5gbsU2h9bWVo-</v>
      </c>
      <c r="C13" s="2" t="str">
        <f>"https://lh3.googleusercontent.com/d/" &amp; 시즌이미지12[[#This Row],[파일ID]]</f>
        <v>https://lh3.googleusercontent.com/d/1IUr8XVjhXjb8iRVpKQP5gbsU2h9bWVo-</v>
      </c>
      <c r="D13" s="3" t="s">
        <v>65</v>
      </c>
      <c r="E13" s="17" t="s">
        <v>59</v>
      </c>
      <c r="F13" s="50" t="e" vm="158">
        <f>_xlfn.IMAGE(시즌이미지12[[#This Row],[함수용주소를 DIRECT주소로 변경]],시즌이미지12[[#This Row],[팀약자]],3,30,30)</f>
        <v>#VALUE!</v>
      </c>
      <c r="G13" s="4" t="e" vm="159">
        <f>_xlfn.IMAGE(시즌이미지12[[#This Row],[함수용주소를 DIRECT주소로 변경]],시즌이미지12[[#This Row],[팀약자]],3,35,35)</f>
        <v>#VALUE!</v>
      </c>
      <c r="H13" s="2" t="e" vm="160">
        <f>_xlfn.IMAGE(시즌이미지12[[#This Row],[함수용주소를 DIRECT주소로 변경]],시즌이미지12[[#This Row],[팀약자]],3,60,60)</f>
        <v>#VALUE!</v>
      </c>
      <c r="I13" s="2" t="e" vm="161">
        <f>_xlfn.IMAGE(시즌이미지12[[#This Row],[함수용주소를 DIRECT주소로 변경]],시즌이미지12[[#This Row],[팀약자]],3,75,75)</f>
        <v>#VALUE!</v>
      </c>
      <c r="J13" s="2" t="e" vm="162">
        <f>_xlfn.IMAGE(시즌이미지12[[#This Row],[함수용주소를 DIRECT주소로 변경]],시즌이미지12[[#This Row],[팀약자]],3,85,85)</f>
        <v>#VALUE!</v>
      </c>
      <c r="K13" s="2" t="e" vm="163">
        <f>_xlfn.IMAGE(시즌이미지12[[#This Row],[함수용주소를 DIRECT주소로 변경]],시즌이미지12[[#This Row],[팀약자]],3,125,125)</f>
        <v>#VALUE!</v>
      </c>
      <c r="L13" s="2" t="e" vm="164">
        <f>_xlfn.IMAGE(시즌이미지12[[#This Row],[함수용주소를 DIRECT주소로 변경]],시즌이미지12[[#This Row],[팀약자]],3,150,150)</f>
        <v>#VALUE!</v>
      </c>
      <c r="M13" s="2" t="e" vm="165">
        <f>_xlfn.IMAGE(시즌이미지12[[#This Row],[함수용주소를 DIRECT주소로 변경]],시즌이미지12[[#This Row],[팀약자]],3,180,180)</f>
        <v>#VALUE!</v>
      </c>
      <c r="O13" s="6" t="s">
        <v>147</v>
      </c>
      <c r="P13" s="74" t="e" vm="166">
        <f t="shared" si="0"/>
        <v>#VALUE!</v>
      </c>
    </row>
    <row r="14" spans="1:18" ht="32.799999999999997" customHeight="1" x14ac:dyDescent="0.3">
      <c r="A14" s="27" t="s">
        <v>73</v>
      </c>
      <c r="B14" s="2" t="str">
        <f>MID(시즌이미지12[[#This Row],[열1]],33,33)</f>
        <v>1U2lyqdhQ8teY7GxDVjB4UxcoP8PlKZyL</v>
      </c>
      <c r="C14" s="2" t="str">
        <f>"https://lh3.googleusercontent.com/d/" &amp; 시즌이미지12[[#This Row],[파일ID]]</f>
        <v>https://lh3.googleusercontent.com/d/1U2lyqdhQ8teY7GxDVjB4UxcoP8PlKZyL</v>
      </c>
      <c r="D14" s="3" t="s">
        <v>66</v>
      </c>
      <c r="E14" s="17" t="s">
        <v>62</v>
      </c>
      <c r="F14" s="50" t="e" vm="167">
        <f>_xlfn.IMAGE(시즌이미지12[[#This Row],[함수용주소를 DIRECT주소로 변경]],시즌이미지12[[#This Row],[팀약자]],3,30,30)</f>
        <v>#VALUE!</v>
      </c>
      <c r="G14" s="4" t="e" vm="168">
        <f>_xlfn.IMAGE(시즌이미지12[[#This Row],[함수용주소를 DIRECT주소로 변경]],시즌이미지12[[#This Row],[팀약자]],3,35,35)</f>
        <v>#VALUE!</v>
      </c>
      <c r="H14" s="2" t="e" vm="169">
        <f>_xlfn.IMAGE(시즌이미지12[[#This Row],[함수용주소를 DIRECT주소로 변경]],시즌이미지12[[#This Row],[팀약자]],3,60,60)</f>
        <v>#VALUE!</v>
      </c>
      <c r="I14" s="2" t="e" vm="170">
        <f>_xlfn.IMAGE(시즌이미지12[[#This Row],[함수용주소를 DIRECT주소로 변경]],시즌이미지12[[#This Row],[팀약자]],3,75,75)</f>
        <v>#VALUE!</v>
      </c>
      <c r="J14" s="2" t="e" vm="171">
        <f>_xlfn.IMAGE(시즌이미지12[[#This Row],[함수용주소를 DIRECT주소로 변경]],시즌이미지12[[#This Row],[팀약자]],3,85,85)</f>
        <v>#VALUE!</v>
      </c>
      <c r="K14" s="2" t="e" vm="172">
        <f>_xlfn.IMAGE(시즌이미지12[[#This Row],[함수용주소를 DIRECT주소로 변경]],시즌이미지12[[#This Row],[팀약자]],3,125,125)</f>
        <v>#VALUE!</v>
      </c>
      <c r="L14" s="2" t="e" vm="173">
        <f>_xlfn.IMAGE(시즌이미지12[[#This Row],[함수용주소를 DIRECT주소로 변경]],시즌이미지12[[#This Row],[팀약자]],3,150,150)</f>
        <v>#VALUE!</v>
      </c>
      <c r="M14" s="2" t="e" vm="174">
        <f>_xlfn.IMAGE(시즌이미지12[[#This Row],[함수용주소를 DIRECT주소로 변경]],시즌이미지12[[#This Row],[팀약자]],3,180,180)</f>
        <v>#VALUE!</v>
      </c>
      <c r="O14" s="6" t="s">
        <v>148</v>
      </c>
      <c r="P14" s="74" t="e" vm="175">
        <f t="shared" si="0"/>
        <v>#VALUE!</v>
      </c>
    </row>
    <row r="15" spans="1:18" ht="32.799999999999997" customHeight="1" x14ac:dyDescent="0.3">
      <c r="A15" s="27" t="s">
        <v>381</v>
      </c>
      <c r="B15" s="2" t="str">
        <f>MID(시즌이미지12[[#This Row],[열1]],33,33)</f>
        <v>116DP3AnseeYBJ_sojLwMUQ_twVkACOnP</v>
      </c>
      <c r="C15" s="2" t="str">
        <f>"https://lh3.googleusercontent.com/d/" &amp; 시즌이미지12[[#This Row],[파일ID]]</f>
        <v>https://lh3.googleusercontent.com/d/116DP3AnseeYBJ_sojLwMUQ_twVkACOnP</v>
      </c>
      <c r="D15" s="3" t="s">
        <v>67</v>
      </c>
      <c r="E15" s="17" t="s">
        <v>56</v>
      </c>
      <c r="F15" s="50" t="e" vm="176">
        <f>_xlfn.IMAGE(시즌이미지12[[#This Row],[함수용주소를 DIRECT주소로 변경]],시즌이미지12[[#This Row],[팀약자]],3,30,30)</f>
        <v>#VALUE!</v>
      </c>
      <c r="G15" s="4" t="e" vm="177">
        <f>_xlfn.IMAGE(시즌이미지12[[#This Row],[함수용주소를 DIRECT주소로 변경]],시즌이미지12[[#This Row],[팀약자]],3,35,35)</f>
        <v>#VALUE!</v>
      </c>
      <c r="H15" s="2" t="e" vm="178">
        <f>_xlfn.IMAGE(시즌이미지12[[#This Row],[함수용주소를 DIRECT주소로 변경]],시즌이미지12[[#This Row],[팀약자]],3,60,60)</f>
        <v>#VALUE!</v>
      </c>
      <c r="I15" s="2" t="e" vm="179">
        <f>_xlfn.IMAGE(시즌이미지12[[#This Row],[함수용주소를 DIRECT주소로 변경]],시즌이미지12[[#This Row],[팀약자]],3,75,75)</f>
        <v>#VALUE!</v>
      </c>
      <c r="J15" s="2" t="e" vm="180">
        <f>_xlfn.IMAGE(시즌이미지12[[#This Row],[함수용주소를 DIRECT주소로 변경]],시즌이미지12[[#This Row],[팀약자]],3,85,85)</f>
        <v>#VALUE!</v>
      </c>
      <c r="K15" s="2" t="e" vm="181">
        <f>_xlfn.IMAGE(시즌이미지12[[#This Row],[함수용주소를 DIRECT주소로 변경]],시즌이미지12[[#This Row],[팀약자]],3,125,125)</f>
        <v>#VALUE!</v>
      </c>
      <c r="L15" s="2" t="e" vm="182">
        <f>_xlfn.IMAGE(시즌이미지12[[#This Row],[함수용주소를 DIRECT주소로 변경]],시즌이미지12[[#This Row],[팀약자]],3,150,150)</f>
        <v>#VALUE!</v>
      </c>
      <c r="M15" s="2" t="e" vm="183">
        <f>_xlfn.IMAGE(시즌이미지12[[#This Row],[함수용주소를 DIRECT주소로 변경]],시즌이미지12[[#This Row],[팀약자]],3,180,180)</f>
        <v>#VALUE!</v>
      </c>
      <c r="O15" s="2" t="s">
        <v>149</v>
      </c>
      <c r="P15" s="74" t="e" vm="184">
        <f t="shared" si="0"/>
        <v>#VALUE!</v>
      </c>
    </row>
    <row r="16" spans="1:18" ht="32.799999999999997" customHeight="1" x14ac:dyDescent="0.3">
      <c r="A16" s="27" t="s">
        <v>75</v>
      </c>
      <c r="B16" s="2" t="str">
        <f>MID(시즌이미지12[[#This Row],[열1]],33,33)</f>
        <v>15Jk32I9lJNP8cC4KdRw58yytaI76oZE8</v>
      </c>
      <c r="C16" s="2" t="str">
        <f>"https://lh3.googleusercontent.com/d/" &amp; 시즌이미지12[[#This Row],[파일ID]]</f>
        <v>https://lh3.googleusercontent.com/d/15Jk32I9lJNP8cC4KdRw58yytaI76oZE8</v>
      </c>
      <c r="D16" s="3" t="s">
        <v>68</v>
      </c>
      <c r="E16" s="17" t="s">
        <v>60</v>
      </c>
      <c r="F16" s="50" t="e" vm="185">
        <f>_xlfn.IMAGE(시즌이미지12[[#This Row],[함수용주소를 DIRECT주소로 변경]],시즌이미지12[[#This Row],[팀약자]],3,30,30)</f>
        <v>#VALUE!</v>
      </c>
      <c r="G16" s="4" t="e" vm="186">
        <f>_xlfn.IMAGE(시즌이미지12[[#This Row],[함수용주소를 DIRECT주소로 변경]],시즌이미지12[[#This Row],[팀약자]],3,35,35)</f>
        <v>#VALUE!</v>
      </c>
      <c r="H16" s="2" t="e" vm="187">
        <f>_xlfn.IMAGE(시즌이미지12[[#This Row],[함수용주소를 DIRECT주소로 변경]],시즌이미지12[[#This Row],[팀약자]],3,60,60)</f>
        <v>#VALUE!</v>
      </c>
      <c r="I16" s="2" t="e" vm="188">
        <f>_xlfn.IMAGE(시즌이미지12[[#This Row],[함수용주소를 DIRECT주소로 변경]],시즌이미지12[[#This Row],[팀약자]],3,75,75)</f>
        <v>#VALUE!</v>
      </c>
      <c r="J16" s="2" t="e" vm="189">
        <f>_xlfn.IMAGE(시즌이미지12[[#This Row],[함수용주소를 DIRECT주소로 변경]],시즌이미지12[[#This Row],[팀약자]],3,85,85)</f>
        <v>#VALUE!</v>
      </c>
      <c r="K16" s="2" t="e" vm="190">
        <f>_xlfn.IMAGE(시즌이미지12[[#This Row],[함수용주소를 DIRECT주소로 변경]],시즌이미지12[[#This Row],[팀약자]],3,125,125)</f>
        <v>#VALUE!</v>
      </c>
      <c r="L16" s="2" t="e" vm="191">
        <f>_xlfn.IMAGE(시즌이미지12[[#This Row],[함수용주소를 DIRECT주소로 변경]],시즌이미지12[[#This Row],[팀약자]],3,150,150)</f>
        <v>#VALUE!</v>
      </c>
      <c r="M16" s="2" t="e" vm="192">
        <f>_xlfn.IMAGE(시즌이미지12[[#This Row],[함수용주소를 DIRECT주소로 변경]],시즌이미지12[[#This Row],[팀약자]],3,180,180)</f>
        <v>#VALUE!</v>
      </c>
      <c r="O16" s="2" t="s">
        <v>150</v>
      </c>
      <c r="P16" s="74" t="e" vm="7">
        <f t="shared" si="0"/>
        <v>#VALUE!</v>
      </c>
    </row>
    <row r="17" spans="1:16" ht="32.799999999999997" customHeight="1" x14ac:dyDescent="0.3">
      <c r="A17" s="27" t="s">
        <v>411</v>
      </c>
      <c r="B17" s="2" t="str">
        <f>MID(시즌이미지12[[#This Row],[열1]],33,33)</f>
        <v>1DfJ2MANVGsO6Ky2FdilrvAeMWUJbasUg</v>
      </c>
      <c r="C17" s="2" t="str">
        <f>"https://lh3.googleusercontent.com/d/" &amp; 시즌이미지12[[#This Row],[파일ID]]</f>
        <v>https://lh3.googleusercontent.com/d/1DfJ2MANVGsO6Ky2FdilrvAeMWUJbasUg</v>
      </c>
      <c r="D17" s="3" t="s">
        <v>69</v>
      </c>
      <c r="E17" s="17" t="s">
        <v>58</v>
      </c>
      <c r="F17" s="50" t="e" vm="193">
        <f>_xlfn.IMAGE(시즌이미지12[[#This Row],[함수용주소를 DIRECT주소로 변경]],시즌이미지12[[#This Row],[팀약자]],3,30,30)</f>
        <v>#VALUE!</v>
      </c>
      <c r="G17" s="4" t="e" vm="194">
        <f>_xlfn.IMAGE(시즌이미지12[[#This Row],[함수용주소를 DIRECT주소로 변경]],시즌이미지12[[#This Row],[팀약자]],3,35,35)</f>
        <v>#VALUE!</v>
      </c>
      <c r="H17" s="2" t="e" vm="195">
        <f>_xlfn.IMAGE(시즌이미지12[[#This Row],[함수용주소를 DIRECT주소로 변경]],시즌이미지12[[#This Row],[팀약자]],3,60,60)</f>
        <v>#VALUE!</v>
      </c>
      <c r="I17" s="2" t="e" vm="196">
        <f>_xlfn.IMAGE(시즌이미지12[[#This Row],[함수용주소를 DIRECT주소로 변경]],시즌이미지12[[#This Row],[팀약자]],3,75,75)</f>
        <v>#VALUE!</v>
      </c>
      <c r="J17" s="2" t="e" vm="197">
        <f>_xlfn.IMAGE(시즌이미지12[[#This Row],[함수용주소를 DIRECT주소로 변경]],시즌이미지12[[#This Row],[팀약자]],3,85,85)</f>
        <v>#VALUE!</v>
      </c>
      <c r="K17" s="2" t="e" vm="198">
        <f>_xlfn.IMAGE(시즌이미지12[[#This Row],[함수용주소를 DIRECT주소로 변경]],시즌이미지12[[#This Row],[팀약자]],3,125,125)</f>
        <v>#VALUE!</v>
      </c>
      <c r="L17" s="2" t="e" vm="199">
        <f>_xlfn.IMAGE(시즌이미지12[[#This Row],[함수용주소를 DIRECT주소로 변경]],시즌이미지12[[#This Row],[팀약자]],3,150,150)</f>
        <v>#VALUE!</v>
      </c>
      <c r="M17" s="2" t="e" vm="200">
        <f>_xlfn.IMAGE(시즌이미지12[[#This Row],[함수용주소를 DIRECT주소로 변경]],시즌이미지12[[#This Row],[팀약자]],3,180,180)</f>
        <v>#VALUE!</v>
      </c>
      <c r="O17" s="2" t="s">
        <v>151</v>
      </c>
      <c r="P17" s="74" t="e" vm="13">
        <f t="shared" si="0"/>
        <v>#VALUE!</v>
      </c>
    </row>
    <row r="18" spans="1:16" ht="32.799999999999997" customHeight="1" x14ac:dyDescent="0.3">
      <c r="A18" s="27" t="s">
        <v>74</v>
      </c>
      <c r="B18" s="2" t="str">
        <f>MID(시즌이미지12[[#This Row],[열1]],33,33)</f>
        <v>1AhfPLy_ylqn97PSBCvL9iCvaX24fE7-9</v>
      </c>
      <c r="C18" s="2" t="str">
        <f>"https://lh3.googleusercontent.com/d/" &amp; 시즌이미지12[[#This Row],[파일ID]]</f>
        <v>https://lh3.googleusercontent.com/d/1AhfPLy_ylqn97PSBCvL9iCvaX24fE7-9</v>
      </c>
      <c r="D18" s="3" t="s">
        <v>70</v>
      </c>
      <c r="E18" s="17" t="s">
        <v>57</v>
      </c>
      <c r="F18" s="50" t="e" vm="201">
        <f>_xlfn.IMAGE(시즌이미지12[[#This Row],[함수용주소를 DIRECT주소로 변경]],시즌이미지12[[#This Row],[팀약자]],3,30,30)</f>
        <v>#VALUE!</v>
      </c>
      <c r="G18" s="4" t="e" vm="202">
        <f>_xlfn.IMAGE(시즌이미지12[[#This Row],[함수용주소를 DIRECT주소로 변경]],시즌이미지12[[#This Row],[팀약자]],3,35,35)</f>
        <v>#VALUE!</v>
      </c>
      <c r="H18" s="2" t="e" vm="203">
        <f>_xlfn.IMAGE(시즌이미지12[[#This Row],[함수용주소를 DIRECT주소로 변경]],시즌이미지12[[#This Row],[팀약자]],3,60,60)</f>
        <v>#VALUE!</v>
      </c>
      <c r="I18" s="2" t="e" vm="204">
        <f>_xlfn.IMAGE(시즌이미지12[[#This Row],[함수용주소를 DIRECT주소로 변경]],시즌이미지12[[#This Row],[팀약자]],3,75,75)</f>
        <v>#VALUE!</v>
      </c>
      <c r="J18" s="2" t="e" vm="205">
        <f>_xlfn.IMAGE(시즌이미지12[[#This Row],[함수용주소를 DIRECT주소로 변경]],시즌이미지12[[#This Row],[팀약자]],3,85,85)</f>
        <v>#VALUE!</v>
      </c>
      <c r="K18" s="2" t="e" vm="206">
        <f>_xlfn.IMAGE(시즌이미지12[[#This Row],[함수용주소를 DIRECT주소로 변경]],시즌이미지12[[#This Row],[팀약자]],3,125,125)</f>
        <v>#VALUE!</v>
      </c>
      <c r="L18" s="2" t="e" vm="207">
        <f>_xlfn.IMAGE(시즌이미지12[[#This Row],[함수용주소를 DIRECT주소로 변경]],시즌이미지12[[#This Row],[팀약자]],3,150,150)</f>
        <v>#VALUE!</v>
      </c>
      <c r="M18" s="2" t="e" vm="208">
        <f>_xlfn.IMAGE(시즌이미지12[[#This Row],[함수용주소를 DIRECT주소로 변경]],시즌이미지12[[#This Row],[팀약자]],3,180,180)</f>
        <v>#VALUE!</v>
      </c>
      <c r="O18" s="2" t="s">
        <v>159</v>
      </c>
      <c r="P18" s="74" t="e" vm="209">
        <f t="shared" si="0"/>
        <v>#VALUE!</v>
      </c>
    </row>
    <row r="19" spans="1:16" ht="32.799999999999997" customHeight="1" x14ac:dyDescent="0.3">
      <c r="A19" s="27" t="s">
        <v>395</v>
      </c>
      <c r="B19" s="2" t="str">
        <f>MID(시즌이미지12[[#This Row],[열1]],33,33)</f>
        <v>1FZsiMCje_V2BlLFgz3VwFifXTU1OwhV3</v>
      </c>
      <c r="C19" s="2" t="str">
        <f>"https://lh3.googleusercontent.com/d/" &amp; 시즌이미지12[[#This Row],[파일ID]]</f>
        <v>https://lh3.googleusercontent.com/d/1FZsiMCje_V2BlLFgz3VwFifXTU1OwhV3</v>
      </c>
      <c r="D19" s="3" t="s">
        <v>71</v>
      </c>
      <c r="E19" s="17" t="s">
        <v>76</v>
      </c>
      <c r="F19" s="50" t="e" vm="210">
        <f>_xlfn.IMAGE(시즌이미지12[[#This Row],[함수용주소를 DIRECT주소로 변경]],시즌이미지12[[#This Row],[팀약자]],3,30,30)</f>
        <v>#VALUE!</v>
      </c>
      <c r="G19" s="4" t="e" vm="211">
        <f>_xlfn.IMAGE(시즌이미지12[[#This Row],[함수용주소를 DIRECT주소로 변경]],시즌이미지12[[#This Row],[팀약자]],3,35,35)</f>
        <v>#VALUE!</v>
      </c>
      <c r="H19" s="2" t="e" vm="212">
        <f>_xlfn.IMAGE(시즌이미지12[[#This Row],[함수용주소를 DIRECT주소로 변경]],시즌이미지12[[#This Row],[팀약자]],3,60,60)</f>
        <v>#VALUE!</v>
      </c>
      <c r="I19" s="2" t="e" vm="213">
        <f>_xlfn.IMAGE(시즌이미지12[[#This Row],[함수용주소를 DIRECT주소로 변경]],시즌이미지12[[#This Row],[팀약자]],3,75,75)</f>
        <v>#VALUE!</v>
      </c>
      <c r="J19" s="2" t="e" vm="214">
        <f>_xlfn.IMAGE(시즌이미지12[[#This Row],[함수용주소를 DIRECT주소로 변경]],시즌이미지12[[#This Row],[팀약자]],3,85,85)</f>
        <v>#VALUE!</v>
      </c>
      <c r="K19" s="2" t="e" vm="215">
        <f>_xlfn.IMAGE(시즌이미지12[[#This Row],[함수용주소를 DIRECT주소로 변경]],시즌이미지12[[#This Row],[팀약자]],3,125,125)</f>
        <v>#VALUE!</v>
      </c>
      <c r="L19" s="2" t="e" vm="216">
        <f>_xlfn.IMAGE(시즌이미지12[[#This Row],[함수용주소를 DIRECT주소로 변경]],시즌이미지12[[#This Row],[팀약자]],3,150,150)</f>
        <v>#VALUE!</v>
      </c>
      <c r="M19" s="2" t="e" vm="217">
        <f>_xlfn.IMAGE(시즌이미지12[[#This Row],[함수용주소를 DIRECT주소로 변경]],시즌이미지12[[#This Row],[팀약자]],3,180,180)</f>
        <v>#VALUE!</v>
      </c>
      <c r="O19" s="2" t="s">
        <v>169</v>
      </c>
      <c r="P19" s="2" t="e" vm="218">
        <f t="shared" si="0"/>
        <v>#VALUE!</v>
      </c>
    </row>
    <row r="20" spans="1:16" ht="32.799999999999997" customHeight="1" x14ac:dyDescent="0.3">
      <c r="A20" s="27" t="s">
        <v>88</v>
      </c>
      <c r="B20" s="2" t="str">
        <f>MID(시즌이미지12[[#This Row],[열1]],33,33)</f>
        <v>1l0Z5EmFT0dhYHqxr4i7onuYaYidbPYQ5</v>
      </c>
      <c r="C20" s="2" t="str">
        <f>"https://lh3.googleusercontent.com/d/" &amp; 시즌이미지12[[#This Row],[파일ID]]</f>
        <v>https://lh3.googleusercontent.com/d/1l0Z5EmFT0dhYHqxr4i7onuYaYidbPYQ5</v>
      </c>
      <c r="D20" s="3" t="s">
        <v>82</v>
      </c>
      <c r="E20" s="17" t="s">
        <v>77</v>
      </c>
      <c r="F20" s="50" t="e" vm="219">
        <f>_xlfn.IMAGE(시즌이미지12[[#This Row],[함수용주소를 DIRECT주소로 변경]],시즌이미지12[[#This Row],[팀약자]],3,30,30)</f>
        <v>#VALUE!</v>
      </c>
      <c r="G20" s="4" t="e" vm="220">
        <f>_xlfn.IMAGE(시즌이미지12[[#This Row],[함수용주소를 DIRECT주소로 변경]],시즌이미지12[[#This Row],[팀약자]],3,35,35)</f>
        <v>#VALUE!</v>
      </c>
      <c r="H20" s="2" t="e" vm="221">
        <f>_xlfn.IMAGE(시즌이미지12[[#This Row],[함수용주소를 DIRECT주소로 변경]],시즌이미지12[[#This Row],[팀약자]],3,60,60)</f>
        <v>#VALUE!</v>
      </c>
      <c r="I20" s="2" t="e" vm="222">
        <f>_xlfn.IMAGE(시즌이미지12[[#This Row],[함수용주소를 DIRECT주소로 변경]],시즌이미지12[[#This Row],[팀약자]],3,75,75)</f>
        <v>#VALUE!</v>
      </c>
      <c r="J20" s="2" t="e" vm="223">
        <f>_xlfn.IMAGE(시즌이미지12[[#This Row],[함수용주소를 DIRECT주소로 변경]],시즌이미지12[[#This Row],[팀약자]],3,85,85)</f>
        <v>#VALUE!</v>
      </c>
      <c r="K20" s="2" t="e" vm="224">
        <f>_xlfn.IMAGE(시즌이미지12[[#This Row],[함수용주소를 DIRECT주소로 변경]],시즌이미지12[[#This Row],[팀약자]],3,125,125)</f>
        <v>#VALUE!</v>
      </c>
      <c r="L20" s="2" t="e" vm="225">
        <f>_xlfn.IMAGE(시즌이미지12[[#This Row],[함수용주소를 DIRECT주소로 변경]],시즌이미지12[[#This Row],[팀약자]],3,150,150)</f>
        <v>#VALUE!</v>
      </c>
      <c r="M20" s="2" t="e" vm="226">
        <f>_xlfn.IMAGE(시즌이미지12[[#This Row],[함수용주소를 DIRECT주소로 변경]],시즌이미지12[[#This Row],[팀약자]],3,180,180)</f>
        <v>#VALUE!</v>
      </c>
    </row>
    <row r="21" spans="1:16" ht="32.799999999999997" customHeight="1" x14ac:dyDescent="0.3">
      <c r="A21" s="27" t="s">
        <v>90</v>
      </c>
      <c r="B21" s="2" t="str">
        <f>MID(시즌이미지12[[#This Row],[열1]],33,33)</f>
        <v>10nTzFsuuqP45hsk7Ru7EbXAGkwx1dWYV</v>
      </c>
      <c r="C21" s="2" t="str">
        <f>"https://lh3.googleusercontent.com/d/" &amp; 시즌이미지12[[#This Row],[파일ID]]</f>
        <v>https://lh3.googleusercontent.com/d/10nTzFsuuqP45hsk7Ru7EbXAGkwx1dWYV</v>
      </c>
      <c r="D21" s="3" t="s">
        <v>83</v>
      </c>
      <c r="E21" s="17" t="s">
        <v>169</v>
      </c>
      <c r="F21" s="50" t="e" vm="227">
        <f>_xlfn.IMAGE(시즌이미지12[[#This Row],[함수용주소를 DIRECT주소로 변경]],시즌이미지12[[#This Row],[팀약자]],3,30,30)</f>
        <v>#VALUE!</v>
      </c>
      <c r="G21" s="4" t="e" vm="228">
        <f>_xlfn.IMAGE(시즌이미지12[[#This Row],[함수용주소를 DIRECT주소로 변경]],시즌이미지12[[#This Row],[팀약자]],3,35,35)</f>
        <v>#VALUE!</v>
      </c>
      <c r="H21" s="2" t="e" vm="229">
        <f>_xlfn.IMAGE(시즌이미지12[[#This Row],[함수용주소를 DIRECT주소로 변경]],시즌이미지12[[#This Row],[팀약자]],3,60,60)</f>
        <v>#VALUE!</v>
      </c>
      <c r="I21" s="2" t="e" vm="230">
        <f>_xlfn.IMAGE(시즌이미지12[[#This Row],[함수용주소를 DIRECT주소로 변경]],시즌이미지12[[#This Row],[팀약자]],3,75,75)</f>
        <v>#VALUE!</v>
      </c>
      <c r="J21" s="2" t="e" vm="231">
        <f>_xlfn.IMAGE(시즌이미지12[[#This Row],[함수용주소를 DIRECT주소로 변경]],시즌이미지12[[#This Row],[팀약자]],3,85,85)</f>
        <v>#VALUE!</v>
      </c>
      <c r="K21" s="2" t="e" vm="232">
        <f>_xlfn.IMAGE(시즌이미지12[[#This Row],[함수용주소를 DIRECT주소로 변경]],시즌이미지12[[#This Row],[팀약자]],3,125,125)</f>
        <v>#VALUE!</v>
      </c>
      <c r="L21" s="2" t="e" vm="233">
        <f>_xlfn.IMAGE(시즌이미지12[[#This Row],[함수용주소를 DIRECT주소로 변경]],시즌이미지12[[#This Row],[팀약자]],3,150,150)</f>
        <v>#VALUE!</v>
      </c>
      <c r="M21" s="2" t="e" vm="234">
        <f>_xlfn.IMAGE(시즌이미지12[[#This Row],[함수용주소를 DIRECT주소로 변경]],시즌이미지12[[#This Row],[팀약자]],3,180,180)</f>
        <v>#VALUE!</v>
      </c>
    </row>
    <row r="22" spans="1:16" ht="32.799999999999997" customHeight="1" x14ac:dyDescent="0.3">
      <c r="A22" s="27" t="s">
        <v>89</v>
      </c>
      <c r="B22" s="2" t="str">
        <f>MID(시즌이미지12[[#This Row],[열1]],33,33)</f>
        <v>1jaLYu2wYSxHrioIdJfhNpJhC3NHxooDD</v>
      </c>
      <c r="C22" s="2" t="str">
        <f>"https://lh3.googleusercontent.com/d/" &amp; 시즌이미지12[[#This Row],[파일ID]]</f>
        <v>https://lh3.googleusercontent.com/d/1jaLYu2wYSxHrioIdJfhNpJhC3NHxooDD</v>
      </c>
      <c r="D22" s="3" t="s">
        <v>84</v>
      </c>
      <c r="E22" s="17" t="s">
        <v>78</v>
      </c>
      <c r="F22" s="50" t="e" vm="235">
        <f>_xlfn.IMAGE(시즌이미지12[[#This Row],[함수용주소를 DIRECT주소로 변경]],시즌이미지12[[#This Row],[팀약자]],3,30,30)</f>
        <v>#VALUE!</v>
      </c>
      <c r="G22" s="4" t="e" vm="236">
        <f>_xlfn.IMAGE(시즌이미지12[[#This Row],[함수용주소를 DIRECT주소로 변경]],시즌이미지12[[#This Row],[팀약자]],3,35,35)</f>
        <v>#VALUE!</v>
      </c>
      <c r="H22" s="2" t="e" vm="237">
        <f>_xlfn.IMAGE(시즌이미지12[[#This Row],[함수용주소를 DIRECT주소로 변경]],시즌이미지12[[#This Row],[팀약자]],3,60,60)</f>
        <v>#VALUE!</v>
      </c>
      <c r="I22" s="2" t="e" vm="238">
        <f>_xlfn.IMAGE(시즌이미지12[[#This Row],[함수용주소를 DIRECT주소로 변경]],시즌이미지12[[#This Row],[팀약자]],3,75,75)</f>
        <v>#VALUE!</v>
      </c>
      <c r="J22" s="2" t="e" vm="239">
        <f>_xlfn.IMAGE(시즌이미지12[[#This Row],[함수용주소를 DIRECT주소로 변경]],시즌이미지12[[#This Row],[팀약자]],3,85,85)</f>
        <v>#VALUE!</v>
      </c>
      <c r="K22" s="2" t="e" vm="240">
        <f>_xlfn.IMAGE(시즌이미지12[[#This Row],[함수용주소를 DIRECT주소로 변경]],시즌이미지12[[#This Row],[팀약자]],3,125,125)</f>
        <v>#VALUE!</v>
      </c>
      <c r="L22" s="2" t="e" vm="241">
        <f>_xlfn.IMAGE(시즌이미지12[[#This Row],[함수용주소를 DIRECT주소로 변경]],시즌이미지12[[#This Row],[팀약자]],3,150,150)</f>
        <v>#VALUE!</v>
      </c>
      <c r="M22" s="2" t="e" vm="242">
        <f>_xlfn.IMAGE(시즌이미지12[[#This Row],[함수용주소를 DIRECT주소로 변경]],시즌이미지12[[#This Row],[팀약자]],3,180,180)</f>
        <v>#VALUE!</v>
      </c>
    </row>
    <row r="23" spans="1:16" ht="32.799999999999997" customHeight="1" x14ac:dyDescent="0.3">
      <c r="A23" s="27" t="s">
        <v>91</v>
      </c>
      <c r="B23" s="2" t="str">
        <f>MID(시즌이미지12[[#This Row],[열1]],33,33)</f>
        <v>1SEQ-3xjDpyLjOCq14OvHaqkkehIcEIXQ</v>
      </c>
      <c r="C23" s="2" t="str">
        <f>"https://lh3.googleusercontent.com/d/" &amp; 시즌이미지12[[#This Row],[파일ID]]</f>
        <v>https://lh3.googleusercontent.com/d/1SEQ-3xjDpyLjOCq14OvHaqkkehIcEIXQ</v>
      </c>
      <c r="D23" s="3" t="s">
        <v>85</v>
      </c>
      <c r="E23" s="17" t="s">
        <v>79</v>
      </c>
      <c r="F23" s="50" t="e" vm="243">
        <f>_xlfn.IMAGE(시즌이미지12[[#This Row],[함수용주소를 DIRECT주소로 변경]],시즌이미지12[[#This Row],[팀약자]],3,30,30)</f>
        <v>#VALUE!</v>
      </c>
      <c r="G23" s="4" t="e" vm="244">
        <f>_xlfn.IMAGE(시즌이미지12[[#This Row],[함수용주소를 DIRECT주소로 변경]],시즌이미지12[[#This Row],[팀약자]],3,35,35)</f>
        <v>#VALUE!</v>
      </c>
      <c r="H23" s="2" t="e" vm="245">
        <f>_xlfn.IMAGE(시즌이미지12[[#This Row],[함수용주소를 DIRECT주소로 변경]],시즌이미지12[[#This Row],[팀약자]],3,60,60)</f>
        <v>#VALUE!</v>
      </c>
      <c r="I23" s="2" t="e" vm="246">
        <f>_xlfn.IMAGE(시즌이미지12[[#This Row],[함수용주소를 DIRECT주소로 변경]],시즌이미지12[[#This Row],[팀약자]],3,75,75)</f>
        <v>#VALUE!</v>
      </c>
      <c r="J23" s="2" t="e" vm="247">
        <f>_xlfn.IMAGE(시즌이미지12[[#This Row],[함수용주소를 DIRECT주소로 변경]],시즌이미지12[[#This Row],[팀약자]],3,85,85)</f>
        <v>#VALUE!</v>
      </c>
      <c r="K23" s="2" t="e" vm="248">
        <f>_xlfn.IMAGE(시즌이미지12[[#This Row],[함수용주소를 DIRECT주소로 변경]],시즌이미지12[[#This Row],[팀약자]],3,125,125)</f>
        <v>#VALUE!</v>
      </c>
      <c r="L23" s="2" t="e" vm="249">
        <f>_xlfn.IMAGE(시즌이미지12[[#This Row],[함수용주소를 DIRECT주소로 변경]],시즌이미지12[[#This Row],[팀약자]],3,150,150)</f>
        <v>#VALUE!</v>
      </c>
      <c r="M23" s="2" t="e" vm="250">
        <f>_xlfn.IMAGE(시즌이미지12[[#This Row],[함수용주소를 DIRECT주소로 변경]],시즌이미지12[[#This Row],[팀약자]],3,180,180)</f>
        <v>#VALUE!</v>
      </c>
    </row>
    <row r="24" spans="1:16" ht="32.799999999999997" customHeight="1" x14ac:dyDescent="0.3">
      <c r="A24" s="27" t="s">
        <v>92</v>
      </c>
      <c r="B24" s="2" t="str">
        <f>MID(시즌이미지12[[#This Row],[열1]],33,33)</f>
        <v>1bvJGNIpwFr3OMgDX_ofijNsyhqsSff9T</v>
      </c>
      <c r="C24" s="2" t="str">
        <f>"https://lh3.googleusercontent.com/d/" &amp; 시즌이미지12[[#This Row],[파일ID]]</f>
        <v>https://lh3.googleusercontent.com/d/1bvJGNIpwFr3OMgDX_ofijNsyhqsSff9T</v>
      </c>
      <c r="D24" s="3" t="s">
        <v>86</v>
      </c>
      <c r="E24" s="17" t="s">
        <v>80</v>
      </c>
      <c r="F24" s="50" t="e" vm="251">
        <f>_xlfn.IMAGE(시즌이미지12[[#This Row],[함수용주소를 DIRECT주소로 변경]],시즌이미지12[[#This Row],[팀약자]],3,30,30)</f>
        <v>#VALUE!</v>
      </c>
      <c r="G24" s="4" t="e" vm="252">
        <f>_xlfn.IMAGE(시즌이미지12[[#This Row],[함수용주소를 DIRECT주소로 변경]],시즌이미지12[[#This Row],[팀약자]],3,35,35)</f>
        <v>#VALUE!</v>
      </c>
      <c r="H24" s="2" t="e" vm="253">
        <f>_xlfn.IMAGE(시즌이미지12[[#This Row],[함수용주소를 DIRECT주소로 변경]],시즌이미지12[[#This Row],[팀약자]],3,60,60)</f>
        <v>#VALUE!</v>
      </c>
      <c r="I24" s="2" t="e" vm="254">
        <f>_xlfn.IMAGE(시즌이미지12[[#This Row],[함수용주소를 DIRECT주소로 변경]],시즌이미지12[[#This Row],[팀약자]],3,75,75)</f>
        <v>#VALUE!</v>
      </c>
      <c r="J24" s="2" t="e" vm="255">
        <f>_xlfn.IMAGE(시즌이미지12[[#This Row],[함수용주소를 DIRECT주소로 변경]],시즌이미지12[[#This Row],[팀약자]],3,85,85)</f>
        <v>#VALUE!</v>
      </c>
      <c r="K24" s="2" t="e" vm="256">
        <f>_xlfn.IMAGE(시즌이미지12[[#This Row],[함수용주소를 DIRECT주소로 변경]],시즌이미지12[[#This Row],[팀약자]],3,125,125)</f>
        <v>#VALUE!</v>
      </c>
      <c r="L24" s="2" t="e" vm="257">
        <f>_xlfn.IMAGE(시즌이미지12[[#This Row],[함수용주소를 DIRECT주소로 변경]],시즌이미지12[[#This Row],[팀약자]],3,150,150)</f>
        <v>#VALUE!</v>
      </c>
      <c r="M24" s="2" t="e" vm="258">
        <f>_xlfn.IMAGE(시즌이미지12[[#This Row],[함수용주소를 DIRECT주소로 변경]],시즌이미지12[[#This Row],[팀약자]],3,180,180)</f>
        <v>#VALUE!</v>
      </c>
    </row>
    <row r="25" spans="1:16" ht="32.799999999999997" customHeight="1" x14ac:dyDescent="0.3">
      <c r="A25" s="27" t="s">
        <v>93</v>
      </c>
      <c r="B25" s="2" t="str">
        <f>MID(시즌이미지12[[#This Row],[열1]],33,33)</f>
        <v>1wrCMhbnPK2EPBliqfhhsRcXBGpSnyqE7</v>
      </c>
      <c r="C25" s="2" t="str">
        <f>"https://lh3.googleusercontent.com/d/" &amp; 시즌이미지12[[#This Row],[파일ID]]</f>
        <v>https://lh3.googleusercontent.com/d/1wrCMhbnPK2EPBliqfhhsRcXBGpSnyqE7</v>
      </c>
      <c r="D25" s="3" t="s">
        <v>87</v>
      </c>
      <c r="E25" s="17" t="s">
        <v>81</v>
      </c>
      <c r="F25" s="50" t="e" vm="259">
        <f>_xlfn.IMAGE(시즌이미지12[[#This Row],[함수용주소를 DIRECT주소로 변경]],시즌이미지12[[#This Row],[팀약자]],3,30,30)</f>
        <v>#VALUE!</v>
      </c>
      <c r="G25" s="4" t="e" vm="260">
        <f>_xlfn.IMAGE(시즌이미지12[[#This Row],[함수용주소를 DIRECT주소로 변경]],시즌이미지12[[#This Row],[팀약자]],3,35,35)</f>
        <v>#VALUE!</v>
      </c>
      <c r="H25" s="2" t="e" vm="261">
        <f>_xlfn.IMAGE(시즌이미지12[[#This Row],[함수용주소를 DIRECT주소로 변경]],시즌이미지12[[#This Row],[팀약자]],3,60,60)</f>
        <v>#VALUE!</v>
      </c>
      <c r="I25" s="2" t="e" vm="262">
        <f>_xlfn.IMAGE(시즌이미지12[[#This Row],[함수용주소를 DIRECT주소로 변경]],시즌이미지12[[#This Row],[팀약자]],3,75,75)</f>
        <v>#VALUE!</v>
      </c>
      <c r="J25" s="2" t="e" vm="263">
        <f>_xlfn.IMAGE(시즌이미지12[[#This Row],[함수용주소를 DIRECT주소로 변경]],시즌이미지12[[#This Row],[팀약자]],3,85,85)</f>
        <v>#VALUE!</v>
      </c>
      <c r="K25" s="2" t="e" vm="264">
        <f>_xlfn.IMAGE(시즌이미지12[[#This Row],[함수용주소를 DIRECT주소로 변경]],시즌이미지12[[#This Row],[팀약자]],3,125,125)</f>
        <v>#VALUE!</v>
      </c>
      <c r="L25" s="2" t="e" vm="265">
        <f>_xlfn.IMAGE(시즌이미지12[[#This Row],[함수용주소를 DIRECT주소로 변경]],시즌이미지12[[#This Row],[팀약자]],3,150,150)</f>
        <v>#VALUE!</v>
      </c>
      <c r="M25" s="2" t="e" vm="266">
        <f>_xlfn.IMAGE(시즌이미지12[[#This Row],[함수용주소를 DIRECT주소로 변경]],시즌이미지12[[#This Row],[팀약자]],3,180,180)</f>
        <v>#VALUE!</v>
      </c>
    </row>
    <row r="26" spans="1:16" ht="32.799999999999997" customHeight="1" x14ac:dyDescent="0.3">
      <c r="A26" s="27" t="s">
        <v>124</v>
      </c>
      <c r="B26" s="2" t="str">
        <f>MID(시즌이미지12[[#This Row],[열1]],33,33)</f>
        <v>1KLZCGTR_uos5J-wXFoJOfu1ITst6VVAU</v>
      </c>
      <c r="C26" s="2" t="str">
        <f>"https://lh3.googleusercontent.com/d/" &amp; 시즌이미지12[[#This Row],[파일ID]]</f>
        <v>https://lh3.googleusercontent.com/d/1KLZCGTR_uos5J-wXFoJOfu1ITst6VVAU</v>
      </c>
      <c r="D26" s="3" t="s">
        <v>125</v>
      </c>
      <c r="E26" s="17" t="s">
        <v>102</v>
      </c>
      <c r="F26" s="50" t="e" vm="267">
        <f>_xlfn.IMAGE(시즌이미지12[[#This Row],[함수용주소를 DIRECT주소로 변경]],시즌이미지12[[#This Row],[팀약자]],3,30,30)</f>
        <v>#VALUE!</v>
      </c>
      <c r="G26" s="4" t="e" vm="268">
        <f>_xlfn.IMAGE(시즌이미지12[[#This Row],[함수용주소를 DIRECT주소로 변경]],시즌이미지12[[#This Row],[팀약자]],3,35,35)</f>
        <v>#VALUE!</v>
      </c>
      <c r="H26" s="2" t="e" vm="269">
        <f>_xlfn.IMAGE(시즌이미지12[[#This Row],[함수용주소를 DIRECT주소로 변경]],시즌이미지12[[#This Row],[팀약자]],3,60,60)</f>
        <v>#VALUE!</v>
      </c>
      <c r="I26" s="2" t="e" vm="270">
        <f>_xlfn.IMAGE(시즌이미지12[[#This Row],[함수용주소를 DIRECT주소로 변경]],시즌이미지12[[#This Row],[팀약자]],3,75,75)</f>
        <v>#VALUE!</v>
      </c>
      <c r="J26" s="2" t="e" vm="271">
        <f>_xlfn.IMAGE(시즌이미지12[[#This Row],[함수용주소를 DIRECT주소로 변경]],시즌이미지12[[#This Row],[팀약자]],3,85,85)</f>
        <v>#VALUE!</v>
      </c>
      <c r="K26" s="2" t="e" vm="272">
        <f>_xlfn.IMAGE(시즌이미지12[[#This Row],[함수용주소를 DIRECT주소로 변경]],시즌이미지12[[#This Row],[팀약자]],3,125,125)</f>
        <v>#VALUE!</v>
      </c>
      <c r="L26" s="2" t="e" vm="273">
        <f>_xlfn.IMAGE(시즌이미지12[[#This Row],[함수용주소를 DIRECT주소로 변경]],시즌이미지12[[#This Row],[팀약자]],3,150,150)</f>
        <v>#VALUE!</v>
      </c>
      <c r="M26" s="2" t="e" vm="274">
        <f>_xlfn.IMAGE(시즌이미지12[[#This Row],[함수용주소를 DIRECT주소로 변경]],시즌이미지12[[#This Row],[팀약자]],3,180,180)</f>
        <v>#VALUE!</v>
      </c>
    </row>
    <row r="27" spans="1:16" ht="32.799999999999997" customHeight="1" x14ac:dyDescent="0.3">
      <c r="B27" s="2" t="str">
        <f>MID(시즌이미지12[[#This Row],[열1]],33,33)</f>
        <v/>
      </c>
      <c r="C27" s="2" t="str">
        <f>"https://lh3.googleusercontent.com/d/" &amp; 시즌이미지12[[#This Row],[파일ID]]</f>
        <v>https://lh3.googleusercontent.com/d/</v>
      </c>
      <c r="D27" s="3"/>
      <c r="E27" s="17"/>
      <c r="F27" s="50" t="e" vm="275">
        <f ca="1">_xlfn.IMAGE(시즌이미지12[[#This Row],[함수용주소를 DIRECT주소로 변경]],시즌이미지12[[#This Row],[팀약자]],3,30,30)</f>
        <v>#VALUE!</v>
      </c>
      <c r="G27" s="4" t="e" vm="275">
        <f ca="1">_xlfn.IMAGE(시즌이미지12[[#This Row],[함수용주소를 DIRECT주소로 변경]],시즌이미지12[[#This Row],[팀약자]],3,35,35)</f>
        <v>#VALUE!</v>
      </c>
      <c r="H27" s="2" t="e" vm="275">
        <f ca="1">_xlfn.IMAGE(시즌이미지12[[#This Row],[함수용주소를 DIRECT주소로 변경]],시즌이미지12[[#This Row],[팀약자]],3,60,60)</f>
        <v>#VALUE!</v>
      </c>
      <c r="I27" s="2" t="e" vm="275">
        <f ca="1">_xlfn.IMAGE(시즌이미지12[[#This Row],[함수용주소를 DIRECT주소로 변경]],시즌이미지12[[#This Row],[팀약자]],3,75,75)</f>
        <v>#VALUE!</v>
      </c>
      <c r="J27" s="2" t="e" vm="275">
        <f ca="1">_xlfn.IMAGE(시즌이미지12[[#This Row],[함수용주소를 DIRECT주소로 변경]],시즌이미지12[[#This Row],[팀약자]],3,85,85)</f>
        <v>#VALUE!</v>
      </c>
      <c r="K27" s="2" t="e" vm="275">
        <f ca="1">_xlfn.IMAGE(시즌이미지12[[#This Row],[함수용주소를 DIRECT주소로 변경]],시즌이미지12[[#This Row],[팀약자]],3,125,125)</f>
        <v>#VALUE!</v>
      </c>
      <c r="L27" s="2" t="e" vm="275">
        <f ca="1">_xlfn.IMAGE(시즌이미지12[[#This Row],[함수용주소를 DIRECT주소로 변경]],시즌이미지12[[#This Row],[팀약자]],3,150,150)</f>
        <v>#VALUE!</v>
      </c>
      <c r="M27" s="2" t="e" vm="275">
        <f ca="1">_xlfn.IMAGE(시즌이미지12[[#This Row],[함수용주소를 DIRECT주소로 변경]],시즌이미지12[[#This Row],[팀약자]],3,180,180)</f>
        <v>#VALUE!</v>
      </c>
    </row>
    <row r="28" spans="1:16" ht="32.799999999999997" customHeight="1" x14ac:dyDescent="0.3">
      <c r="B28" s="2" t="str">
        <f>MID(시즌이미지12[[#This Row],[열1]],33,33)</f>
        <v/>
      </c>
      <c r="C28" s="2" t="str">
        <f>"https://lh3.googleusercontent.com/d/" &amp; 시즌이미지12[[#This Row],[파일ID]]</f>
        <v>https://lh3.googleusercontent.com/d/</v>
      </c>
      <c r="D28" s="3"/>
      <c r="E28" s="17"/>
      <c r="F28" s="50" t="e" vm="275">
        <f ca="1">_xlfn.IMAGE(시즌이미지12[[#This Row],[함수용주소를 DIRECT주소로 변경]],시즌이미지12[[#This Row],[팀약자]],3,30,30)</f>
        <v>#VALUE!</v>
      </c>
      <c r="G28" s="4" t="e" vm="275">
        <f ca="1">_xlfn.IMAGE(시즌이미지12[[#This Row],[함수용주소를 DIRECT주소로 변경]],시즌이미지12[[#This Row],[팀약자]],3,35,35)</f>
        <v>#VALUE!</v>
      </c>
      <c r="H28" s="2" t="e" vm="275">
        <f ca="1">_xlfn.IMAGE(시즌이미지12[[#This Row],[함수용주소를 DIRECT주소로 변경]],시즌이미지12[[#This Row],[팀약자]],3,60,60)</f>
        <v>#VALUE!</v>
      </c>
      <c r="I28" s="2" t="e" vm="275">
        <f ca="1">_xlfn.IMAGE(시즌이미지12[[#This Row],[함수용주소를 DIRECT주소로 변경]],시즌이미지12[[#This Row],[팀약자]],3,75,75)</f>
        <v>#VALUE!</v>
      </c>
      <c r="J28" s="2" t="e" vm="275">
        <f ca="1">_xlfn.IMAGE(시즌이미지12[[#This Row],[함수용주소를 DIRECT주소로 변경]],시즌이미지12[[#This Row],[팀약자]],3,85,85)</f>
        <v>#VALUE!</v>
      </c>
      <c r="K28" s="2" t="e" vm="275">
        <f ca="1">_xlfn.IMAGE(시즌이미지12[[#This Row],[함수용주소를 DIRECT주소로 변경]],시즌이미지12[[#This Row],[팀약자]],3,125,125)</f>
        <v>#VALUE!</v>
      </c>
      <c r="L28" s="2" t="e" vm="275">
        <f ca="1">_xlfn.IMAGE(시즌이미지12[[#This Row],[함수용주소를 DIRECT주소로 변경]],시즌이미지12[[#This Row],[팀약자]],3,150,150)</f>
        <v>#VALUE!</v>
      </c>
      <c r="M28" s="2" t="e" vm="275">
        <f ca="1">_xlfn.IMAGE(시즌이미지12[[#This Row],[함수용주소를 DIRECT주소로 변경]],시즌이미지12[[#This Row],[팀약자]],3,180,180)</f>
        <v>#VALUE!</v>
      </c>
    </row>
    <row r="29" spans="1:16" ht="32.799999999999997" customHeight="1" x14ac:dyDescent="0.3">
      <c r="B29" s="2" t="str">
        <f>MID(시즌이미지12[[#This Row],[열1]],33,33)</f>
        <v/>
      </c>
      <c r="C29" s="2" t="str">
        <f>"https://lh3.googleusercontent.com/d/" &amp; 시즌이미지12[[#This Row],[파일ID]]</f>
        <v>https://lh3.googleusercontent.com/d/</v>
      </c>
      <c r="D29" s="3"/>
      <c r="E29" s="17"/>
      <c r="F29" s="50" t="e" vm="275">
        <f ca="1">_xlfn.IMAGE(시즌이미지12[[#This Row],[함수용주소를 DIRECT주소로 변경]],시즌이미지12[[#This Row],[팀약자]],3,30,30)</f>
        <v>#VALUE!</v>
      </c>
      <c r="G29" s="4" t="e" vm="275">
        <f ca="1">_xlfn.IMAGE(시즌이미지12[[#This Row],[함수용주소를 DIRECT주소로 변경]],시즌이미지12[[#This Row],[팀약자]],3,35,35)</f>
        <v>#VALUE!</v>
      </c>
      <c r="H29" s="2" t="e" vm="275">
        <f ca="1">_xlfn.IMAGE(시즌이미지12[[#This Row],[함수용주소를 DIRECT주소로 변경]],시즌이미지12[[#This Row],[팀약자]],3,60,60)</f>
        <v>#VALUE!</v>
      </c>
      <c r="I29" s="2" t="e" vm="275">
        <f ca="1">_xlfn.IMAGE(시즌이미지12[[#This Row],[함수용주소를 DIRECT주소로 변경]],시즌이미지12[[#This Row],[팀약자]],3,75,75)</f>
        <v>#VALUE!</v>
      </c>
      <c r="J29" s="2" t="e" vm="275">
        <f ca="1">_xlfn.IMAGE(시즌이미지12[[#This Row],[함수용주소를 DIRECT주소로 변경]],시즌이미지12[[#This Row],[팀약자]],3,85,85)</f>
        <v>#VALUE!</v>
      </c>
      <c r="K29" s="2" t="e" vm="275">
        <f ca="1">_xlfn.IMAGE(시즌이미지12[[#This Row],[함수용주소를 DIRECT주소로 변경]],시즌이미지12[[#This Row],[팀약자]],3,125,125)</f>
        <v>#VALUE!</v>
      </c>
      <c r="L29" s="2" t="e" vm="275">
        <f ca="1">_xlfn.IMAGE(시즌이미지12[[#This Row],[함수용주소를 DIRECT주소로 변경]],시즌이미지12[[#This Row],[팀약자]],3,150,150)</f>
        <v>#VALUE!</v>
      </c>
      <c r="M29" s="2" t="e" vm="275">
        <f ca="1">_xlfn.IMAGE(시즌이미지12[[#This Row],[함수용주소를 DIRECT주소로 변경]],시즌이미지12[[#This Row],[팀약자]],3,180,180)</f>
        <v>#VALUE!</v>
      </c>
    </row>
    <row r="30" spans="1:16" ht="32.799999999999997" customHeight="1" x14ac:dyDescent="0.3">
      <c r="B30" s="2" t="str">
        <f>MID(시즌이미지12[[#This Row],[열1]],33,33)</f>
        <v/>
      </c>
      <c r="C30" s="2" t="str">
        <f>"https://lh3.googleusercontent.com/d/" &amp; 시즌이미지12[[#This Row],[파일ID]]</f>
        <v>https://lh3.googleusercontent.com/d/</v>
      </c>
      <c r="D30" s="3"/>
      <c r="E30" s="17"/>
      <c r="F30" s="50" t="e" vm="275">
        <f ca="1">_xlfn.IMAGE(시즌이미지12[[#This Row],[함수용주소를 DIRECT주소로 변경]],시즌이미지12[[#This Row],[팀약자]],3,30,30)</f>
        <v>#VALUE!</v>
      </c>
      <c r="G30" s="4" t="e" vm="275">
        <f ca="1">_xlfn.IMAGE(시즌이미지12[[#This Row],[함수용주소를 DIRECT주소로 변경]],시즌이미지12[[#This Row],[팀약자]],3,35,35)</f>
        <v>#VALUE!</v>
      </c>
      <c r="H30" s="2" t="e" vm="275">
        <f ca="1">_xlfn.IMAGE(시즌이미지12[[#This Row],[함수용주소를 DIRECT주소로 변경]],시즌이미지12[[#This Row],[팀약자]],3,60,60)</f>
        <v>#VALUE!</v>
      </c>
      <c r="I30" s="2" t="e" vm="275">
        <f ca="1">_xlfn.IMAGE(시즌이미지12[[#This Row],[함수용주소를 DIRECT주소로 변경]],시즌이미지12[[#This Row],[팀약자]],3,75,75)</f>
        <v>#VALUE!</v>
      </c>
      <c r="J30" s="2" t="e" vm="275">
        <f ca="1">_xlfn.IMAGE(시즌이미지12[[#This Row],[함수용주소를 DIRECT주소로 변경]],시즌이미지12[[#This Row],[팀약자]],3,85,85)</f>
        <v>#VALUE!</v>
      </c>
      <c r="K30" s="2" t="e" vm="275">
        <f ca="1">_xlfn.IMAGE(시즌이미지12[[#This Row],[함수용주소를 DIRECT주소로 변경]],시즌이미지12[[#This Row],[팀약자]],3,125,125)</f>
        <v>#VALUE!</v>
      </c>
      <c r="L30" s="2" t="e" vm="275">
        <f ca="1">_xlfn.IMAGE(시즌이미지12[[#This Row],[함수용주소를 DIRECT주소로 변경]],시즌이미지12[[#This Row],[팀약자]],3,150,150)</f>
        <v>#VALUE!</v>
      </c>
      <c r="M30" s="2" t="e" vm="275">
        <f ca="1">_xlfn.IMAGE(시즌이미지12[[#This Row],[함수용주소를 DIRECT주소로 변경]],시즌이미지12[[#This Row],[팀약자]],3,180,180)</f>
        <v>#VALUE!</v>
      </c>
    </row>
    <row r="31" spans="1:16" ht="32.799999999999997" customHeight="1" x14ac:dyDescent="0.3">
      <c r="B31" s="2" t="str">
        <f>MID(시즌이미지12[[#This Row],[열1]],33,33)</f>
        <v/>
      </c>
      <c r="C31" s="2" t="str">
        <f>"https://lh3.googleusercontent.com/d/" &amp; 시즌이미지12[[#This Row],[파일ID]]</f>
        <v>https://lh3.googleusercontent.com/d/</v>
      </c>
      <c r="D31" s="3"/>
      <c r="E31" s="17"/>
      <c r="F31" s="50" t="e" vm="275">
        <f ca="1">_xlfn.IMAGE(시즌이미지12[[#This Row],[함수용주소를 DIRECT주소로 변경]],시즌이미지12[[#This Row],[팀약자]],3,30,30)</f>
        <v>#VALUE!</v>
      </c>
      <c r="G31" s="4" t="e" vm="275">
        <f ca="1">_xlfn.IMAGE(시즌이미지12[[#This Row],[함수용주소를 DIRECT주소로 변경]],시즌이미지12[[#This Row],[팀약자]],3,35,35)</f>
        <v>#VALUE!</v>
      </c>
      <c r="H31" s="2" t="e" vm="275">
        <f ca="1">_xlfn.IMAGE(시즌이미지12[[#This Row],[함수용주소를 DIRECT주소로 변경]],시즌이미지12[[#This Row],[팀약자]],3,60,60)</f>
        <v>#VALUE!</v>
      </c>
      <c r="I31" s="2" t="e" vm="275">
        <f ca="1">_xlfn.IMAGE(시즌이미지12[[#This Row],[함수용주소를 DIRECT주소로 변경]],시즌이미지12[[#This Row],[팀약자]],3,75,75)</f>
        <v>#VALUE!</v>
      </c>
      <c r="J31" s="2" t="e" vm="275">
        <f ca="1">_xlfn.IMAGE(시즌이미지12[[#This Row],[함수용주소를 DIRECT주소로 변경]],시즌이미지12[[#This Row],[팀약자]],3,85,85)</f>
        <v>#VALUE!</v>
      </c>
      <c r="K31" s="2" t="e" vm="275">
        <f ca="1">_xlfn.IMAGE(시즌이미지12[[#This Row],[함수용주소를 DIRECT주소로 변경]],시즌이미지12[[#This Row],[팀약자]],3,125,125)</f>
        <v>#VALUE!</v>
      </c>
      <c r="L31" s="2" t="e" vm="275">
        <f ca="1">_xlfn.IMAGE(시즌이미지12[[#This Row],[함수용주소를 DIRECT주소로 변경]],시즌이미지12[[#This Row],[팀약자]],3,150,150)</f>
        <v>#VALUE!</v>
      </c>
      <c r="M31" s="2" t="e" vm="275">
        <f ca="1">_xlfn.IMAGE(시즌이미지12[[#This Row],[함수용주소를 DIRECT주소로 변경]],시즌이미지12[[#This Row],[팀약자]],3,180,180)</f>
        <v>#VALUE!</v>
      </c>
    </row>
    <row r="32" spans="1:16" ht="32.799999999999997" customHeight="1" x14ac:dyDescent="0.3">
      <c r="B32" s="2" t="str">
        <f>MID(시즌이미지12[[#This Row],[열1]],33,33)</f>
        <v/>
      </c>
      <c r="C32" s="2" t="str">
        <f>"https://lh3.googleusercontent.com/d/" &amp; 시즌이미지12[[#This Row],[파일ID]]</f>
        <v>https://lh3.googleusercontent.com/d/</v>
      </c>
      <c r="D32" s="3"/>
      <c r="E32" s="17"/>
      <c r="F32" s="50" t="e" vm="275">
        <f ca="1">_xlfn.IMAGE(시즌이미지12[[#This Row],[함수용주소를 DIRECT주소로 변경]],시즌이미지12[[#This Row],[팀약자]],3,30,30)</f>
        <v>#VALUE!</v>
      </c>
      <c r="G32" s="4" t="e" vm="275">
        <f ca="1">_xlfn.IMAGE(시즌이미지12[[#This Row],[함수용주소를 DIRECT주소로 변경]],시즌이미지12[[#This Row],[팀약자]],3,35,35)</f>
        <v>#VALUE!</v>
      </c>
      <c r="H32" s="2" t="e" vm="275">
        <f ca="1">_xlfn.IMAGE(시즌이미지12[[#This Row],[함수용주소를 DIRECT주소로 변경]],시즌이미지12[[#This Row],[팀약자]],3,60,60)</f>
        <v>#VALUE!</v>
      </c>
      <c r="I32" s="2" t="e" vm="275">
        <f ca="1">_xlfn.IMAGE(시즌이미지12[[#This Row],[함수용주소를 DIRECT주소로 변경]],시즌이미지12[[#This Row],[팀약자]],3,75,75)</f>
        <v>#VALUE!</v>
      </c>
      <c r="J32" s="2" t="e" vm="275">
        <f ca="1">_xlfn.IMAGE(시즌이미지12[[#This Row],[함수용주소를 DIRECT주소로 변경]],시즌이미지12[[#This Row],[팀약자]],3,85,85)</f>
        <v>#VALUE!</v>
      </c>
      <c r="K32" s="2" t="e" vm="275">
        <f ca="1">_xlfn.IMAGE(시즌이미지12[[#This Row],[함수용주소를 DIRECT주소로 변경]],시즌이미지12[[#This Row],[팀약자]],3,125,125)</f>
        <v>#VALUE!</v>
      </c>
      <c r="L32" s="2" t="e" vm="275">
        <f ca="1">_xlfn.IMAGE(시즌이미지12[[#This Row],[함수용주소를 DIRECT주소로 변경]],시즌이미지12[[#This Row],[팀약자]],3,150,150)</f>
        <v>#VALUE!</v>
      </c>
      <c r="M32" s="2" t="e" vm="275">
        <f ca="1">_xlfn.IMAGE(시즌이미지12[[#This Row],[함수용주소를 DIRECT주소로 변경]],시즌이미지12[[#This Row],[팀약자]],3,180,180)</f>
        <v>#VALUE!</v>
      </c>
    </row>
    <row r="33" spans="2:13" ht="32.799999999999997" customHeight="1" x14ac:dyDescent="0.3">
      <c r="B33" s="2" t="str">
        <f>MID(시즌이미지12[[#This Row],[열1]],33,33)</f>
        <v/>
      </c>
      <c r="C33" s="2" t="str">
        <f>"https://lh3.googleusercontent.com/d/" &amp; 시즌이미지12[[#This Row],[파일ID]]</f>
        <v>https://lh3.googleusercontent.com/d/</v>
      </c>
      <c r="D33" s="3"/>
      <c r="E33" s="17"/>
      <c r="F33" s="50" t="e" vm="275">
        <f ca="1">_xlfn.IMAGE(시즌이미지12[[#This Row],[함수용주소를 DIRECT주소로 변경]],시즌이미지12[[#This Row],[팀약자]],3,30,30)</f>
        <v>#VALUE!</v>
      </c>
      <c r="G33" s="4" t="e" vm="275">
        <f ca="1">_xlfn.IMAGE(시즌이미지12[[#This Row],[함수용주소를 DIRECT주소로 변경]],시즌이미지12[[#This Row],[팀약자]],3,35,35)</f>
        <v>#VALUE!</v>
      </c>
      <c r="H33" s="2" t="e" vm="275">
        <f ca="1">_xlfn.IMAGE(시즌이미지12[[#This Row],[함수용주소를 DIRECT주소로 변경]],시즌이미지12[[#This Row],[팀약자]],3,60,60)</f>
        <v>#VALUE!</v>
      </c>
      <c r="I33" s="2" t="e" vm="275">
        <f ca="1">_xlfn.IMAGE(시즌이미지12[[#This Row],[함수용주소를 DIRECT주소로 변경]],시즌이미지12[[#This Row],[팀약자]],3,75,75)</f>
        <v>#VALUE!</v>
      </c>
      <c r="J33" s="2" t="e" vm="275">
        <f ca="1">_xlfn.IMAGE(시즌이미지12[[#This Row],[함수용주소를 DIRECT주소로 변경]],시즌이미지12[[#This Row],[팀약자]],3,85,85)</f>
        <v>#VALUE!</v>
      </c>
      <c r="K33" s="2" t="e" vm="275">
        <f ca="1">_xlfn.IMAGE(시즌이미지12[[#This Row],[함수용주소를 DIRECT주소로 변경]],시즌이미지12[[#This Row],[팀약자]],3,125,125)</f>
        <v>#VALUE!</v>
      </c>
      <c r="L33" s="2" t="e" vm="275">
        <f ca="1">_xlfn.IMAGE(시즌이미지12[[#This Row],[함수용주소를 DIRECT주소로 변경]],시즌이미지12[[#This Row],[팀약자]],3,150,150)</f>
        <v>#VALUE!</v>
      </c>
      <c r="M33" s="2" t="e" vm="275">
        <f ca="1">_xlfn.IMAGE(시즌이미지12[[#This Row],[함수용주소를 DIRECT주소로 변경]],시즌이미지12[[#This Row],[팀약자]],3,180,180)</f>
        <v>#VALUE!</v>
      </c>
    </row>
    <row r="34" spans="2:13" ht="32.799999999999997" customHeight="1" x14ac:dyDescent="0.3">
      <c r="B34" s="2" t="str">
        <f>MID(시즌이미지12[[#This Row],[열1]],33,33)</f>
        <v/>
      </c>
      <c r="C34" s="2" t="str">
        <f>"https://lh3.googleusercontent.com/d/" &amp; 시즌이미지12[[#This Row],[파일ID]]</f>
        <v>https://lh3.googleusercontent.com/d/</v>
      </c>
      <c r="D34" s="3"/>
      <c r="E34" s="17"/>
      <c r="F34" s="50" t="e" vm="275">
        <f ca="1">_xlfn.IMAGE(시즌이미지12[[#This Row],[함수용주소를 DIRECT주소로 변경]],시즌이미지12[[#This Row],[팀약자]],3,30,30)</f>
        <v>#VALUE!</v>
      </c>
      <c r="G34" s="4" t="e" vm="275">
        <f ca="1">_xlfn.IMAGE(시즌이미지12[[#This Row],[함수용주소를 DIRECT주소로 변경]],시즌이미지12[[#This Row],[팀약자]],3,35,35)</f>
        <v>#VALUE!</v>
      </c>
      <c r="H34" s="2" t="e" vm="275">
        <f ca="1">_xlfn.IMAGE(시즌이미지12[[#This Row],[함수용주소를 DIRECT주소로 변경]],시즌이미지12[[#This Row],[팀약자]],3,60,60)</f>
        <v>#VALUE!</v>
      </c>
      <c r="I34" s="2" t="e" vm="275">
        <f ca="1">_xlfn.IMAGE(시즌이미지12[[#This Row],[함수용주소를 DIRECT주소로 변경]],시즌이미지12[[#This Row],[팀약자]],3,75,75)</f>
        <v>#VALUE!</v>
      </c>
      <c r="J34" s="2" t="e" vm="275">
        <f ca="1">_xlfn.IMAGE(시즌이미지12[[#This Row],[함수용주소를 DIRECT주소로 변경]],시즌이미지12[[#This Row],[팀약자]],3,85,85)</f>
        <v>#VALUE!</v>
      </c>
      <c r="K34" s="2" t="e" vm="275">
        <f ca="1">_xlfn.IMAGE(시즌이미지12[[#This Row],[함수용주소를 DIRECT주소로 변경]],시즌이미지12[[#This Row],[팀약자]],3,125,125)</f>
        <v>#VALUE!</v>
      </c>
      <c r="L34" s="2" t="e" vm="275">
        <f ca="1">_xlfn.IMAGE(시즌이미지12[[#This Row],[함수용주소를 DIRECT주소로 변경]],시즌이미지12[[#This Row],[팀약자]],3,150,150)</f>
        <v>#VALUE!</v>
      </c>
      <c r="M34" s="2" t="e" vm="275">
        <f ca="1">_xlfn.IMAGE(시즌이미지12[[#This Row],[함수용주소를 DIRECT주소로 변경]],시즌이미지12[[#This Row],[팀약자]],3,180,180)</f>
        <v>#VALUE!</v>
      </c>
    </row>
    <row r="35" spans="2:13" ht="32.799999999999997" customHeight="1" x14ac:dyDescent="0.3">
      <c r="B35" s="2" t="str">
        <f>MID(시즌이미지12[[#This Row],[열1]],33,33)</f>
        <v/>
      </c>
      <c r="C35" s="2" t="str">
        <f>"https://lh3.googleusercontent.com/d/" &amp; 시즌이미지12[[#This Row],[파일ID]]</f>
        <v>https://lh3.googleusercontent.com/d/</v>
      </c>
      <c r="D35" s="3"/>
      <c r="E35" s="17"/>
      <c r="F35" s="50" t="e" vm="275">
        <f ca="1">_xlfn.IMAGE(시즌이미지12[[#This Row],[함수용주소를 DIRECT주소로 변경]],시즌이미지12[[#This Row],[팀약자]],3,30,30)</f>
        <v>#VALUE!</v>
      </c>
      <c r="G35" s="4" t="e" vm="275">
        <f ca="1">_xlfn.IMAGE(시즌이미지12[[#This Row],[함수용주소를 DIRECT주소로 변경]],시즌이미지12[[#This Row],[팀약자]],3,35,35)</f>
        <v>#VALUE!</v>
      </c>
      <c r="H35" s="2" t="e" vm="275">
        <f ca="1">_xlfn.IMAGE(시즌이미지12[[#This Row],[함수용주소를 DIRECT주소로 변경]],시즌이미지12[[#This Row],[팀약자]],3,60,60)</f>
        <v>#VALUE!</v>
      </c>
      <c r="I35" s="2" t="e" vm="275">
        <f ca="1">_xlfn.IMAGE(시즌이미지12[[#This Row],[함수용주소를 DIRECT주소로 변경]],시즌이미지12[[#This Row],[팀약자]],3,75,75)</f>
        <v>#VALUE!</v>
      </c>
      <c r="J35" s="2" t="e" vm="275">
        <f ca="1">_xlfn.IMAGE(시즌이미지12[[#This Row],[함수용주소를 DIRECT주소로 변경]],시즌이미지12[[#This Row],[팀약자]],3,85,85)</f>
        <v>#VALUE!</v>
      </c>
      <c r="K35" s="2" t="e" vm="275">
        <f ca="1">_xlfn.IMAGE(시즌이미지12[[#This Row],[함수용주소를 DIRECT주소로 변경]],시즌이미지12[[#This Row],[팀약자]],3,125,125)</f>
        <v>#VALUE!</v>
      </c>
      <c r="L35" s="2" t="e" vm="275">
        <f ca="1">_xlfn.IMAGE(시즌이미지12[[#This Row],[함수용주소를 DIRECT주소로 변경]],시즌이미지12[[#This Row],[팀약자]],3,150,150)</f>
        <v>#VALUE!</v>
      </c>
      <c r="M35" s="2" t="e" vm="275">
        <f ca="1">_xlfn.IMAGE(시즌이미지12[[#This Row],[함수용주소를 DIRECT주소로 변경]],시즌이미지12[[#This Row],[팀약자]],3,180,180)</f>
        <v>#VALUE!</v>
      </c>
    </row>
    <row r="36" spans="2:13" ht="32.799999999999997" customHeight="1" x14ac:dyDescent="0.3">
      <c r="B36" s="2" t="str">
        <f>MID(시즌이미지12[[#This Row],[열1]],33,33)</f>
        <v/>
      </c>
      <c r="C36" s="2" t="str">
        <f>"https://lh3.googleusercontent.com/d/" &amp; 시즌이미지12[[#This Row],[파일ID]]</f>
        <v>https://lh3.googleusercontent.com/d/</v>
      </c>
      <c r="D36" s="3"/>
      <c r="E36" s="17"/>
      <c r="F36" s="50" t="e" vm="275">
        <f ca="1">_xlfn.IMAGE(시즌이미지12[[#This Row],[함수용주소를 DIRECT주소로 변경]],시즌이미지12[[#This Row],[팀약자]],3,30,30)</f>
        <v>#VALUE!</v>
      </c>
      <c r="G36" s="4" t="e" vm="275">
        <f ca="1">_xlfn.IMAGE(시즌이미지12[[#This Row],[함수용주소를 DIRECT주소로 변경]],시즌이미지12[[#This Row],[팀약자]],3,35,35)</f>
        <v>#VALUE!</v>
      </c>
      <c r="H36" s="2" t="e" vm="275">
        <f ca="1">_xlfn.IMAGE(시즌이미지12[[#This Row],[함수용주소를 DIRECT주소로 변경]],시즌이미지12[[#This Row],[팀약자]],3,60,60)</f>
        <v>#VALUE!</v>
      </c>
      <c r="I36" s="2" t="e" vm="275">
        <f ca="1">_xlfn.IMAGE(시즌이미지12[[#This Row],[함수용주소를 DIRECT주소로 변경]],시즌이미지12[[#This Row],[팀약자]],3,75,75)</f>
        <v>#VALUE!</v>
      </c>
      <c r="J36" s="2" t="e" vm="275">
        <f ca="1">_xlfn.IMAGE(시즌이미지12[[#This Row],[함수용주소를 DIRECT주소로 변경]],시즌이미지12[[#This Row],[팀약자]],3,85,85)</f>
        <v>#VALUE!</v>
      </c>
      <c r="K36" s="2" t="e" vm="275">
        <f ca="1">_xlfn.IMAGE(시즌이미지12[[#This Row],[함수용주소를 DIRECT주소로 변경]],시즌이미지12[[#This Row],[팀약자]],3,125,125)</f>
        <v>#VALUE!</v>
      </c>
      <c r="L36" s="2" t="e" vm="275">
        <f ca="1">_xlfn.IMAGE(시즌이미지12[[#This Row],[함수용주소를 DIRECT주소로 변경]],시즌이미지12[[#This Row],[팀약자]],3,150,150)</f>
        <v>#VALUE!</v>
      </c>
      <c r="M36" s="2" t="e" vm="275">
        <f ca="1">_xlfn.IMAGE(시즌이미지12[[#This Row],[함수용주소를 DIRECT주소로 변경]],시즌이미지12[[#This Row],[팀약자]],3,180,180)</f>
        <v>#VALUE!</v>
      </c>
    </row>
    <row r="37" spans="2:13" ht="32.799999999999997" customHeight="1" x14ac:dyDescent="0.3">
      <c r="B37" s="2" t="str">
        <f>MID(시즌이미지12[[#This Row],[열1]],33,33)</f>
        <v/>
      </c>
      <c r="C37" s="2" t="str">
        <f>"https://lh3.googleusercontent.com/d/" &amp; 시즌이미지12[[#This Row],[파일ID]]</f>
        <v>https://lh3.googleusercontent.com/d/</v>
      </c>
      <c r="D37" s="3"/>
      <c r="E37" s="17"/>
      <c r="F37" s="50" t="e" vm="275">
        <f ca="1">_xlfn.IMAGE(시즌이미지12[[#This Row],[함수용주소를 DIRECT주소로 변경]],시즌이미지12[[#This Row],[팀약자]],3,30,30)</f>
        <v>#VALUE!</v>
      </c>
      <c r="G37" s="4" t="e" vm="275">
        <f ca="1">_xlfn.IMAGE(시즌이미지12[[#This Row],[함수용주소를 DIRECT주소로 변경]],시즌이미지12[[#This Row],[팀약자]],3,35,35)</f>
        <v>#VALUE!</v>
      </c>
      <c r="H37" s="2" t="e" vm="275">
        <f ca="1">_xlfn.IMAGE(시즌이미지12[[#This Row],[함수용주소를 DIRECT주소로 변경]],시즌이미지12[[#This Row],[팀약자]],3,60,60)</f>
        <v>#VALUE!</v>
      </c>
      <c r="I37" s="2" t="e" vm="275">
        <f ca="1">_xlfn.IMAGE(시즌이미지12[[#This Row],[함수용주소를 DIRECT주소로 변경]],시즌이미지12[[#This Row],[팀약자]],3,75,75)</f>
        <v>#VALUE!</v>
      </c>
      <c r="J37" s="2" t="e" vm="275">
        <f ca="1">_xlfn.IMAGE(시즌이미지12[[#This Row],[함수용주소를 DIRECT주소로 변경]],시즌이미지12[[#This Row],[팀약자]],3,85,85)</f>
        <v>#VALUE!</v>
      </c>
      <c r="K37" s="2" t="e" vm="275">
        <f ca="1">_xlfn.IMAGE(시즌이미지12[[#This Row],[함수용주소를 DIRECT주소로 변경]],시즌이미지12[[#This Row],[팀약자]],3,125,125)</f>
        <v>#VALUE!</v>
      </c>
      <c r="L37" s="2" t="e" vm="275">
        <f ca="1">_xlfn.IMAGE(시즌이미지12[[#This Row],[함수용주소를 DIRECT주소로 변경]],시즌이미지12[[#This Row],[팀약자]],3,150,150)</f>
        <v>#VALUE!</v>
      </c>
      <c r="M37" s="2" t="e" vm="275">
        <f ca="1">_xlfn.IMAGE(시즌이미지12[[#This Row],[함수용주소를 DIRECT주소로 변경]],시즌이미지12[[#This Row],[팀약자]],3,180,180)</f>
        <v>#VALUE!</v>
      </c>
    </row>
    <row r="38" spans="2:13" ht="32.799999999999997" customHeight="1" x14ac:dyDescent="0.3">
      <c r="B38" s="2" t="str">
        <f>MID(시즌이미지12[[#This Row],[열1]],33,33)</f>
        <v/>
      </c>
      <c r="C38" s="2" t="str">
        <f>"https://lh3.googleusercontent.com/d/" &amp; 시즌이미지12[[#This Row],[파일ID]]</f>
        <v>https://lh3.googleusercontent.com/d/</v>
      </c>
      <c r="D38" s="3"/>
      <c r="E38" s="17"/>
      <c r="F38" s="50" t="e" vm="275">
        <f ca="1">_xlfn.IMAGE(시즌이미지12[[#This Row],[함수용주소를 DIRECT주소로 변경]],시즌이미지12[[#This Row],[팀약자]],3,30,30)</f>
        <v>#VALUE!</v>
      </c>
      <c r="G38" s="4" t="e" vm="275">
        <f ca="1">_xlfn.IMAGE(시즌이미지12[[#This Row],[함수용주소를 DIRECT주소로 변경]],시즌이미지12[[#This Row],[팀약자]],3,35,35)</f>
        <v>#VALUE!</v>
      </c>
      <c r="H38" s="2" t="e" vm="275">
        <f ca="1">_xlfn.IMAGE(시즌이미지12[[#This Row],[함수용주소를 DIRECT주소로 변경]],시즌이미지12[[#This Row],[팀약자]],3,60,60)</f>
        <v>#VALUE!</v>
      </c>
      <c r="I38" s="2" t="e" vm="275">
        <f ca="1">_xlfn.IMAGE(시즌이미지12[[#This Row],[함수용주소를 DIRECT주소로 변경]],시즌이미지12[[#This Row],[팀약자]],3,75,75)</f>
        <v>#VALUE!</v>
      </c>
      <c r="J38" s="2" t="e" vm="275">
        <f ca="1">_xlfn.IMAGE(시즌이미지12[[#This Row],[함수용주소를 DIRECT주소로 변경]],시즌이미지12[[#This Row],[팀약자]],3,85,85)</f>
        <v>#VALUE!</v>
      </c>
      <c r="K38" s="2" t="e" vm="275">
        <f ca="1">_xlfn.IMAGE(시즌이미지12[[#This Row],[함수용주소를 DIRECT주소로 변경]],시즌이미지12[[#This Row],[팀약자]],3,125,125)</f>
        <v>#VALUE!</v>
      </c>
      <c r="L38" s="2" t="e" vm="275">
        <f ca="1">_xlfn.IMAGE(시즌이미지12[[#This Row],[함수용주소를 DIRECT주소로 변경]],시즌이미지12[[#This Row],[팀약자]],3,150,150)</f>
        <v>#VALUE!</v>
      </c>
      <c r="M38" s="2" t="e" vm="275">
        <f ca="1">_xlfn.IMAGE(시즌이미지12[[#This Row],[함수용주소를 DIRECT주소로 변경]],시즌이미지12[[#This Row],[팀약자]],3,180,180)</f>
        <v>#VALUE!</v>
      </c>
    </row>
    <row r="39" spans="2:13" ht="32.799999999999997" customHeight="1" x14ac:dyDescent="0.3">
      <c r="B39" s="2" t="str">
        <f>MID(시즌이미지12[[#This Row],[열1]],33,33)</f>
        <v/>
      </c>
      <c r="C39" s="2" t="str">
        <f>"https://lh3.googleusercontent.com/d/" &amp; 시즌이미지12[[#This Row],[파일ID]]</f>
        <v>https://lh3.googleusercontent.com/d/</v>
      </c>
      <c r="D39" s="3"/>
      <c r="E39" s="17"/>
      <c r="F39" s="50" t="e" vm="275">
        <f ca="1">_xlfn.IMAGE(시즌이미지12[[#This Row],[함수용주소를 DIRECT주소로 변경]],시즌이미지12[[#This Row],[팀약자]],3,30,30)</f>
        <v>#VALUE!</v>
      </c>
      <c r="G39" s="4" t="e" vm="275">
        <f ca="1">_xlfn.IMAGE(시즌이미지12[[#This Row],[함수용주소를 DIRECT주소로 변경]],시즌이미지12[[#This Row],[팀약자]],3,35,35)</f>
        <v>#VALUE!</v>
      </c>
      <c r="H39" s="2" t="e" vm="275">
        <f ca="1">_xlfn.IMAGE(시즌이미지12[[#This Row],[함수용주소를 DIRECT주소로 변경]],시즌이미지12[[#This Row],[팀약자]],3,60,60)</f>
        <v>#VALUE!</v>
      </c>
      <c r="I39" s="2" t="e" vm="275">
        <f ca="1">_xlfn.IMAGE(시즌이미지12[[#This Row],[함수용주소를 DIRECT주소로 변경]],시즌이미지12[[#This Row],[팀약자]],3,75,75)</f>
        <v>#VALUE!</v>
      </c>
      <c r="J39" s="2" t="e" vm="275">
        <f ca="1">_xlfn.IMAGE(시즌이미지12[[#This Row],[함수용주소를 DIRECT주소로 변경]],시즌이미지12[[#This Row],[팀약자]],3,85,85)</f>
        <v>#VALUE!</v>
      </c>
      <c r="K39" s="2" t="e" vm="275">
        <f ca="1">_xlfn.IMAGE(시즌이미지12[[#This Row],[함수용주소를 DIRECT주소로 변경]],시즌이미지12[[#This Row],[팀약자]],3,125,125)</f>
        <v>#VALUE!</v>
      </c>
      <c r="L39" s="2" t="e" vm="275">
        <f ca="1">_xlfn.IMAGE(시즌이미지12[[#This Row],[함수용주소를 DIRECT주소로 변경]],시즌이미지12[[#This Row],[팀약자]],3,150,150)</f>
        <v>#VALUE!</v>
      </c>
      <c r="M39" s="2" t="e" vm="275">
        <f ca="1">_xlfn.IMAGE(시즌이미지12[[#This Row],[함수용주소를 DIRECT주소로 변경]],시즌이미지12[[#This Row],[팀약자]],3,180,180)</f>
        <v>#VALUE!</v>
      </c>
    </row>
    <row r="40" spans="2:13" ht="32.799999999999997" customHeight="1" x14ac:dyDescent="0.3">
      <c r="B40" s="2" t="str">
        <f>MID(시즌이미지12[[#This Row],[열1]],33,33)</f>
        <v/>
      </c>
      <c r="C40" s="2" t="str">
        <f>"https://lh3.googleusercontent.com/d/" &amp; 시즌이미지12[[#This Row],[파일ID]]</f>
        <v>https://lh3.googleusercontent.com/d/</v>
      </c>
      <c r="D40" s="3"/>
      <c r="E40" s="17"/>
      <c r="F40" s="50" t="e" vm="275">
        <f ca="1">_xlfn.IMAGE(시즌이미지12[[#This Row],[함수용주소를 DIRECT주소로 변경]],시즌이미지12[[#This Row],[팀약자]],3,30,30)</f>
        <v>#VALUE!</v>
      </c>
      <c r="G40" s="4" t="e" vm="275">
        <f ca="1">_xlfn.IMAGE(시즌이미지12[[#This Row],[함수용주소를 DIRECT주소로 변경]],시즌이미지12[[#This Row],[팀약자]],3,35,35)</f>
        <v>#VALUE!</v>
      </c>
      <c r="H40" s="2" t="e" vm="275">
        <f ca="1">_xlfn.IMAGE(시즌이미지12[[#This Row],[함수용주소를 DIRECT주소로 변경]],시즌이미지12[[#This Row],[팀약자]],3,60,60)</f>
        <v>#VALUE!</v>
      </c>
      <c r="I40" s="2" t="e" vm="275">
        <f ca="1">_xlfn.IMAGE(시즌이미지12[[#This Row],[함수용주소를 DIRECT주소로 변경]],시즌이미지12[[#This Row],[팀약자]],3,75,75)</f>
        <v>#VALUE!</v>
      </c>
      <c r="J40" s="2" t="e" vm="275">
        <f ca="1">_xlfn.IMAGE(시즌이미지12[[#This Row],[함수용주소를 DIRECT주소로 변경]],시즌이미지12[[#This Row],[팀약자]],3,85,85)</f>
        <v>#VALUE!</v>
      </c>
      <c r="K40" s="2" t="e" vm="275">
        <f ca="1">_xlfn.IMAGE(시즌이미지12[[#This Row],[함수용주소를 DIRECT주소로 변경]],시즌이미지12[[#This Row],[팀약자]],3,125,125)</f>
        <v>#VALUE!</v>
      </c>
      <c r="L40" s="2" t="e" vm="275">
        <f ca="1">_xlfn.IMAGE(시즌이미지12[[#This Row],[함수용주소를 DIRECT주소로 변경]],시즌이미지12[[#This Row],[팀약자]],3,150,150)</f>
        <v>#VALUE!</v>
      </c>
      <c r="M40" s="2" t="e" vm="275">
        <f ca="1">_xlfn.IMAGE(시즌이미지12[[#This Row],[함수용주소를 DIRECT주소로 변경]],시즌이미지12[[#This Row],[팀약자]],3,180,180)</f>
        <v>#VALUE!</v>
      </c>
    </row>
    <row r="41" spans="2:13" ht="32.799999999999997" customHeight="1" x14ac:dyDescent="0.3">
      <c r="B41" s="2" t="str">
        <f>MID(시즌이미지12[[#This Row],[열1]],33,33)</f>
        <v/>
      </c>
      <c r="C41" s="2" t="str">
        <f>"https://lh3.googleusercontent.com/d/" &amp; 시즌이미지12[[#This Row],[파일ID]]</f>
        <v>https://lh3.googleusercontent.com/d/</v>
      </c>
      <c r="D41" s="3"/>
      <c r="E41" s="17"/>
      <c r="F41" s="50" t="e" vm="275">
        <f ca="1">_xlfn.IMAGE(시즌이미지12[[#This Row],[함수용주소를 DIRECT주소로 변경]],시즌이미지12[[#This Row],[팀약자]],3,30,30)</f>
        <v>#VALUE!</v>
      </c>
      <c r="G41" s="4" t="e" vm="275">
        <f ca="1">_xlfn.IMAGE(시즌이미지12[[#This Row],[함수용주소를 DIRECT주소로 변경]],시즌이미지12[[#This Row],[팀약자]],3,35,35)</f>
        <v>#VALUE!</v>
      </c>
      <c r="H41" s="2" t="e" vm="275">
        <f ca="1">_xlfn.IMAGE(시즌이미지12[[#This Row],[함수용주소를 DIRECT주소로 변경]],시즌이미지12[[#This Row],[팀약자]],3,60,60)</f>
        <v>#VALUE!</v>
      </c>
      <c r="I41" s="2" t="e" vm="275">
        <f ca="1">_xlfn.IMAGE(시즌이미지12[[#This Row],[함수용주소를 DIRECT주소로 변경]],시즌이미지12[[#This Row],[팀약자]],3,75,75)</f>
        <v>#VALUE!</v>
      </c>
      <c r="J41" s="2" t="e" vm="275">
        <f ca="1">_xlfn.IMAGE(시즌이미지12[[#This Row],[함수용주소를 DIRECT주소로 변경]],시즌이미지12[[#This Row],[팀약자]],3,85,85)</f>
        <v>#VALUE!</v>
      </c>
      <c r="K41" s="2" t="e" vm="275">
        <f ca="1">_xlfn.IMAGE(시즌이미지12[[#This Row],[함수용주소를 DIRECT주소로 변경]],시즌이미지12[[#This Row],[팀약자]],3,125,125)</f>
        <v>#VALUE!</v>
      </c>
      <c r="L41" s="2" t="e" vm="275">
        <f ca="1">_xlfn.IMAGE(시즌이미지12[[#This Row],[함수용주소를 DIRECT주소로 변경]],시즌이미지12[[#This Row],[팀약자]],3,150,150)</f>
        <v>#VALUE!</v>
      </c>
      <c r="M41" s="2" t="e" vm="275">
        <f ca="1">_xlfn.IMAGE(시즌이미지12[[#This Row],[함수용주소를 DIRECT주소로 변경]],시즌이미지12[[#This Row],[팀약자]],3,180,180)</f>
        <v>#VALUE!</v>
      </c>
    </row>
    <row r="42" spans="2:13" ht="32.799999999999997" customHeight="1" x14ac:dyDescent="0.3">
      <c r="B42" s="2" t="str">
        <f>MID(시즌이미지12[[#This Row],[열1]],33,33)</f>
        <v/>
      </c>
      <c r="C42" s="2" t="str">
        <f>"https://lh3.googleusercontent.com/d/" &amp; 시즌이미지12[[#This Row],[파일ID]]</f>
        <v>https://lh3.googleusercontent.com/d/</v>
      </c>
      <c r="D42" s="3"/>
      <c r="E42" s="17"/>
      <c r="F42" s="50" t="e" vm="275">
        <f ca="1">_xlfn.IMAGE(시즌이미지12[[#This Row],[함수용주소를 DIRECT주소로 변경]],시즌이미지12[[#This Row],[팀약자]],3,30,30)</f>
        <v>#VALUE!</v>
      </c>
      <c r="G42" s="4" t="e" vm="275">
        <f ca="1">_xlfn.IMAGE(시즌이미지12[[#This Row],[함수용주소를 DIRECT주소로 변경]],시즌이미지12[[#This Row],[팀약자]],3,35,35)</f>
        <v>#VALUE!</v>
      </c>
      <c r="H42" s="2" t="e" vm="275">
        <f ca="1">_xlfn.IMAGE(시즌이미지12[[#This Row],[함수용주소를 DIRECT주소로 변경]],시즌이미지12[[#This Row],[팀약자]],3,60,60)</f>
        <v>#VALUE!</v>
      </c>
      <c r="I42" s="2" t="e" vm="275">
        <f ca="1">_xlfn.IMAGE(시즌이미지12[[#This Row],[함수용주소를 DIRECT주소로 변경]],시즌이미지12[[#This Row],[팀약자]],3,75,75)</f>
        <v>#VALUE!</v>
      </c>
      <c r="J42" s="2" t="e" vm="275">
        <f ca="1">_xlfn.IMAGE(시즌이미지12[[#This Row],[함수용주소를 DIRECT주소로 변경]],시즌이미지12[[#This Row],[팀약자]],3,85,85)</f>
        <v>#VALUE!</v>
      </c>
      <c r="K42" s="2" t="e" vm="275">
        <f ca="1">_xlfn.IMAGE(시즌이미지12[[#This Row],[함수용주소를 DIRECT주소로 변경]],시즌이미지12[[#This Row],[팀약자]],3,125,125)</f>
        <v>#VALUE!</v>
      </c>
      <c r="L42" s="2" t="e" vm="275">
        <f ca="1">_xlfn.IMAGE(시즌이미지12[[#This Row],[함수용주소를 DIRECT주소로 변경]],시즌이미지12[[#This Row],[팀약자]],3,150,150)</f>
        <v>#VALUE!</v>
      </c>
      <c r="M42" s="2" t="e" vm="275">
        <f ca="1">_xlfn.IMAGE(시즌이미지12[[#This Row],[함수용주소를 DIRECT주소로 변경]],시즌이미지12[[#This Row],[팀약자]],3,180,180)</f>
        <v>#VALUE!</v>
      </c>
    </row>
    <row r="43" spans="2:13" ht="32.799999999999997" customHeight="1" x14ac:dyDescent="0.3">
      <c r="B43" s="2" t="str">
        <f>MID(시즌이미지12[[#This Row],[열1]],33,33)</f>
        <v/>
      </c>
      <c r="C43" s="2" t="str">
        <f>"https://lh3.googleusercontent.com/d/" &amp; 시즌이미지12[[#This Row],[파일ID]]</f>
        <v>https://lh3.googleusercontent.com/d/</v>
      </c>
      <c r="D43" s="3"/>
      <c r="E43" s="17"/>
      <c r="F43" s="50" t="e" vm="275">
        <f ca="1">_xlfn.IMAGE(시즌이미지12[[#This Row],[함수용주소를 DIRECT주소로 변경]],시즌이미지12[[#This Row],[팀약자]],3,30,30)</f>
        <v>#VALUE!</v>
      </c>
      <c r="G43" s="4" t="e" vm="275">
        <f ca="1">_xlfn.IMAGE(시즌이미지12[[#This Row],[함수용주소를 DIRECT주소로 변경]],시즌이미지12[[#This Row],[팀약자]],3,35,35)</f>
        <v>#VALUE!</v>
      </c>
      <c r="H43" s="2" t="e" vm="275">
        <f ca="1">_xlfn.IMAGE(시즌이미지12[[#This Row],[함수용주소를 DIRECT주소로 변경]],시즌이미지12[[#This Row],[팀약자]],3,60,60)</f>
        <v>#VALUE!</v>
      </c>
      <c r="I43" s="2" t="e" vm="275">
        <f ca="1">_xlfn.IMAGE(시즌이미지12[[#This Row],[함수용주소를 DIRECT주소로 변경]],시즌이미지12[[#This Row],[팀약자]],3,75,75)</f>
        <v>#VALUE!</v>
      </c>
      <c r="J43" s="2" t="e" vm="275">
        <f ca="1">_xlfn.IMAGE(시즌이미지12[[#This Row],[함수용주소를 DIRECT주소로 변경]],시즌이미지12[[#This Row],[팀약자]],3,85,85)</f>
        <v>#VALUE!</v>
      </c>
      <c r="K43" s="2" t="e" vm="275">
        <f ca="1">_xlfn.IMAGE(시즌이미지12[[#This Row],[함수용주소를 DIRECT주소로 변경]],시즌이미지12[[#This Row],[팀약자]],3,125,125)</f>
        <v>#VALUE!</v>
      </c>
      <c r="L43" s="2" t="e" vm="275">
        <f ca="1">_xlfn.IMAGE(시즌이미지12[[#This Row],[함수용주소를 DIRECT주소로 변경]],시즌이미지12[[#This Row],[팀약자]],3,150,150)</f>
        <v>#VALUE!</v>
      </c>
      <c r="M43" s="2" t="e" vm="275">
        <f ca="1">_xlfn.IMAGE(시즌이미지12[[#This Row],[함수용주소를 DIRECT주소로 변경]],시즌이미지12[[#This Row],[팀약자]],3,180,180)</f>
        <v>#VALUE!</v>
      </c>
    </row>
    <row r="44" spans="2:13" ht="32.799999999999997" customHeight="1" x14ac:dyDescent="0.3">
      <c r="B44" s="2" t="str">
        <f>MID(시즌이미지12[[#This Row],[열1]],33,33)</f>
        <v/>
      </c>
      <c r="C44" s="2" t="str">
        <f>"https://lh3.googleusercontent.com/d/" &amp; 시즌이미지12[[#This Row],[파일ID]]</f>
        <v>https://lh3.googleusercontent.com/d/</v>
      </c>
      <c r="D44" s="3"/>
      <c r="E44" s="17"/>
      <c r="F44" s="50" t="e" vm="275">
        <f ca="1">_xlfn.IMAGE(시즌이미지12[[#This Row],[함수용주소를 DIRECT주소로 변경]],시즌이미지12[[#This Row],[팀약자]],3,30,30)</f>
        <v>#VALUE!</v>
      </c>
      <c r="G44" s="4" t="e" vm="275">
        <f ca="1">_xlfn.IMAGE(시즌이미지12[[#This Row],[함수용주소를 DIRECT주소로 변경]],시즌이미지12[[#This Row],[팀약자]],3,35,35)</f>
        <v>#VALUE!</v>
      </c>
      <c r="H44" s="2" t="e" vm="275">
        <f ca="1">_xlfn.IMAGE(시즌이미지12[[#This Row],[함수용주소를 DIRECT주소로 변경]],시즌이미지12[[#This Row],[팀약자]],3,60,60)</f>
        <v>#VALUE!</v>
      </c>
      <c r="I44" s="2" t="e" vm="275">
        <f ca="1">_xlfn.IMAGE(시즌이미지12[[#This Row],[함수용주소를 DIRECT주소로 변경]],시즌이미지12[[#This Row],[팀약자]],3,75,75)</f>
        <v>#VALUE!</v>
      </c>
      <c r="J44" s="2" t="e" vm="275">
        <f ca="1">_xlfn.IMAGE(시즌이미지12[[#This Row],[함수용주소를 DIRECT주소로 변경]],시즌이미지12[[#This Row],[팀약자]],3,85,85)</f>
        <v>#VALUE!</v>
      </c>
      <c r="K44" s="2" t="e" vm="275">
        <f ca="1">_xlfn.IMAGE(시즌이미지12[[#This Row],[함수용주소를 DIRECT주소로 변경]],시즌이미지12[[#This Row],[팀약자]],3,125,125)</f>
        <v>#VALUE!</v>
      </c>
      <c r="L44" s="2" t="e" vm="275">
        <f ca="1">_xlfn.IMAGE(시즌이미지12[[#This Row],[함수용주소를 DIRECT주소로 변경]],시즌이미지12[[#This Row],[팀약자]],3,150,150)</f>
        <v>#VALUE!</v>
      </c>
      <c r="M44" s="2" t="e" vm="275">
        <f ca="1">_xlfn.IMAGE(시즌이미지12[[#This Row],[함수용주소를 DIRECT주소로 변경]],시즌이미지12[[#This Row],[팀약자]],3,180,180)</f>
        <v>#VALUE!</v>
      </c>
    </row>
    <row r="45" spans="2:13" ht="32.799999999999997" customHeight="1" x14ac:dyDescent="0.3">
      <c r="B45" s="2" t="str">
        <f>MID(시즌이미지12[[#This Row],[열1]],33,33)</f>
        <v/>
      </c>
      <c r="C45" s="2" t="str">
        <f>"https://lh3.googleusercontent.com/d/" &amp; 시즌이미지12[[#This Row],[파일ID]]</f>
        <v>https://lh3.googleusercontent.com/d/</v>
      </c>
      <c r="D45" s="3"/>
      <c r="E45" s="17"/>
      <c r="F45" s="50" t="e" vm="275">
        <f ca="1">_xlfn.IMAGE(시즌이미지12[[#This Row],[함수용주소를 DIRECT주소로 변경]],시즌이미지12[[#This Row],[팀약자]],3,30,30)</f>
        <v>#VALUE!</v>
      </c>
      <c r="G45" s="4" t="e" vm="275">
        <f ca="1">_xlfn.IMAGE(시즌이미지12[[#This Row],[함수용주소를 DIRECT주소로 변경]],시즌이미지12[[#This Row],[팀약자]],3,35,35)</f>
        <v>#VALUE!</v>
      </c>
      <c r="H45" s="2" t="e" vm="275">
        <f ca="1">_xlfn.IMAGE(시즌이미지12[[#This Row],[함수용주소를 DIRECT주소로 변경]],시즌이미지12[[#This Row],[팀약자]],3,60,60)</f>
        <v>#VALUE!</v>
      </c>
      <c r="I45" s="2" t="e" vm="275">
        <f ca="1">_xlfn.IMAGE(시즌이미지12[[#This Row],[함수용주소를 DIRECT주소로 변경]],시즌이미지12[[#This Row],[팀약자]],3,75,75)</f>
        <v>#VALUE!</v>
      </c>
      <c r="J45" s="2" t="e" vm="275">
        <f ca="1">_xlfn.IMAGE(시즌이미지12[[#This Row],[함수용주소를 DIRECT주소로 변경]],시즌이미지12[[#This Row],[팀약자]],3,85,85)</f>
        <v>#VALUE!</v>
      </c>
      <c r="K45" s="2" t="e" vm="275">
        <f ca="1">_xlfn.IMAGE(시즌이미지12[[#This Row],[함수용주소를 DIRECT주소로 변경]],시즌이미지12[[#This Row],[팀약자]],3,125,125)</f>
        <v>#VALUE!</v>
      </c>
      <c r="L45" s="2" t="e" vm="275">
        <f ca="1">_xlfn.IMAGE(시즌이미지12[[#This Row],[함수용주소를 DIRECT주소로 변경]],시즌이미지12[[#This Row],[팀약자]],3,150,150)</f>
        <v>#VALUE!</v>
      </c>
      <c r="M45" s="2" t="e" vm="275">
        <f ca="1">_xlfn.IMAGE(시즌이미지12[[#This Row],[함수용주소를 DIRECT주소로 변경]],시즌이미지12[[#This Row],[팀약자]],3,180,180)</f>
        <v>#VALUE!</v>
      </c>
    </row>
    <row r="46" spans="2:13" ht="32.799999999999997" customHeight="1" x14ac:dyDescent="0.3">
      <c r="B46" s="2" t="str">
        <f>MID(시즌이미지12[[#This Row],[열1]],33,33)</f>
        <v/>
      </c>
      <c r="C46" s="2" t="str">
        <f>"https://lh3.googleusercontent.com/d/" &amp; 시즌이미지12[[#This Row],[파일ID]]</f>
        <v>https://lh3.googleusercontent.com/d/</v>
      </c>
      <c r="D46" s="3"/>
      <c r="E46" s="17"/>
      <c r="F46" s="50" t="e" vm="275">
        <f ca="1">_xlfn.IMAGE(시즌이미지12[[#This Row],[함수용주소를 DIRECT주소로 변경]],시즌이미지12[[#This Row],[팀약자]],3,30,30)</f>
        <v>#VALUE!</v>
      </c>
      <c r="G46" s="4" t="e" vm="275">
        <f ca="1">_xlfn.IMAGE(시즌이미지12[[#This Row],[함수용주소를 DIRECT주소로 변경]],시즌이미지12[[#This Row],[팀약자]],3,35,35)</f>
        <v>#VALUE!</v>
      </c>
      <c r="H46" s="2" t="e" vm="275">
        <f ca="1">_xlfn.IMAGE(시즌이미지12[[#This Row],[함수용주소를 DIRECT주소로 변경]],시즌이미지12[[#This Row],[팀약자]],3,60,60)</f>
        <v>#VALUE!</v>
      </c>
      <c r="I46" s="2" t="e" vm="275">
        <f ca="1">_xlfn.IMAGE(시즌이미지12[[#This Row],[함수용주소를 DIRECT주소로 변경]],시즌이미지12[[#This Row],[팀약자]],3,75,75)</f>
        <v>#VALUE!</v>
      </c>
      <c r="J46" s="2" t="e" vm="275">
        <f ca="1">_xlfn.IMAGE(시즌이미지12[[#This Row],[함수용주소를 DIRECT주소로 변경]],시즌이미지12[[#This Row],[팀약자]],3,85,85)</f>
        <v>#VALUE!</v>
      </c>
      <c r="K46" s="2" t="e" vm="275">
        <f ca="1">_xlfn.IMAGE(시즌이미지12[[#This Row],[함수용주소를 DIRECT주소로 변경]],시즌이미지12[[#This Row],[팀약자]],3,125,125)</f>
        <v>#VALUE!</v>
      </c>
      <c r="L46" s="2" t="e" vm="275">
        <f ca="1">_xlfn.IMAGE(시즌이미지12[[#This Row],[함수용주소를 DIRECT주소로 변경]],시즌이미지12[[#This Row],[팀약자]],3,150,150)</f>
        <v>#VALUE!</v>
      </c>
      <c r="M46" s="2" t="e" vm="275">
        <f ca="1">_xlfn.IMAGE(시즌이미지12[[#This Row],[함수용주소를 DIRECT주소로 변경]],시즌이미지12[[#This Row],[팀약자]],3,180,180)</f>
        <v>#VALUE!</v>
      </c>
    </row>
    <row r="47" spans="2:13" ht="32.799999999999997" customHeight="1" x14ac:dyDescent="0.3">
      <c r="B47" s="2" t="str">
        <f>MID(시즌이미지12[[#This Row],[열1]],33,33)</f>
        <v/>
      </c>
      <c r="C47" s="2" t="str">
        <f>"https://lh3.googleusercontent.com/d/" &amp; 시즌이미지12[[#This Row],[파일ID]]</f>
        <v>https://lh3.googleusercontent.com/d/</v>
      </c>
      <c r="D47" s="3"/>
      <c r="E47" s="17"/>
      <c r="F47" s="50" t="e" vm="275">
        <f ca="1">_xlfn.IMAGE(시즌이미지12[[#This Row],[함수용주소를 DIRECT주소로 변경]],시즌이미지12[[#This Row],[팀약자]],3,30,30)</f>
        <v>#VALUE!</v>
      </c>
      <c r="G47" s="4" t="e" vm="275">
        <f ca="1">_xlfn.IMAGE(시즌이미지12[[#This Row],[함수용주소를 DIRECT주소로 변경]],시즌이미지12[[#This Row],[팀약자]],3,35,35)</f>
        <v>#VALUE!</v>
      </c>
      <c r="H47" s="2" t="e" vm="275">
        <f ca="1">_xlfn.IMAGE(시즌이미지12[[#This Row],[함수용주소를 DIRECT주소로 변경]],시즌이미지12[[#This Row],[팀약자]],3,60,60)</f>
        <v>#VALUE!</v>
      </c>
      <c r="I47" s="2" t="e" vm="275">
        <f ca="1">_xlfn.IMAGE(시즌이미지12[[#This Row],[함수용주소를 DIRECT주소로 변경]],시즌이미지12[[#This Row],[팀약자]],3,75,75)</f>
        <v>#VALUE!</v>
      </c>
      <c r="J47" s="2" t="e" vm="275">
        <f ca="1">_xlfn.IMAGE(시즌이미지12[[#This Row],[함수용주소를 DIRECT주소로 변경]],시즌이미지12[[#This Row],[팀약자]],3,85,85)</f>
        <v>#VALUE!</v>
      </c>
      <c r="K47" s="2" t="e" vm="275">
        <f ca="1">_xlfn.IMAGE(시즌이미지12[[#This Row],[함수용주소를 DIRECT주소로 변경]],시즌이미지12[[#This Row],[팀약자]],3,125,125)</f>
        <v>#VALUE!</v>
      </c>
      <c r="L47" s="2" t="e" vm="275">
        <f ca="1">_xlfn.IMAGE(시즌이미지12[[#This Row],[함수용주소를 DIRECT주소로 변경]],시즌이미지12[[#This Row],[팀약자]],3,150,150)</f>
        <v>#VALUE!</v>
      </c>
      <c r="M47" s="2" t="e" vm="275">
        <f ca="1">_xlfn.IMAGE(시즌이미지12[[#This Row],[함수용주소를 DIRECT주소로 변경]],시즌이미지12[[#This Row],[팀약자]],3,180,180)</f>
        <v>#VALUE!</v>
      </c>
    </row>
    <row r="48" spans="2:13" ht="32.799999999999997" customHeight="1" x14ac:dyDescent="0.3">
      <c r="B48" s="2" t="str">
        <f>MID(시즌이미지12[[#This Row],[열1]],33,33)</f>
        <v/>
      </c>
      <c r="C48" s="2" t="str">
        <f>"https://lh3.googleusercontent.com/d/" &amp; 시즌이미지12[[#This Row],[파일ID]]</f>
        <v>https://lh3.googleusercontent.com/d/</v>
      </c>
      <c r="D48" s="3"/>
      <c r="E48" s="17"/>
      <c r="F48" s="50" t="e" vm="275">
        <f ca="1">_xlfn.IMAGE(시즌이미지12[[#This Row],[함수용주소를 DIRECT주소로 변경]],시즌이미지12[[#This Row],[팀약자]],3,30,30)</f>
        <v>#VALUE!</v>
      </c>
      <c r="G48" s="4" t="e" vm="275">
        <f ca="1">_xlfn.IMAGE(시즌이미지12[[#This Row],[함수용주소를 DIRECT주소로 변경]],시즌이미지12[[#This Row],[팀약자]],3,35,35)</f>
        <v>#VALUE!</v>
      </c>
      <c r="H48" s="2" t="e" vm="275">
        <f ca="1">_xlfn.IMAGE(시즌이미지12[[#This Row],[함수용주소를 DIRECT주소로 변경]],시즌이미지12[[#This Row],[팀약자]],3,60,60)</f>
        <v>#VALUE!</v>
      </c>
      <c r="I48" s="2" t="e" vm="275">
        <f ca="1">_xlfn.IMAGE(시즌이미지12[[#This Row],[함수용주소를 DIRECT주소로 변경]],시즌이미지12[[#This Row],[팀약자]],3,75,75)</f>
        <v>#VALUE!</v>
      </c>
      <c r="J48" s="2" t="e" vm="275">
        <f ca="1">_xlfn.IMAGE(시즌이미지12[[#This Row],[함수용주소를 DIRECT주소로 변경]],시즌이미지12[[#This Row],[팀약자]],3,85,85)</f>
        <v>#VALUE!</v>
      </c>
      <c r="K48" s="2" t="e" vm="275">
        <f ca="1">_xlfn.IMAGE(시즌이미지12[[#This Row],[함수용주소를 DIRECT주소로 변경]],시즌이미지12[[#This Row],[팀약자]],3,125,125)</f>
        <v>#VALUE!</v>
      </c>
      <c r="L48" s="2" t="e" vm="275">
        <f ca="1">_xlfn.IMAGE(시즌이미지12[[#This Row],[함수용주소를 DIRECT주소로 변경]],시즌이미지12[[#This Row],[팀약자]],3,150,150)</f>
        <v>#VALUE!</v>
      </c>
      <c r="M48" s="2" t="e" vm="275">
        <f ca="1">_xlfn.IMAGE(시즌이미지12[[#This Row],[함수용주소를 DIRECT주소로 변경]],시즌이미지12[[#This Row],[팀약자]],3,180,180)</f>
        <v>#VALUE!</v>
      </c>
    </row>
    <row r="49" spans="2:13" ht="32.799999999999997" customHeight="1" x14ac:dyDescent="0.3">
      <c r="B49" s="2" t="str">
        <f>MID(시즌이미지12[[#This Row],[열1]],33,33)</f>
        <v/>
      </c>
      <c r="C49" s="2" t="str">
        <f>"https://lh3.googleusercontent.com/d/" &amp; 시즌이미지12[[#This Row],[파일ID]]</f>
        <v>https://lh3.googleusercontent.com/d/</v>
      </c>
      <c r="D49" s="3"/>
      <c r="E49" s="17"/>
      <c r="F49" s="50" t="e" vm="275">
        <f ca="1">_xlfn.IMAGE(시즌이미지12[[#This Row],[함수용주소를 DIRECT주소로 변경]],시즌이미지12[[#This Row],[팀약자]],3,30,30)</f>
        <v>#VALUE!</v>
      </c>
      <c r="G49" s="4" t="e" vm="275">
        <f ca="1">_xlfn.IMAGE(시즌이미지12[[#This Row],[함수용주소를 DIRECT주소로 변경]],시즌이미지12[[#This Row],[팀약자]],3,35,35)</f>
        <v>#VALUE!</v>
      </c>
      <c r="H49" s="2" t="e" vm="275">
        <f ca="1">_xlfn.IMAGE(시즌이미지12[[#This Row],[함수용주소를 DIRECT주소로 변경]],시즌이미지12[[#This Row],[팀약자]],3,60,60)</f>
        <v>#VALUE!</v>
      </c>
      <c r="I49" s="2" t="e" vm="275">
        <f ca="1">_xlfn.IMAGE(시즌이미지12[[#This Row],[함수용주소를 DIRECT주소로 변경]],시즌이미지12[[#This Row],[팀약자]],3,75,75)</f>
        <v>#VALUE!</v>
      </c>
      <c r="J49" s="2" t="e" vm="275">
        <f ca="1">_xlfn.IMAGE(시즌이미지12[[#This Row],[함수용주소를 DIRECT주소로 변경]],시즌이미지12[[#This Row],[팀약자]],3,85,85)</f>
        <v>#VALUE!</v>
      </c>
      <c r="K49" s="2" t="e" vm="275">
        <f ca="1">_xlfn.IMAGE(시즌이미지12[[#This Row],[함수용주소를 DIRECT주소로 변경]],시즌이미지12[[#This Row],[팀약자]],3,125,125)</f>
        <v>#VALUE!</v>
      </c>
      <c r="L49" s="2" t="e" vm="275">
        <f ca="1">_xlfn.IMAGE(시즌이미지12[[#This Row],[함수용주소를 DIRECT주소로 변경]],시즌이미지12[[#This Row],[팀약자]],3,150,150)</f>
        <v>#VALUE!</v>
      </c>
      <c r="M49" s="2" t="e" vm="275">
        <f ca="1">_xlfn.IMAGE(시즌이미지12[[#This Row],[함수용주소를 DIRECT주소로 변경]],시즌이미지12[[#This Row],[팀약자]],3,180,180)</f>
        <v>#VALUE!</v>
      </c>
    </row>
    <row r="50" spans="2:13" ht="32.799999999999997" customHeight="1" x14ac:dyDescent="0.3">
      <c r="B50" s="2" t="str">
        <f>MID(시즌이미지12[[#This Row],[열1]],33,33)</f>
        <v/>
      </c>
      <c r="C50" s="2" t="str">
        <f>"https://lh3.googleusercontent.com/d/" &amp; 시즌이미지12[[#This Row],[파일ID]]</f>
        <v>https://lh3.googleusercontent.com/d/</v>
      </c>
      <c r="D50" s="3"/>
      <c r="E50" s="17"/>
      <c r="F50" s="50" t="e" vm="275">
        <f ca="1">_xlfn.IMAGE(시즌이미지12[[#This Row],[함수용주소를 DIRECT주소로 변경]],시즌이미지12[[#This Row],[팀약자]],3,30,30)</f>
        <v>#VALUE!</v>
      </c>
      <c r="G50" s="4" t="e" vm="275">
        <f ca="1">_xlfn.IMAGE(시즌이미지12[[#This Row],[함수용주소를 DIRECT주소로 변경]],시즌이미지12[[#This Row],[팀약자]],3,35,35)</f>
        <v>#VALUE!</v>
      </c>
      <c r="H50" s="2" t="e" vm="275">
        <f ca="1">_xlfn.IMAGE(시즌이미지12[[#This Row],[함수용주소를 DIRECT주소로 변경]],시즌이미지12[[#This Row],[팀약자]],3,60,60)</f>
        <v>#VALUE!</v>
      </c>
      <c r="I50" s="2" t="e" vm="275">
        <f ca="1">_xlfn.IMAGE(시즌이미지12[[#This Row],[함수용주소를 DIRECT주소로 변경]],시즌이미지12[[#This Row],[팀약자]],3,75,75)</f>
        <v>#VALUE!</v>
      </c>
      <c r="J50" s="2" t="e" vm="275">
        <f ca="1">_xlfn.IMAGE(시즌이미지12[[#This Row],[함수용주소를 DIRECT주소로 변경]],시즌이미지12[[#This Row],[팀약자]],3,85,85)</f>
        <v>#VALUE!</v>
      </c>
      <c r="K50" s="2" t="e" vm="275">
        <f ca="1">_xlfn.IMAGE(시즌이미지12[[#This Row],[함수용주소를 DIRECT주소로 변경]],시즌이미지12[[#This Row],[팀약자]],3,125,125)</f>
        <v>#VALUE!</v>
      </c>
      <c r="L50" s="2" t="e" vm="275">
        <f ca="1">_xlfn.IMAGE(시즌이미지12[[#This Row],[함수용주소를 DIRECT주소로 변경]],시즌이미지12[[#This Row],[팀약자]],3,150,150)</f>
        <v>#VALUE!</v>
      </c>
      <c r="M50" s="2" t="e" vm="275">
        <f ca="1">_xlfn.IMAGE(시즌이미지12[[#This Row],[함수용주소를 DIRECT주소로 변경]],시즌이미지12[[#This Row],[팀약자]],3,180,180)</f>
        <v>#VALUE!</v>
      </c>
    </row>
    <row r="51" spans="2:13" ht="32.799999999999997" customHeight="1" x14ac:dyDescent="0.3">
      <c r="B51" s="2" t="str">
        <f>MID(시즌이미지12[[#This Row],[열1]],33,33)</f>
        <v/>
      </c>
      <c r="C51" s="2" t="str">
        <f>"https://lh3.googleusercontent.com/d/" &amp; 시즌이미지12[[#This Row],[파일ID]]</f>
        <v>https://lh3.googleusercontent.com/d/</v>
      </c>
      <c r="D51" s="3"/>
      <c r="E51" s="17"/>
      <c r="F51" s="50" t="e" vm="275">
        <f ca="1">_xlfn.IMAGE(시즌이미지12[[#This Row],[함수용주소를 DIRECT주소로 변경]],시즌이미지12[[#This Row],[팀약자]],3,30,30)</f>
        <v>#VALUE!</v>
      </c>
      <c r="G51" s="4" t="e" vm="275">
        <f ca="1">_xlfn.IMAGE(시즌이미지12[[#This Row],[함수용주소를 DIRECT주소로 변경]],시즌이미지12[[#This Row],[팀약자]],3,35,35)</f>
        <v>#VALUE!</v>
      </c>
      <c r="H51" s="2" t="e" vm="275">
        <f ca="1">_xlfn.IMAGE(시즌이미지12[[#This Row],[함수용주소를 DIRECT주소로 변경]],시즌이미지12[[#This Row],[팀약자]],3,60,60)</f>
        <v>#VALUE!</v>
      </c>
      <c r="I51" s="2" t="e" vm="275">
        <f ca="1">_xlfn.IMAGE(시즌이미지12[[#This Row],[함수용주소를 DIRECT주소로 변경]],시즌이미지12[[#This Row],[팀약자]],3,75,75)</f>
        <v>#VALUE!</v>
      </c>
      <c r="J51" s="2" t="e" vm="275">
        <f ca="1">_xlfn.IMAGE(시즌이미지12[[#This Row],[함수용주소를 DIRECT주소로 변경]],시즌이미지12[[#This Row],[팀약자]],3,85,85)</f>
        <v>#VALUE!</v>
      </c>
      <c r="K51" s="2" t="e" vm="275">
        <f ca="1">_xlfn.IMAGE(시즌이미지12[[#This Row],[함수용주소를 DIRECT주소로 변경]],시즌이미지12[[#This Row],[팀약자]],3,125,125)</f>
        <v>#VALUE!</v>
      </c>
      <c r="L51" s="2" t="e" vm="275">
        <f ca="1">_xlfn.IMAGE(시즌이미지12[[#This Row],[함수용주소를 DIRECT주소로 변경]],시즌이미지12[[#This Row],[팀약자]],3,150,150)</f>
        <v>#VALUE!</v>
      </c>
      <c r="M51" s="2" t="e" vm="275">
        <f ca="1">_xlfn.IMAGE(시즌이미지12[[#This Row],[함수용주소를 DIRECT주소로 변경]],시즌이미지12[[#This Row],[팀약자]],3,180,180)</f>
        <v>#VALUE!</v>
      </c>
    </row>
    <row r="52" spans="2:13" ht="32.799999999999997" customHeight="1" x14ac:dyDescent="0.3">
      <c r="B52" s="2" t="str">
        <f>MID(시즌이미지12[[#This Row],[열1]],33,33)</f>
        <v/>
      </c>
      <c r="C52" s="2" t="str">
        <f>"https://lh3.googleusercontent.com/d/" &amp; 시즌이미지12[[#This Row],[파일ID]]</f>
        <v>https://lh3.googleusercontent.com/d/</v>
      </c>
      <c r="D52" s="3"/>
      <c r="E52" s="17"/>
      <c r="F52" s="50" t="e" vm="275">
        <f ca="1">_xlfn.IMAGE(시즌이미지12[[#This Row],[함수용주소를 DIRECT주소로 변경]],시즌이미지12[[#This Row],[팀약자]],3,30,30)</f>
        <v>#VALUE!</v>
      </c>
      <c r="G52" s="4" t="e" vm="275">
        <f ca="1">_xlfn.IMAGE(시즌이미지12[[#This Row],[함수용주소를 DIRECT주소로 변경]],시즌이미지12[[#This Row],[팀약자]],3,35,35)</f>
        <v>#VALUE!</v>
      </c>
      <c r="H52" s="2" t="e" vm="275">
        <f ca="1">_xlfn.IMAGE(시즌이미지12[[#This Row],[함수용주소를 DIRECT주소로 변경]],시즌이미지12[[#This Row],[팀약자]],3,60,60)</f>
        <v>#VALUE!</v>
      </c>
      <c r="I52" s="2" t="e" vm="275">
        <f ca="1">_xlfn.IMAGE(시즌이미지12[[#This Row],[함수용주소를 DIRECT주소로 변경]],시즌이미지12[[#This Row],[팀약자]],3,75,75)</f>
        <v>#VALUE!</v>
      </c>
      <c r="J52" s="2" t="e" vm="275">
        <f ca="1">_xlfn.IMAGE(시즌이미지12[[#This Row],[함수용주소를 DIRECT주소로 변경]],시즌이미지12[[#This Row],[팀약자]],3,85,85)</f>
        <v>#VALUE!</v>
      </c>
      <c r="K52" s="2" t="e" vm="275">
        <f ca="1">_xlfn.IMAGE(시즌이미지12[[#This Row],[함수용주소를 DIRECT주소로 변경]],시즌이미지12[[#This Row],[팀약자]],3,125,125)</f>
        <v>#VALUE!</v>
      </c>
      <c r="L52" s="2" t="e" vm="275">
        <f ca="1">_xlfn.IMAGE(시즌이미지12[[#This Row],[함수용주소를 DIRECT주소로 변경]],시즌이미지12[[#This Row],[팀약자]],3,150,150)</f>
        <v>#VALUE!</v>
      </c>
      <c r="M52" s="2" t="e" vm="275">
        <f ca="1">_xlfn.IMAGE(시즌이미지12[[#This Row],[함수용주소를 DIRECT주소로 변경]],시즌이미지12[[#This Row],[팀약자]],3,180,180)</f>
        <v>#VALUE!</v>
      </c>
    </row>
    <row r="53" spans="2:13" ht="32.799999999999997" customHeight="1" x14ac:dyDescent="0.3">
      <c r="B53" s="2" t="str">
        <f>MID(시즌이미지12[[#This Row],[열1]],33,33)</f>
        <v/>
      </c>
      <c r="C53" s="2" t="str">
        <f>"https://lh3.googleusercontent.com/d/" &amp; 시즌이미지12[[#This Row],[파일ID]]</f>
        <v>https://lh3.googleusercontent.com/d/</v>
      </c>
      <c r="D53" s="3"/>
      <c r="E53" s="17"/>
      <c r="F53" s="50" t="e" vm="275">
        <f ca="1">_xlfn.IMAGE(시즌이미지12[[#This Row],[함수용주소를 DIRECT주소로 변경]],시즌이미지12[[#This Row],[팀약자]],3,30,30)</f>
        <v>#VALUE!</v>
      </c>
      <c r="G53" s="4" t="e" vm="275">
        <f ca="1">_xlfn.IMAGE(시즌이미지12[[#This Row],[함수용주소를 DIRECT주소로 변경]],시즌이미지12[[#This Row],[팀약자]],3,35,35)</f>
        <v>#VALUE!</v>
      </c>
      <c r="H53" s="2" t="e" vm="275">
        <f ca="1">_xlfn.IMAGE(시즌이미지12[[#This Row],[함수용주소를 DIRECT주소로 변경]],시즌이미지12[[#This Row],[팀약자]],3,60,60)</f>
        <v>#VALUE!</v>
      </c>
      <c r="I53" s="2" t="e" vm="275">
        <f ca="1">_xlfn.IMAGE(시즌이미지12[[#This Row],[함수용주소를 DIRECT주소로 변경]],시즌이미지12[[#This Row],[팀약자]],3,75,75)</f>
        <v>#VALUE!</v>
      </c>
      <c r="J53" s="2" t="e" vm="275">
        <f ca="1">_xlfn.IMAGE(시즌이미지12[[#This Row],[함수용주소를 DIRECT주소로 변경]],시즌이미지12[[#This Row],[팀약자]],3,85,85)</f>
        <v>#VALUE!</v>
      </c>
      <c r="K53" s="2" t="e" vm="275">
        <f ca="1">_xlfn.IMAGE(시즌이미지12[[#This Row],[함수용주소를 DIRECT주소로 변경]],시즌이미지12[[#This Row],[팀약자]],3,125,125)</f>
        <v>#VALUE!</v>
      </c>
      <c r="L53" s="2" t="e" vm="275">
        <f ca="1">_xlfn.IMAGE(시즌이미지12[[#This Row],[함수용주소를 DIRECT주소로 변경]],시즌이미지12[[#This Row],[팀약자]],3,150,150)</f>
        <v>#VALUE!</v>
      </c>
      <c r="M53" s="2" t="e" vm="275">
        <f ca="1">_xlfn.IMAGE(시즌이미지12[[#This Row],[함수용주소를 DIRECT주소로 변경]],시즌이미지12[[#This Row],[팀약자]],3,180,180)</f>
        <v>#VALUE!</v>
      </c>
    </row>
    <row r="54" spans="2:13" ht="32.799999999999997" customHeight="1" x14ac:dyDescent="0.3">
      <c r="B54" s="2" t="str">
        <f>MID(시즌이미지12[[#This Row],[열1]],33,33)</f>
        <v/>
      </c>
      <c r="C54" s="2" t="str">
        <f>"https://lh3.googleusercontent.com/d/" &amp; 시즌이미지12[[#This Row],[파일ID]]</f>
        <v>https://lh3.googleusercontent.com/d/</v>
      </c>
      <c r="D54" s="3"/>
      <c r="E54" s="17"/>
      <c r="F54" s="50" t="e" vm="275">
        <f ca="1">_xlfn.IMAGE(시즌이미지12[[#This Row],[함수용주소를 DIRECT주소로 변경]],시즌이미지12[[#This Row],[팀약자]],3,30,30)</f>
        <v>#VALUE!</v>
      </c>
      <c r="G54" s="4" t="e" vm="275">
        <f ca="1">_xlfn.IMAGE(시즌이미지12[[#This Row],[함수용주소를 DIRECT주소로 변경]],시즌이미지12[[#This Row],[팀약자]],3,35,35)</f>
        <v>#VALUE!</v>
      </c>
      <c r="H54" s="2" t="e" vm="275">
        <f ca="1">_xlfn.IMAGE(시즌이미지12[[#This Row],[함수용주소를 DIRECT주소로 변경]],시즌이미지12[[#This Row],[팀약자]],3,60,60)</f>
        <v>#VALUE!</v>
      </c>
      <c r="I54" s="2" t="e" vm="275">
        <f ca="1">_xlfn.IMAGE(시즌이미지12[[#This Row],[함수용주소를 DIRECT주소로 변경]],시즌이미지12[[#This Row],[팀약자]],3,75,75)</f>
        <v>#VALUE!</v>
      </c>
      <c r="J54" s="2" t="e" vm="275">
        <f ca="1">_xlfn.IMAGE(시즌이미지12[[#This Row],[함수용주소를 DIRECT주소로 변경]],시즌이미지12[[#This Row],[팀약자]],3,85,85)</f>
        <v>#VALUE!</v>
      </c>
      <c r="K54" s="2" t="e" vm="275">
        <f ca="1">_xlfn.IMAGE(시즌이미지12[[#This Row],[함수용주소를 DIRECT주소로 변경]],시즌이미지12[[#This Row],[팀약자]],3,125,125)</f>
        <v>#VALUE!</v>
      </c>
      <c r="L54" s="2" t="e" vm="275">
        <f ca="1">_xlfn.IMAGE(시즌이미지12[[#This Row],[함수용주소를 DIRECT주소로 변경]],시즌이미지12[[#This Row],[팀약자]],3,150,150)</f>
        <v>#VALUE!</v>
      </c>
      <c r="M54" s="2" t="e" vm="275">
        <f ca="1">_xlfn.IMAGE(시즌이미지12[[#This Row],[함수용주소를 DIRECT주소로 변경]],시즌이미지12[[#This Row],[팀약자]],3,180,180)</f>
        <v>#VALUE!</v>
      </c>
    </row>
    <row r="55" spans="2:13" ht="32.799999999999997" customHeight="1" x14ac:dyDescent="0.3">
      <c r="B55" s="2" t="str">
        <f>MID(시즌이미지12[[#This Row],[열1]],33,33)</f>
        <v/>
      </c>
      <c r="C55" s="2" t="str">
        <f>"https://lh3.googleusercontent.com/d/" &amp; 시즌이미지12[[#This Row],[파일ID]]</f>
        <v>https://lh3.googleusercontent.com/d/</v>
      </c>
      <c r="D55" s="3"/>
      <c r="E55" s="17"/>
      <c r="F55" s="50" t="e" vm="275">
        <f ca="1">_xlfn.IMAGE(시즌이미지12[[#This Row],[함수용주소를 DIRECT주소로 변경]],시즌이미지12[[#This Row],[팀약자]],3,30,30)</f>
        <v>#VALUE!</v>
      </c>
      <c r="G55" s="4" t="e" vm="275">
        <f ca="1">_xlfn.IMAGE(시즌이미지12[[#This Row],[함수용주소를 DIRECT주소로 변경]],시즌이미지12[[#This Row],[팀약자]],3,35,35)</f>
        <v>#VALUE!</v>
      </c>
      <c r="H55" s="2" t="e" vm="275">
        <f ca="1">_xlfn.IMAGE(시즌이미지12[[#This Row],[함수용주소를 DIRECT주소로 변경]],시즌이미지12[[#This Row],[팀약자]],3,60,60)</f>
        <v>#VALUE!</v>
      </c>
      <c r="I55" s="2" t="e" vm="275">
        <f ca="1">_xlfn.IMAGE(시즌이미지12[[#This Row],[함수용주소를 DIRECT주소로 변경]],시즌이미지12[[#This Row],[팀약자]],3,75,75)</f>
        <v>#VALUE!</v>
      </c>
      <c r="J55" s="2" t="e" vm="275">
        <f ca="1">_xlfn.IMAGE(시즌이미지12[[#This Row],[함수용주소를 DIRECT주소로 변경]],시즌이미지12[[#This Row],[팀약자]],3,85,85)</f>
        <v>#VALUE!</v>
      </c>
      <c r="K55" s="2" t="e" vm="275">
        <f ca="1">_xlfn.IMAGE(시즌이미지12[[#This Row],[함수용주소를 DIRECT주소로 변경]],시즌이미지12[[#This Row],[팀약자]],3,125,125)</f>
        <v>#VALUE!</v>
      </c>
      <c r="L55" s="2" t="e" vm="275">
        <f ca="1">_xlfn.IMAGE(시즌이미지12[[#This Row],[함수용주소를 DIRECT주소로 변경]],시즌이미지12[[#This Row],[팀약자]],3,150,150)</f>
        <v>#VALUE!</v>
      </c>
      <c r="M55" s="2" t="e" vm="275">
        <f ca="1">_xlfn.IMAGE(시즌이미지12[[#This Row],[함수용주소를 DIRECT주소로 변경]],시즌이미지12[[#This Row],[팀약자]],3,180,180)</f>
        <v>#VALUE!</v>
      </c>
    </row>
    <row r="56" spans="2:13" ht="32.799999999999997" customHeight="1" x14ac:dyDescent="0.3">
      <c r="B56" s="2" t="str">
        <f>MID(시즌이미지12[[#This Row],[열1]],33,33)</f>
        <v/>
      </c>
      <c r="C56" s="2" t="str">
        <f>"https://lh3.googleusercontent.com/d/" &amp; 시즌이미지12[[#This Row],[파일ID]]</f>
        <v>https://lh3.googleusercontent.com/d/</v>
      </c>
      <c r="D56" s="3"/>
      <c r="E56" s="17"/>
      <c r="F56" s="50" t="e" vm="275">
        <f ca="1">_xlfn.IMAGE(시즌이미지12[[#This Row],[함수용주소를 DIRECT주소로 변경]],시즌이미지12[[#This Row],[팀약자]],3,30,30)</f>
        <v>#VALUE!</v>
      </c>
      <c r="G56" s="4" t="e" vm="275">
        <f ca="1">_xlfn.IMAGE(시즌이미지12[[#This Row],[함수용주소를 DIRECT주소로 변경]],시즌이미지12[[#This Row],[팀약자]],3,35,35)</f>
        <v>#VALUE!</v>
      </c>
      <c r="H56" s="2" t="e" vm="275">
        <f ca="1">_xlfn.IMAGE(시즌이미지12[[#This Row],[함수용주소를 DIRECT주소로 변경]],시즌이미지12[[#This Row],[팀약자]],3,60,60)</f>
        <v>#VALUE!</v>
      </c>
      <c r="I56" s="2" t="e" vm="275">
        <f ca="1">_xlfn.IMAGE(시즌이미지12[[#This Row],[함수용주소를 DIRECT주소로 변경]],시즌이미지12[[#This Row],[팀약자]],3,75,75)</f>
        <v>#VALUE!</v>
      </c>
      <c r="J56" s="2" t="e" vm="275">
        <f ca="1">_xlfn.IMAGE(시즌이미지12[[#This Row],[함수용주소를 DIRECT주소로 변경]],시즌이미지12[[#This Row],[팀약자]],3,85,85)</f>
        <v>#VALUE!</v>
      </c>
      <c r="K56" s="2" t="e" vm="275">
        <f ca="1">_xlfn.IMAGE(시즌이미지12[[#This Row],[함수용주소를 DIRECT주소로 변경]],시즌이미지12[[#This Row],[팀약자]],3,125,125)</f>
        <v>#VALUE!</v>
      </c>
      <c r="L56" s="2" t="e" vm="275">
        <f ca="1">_xlfn.IMAGE(시즌이미지12[[#This Row],[함수용주소를 DIRECT주소로 변경]],시즌이미지12[[#This Row],[팀약자]],3,150,150)</f>
        <v>#VALUE!</v>
      </c>
      <c r="M56" s="2" t="e" vm="275">
        <f ca="1">_xlfn.IMAGE(시즌이미지12[[#This Row],[함수용주소를 DIRECT주소로 변경]],시즌이미지12[[#This Row],[팀약자]],3,180,180)</f>
        <v>#VALUE!</v>
      </c>
    </row>
    <row r="57" spans="2:13" ht="32.799999999999997" customHeight="1" x14ac:dyDescent="0.3">
      <c r="B57" s="2" t="str">
        <f>MID(시즌이미지12[[#This Row],[열1]],33,33)</f>
        <v/>
      </c>
      <c r="C57" s="2" t="str">
        <f>"https://lh3.googleusercontent.com/d/" &amp; 시즌이미지12[[#This Row],[파일ID]]</f>
        <v>https://lh3.googleusercontent.com/d/</v>
      </c>
      <c r="D57" s="3"/>
      <c r="E57" s="17"/>
      <c r="F57" s="50" t="e" vm="275">
        <f ca="1">_xlfn.IMAGE(시즌이미지12[[#This Row],[함수용주소를 DIRECT주소로 변경]],시즌이미지12[[#This Row],[팀약자]],3,30,30)</f>
        <v>#VALUE!</v>
      </c>
      <c r="G57" s="4" t="e" vm="275">
        <f ca="1">_xlfn.IMAGE(시즌이미지12[[#This Row],[함수용주소를 DIRECT주소로 변경]],시즌이미지12[[#This Row],[팀약자]],3,35,35)</f>
        <v>#VALUE!</v>
      </c>
      <c r="H57" s="2" t="e" vm="275">
        <f ca="1">_xlfn.IMAGE(시즌이미지12[[#This Row],[함수용주소를 DIRECT주소로 변경]],시즌이미지12[[#This Row],[팀약자]],3,60,60)</f>
        <v>#VALUE!</v>
      </c>
      <c r="I57" s="2" t="e" vm="275">
        <f ca="1">_xlfn.IMAGE(시즌이미지12[[#This Row],[함수용주소를 DIRECT주소로 변경]],시즌이미지12[[#This Row],[팀약자]],3,75,75)</f>
        <v>#VALUE!</v>
      </c>
      <c r="J57" s="2" t="e" vm="275">
        <f ca="1">_xlfn.IMAGE(시즌이미지12[[#This Row],[함수용주소를 DIRECT주소로 변경]],시즌이미지12[[#This Row],[팀약자]],3,85,85)</f>
        <v>#VALUE!</v>
      </c>
      <c r="K57" s="2" t="e" vm="275">
        <f ca="1">_xlfn.IMAGE(시즌이미지12[[#This Row],[함수용주소를 DIRECT주소로 변경]],시즌이미지12[[#This Row],[팀약자]],3,125,125)</f>
        <v>#VALUE!</v>
      </c>
      <c r="L57" s="2" t="e" vm="275">
        <f ca="1">_xlfn.IMAGE(시즌이미지12[[#This Row],[함수용주소를 DIRECT주소로 변경]],시즌이미지12[[#This Row],[팀약자]],3,150,150)</f>
        <v>#VALUE!</v>
      </c>
      <c r="M57" s="2" t="e" vm="275">
        <f ca="1">_xlfn.IMAGE(시즌이미지12[[#This Row],[함수용주소를 DIRECT주소로 변경]],시즌이미지12[[#This Row],[팀약자]],3,180,180)</f>
        <v>#VALUE!</v>
      </c>
    </row>
    <row r="58" spans="2:13" ht="32.799999999999997" customHeight="1" x14ac:dyDescent="0.3">
      <c r="B58" s="2" t="str">
        <f>MID(시즌이미지12[[#This Row],[열1]],33,33)</f>
        <v/>
      </c>
      <c r="C58" s="2" t="str">
        <f>"https://lh3.googleusercontent.com/d/" &amp; 시즌이미지12[[#This Row],[파일ID]]</f>
        <v>https://lh3.googleusercontent.com/d/</v>
      </c>
      <c r="D58" s="3"/>
      <c r="E58" s="17"/>
      <c r="F58" s="50" t="e" vm="275">
        <f ca="1">_xlfn.IMAGE(시즌이미지12[[#This Row],[함수용주소를 DIRECT주소로 변경]],시즌이미지12[[#This Row],[팀약자]],3,30,30)</f>
        <v>#VALUE!</v>
      </c>
      <c r="G58" s="4" t="e" vm="275">
        <f ca="1">_xlfn.IMAGE(시즌이미지12[[#This Row],[함수용주소를 DIRECT주소로 변경]],시즌이미지12[[#This Row],[팀약자]],3,35,35)</f>
        <v>#VALUE!</v>
      </c>
      <c r="H58" s="2" t="e" vm="275">
        <f ca="1">_xlfn.IMAGE(시즌이미지12[[#This Row],[함수용주소를 DIRECT주소로 변경]],시즌이미지12[[#This Row],[팀약자]],3,60,60)</f>
        <v>#VALUE!</v>
      </c>
      <c r="I58" s="2" t="e" vm="275">
        <f ca="1">_xlfn.IMAGE(시즌이미지12[[#This Row],[함수용주소를 DIRECT주소로 변경]],시즌이미지12[[#This Row],[팀약자]],3,75,75)</f>
        <v>#VALUE!</v>
      </c>
      <c r="J58" s="2" t="e" vm="275">
        <f ca="1">_xlfn.IMAGE(시즌이미지12[[#This Row],[함수용주소를 DIRECT주소로 변경]],시즌이미지12[[#This Row],[팀약자]],3,85,85)</f>
        <v>#VALUE!</v>
      </c>
      <c r="K58" s="2" t="e" vm="275">
        <f ca="1">_xlfn.IMAGE(시즌이미지12[[#This Row],[함수용주소를 DIRECT주소로 변경]],시즌이미지12[[#This Row],[팀약자]],3,125,125)</f>
        <v>#VALUE!</v>
      </c>
      <c r="L58" s="2" t="e" vm="275">
        <f ca="1">_xlfn.IMAGE(시즌이미지12[[#This Row],[함수용주소를 DIRECT주소로 변경]],시즌이미지12[[#This Row],[팀약자]],3,150,150)</f>
        <v>#VALUE!</v>
      </c>
      <c r="M58" s="2" t="e" vm="275">
        <f ca="1">_xlfn.IMAGE(시즌이미지12[[#This Row],[함수용주소를 DIRECT주소로 변경]],시즌이미지12[[#This Row],[팀약자]],3,180,180)</f>
        <v>#VALUE!</v>
      </c>
    </row>
    <row r="59" spans="2:13" ht="32.799999999999997" customHeight="1" x14ac:dyDescent="0.3">
      <c r="B59" s="2" t="str">
        <f>MID(시즌이미지12[[#This Row],[열1]],33,33)</f>
        <v/>
      </c>
      <c r="C59" s="2" t="str">
        <f>"https://lh3.googleusercontent.com/d/" &amp; 시즌이미지12[[#This Row],[파일ID]]</f>
        <v>https://lh3.googleusercontent.com/d/</v>
      </c>
      <c r="D59" s="3"/>
      <c r="E59" s="17"/>
      <c r="F59" s="50" t="e" vm="275">
        <f ca="1">_xlfn.IMAGE(시즌이미지12[[#This Row],[함수용주소를 DIRECT주소로 변경]],시즌이미지12[[#This Row],[팀약자]],3,30,30)</f>
        <v>#VALUE!</v>
      </c>
      <c r="G59" s="4" t="e" vm="275">
        <f ca="1">_xlfn.IMAGE(시즌이미지12[[#This Row],[함수용주소를 DIRECT주소로 변경]],시즌이미지12[[#This Row],[팀약자]],3,35,35)</f>
        <v>#VALUE!</v>
      </c>
      <c r="H59" s="2" t="e" vm="275">
        <f ca="1">_xlfn.IMAGE(시즌이미지12[[#This Row],[함수용주소를 DIRECT주소로 변경]],시즌이미지12[[#This Row],[팀약자]],3,60,60)</f>
        <v>#VALUE!</v>
      </c>
      <c r="I59" s="2" t="e" vm="275">
        <f ca="1">_xlfn.IMAGE(시즌이미지12[[#This Row],[함수용주소를 DIRECT주소로 변경]],시즌이미지12[[#This Row],[팀약자]],3,75,75)</f>
        <v>#VALUE!</v>
      </c>
      <c r="J59" s="2" t="e" vm="275">
        <f ca="1">_xlfn.IMAGE(시즌이미지12[[#This Row],[함수용주소를 DIRECT주소로 변경]],시즌이미지12[[#This Row],[팀약자]],3,85,85)</f>
        <v>#VALUE!</v>
      </c>
      <c r="K59" s="2" t="e" vm="275">
        <f ca="1">_xlfn.IMAGE(시즌이미지12[[#This Row],[함수용주소를 DIRECT주소로 변경]],시즌이미지12[[#This Row],[팀약자]],3,125,125)</f>
        <v>#VALUE!</v>
      </c>
      <c r="L59" s="2" t="e" vm="275">
        <f ca="1">_xlfn.IMAGE(시즌이미지12[[#This Row],[함수용주소를 DIRECT주소로 변경]],시즌이미지12[[#This Row],[팀약자]],3,150,150)</f>
        <v>#VALUE!</v>
      </c>
      <c r="M59" s="2" t="e" vm="275">
        <f ca="1">_xlfn.IMAGE(시즌이미지12[[#This Row],[함수용주소를 DIRECT주소로 변경]],시즌이미지12[[#This Row],[팀약자]],3,180,180)</f>
        <v>#VALUE!</v>
      </c>
    </row>
    <row r="60" spans="2:13" ht="32.799999999999997" customHeight="1" x14ac:dyDescent="0.3">
      <c r="B60" s="2" t="str">
        <f>MID(시즌이미지12[[#This Row],[열1]],33,33)</f>
        <v/>
      </c>
      <c r="C60" s="2" t="str">
        <f>"https://lh3.googleusercontent.com/d/" &amp; 시즌이미지12[[#This Row],[파일ID]]</f>
        <v>https://lh3.googleusercontent.com/d/</v>
      </c>
      <c r="D60" s="3"/>
      <c r="E60" s="17"/>
      <c r="F60" s="50" t="e" vm="275">
        <f ca="1">_xlfn.IMAGE(시즌이미지12[[#This Row],[함수용주소를 DIRECT주소로 변경]],시즌이미지12[[#This Row],[팀약자]],3,30,30)</f>
        <v>#VALUE!</v>
      </c>
      <c r="G60" s="4" t="e" vm="275">
        <f ca="1">_xlfn.IMAGE(시즌이미지12[[#This Row],[함수용주소를 DIRECT주소로 변경]],시즌이미지12[[#This Row],[팀약자]],3,35,35)</f>
        <v>#VALUE!</v>
      </c>
      <c r="H60" s="2" t="e" vm="275">
        <f ca="1">_xlfn.IMAGE(시즌이미지12[[#This Row],[함수용주소를 DIRECT주소로 변경]],시즌이미지12[[#This Row],[팀약자]],3,60,60)</f>
        <v>#VALUE!</v>
      </c>
      <c r="I60" s="2" t="e" vm="275">
        <f ca="1">_xlfn.IMAGE(시즌이미지12[[#This Row],[함수용주소를 DIRECT주소로 변경]],시즌이미지12[[#This Row],[팀약자]],3,75,75)</f>
        <v>#VALUE!</v>
      </c>
      <c r="J60" s="2" t="e" vm="275">
        <f ca="1">_xlfn.IMAGE(시즌이미지12[[#This Row],[함수용주소를 DIRECT주소로 변경]],시즌이미지12[[#This Row],[팀약자]],3,85,85)</f>
        <v>#VALUE!</v>
      </c>
      <c r="K60" s="2" t="e" vm="275">
        <f ca="1">_xlfn.IMAGE(시즌이미지12[[#This Row],[함수용주소를 DIRECT주소로 변경]],시즌이미지12[[#This Row],[팀약자]],3,125,125)</f>
        <v>#VALUE!</v>
      </c>
      <c r="L60" s="2" t="e" vm="275">
        <f ca="1">_xlfn.IMAGE(시즌이미지12[[#This Row],[함수용주소를 DIRECT주소로 변경]],시즌이미지12[[#This Row],[팀약자]],3,150,150)</f>
        <v>#VALUE!</v>
      </c>
      <c r="M60" s="2" t="e" vm="275">
        <f ca="1">_xlfn.IMAGE(시즌이미지12[[#This Row],[함수용주소를 DIRECT주소로 변경]],시즌이미지12[[#This Row],[팀약자]],3,180,180)</f>
        <v>#VALUE!</v>
      </c>
    </row>
    <row r="61" spans="2:13" ht="32.799999999999997" customHeight="1" x14ac:dyDescent="0.3">
      <c r="B61" s="2" t="str">
        <f>MID(시즌이미지12[[#This Row],[열1]],33,33)</f>
        <v/>
      </c>
      <c r="C61" s="2" t="str">
        <f>"https://lh3.googleusercontent.com/d/" &amp; 시즌이미지12[[#This Row],[파일ID]]</f>
        <v>https://lh3.googleusercontent.com/d/</v>
      </c>
      <c r="D61" s="3"/>
      <c r="E61" s="17"/>
      <c r="F61" s="50" t="e" vm="275">
        <f ca="1">_xlfn.IMAGE(시즌이미지12[[#This Row],[함수용주소를 DIRECT주소로 변경]],시즌이미지12[[#This Row],[팀약자]],3,30,30)</f>
        <v>#VALUE!</v>
      </c>
      <c r="G61" s="4" t="e" vm="275">
        <f ca="1">_xlfn.IMAGE(시즌이미지12[[#This Row],[함수용주소를 DIRECT주소로 변경]],시즌이미지12[[#This Row],[팀약자]],3,35,35)</f>
        <v>#VALUE!</v>
      </c>
      <c r="H61" s="2" t="e" vm="275">
        <f ca="1">_xlfn.IMAGE(시즌이미지12[[#This Row],[함수용주소를 DIRECT주소로 변경]],시즌이미지12[[#This Row],[팀약자]],3,60,60)</f>
        <v>#VALUE!</v>
      </c>
      <c r="I61" s="2" t="e" vm="275">
        <f ca="1">_xlfn.IMAGE(시즌이미지12[[#This Row],[함수용주소를 DIRECT주소로 변경]],시즌이미지12[[#This Row],[팀약자]],3,75,75)</f>
        <v>#VALUE!</v>
      </c>
      <c r="J61" s="2" t="e" vm="275">
        <f ca="1">_xlfn.IMAGE(시즌이미지12[[#This Row],[함수용주소를 DIRECT주소로 변경]],시즌이미지12[[#This Row],[팀약자]],3,85,85)</f>
        <v>#VALUE!</v>
      </c>
      <c r="K61" s="2" t="e" vm="275">
        <f ca="1">_xlfn.IMAGE(시즌이미지12[[#This Row],[함수용주소를 DIRECT주소로 변경]],시즌이미지12[[#This Row],[팀약자]],3,125,125)</f>
        <v>#VALUE!</v>
      </c>
      <c r="L61" s="2" t="e" vm="275">
        <f ca="1">_xlfn.IMAGE(시즌이미지12[[#This Row],[함수용주소를 DIRECT주소로 변경]],시즌이미지12[[#This Row],[팀약자]],3,150,150)</f>
        <v>#VALUE!</v>
      </c>
      <c r="M61" s="2" t="e" vm="275">
        <f ca="1">_xlfn.IMAGE(시즌이미지12[[#This Row],[함수용주소를 DIRECT주소로 변경]],시즌이미지12[[#This Row],[팀약자]],3,180,180)</f>
        <v>#VALUE!</v>
      </c>
    </row>
    <row r="62" spans="2:13" ht="32.799999999999997" customHeight="1" x14ac:dyDescent="0.3">
      <c r="B62" s="2" t="str">
        <f>MID(시즌이미지12[[#This Row],[열1]],33,33)</f>
        <v/>
      </c>
      <c r="C62" s="2" t="str">
        <f>"https://lh3.googleusercontent.com/d/" &amp; 시즌이미지12[[#This Row],[파일ID]]</f>
        <v>https://lh3.googleusercontent.com/d/</v>
      </c>
      <c r="D62" s="3"/>
      <c r="E62" s="17"/>
      <c r="F62" s="50" t="e" vm="275">
        <f ca="1">_xlfn.IMAGE(시즌이미지12[[#This Row],[함수용주소를 DIRECT주소로 변경]],시즌이미지12[[#This Row],[팀약자]],3,30,30)</f>
        <v>#VALUE!</v>
      </c>
      <c r="G62" s="4" t="e" vm="275">
        <f ca="1">_xlfn.IMAGE(시즌이미지12[[#This Row],[함수용주소를 DIRECT주소로 변경]],시즌이미지12[[#This Row],[팀약자]],3,35,35)</f>
        <v>#VALUE!</v>
      </c>
      <c r="H62" s="2" t="e" vm="275">
        <f ca="1">_xlfn.IMAGE(시즌이미지12[[#This Row],[함수용주소를 DIRECT주소로 변경]],시즌이미지12[[#This Row],[팀약자]],3,60,60)</f>
        <v>#VALUE!</v>
      </c>
      <c r="I62" s="2" t="e" vm="275">
        <f ca="1">_xlfn.IMAGE(시즌이미지12[[#This Row],[함수용주소를 DIRECT주소로 변경]],시즌이미지12[[#This Row],[팀약자]],3,75,75)</f>
        <v>#VALUE!</v>
      </c>
      <c r="J62" s="2" t="e" vm="275">
        <f ca="1">_xlfn.IMAGE(시즌이미지12[[#This Row],[함수용주소를 DIRECT주소로 변경]],시즌이미지12[[#This Row],[팀약자]],3,85,85)</f>
        <v>#VALUE!</v>
      </c>
      <c r="K62" s="2" t="e" vm="275">
        <f ca="1">_xlfn.IMAGE(시즌이미지12[[#This Row],[함수용주소를 DIRECT주소로 변경]],시즌이미지12[[#This Row],[팀약자]],3,125,125)</f>
        <v>#VALUE!</v>
      </c>
      <c r="L62" s="2" t="e" vm="275">
        <f ca="1">_xlfn.IMAGE(시즌이미지12[[#This Row],[함수용주소를 DIRECT주소로 변경]],시즌이미지12[[#This Row],[팀약자]],3,150,150)</f>
        <v>#VALUE!</v>
      </c>
      <c r="M62" s="2" t="e" vm="275">
        <f ca="1">_xlfn.IMAGE(시즌이미지12[[#This Row],[함수용주소를 DIRECT주소로 변경]],시즌이미지12[[#This Row],[팀약자]],3,180,180)</f>
        <v>#VALUE!</v>
      </c>
    </row>
    <row r="63" spans="2:13" ht="32.799999999999997" customHeight="1" x14ac:dyDescent="0.3">
      <c r="B63" s="2" t="str">
        <f>MID(시즌이미지12[[#This Row],[열1]],33,33)</f>
        <v/>
      </c>
      <c r="C63" s="2" t="str">
        <f>"https://lh3.googleusercontent.com/d/" &amp; 시즌이미지12[[#This Row],[파일ID]]</f>
        <v>https://lh3.googleusercontent.com/d/</v>
      </c>
      <c r="D63" s="3"/>
      <c r="E63" s="17"/>
      <c r="F63" s="50" t="e" vm="275">
        <f ca="1">_xlfn.IMAGE(시즌이미지12[[#This Row],[함수용주소를 DIRECT주소로 변경]],시즌이미지12[[#This Row],[팀약자]],3,30,30)</f>
        <v>#VALUE!</v>
      </c>
      <c r="G63" s="4" t="e" vm="275">
        <f ca="1">_xlfn.IMAGE(시즌이미지12[[#This Row],[함수용주소를 DIRECT주소로 변경]],시즌이미지12[[#This Row],[팀약자]],3,35,35)</f>
        <v>#VALUE!</v>
      </c>
      <c r="H63" s="2" t="e" vm="275">
        <f ca="1">_xlfn.IMAGE(시즌이미지12[[#This Row],[함수용주소를 DIRECT주소로 변경]],시즌이미지12[[#This Row],[팀약자]],3,60,60)</f>
        <v>#VALUE!</v>
      </c>
      <c r="I63" s="2" t="e" vm="275">
        <f ca="1">_xlfn.IMAGE(시즌이미지12[[#This Row],[함수용주소를 DIRECT주소로 변경]],시즌이미지12[[#This Row],[팀약자]],3,75,75)</f>
        <v>#VALUE!</v>
      </c>
      <c r="J63" s="2" t="e" vm="275">
        <f ca="1">_xlfn.IMAGE(시즌이미지12[[#This Row],[함수용주소를 DIRECT주소로 변경]],시즌이미지12[[#This Row],[팀약자]],3,85,85)</f>
        <v>#VALUE!</v>
      </c>
      <c r="K63" s="2" t="e" vm="275">
        <f ca="1">_xlfn.IMAGE(시즌이미지12[[#This Row],[함수용주소를 DIRECT주소로 변경]],시즌이미지12[[#This Row],[팀약자]],3,125,125)</f>
        <v>#VALUE!</v>
      </c>
      <c r="L63" s="2" t="e" vm="275">
        <f ca="1">_xlfn.IMAGE(시즌이미지12[[#This Row],[함수용주소를 DIRECT주소로 변경]],시즌이미지12[[#This Row],[팀약자]],3,150,150)</f>
        <v>#VALUE!</v>
      </c>
      <c r="M63" s="2" t="e" vm="275">
        <f ca="1">_xlfn.IMAGE(시즌이미지12[[#This Row],[함수용주소를 DIRECT주소로 변경]],시즌이미지12[[#This Row],[팀약자]],3,180,180)</f>
        <v>#VALUE!</v>
      </c>
    </row>
    <row r="64" spans="2:13" ht="32.799999999999997" customHeight="1" x14ac:dyDescent="0.3">
      <c r="B64" s="2" t="str">
        <f>MID(시즌이미지12[[#This Row],[열1]],33,33)</f>
        <v/>
      </c>
      <c r="C64" s="2" t="str">
        <f>"https://lh3.googleusercontent.com/d/" &amp; 시즌이미지12[[#This Row],[파일ID]]</f>
        <v>https://lh3.googleusercontent.com/d/</v>
      </c>
      <c r="D64" s="3"/>
      <c r="E64" s="17"/>
      <c r="F64" s="50" t="e" vm="275">
        <f ca="1">_xlfn.IMAGE(시즌이미지12[[#This Row],[함수용주소를 DIRECT주소로 변경]],시즌이미지12[[#This Row],[팀약자]],3,30,30)</f>
        <v>#VALUE!</v>
      </c>
      <c r="G64" s="4" t="e" vm="275">
        <f ca="1">_xlfn.IMAGE(시즌이미지12[[#This Row],[함수용주소를 DIRECT주소로 변경]],시즌이미지12[[#This Row],[팀약자]],3,35,35)</f>
        <v>#VALUE!</v>
      </c>
      <c r="H64" s="2" t="e" vm="275">
        <f ca="1">_xlfn.IMAGE(시즌이미지12[[#This Row],[함수용주소를 DIRECT주소로 변경]],시즌이미지12[[#This Row],[팀약자]],3,60,60)</f>
        <v>#VALUE!</v>
      </c>
      <c r="I64" s="2" t="e" vm="275">
        <f ca="1">_xlfn.IMAGE(시즌이미지12[[#This Row],[함수용주소를 DIRECT주소로 변경]],시즌이미지12[[#This Row],[팀약자]],3,75,75)</f>
        <v>#VALUE!</v>
      </c>
      <c r="J64" s="2" t="e" vm="275">
        <f ca="1">_xlfn.IMAGE(시즌이미지12[[#This Row],[함수용주소를 DIRECT주소로 변경]],시즌이미지12[[#This Row],[팀약자]],3,85,85)</f>
        <v>#VALUE!</v>
      </c>
      <c r="K64" s="2" t="e" vm="275">
        <f ca="1">_xlfn.IMAGE(시즌이미지12[[#This Row],[함수용주소를 DIRECT주소로 변경]],시즌이미지12[[#This Row],[팀약자]],3,125,125)</f>
        <v>#VALUE!</v>
      </c>
      <c r="L64" s="2" t="e" vm="275">
        <f ca="1">_xlfn.IMAGE(시즌이미지12[[#This Row],[함수용주소를 DIRECT주소로 변경]],시즌이미지12[[#This Row],[팀약자]],3,150,150)</f>
        <v>#VALUE!</v>
      </c>
      <c r="M64" s="2" t="e" vm="275">
        <f ca="1">_xlfn.IMAGE(시즌이미지12[[#This Row],[함수용주소를 DIRECT주소로 변경]],시즌이미지12[[#This Row],[팀약자]],3,180,180)</f>
        <v>#VALUE!</v>
      </c>
    </row>
    <row r="65" spans="2:13" ht="32.799999999999997" customHeight="1" x14ac:dyDescent="0.3">
      <c r="B65" s="2" t="str">
        <f>MID(시즌이미지12[[#This Row],[열1]],33,33)</f>
        <v/>
      </c>
      <c r="C65" s="2" t="str">
        <f>"https://lh3.googleusercontent.com/d/" &amp; 시즌이미지12[[#This Row],[파일ID]]</f>
        <v>https://lh3.googleusercontent.com/d/</v>
      </c>
      <c r="D65" s="3"/>
      <c r="E65" s="17"/>
      <c r="F65" s="50" t="e" vm="275">
        <f ca="1">_xlfn.IMAGE(시즌이미지12[[#This Row],[함수용주소를 DIRECT주소로 변경]],시즌이미지12[[#This Row],[팀약자]],3,30,30)</f>
        <v>#VALUE!</v>
      </c>
      <c r="G65" s="4" t="e" vm="275">
        <f ca="1">_xlfn.IMAGE(시즌이미지12[[#This Row],[함수용주소를 DIRECT주소로 변경]],시즌이미지12[[#This Row],[팀약자]],3,35,35)</f>
        <v>#VALUE!</v>
      </c>
      <c r="H65" s="2" t="e" vm="275">
        <f ca="1">_xlfn.IMAGE(시즌이미지12[[#This Row],[함수용주소를 DIRECT주소로 변경]],시즌이미지12[[#This Row],[팀약자]],3,60,60)</f>
        <v>#VALUE!</v>
      </c>
      <c r="I65" s="2" t="e" vm="275">
        <f ca="1">_xlfn.IMAGE(시즌이미지12[[#This Row],[함수용주소를 DIRECT주소로 변경]],시즌이미지12[[#This Row],[팀약자]],3,75,75)</f>
        <v>#VALUE!</v>
      </c>
      <c r="J65" s="2" t="e" vm="275">
        <f ca="1">_xlfn.IMAGE(시즌이미지12[[#This Row],[함수용주소를 DIRECT주소로 변경]],시즌이미지12[[#This Row],[팀약자]],3,85,85)</f>
        <v>#VALUE!</v>
      </c>
      <c r="K65" s="2" t="e" vm="275">
        <f ca="1">_xlfn.IMAGE(시즌이미지12[[#This Row],[함수용주소를 DIRECT주소로 변경]],시즌이미지12[[#This Row],[팀약자]],3,125,125)</f>
        <v>#VALUE!</v>
      </c>
      <c r="L65" s="2" t="e" vm="275">
        <f ca="1">_xlfn.IMAGE(시즌이미지12[[#This Row],[함수용주소를 DIRECT주소로 변경]],시즌이미지12[[#This Row],[팀약자]],3,150,150)</f>
        <v>#VALUE!</v>
      </c>
      <c r="M65" s="2" t="e" vm="275">
        <f ca="1">_xlfn.IMAGE(시즌이미지12[[#This Row],[함수용주소를 DIRECT주소로 변경]],시즌이미지12[[#This Row],[팀약자]],3,180,180)</f>
        <v>#VALUE!</v>
      </c>
    </row>
    <row r="66" spans="2:13" ht="32.799999999999997" customHeight="1" x14ac:dyDescent="0.3">
      <c r="B66" s="2" t="str">
        <f>MID(시즌이미지12[[#This Row],[열1]],33,33)</f>
        <v/>
      </c>
      <c r="C66" s="2" t="str">
        <f>"https://lh3.googleusercontent.com/d/" &amp; 시즌이미지12[[#This Row],[파일ID]]</f>
        <v>https://lh3.googleusercontent.com/d/</v>
      </c>
      <c r="D66" s="3"/>
      <c r="E66" s="17"/>
      <c r="F66" s="50" t="e" vm="275">
        <f ca="1">_xlfn.IMAGE(시즌이미지12[[#This Row],[함수용주소를 DIRECT주소로 변경]],시즌이미지12[[#This Row],[팀약자]],3,30,30)</f>
        <v>#VALUE!</v>
      </c>
      <c r="G66" s="4" t="e" vm="275">
        <f ca="1">_xlfn.IMAGE(시즌이미지12[[#This Row],[함수용주소를 DIRECT주소로 변경]],시즌이미지12[[#This Row],[팀약자]],3,35,35)</f>
        <v>#VALUE!</v>
      </c>
      <c r="H66" s="2" t="e" vm="275">
        <f ca="1">_xlfn.IMAGE(시즌이미지12[[#This Row],[함수용주소를 DIRECT주소로 변경]],시즌이미지12[[#This Row],[팀약자]],3,60,60)</f>
        <v>#VALUE!</v>
      </c>
      <c r="I66" s="2" t="e" vm="275">
        <f ca="1">_xlfn.IMAGE(시즌이미지12[[#This Row],[함수용주소를 DIRECT주소로 변경]],시즌이미지12[[#This Row],[팀약자]],3,75,75)</f>
        <v>#VALUE!</v>
      </c>
      <c r="J66" s="2" t="e" vm="275">
        <f ca="1">_xlfn.IMAGE(시즌이미지12[[#This Row],[함수용주소를 DIRECT주소로 변경]],시즌이미지12[[#This Row],[팀약자]],3,85,85)</f>
        <v>#VALUE!</v>
      </c>
      <c r="K66" s="2" t="e" vm="275">
        <f ca="1">_xlfn.IMAGE(시즌이미지12[[#This Row],[함수용주소를 DIRECT주소로 변경]],시즌이미지12[[#This Row],[팀약자]],3,125,125)</f>
        <v>#VALUE!</v>
      </c>
      <c r="L66" s="2" t="e" vm="275">
        <f ca="1">_xlfn.IMAGE(시즌이미지12[[#This Row],[함수용주소를 DIRECT주소로 변경]],시즌이미지12[[#This Row],[팀약자]],3,150,150)</f>
        <v>#VALUE!</v>
      </c>
      <c r="M66" s="2" t="e" vm="275">
        <f ca="1">_xlfn.IMAGE(시즌이미지12[[#This Row],[함수용주소를 DIRECT주소로 변경]],시즌이미지12[[#This Row],[팀약자]],3,180,180)</f>
        <v>#VALUE!</v>
      </c>
    </row>
    <row r="67" spans="2:13" ht="32.799999999999997" customHeight="1" x14ac:dyDescent="0.3">
      <c r="B67" s="2" t="str">
        <f>MID(시즌이미지12[[#This Row],[열1]],33,33)</f>
        <v/>
      </c>
      <c r="C67" s="2" t="str">
        <f>"https://lh3.googleusercontent.com/d/" &amp; 시즌이미지12[[#This Row],[파일ID]]</f>
        <v>https://lh3.googleusercontent.com/d/</v>
      </c>
      <c r="D67" s="3"/>
      <c r="E67" s="17"/>
      <c r="F67" s="50" t="e" vm="275">
        <f ca="1">_xlfn.IMAGE(시즌이미지12[[#This Row],[함수용주소를 DIRECT주소로 변경]],시즌이미지12[[#This Row],[팀약자]],3,30,30)</f>
        <v>#VALUE!</v>
      </c>
      <c r="G67" s="4" t="e" vm="275">
        <f ca="1">_xlfn.IMAGE(시즌이미지12[[#This Row],[함수용주소를 DIRECT주소로 변경]],시즌이미지12[[#This Row],[팀약자]],3,35,35)</f>
        <v>#VALUE!</v>
      </c>
      <c r="H67" s="2" t="e" vm="275">
        <f ca="1">_xlfn.IMAGE(시즌이미지12[[#This Row],[함수용주소를 DIRECT주소로 변경]],시즌이미지12[[#This Row],[팀약자]],3,60,60)</f>
        <v>#VALUE!</v>
      </c>
      <c r="I67" s="2" t="e" vm="275">
        <f ca="1">_xlfn.IMAGE(시즌이미지12[[#This Row],[함수용주소를 DIRECT주소로 변경]],시즌이미지12[[#This Row],[팀약자]],3,75,75)</f>
        <v>#VALUE!</v>
      </c>
      <c r="J67" s="2" t="e" vm="275">
        <f ca="1">_xlfn.IMAGE(시즌이미지12[[#This Row],[함수용주소를 DIRECT주소로 변경]],시즌이미지12[[#This Row],[팀약자]],3,85,85)</f>
        <v>#VALUE!</v>
      </c>
      <c r="K67" s="2" t="e" vm="275">
        <f ca="1">_xlfn.IMAGE(시즌이미지12[[#This Row],[함수용주소를 DIRECT주소로 변경]],시즌이미지12[[#This Row],[팀약자]],3,125,125)</f>
        <v>#VALUE!</v>
      </c>
      <c r="L67" s="2" t="e" vm="275">
        <f ca="1">_xlfn.IMAGE(시즌이미지12[[#This Row],[함수용주소를 DIRECT주소로 변경]],시즌이미지12[[#This Row],[팀약자]],3,150,150)</f>
        <v>#VALUE!</v>
      </c>
      <c r="M67" s="2" t="e" vm="275">
        <f ca="1">_xlfn.IMAGE(시즌이미지12[[#This Row],[함수용주소를 DIRECT주소로 변경]],시즌이미지12[[#This Row],[팀약자]],3,180,180)</f>
        <v>#VALUE!</v>
      </c>
    </row>
    <row r="68" spans="2:13" ht="32.799999999999997" customHeight="1" x14ac:dyDescent="0.3">
      <c r="B68" s="2" t="str">
        <f>MID(시즌이미지12[[#This Row],[열1]],33,33)</f>
        <v/>
      </c>
      <c r="C68" s="2" t="str">
        <f>"https://lh3.googleusercontent.com/d/" &amp; 시즌이미지12[[#This Row],[파일ID]]</f>
        <v>https://lh3.googleusercontent.com/d/</v>
      </c>
      <c r="D68" s="3"/>
      <c r="E68" s="17"/>
      <c r="F68" s="50" t="e" vm="275">
        <f ca="1">_xlfn.IMAGE(시즌이미지12[[#This Row],[함수용주소를 DIRECT주소로 변경]],시즌이미지12[[#This Row],[팀약자]],3,30,30)</f>
        <v>#VALUE!</v>
      </c>
      <c r="G68" s="4" t="e" vm="275">
        <f ca="1">_xlfn.IMAGE(시즌이미지12[[#This Row],[함수용주소를 DIRECT주소로 변경]],시즌이미지12[[#This Row],[팀약자]],3,35,35)</f>
        <v>#VALUE!</v>
      </c>
      <c r="H68" s="2" t="e" vm="275">
        <f ca="1">_xlfn.IMAGE(시즌이미지12[[#This Row],[함수용주소를 DIRECT주소로 변경]],시즌이미지12[[#This Row],[팀약자]],3,60,60)</f>
        <v>#VALUE!</v>
      </c>
      <c r="I68" s="2" t="e" vm="275">
        <f ca="1">_xlfn.IMAGE(시즌이미지12[[#This Row],[함수용주소를 DIRECT주소로 변경]],시즌이미지12[[#This Row],[팀약자]],3,75,75)</f>
        <v>#VALUE!</v>
      </c>
      <c r="J68" s="2" t="e" vm="275">
        <f ca="1">_xlfn.IMAGE(시즌이미지12[[#This Row],[함수용주소를 DIRECT주소로 변경]],시즌이미지12[[#This Row],[팀약자]],3,85,85)</f>
        <v>#VALUE!</v>
      </c>
      <c r="K68" s="2" t="e" vm="275">
        <f ca="1">_xlfn.IMAGE(시즌이미지12[[#This Row],[함수용주소를 DIRECT주소로 변경]],시즌이미지12[[#This Row],[팀약자]],3,125,125)</f>
        <v>#VALUE!</v>
      </c>
      <c r="L68" s="2" t="e" vm="275">
        <f ca="1">_xlfn.IMAGE(시즌이미지12[[#This Row],[함수용주소를 DIRECT주소로 변경]],시즌이미지12[[#This Row],[팀약자]],3,150,150)</f>
        <v>#VALUE!</v>
      </c>
      <c r="M68" s="2" t="e" vm="275">
        <f ca="1">_xlfn.IMAGE(시즌이미지12[[#This Row],[함수용주소를 DIRECT주소로 변경]],시즌이미지12[[#This Row],[팀약자]],3,180,180)</f>
        <v>#VALUE!</v>
      </c>
    </row>
    <row r="69" spans="2:13" ht="32.799999999999997" customHeight="1" x14ac:dyDescent="0.3">
      <c r="B69" s="2" t="str">
        <f>MID(시즌이미지12[[#This Row],[열1]],33,33)</f>
        <v/>
      </c>
      <c r="C69" s="2" t="str">
        <f>"https://lh3.googleusercontent.com/d/" &amp; 시즌이미지12[[#This Row],[파일ID]]</f>
        <v>https://lh3.googleusercontent.com/d/</v>
      </c>
      <c r="D69" s="3"/>
      <c r="E69" s="17"/>
      <c r="F69" s="50" t="e" vm="275">
        <f ca="1">_xlfn.IMAGE(시즌이미지12[[#This Row],[함수용주소를 DIRECT주소로 변경]],시즌이미지12[[#This Row],[팀약자]],3,30,30)</f>
        <v>#VALUE!</v>
      </c>
      <c r="G69" s="4" t="e" vm="275">
        <f ca="1">_xlfn.IMAGE(시즌이미지12[[#This Row],[함수용주소를 DIRECT주소로 변경]],시즌이미지12[[#This Row],[팀약자]],3,35,35)</f>
        <v>#VALUE!</v>
      </c>
      <c r="H69" s="2" t="e" vm="275">
        <f ca="1">_xlfn.IMAGE(시즌이미지12[[#This Row],[함수용주소를 DIRECT주소로 변경]],시즌이미지12[[#This Row],[팀약자]],3,60,60)</f>
        <v>#VALUE!</v>
      </c>
      <c r="I69" s="2" t="e" vm="275">
        <f ca="1">_xlfn.IMAGE(시즌이미지12[[#This Row],[함수용주소를 DIRECT주소로 변경]],시즌이미지12[[#This Row],[팀약자]],3,75,75)</f>
        <v>#VALUE!</v>
      </c>
      <c r="J69" s="2" t="e" vm="275">
        <f ca="1">_xlfn.IMAGE(시즌이미지12[[#This Row],[함수용주소를 DIRECT주소로 변경]],시즌이미지12[[#This Row],[팀약자]],3,85,85)</f>
        <v>#VALUE!</v>
      </c>
      <c r="K69" s="2" t="e" vm="275">
        <f ca="1">_xlfn.IMAGE(시즌이미지12[[#This Row],[함수용주소를 DIRECT주소로 변경]],시즌이미지12[[#This Row],[팀약자]],3,125,125)</f>
        <v>#VALUE!</v>
      </c>
      <c r="L69" s="2" t="e" vm="275">
        <f ca="1">_xlfn.IMAGE(시즌이미지12[[#This Row],[함수용주소를 DIRECT주소로 변경]],시즌이미지12[[#This Row],[팀약자]],3,150,150)</f>
        <v>#VALUE!</v>
      </c>
      <c r="M69" s="2" t="e" vm="275">
        <f ca="1">_xlfn.IMAGE(시즌이미지12[[#This Row],[함수용주소를 DIRECT주소로 변경]],시즌이미지12[[#This Row],[팀약자]],3,180,180)</f>
        <v>#VALUE!</v>
      </c>
    </row>
    <row r="70" spans="2:13" ht="32.799999999999997" customHeight="1" x14ac:dyDescent="0.3">
      <c r="B70" s="2" t="str">
        <f>MID(시즌이미지12[[#This Row],[열1]],33,33)</f>
        <v/>
      </c>
      <c r="C70" s="2" t="str">
        <f>"https://lh3.googleusercontent.com/d/" &amp; 시즌이미지12[[#This Row],[파일ID]]</f>
        <v>https://lh3.googleusercontent.com/d/</v>
      </c>
      <c r="D70" s="3"/>
      <c r="E70" s="17"/>
      <c r="F70" s="50" t="e" vm="275">
        <f ca="1">_xlfn.IMAGE(시즌이미지12[[#This Row],[함수용주소를 DIRECT주소로 변경]],시즌이미지12[[#This Row],[팀약자]],3,30,30)</f>
        <v>#VALUE!</v>
      </c>
      <c r="G70" s="4" t="e" vm="275">
        <f ca="1">_xlfn.IMAGE(시즌이미지12[[#This Row],[함수용주소를 DIRECT주소로 변경]],시즌이미지12[[#This Row],[팀약자]],3,35,35)</f>
        <v>#VALUE!</v>
      </c>
      <c r="H70" s="2" t="e" vm="275">
        <f ca="1">_xlfn.IMAGE(시즌이미지12[[#This Row],[함수용주소를 DIRECT주소로 변경]],시즌이미지12[[#This Row],[팀약자]],3,60,60)</f>
        <v>#VALUE!</v>
      </c>
      <c r="I70" s="2" t="e" vm="275">
        <f ca="1">_xlfn.IMAGE(시즌이미지12[[#This Row],[함수용주소를 DIRECT주소로 변경]],시즌이미지12[[#This Row],[팀약자]],3,75,75)</f>
        <v>#VALUE!</v>
      </c>
      <c r="J70" s="2" t="e" vm="275">
        <f ca="1">_xlfn.IMAGE(시즌이미지12[[#This Row],[함수용주소를 DIRECT주소로 변경]],시즌이미지12[[#This Row],[팀약자]],3,85,85)</f>
        <v>#VALUE!</v>
      </c>
      <c r="K70" s="2" t="e" vm="275">
        <f ca="1">_xlfn.IMAGE(시즌이미지12[[#This Row],[함수용주소를 DIRECT주소로 변경]],시즌이미지12[[#This Row],[팀약자]],3,125,125)</f>
        <v>#VALUE!</v>
      </c>
      <c r="L70" s="2" t="e" vm="275">
        <f ca="1">_xlfn.IMAGE(시즌이미지12[[#This Row],[함수용주소를 DIRECT주소로 변경]],시즌이미지12[[#This Row],[팀약자]],3,150,150)</f>
        <v>#VALUE!</v>
      </c>
      <c r="M70" s="2" t="e" vm="275">
        <f ca="1">_xlfn.IMAGE(시즌이미지12[[#This Row],[함수용주소를 DIRECT주소로 변경]],시즌이미지12[[#This Row],[팀약자]],3,180,180)</f>
        <v>#VALUE!</v>
      </c>
    </row>
    <row r="71" spans="2:13" ht="32.799999999999997" customHeight="1" x14ac:dyDescent="0.3">
      <c r="B71" s="2" t="str">
        <f>MID(시즌이미지12[[#This Row],[열1]],33,33)</f>
        <v/>
      </c>
      <c r="C71" s="2" t="str">
        <f>"https://lh3.googleusercontent.com/d/" &amp; 시즌이미지12[[#This Row],[파일ID]]</f>
        <v>https://lh3.googleusercontent.com/d/</v>
      </c>
      <c r="D71" s="3"/>
      <c r="E71" s="17"/>
      <c r="F71" s="50" t="e" vm="275">
        <f ca="1">_xlfn.IMAGE(시즌이미지12[[#This Row],[함수용주소를 DIRECT주소로 변경]],시즌이미지12[[#This Row],[팀약자]],3,30,30)</f>
        <v>#VALUE!</v>
      </c>
      <c r="G71" s="4" t="e" vm="275">
        <f ca="1">_xlfn.IMAGE(시즌이미지12[[#This Row],[함수용주소를 DIRECT주소로 변경]],시즌이미지12[[#This Row],[팀약자]],3,35,35)</f>
        <v>#VALUE!</v>
      </c>
      <c r="H71" s="2" t="e" vm="275">
        <f ca="1">_xlfn.IMAGE(시즌이미지12[[#This Row],[함수용주소를 DIRECT주소로 변경]],시즌이미지12[[#This Row],[팀약자]],3,60,60)</f>
        <v>#VALUE!</v>
      </c>
      <c r="I71" s="2" t="e" vm="275">
        <f ca="1">_xlfn.IMAGE(시즌이미지12[[#This Row],[함수용주소를 DIRECT주소로 변경]],시즌이미지12[[#This Row],[팀약자]],3,75,75)</f>
        <v>#VALUE!</v>
      </c>
      <c r="J71" s="2" t="e" vm="275">
        <f ca="1">_xlfn.IMAGE(시즌이미지12[[#This Row],[함수용주소를 DIRECT주소로 변경]],시즌이미지12[[#This Row],[팀약자]],3,85,85)</f>
        <v>#VALUE!</v>
      </c>
      <c r="K71" s="2" t="e" vm="275">
        <f ca="1">_xlfn.IMAGE(시즌이미지12[[#This Row],[함수용주소를 DIRECT주소로 변경]],시즌이미지12[[#This Row],[팀약자]],3,125,125)</f>
        <v>#VALUE!</v>
      </c>
      <c r="L71" s="2" t="e" vm="275">
        <f ca="1">_xlfn.IMAGE(시즌이미지12[[#This Row],[함수용주소를 DIRECT주소로 변경]],시즌이미지12[[#This Row],[팀약자]],3,150,150)</f>
        <v>#VALUE!</v>
      </c>
      <c r="M71" s="2" t="e" vm="275">
        <f ca="1">_xlfn.IMAGE(시즌이미지12[[#This Row],[함수용주소를 DIRECT주소로 변경]],시즌이미지12[[#This Row],[팀약자]],3,180,180)</f>
        <v>#VALUE!</v>
      </c>
    </row>
    <row r="72" spans="2:13" ht="32.799999999999997" customHeight="1" x14ac:dyDescent="0.3">
      <c r="B72" s="2" t="str">
        <f>MID(시즌이미지12[[#This Row],[열1]],33,33)</f>
        <v/>
      </c>
      <c r="C72" s="2" t="str">
        <f>"https://lh3.googleusercontent.com/d/" &amp; 시즌이미지12[[#This Row],[파일ID]]</f>
        <v>https://lh3.googleusercontent.com/d/</v>
      </c>
      <c r="D72" s="3"/>
      <c r="E72" s="17"/>
      <c r="F72" s="50" t="e" vm="275">
        <f ca="1">_xlfn.IMAGE(시즌이미지12[[#This Row],[함수용주소를 DIRECT주소로 변경]],시즌이미지12[[#This Row],[팀약자]],3,30,30)</f>
        <v>#VALUE!</v>
      </c>
      <c r="G72" s="4" t="e" vm="275">
        <f ca="1">_xlfn.IMAGE(시즌이미지12[[#This Row],[함수용주소를 DIRECT주소로 변경]],시즌이미지12[[#This Row],[팀약자]],3,35,35)</f>
        <v>#VALUE!</v>
      </c>
      <c r="H72" s="2" t="e" vm="275">
        <f ca="1">_xlfn.IMAGE(시즌이미지12[[#This Row],[함수용주소를 DIRECT주소로 변경]],시즌이미지12[[#This Row],[팀약자]],3,60,60)</f>
        <v>#VALUE!</v>
      </c>
      <c r="I72" s="2" t="e" vm="275">
        <f ca="1">_xlfn.IMAGE(시즌이미지12[[#This Row],[함수용주소를 DIRECT주소로 변경]],시즌이미지12[[#This Row],[팀약자]],3,75,75)</f>
        <v>#VALUE!</v>
      </c>
      <c r="J72" s="2" t="e" vm="275">
        <f ca="1">_xlfn.IMAGE(시즌이미지12[[#This Row],[함수용주소를 DIRECT주소로 변경]],시즌이미지12[[#This Row],[팀약자]],3,85,85)</f>
        <v>#VALUE!</v>
      </c>
      <c r="K72" s="2" t="e" vm="275">
        <f ca="1">_xlfn.IMAGE(시즌이미지12[[#This Row],[함수용주소를 DIRECT주소로 변경]],시즌이미지12[[#This Row],[팀약자]],3,125,125)</f>
        <v>#VALUE!</v>
      </c>
      <c r="L72" s="2" t="e" vm="275">
        <f ca="1">_xlfn.IMAGE(시즌이미지12[[#This Row],[함수용주소를 DIRECT주소로 변경]],시즌이미지12[[#This Row],[팀약자]],3,150,150)</f>
        <v>#VALUE!</v>
      </c>
      <c r="M72" s="2" t="e" vm="275">
        <f ca="1">_xlfn.IMAGE(시즌이미지12[[#This Row],[함수용주소를 DIRECT주소로 변경]],시즌이미지12[[#This Row],[팀약자]],3,180,180)</f>
        <v>#VALUE!</v>
      </c>
    </row>
    <row r="73" spans="2:13" ht="32.799999999999997" customHeight="1" x14ac:dyDescent="0.3">
      <c r="B73" s="2" t="str">
        <f>MID(시즌이미지12[[#This Row],[열1]],33,33)</f>
        <v/>
      </c>
      <c r="C73" s="2" t="str">
        <f>"https://lh3.googleusercontent.com/d/" &amp; 시즌이미지12[[#This Row],[파일ID]]</f>
        <v>https://lh3.googleusercontent.com/d/</v>
      </c>
      <c r="D73" s="3"/>
      <c r="E73" s="17"/>
      <c r="F73" s="50" t="e" vm="275">
        <f ca="1">_xlfn.IMAGE(시즌이미지12[[#This Row],[함수용주소를 DIRECT주소로 변경]],시즌이미지12[[#This Row],[팀약자]],3,30,30)</f>
        <v>#VALUE!</v>
      </c>
      <c r="G73" s="4" t="e" vm="275">
        <f ca="1">_xlfn.IMAGE(시즌이미지12[[#This Row],[함수용주소를 DIRECT주소로 변경]],시즌이미지12[[#This Row],[팀약자]],3,35,35)</f>
        <v>#VALUE!</v>
      </c>
      <c r="H73" s="2" t="e" vm="275">
        <f ca="1">_xlfn.IMAGE(시즌이미지12[[#This Row],[함수용주소를 DIRECT주소로 변경]],시즌이미지12[[#This Row],[팀약자]],3,60,60)</f>
        <v>#VALUE!</v>
      </c>
      <c r="I73" s="2" t="e" vm="275">
        <f ca="1">_xlfn.IMAGE(시즌이미지12[[#This Row],[함수용주소를 DIRECT주소로 변경]],시즌이미지12[[#This Row],[팀약자]],3,75,75)</f>
        <v>#VALUE!</v>
      </c>
      <c r="J73" s="2" t="e" vm="275">
        <f ca="1">_xlfn.IMAGE(시즌이미지12[[#This Row],[함수용주소를 DIRECT주소로 변경]],시즌이미지12[[#This Row],[팀약자]],3,85,85)</f>
        <v>#VALUE!</v>
      </c>
      <c r="K73" s="2" t="e" vm="275">
        <f ca="1">_xlfn.IMAGE(시즌이미지12[[#This Row],[함수용주소를 DIRECT주소로 변경]],시즌이미지12[[#This Row],[팀약자]],3,125,125)</f>
        <v>#VALUE!</v>
      </c>
      <c r="L73" s="2" t="e" vm="275">
        <f ca="1">_xlfn.IMAGE(시즌이미지12[[#This Row],[함수용주소를 DIRECT주소로 변경]],시즌이미지12[[#This Row],[팀약자]],3,150,150)</f>
        <v>#VALUE!</v>
      </c>
      <c r="M73" s="2" t="e" vm="275">
        <f ca="1">_xlfn.IMAGE(시즌이미지12[[#This Row],[함수용주소를 DIRECT주소로 변경]],시즌이미지12[[#This Row],[팀약자]],3,180,180)</f>
        <v>#VALUE!</v>
      </c>
    </row>
    <row r="74" spans="2:13" ht="32.799999999999997" customHeight="1" x14ac:dyDescent="0.3">
      <c r="B74" s="2" t="str">
        <f>MID(시즌이미지12[[#This Row],[열1]],33,33)</f>
        <v/>
      </c>
      <c r="C74" s="2" t="str">
        <f>"https://lh3.googleusercontent.com/d/" &amp; 시즌이미지12[[#This Row],[파일ID]]</f>
        <v>https://lh3.googleusercontent.com/d/</v>
      </c>
      <c r="D74" s="3"/>
      <c r="E74" s="17"/>
      <c r="F74" s="50" t="e" vm="275">
        <f ca="1">_xlfn.IMAGE(시즌이미지12[[#This Row],[함수용주소를 DIRECT주소로 변경]],시즌이미지12[[#This Row],[팀약자]],3,30,30)</f>
        <v>#VALUE!</v>
      </c>
      <c r="G74" s="4" t="e" vm="275">
        <f ca="1">_xlfn.IMAGE(시즌이미지12[[#This Row],[함수용주소를 DIRECT주소로 변경]],시즌이미지12[[#This Row],[팀약자]],3,35,35)</f>
        <v>#VALUE!</v>
      </c>
      <c r="H74" s="2" t="e" vm="275">
        <f ca="1">_xlfn.IMAGE(시즌이미지12[[#This Row],[함수용주소를 DIRECT주소로 변경]],시즌이미지12[[#This Row],[팀약자]],3,60,60)</f>
        <v>#VALUE!</v>
      </c>
      <c r="I74" s="2" t="e" vm="275">
        <f ca="1">_xlfn.IMAGE(시즌이미지12[[#This Row],[함수용주소를 DIRECT주소로 변경]],시즌이미지12[[#This Row],[팀약자]],3,75,75)</f>
        <v>#VALUE!</v>
      </c>
      <c r="J74" s="2" t="e" vm="275">
        <f ca="1">_xlfn.IMAGE(시즌이미지12[[#This Row],[함수용주소를 DIRECT주소로 변경]],시즌이미지12[[#This Row],[팀약자]],3,85,85)</f>
        <v>#VALUE!</v>
      </c>
      <c r="K74" s="2" t="e" vm="275">
        <f ca="1">_xlfn.IMAGE(시즌이미지12[[#This Row],[함수용주소를 DIRECT주소로 변경]],시즌이미지12[[#This Row],[팀약자]],3,125,125)</f>
        <v>#VALUE!</v>
      </c>
      <c r="L74" s="2" t="e" vm="275">
        <f ca="1">_xlfn.IMAGE(시즌이미지12[[#This Row],[함수용주소를 DIRECT주소로 변경]],시즌이미지12[[#This Row],[팀약자]],3,150,150)</f>
        <v>#VALUE!</v>
      </c>
      <c r="M74" s="2" t="e" vm="275">
        <f ca="1">_xlfn.IMAGE(시즌이미지12[[#This Row],[함수용주소를 DIRECT주소로 변경]],시즌이미지12[[#This Row],[팀약자]],3,180,180)</f>
        <v>#VALUE!</v>
      </c>
    </row>
    <row r="75" spans="2:13" ht="32.799999999999997" customHeight="1" x14ac:dyDescent="0.3">
      <c r="B75" s="2" t="str">
        <f>MID(시즌이미지12[[#This Row],[열1]],33,33)</f>
        <v/>
      </c>
      <c r="C75" s="2" t="str">
        <f>"https://lh3.googleusercontent.com/d/" &amp; 시즌이미지12[[#This Row],[파일ID]]</f>
        <v>https://lh3.googleusercontent.com/d/</v>
      </c>
      <c r="D75" s="3"/>
      <c r="E75" s="17"/>
      <c r="F75" s="50" t="e" vm="275">
        <f ca="1">_xlfn.IMAGE(시즌이미지12[[#This Row],[함수용주소를 DIRECT주소로 변경]],시즌이미지12[[#This Row],[팀약자]],3,30,30)</f>
        <v>#VALUE!</v>
      </c>
      <c r="G75" s="4" t="e" vm="275">
        <f ca="1">_xlfn.IMAGE(시즌이미지12[[#This Row],[함수용주소를 DIRECT주소로 변경]],시즌이미지12[[#This Row],[팀약자]],3,35,35)</f>
        <v>#VALUE!</v>
      </c>
      <c r="H75" s="2" t="e" vm="275">
        <f ca="1">_xlfn.IMAGE(시즌이미지12[[#This Row],[함수용주소를 DIRECT주소로 변경]],시즌이미지12[[#This Row],[팀약자]],3,60,60)</f>
        <v>#VALUE!</v>
      </c>
      <c r="I75" s="2" t="e" vm="275">
        <f ca="1">_xlfn.IMAGE(시즌이미지12[[#This Row],[함수용주소를 DIRECT주소로 변경]],시즌이미지12[[#This Row],[팀약자]],3,75,75)</f>
        <v>#VALUE!</v>
      </c>
      <c r="J75" s="2" t="e" vm="275">
        <f ca="1">_xlfn.IMAGE(시즌이미지12[[#This Row],[함수용주소를 DIRECT주소로 변경]],시즌이미지12[[#This Row],[팀약자]],3,85,85)</f>
        <v>#VALUE!</v>
      </c>
      <c r="K75" s="2" t="e" vm="275">
        <f ca="1">_xlfn.IMAGE(시즌이미지12[[#This Row],[함수용주소를 DIRECT주소로 변경]],시즌이미지12[[#This Row],[팀약자]],3,125,125)</f>
        <v>#VALUE!</v>
      </c>
      <c r="L75" s="2" t="e" vm="275">
        <f ca="1">_xlfn.IMAGE(시즌이미지12[[#This Row],[함수용주소를 DIRECT주소로 변경]],시즌이미지12[[#This Row],[팀약자]],3,150,150)</f>
        <v>#VALUE!</v>
      </c>
      <c r="M75" s="2" t="e" vm="275">
        <f ca="1">_xlfn.IMAGE(시즌이미지12[[#This Row],[함수용주소를 DIRECT주소로 변경]],시즌이미지12[[#This Row],[팀약자]],3,180,180)</f>
        <v>#VALUE!</v>
      </c>
    </row>
    <row r="76" spans="2:13" ht="32.799999999999997" customHeight="1" x14ac:dyDescent="0.3">
      <c r="B76" s="2" t="str">
        <f>MID(시즌이미지12[[#This Row],[열1]],33,33)</f>
        <v/>
      </c>
      <c r="C76" s="2" t="str">
        <f>"https://lh3.googleusercontent.com/d/" &amp; 시즌이미지12[[#This Row],[파일ID]]</f>
        <v>https://lh3.googleusercontent.com/d/</v>
      </c>
      <c r="D76" s="3"/>
      <c r="E76" s="17"/>
      <c r="F76" s="50" t="e" vm="275">
        <f ca="1">_xlfn.IMAGE(시즌이미지12[[#This Row],[함수용주소를 DIRECT주소로 변경]],시즌이미지12[[#This Row],[팀약자]],3,30,30)</f>
        <v>#VALUE!</v>
      </c>
      <c r="G76" s="4" t="e" vm="275">
        <f ca="1">_xlfn.IMAGE(시즌이미지12[[#This Row],[함수용주소를 DIRECT주소로 변경]],시즌이미지12[[#This Row],[팀약자]],3,35,35)</f>
        <v>#VALUE!</v>
      </c>
      <c r="H76" s="2" t="e" vm="275">
        <f ca="1">_xlfn.IMAGE(시즌이미지12[[#This Row],[함수용주소를 DIRECT주소로 변경]],시즌이미지12[[#This Row],[팀약자]],3,60,60)</f>
        <v>#VALUE!</v>
      </c>
      <c r="I76" s="2" t="e" vm="275">
        <f ca="1">_xlfn.IMAGE(시즌이미지12[[#This Row],[함수용주소를 DIRECT주소로 변경]],시즌이미지12[[#This Row],[팀약자]],3,75,75)</f>
        <v>#VALUE!</v>
      </c>
      <c r="J76" s="2" t="e" vm="275">
        <f ca="1">_xlfn.IMAGE(시즌이미지12[[#This Row],[함수용주소를 DIRECT주소로 변경]],시즌이미지12[[#This Row],[팀약자]],3,85,85)</f>
        <v>#VALUE!</v>
      </c>
      <c r="K76" s="2" t="e" vm="275">
        <f ca="1">_xlfn.IMAGE(시즌이미지12[[#This Row],[함수용주소를 DIRECT주소로 변경]],시즌이미지12[[#This Row],[팀약자]],3,125,125)</f>
        <v>#VALUE!</v>
      </c>
      <c r="L76" s="2" t="e" vm="275">
        <f ca="1">_xlfn.IMAGE(시즌이미지12[[#This Row],[함수용주소를 DIRECT주소로 변경]],시즌이미지12[[#This Row],[팀약자]],3,150,150)</f>
        <v>#VALUE!</v>
      </c>
      <c r="M76" s="2" t="e" vm="275">
        <f ca="1">_xlfn.IMAGE(시즌이미지12[[#This Row],[함수용주소를 DIRECT주소로 변경]],시즌이미지12[[#This Row],[팀약자]],3,180,180)</f>
        <v>#VALUE!</v>
      </c>
    </row>
    <row r="77" spans="2:13" ht="32.799999999999997" customHeight="1" x14ac:dyDescent="0.3">
      <c r="B77" s="2" t="str">
        <f>MID(시즌이미지12[[#This Row],[열1]],33,33)</f>
        <v/>
      </c>
      <c r="C77" s="2" t="str">
        <f>"https://lh3.googleusercontent.com/d/" &amp; 시즌이미지12[[#This Row],[파일ID]]</f>
        <v>https://lh3.googleusercontent.com/d/</v>
      </c>
      <c r="D77" s="3"/>
      <c r="E77" s="17"/>
      <c r="F77" s="50" t="e" vm="275">
        <f ca="1">_xlfn.IMAGE(시즌이미지12[[#This Row],[함수용주소를 DIRECT주소로 변경]],시즌이미지12[[#This Row],[팀약자]],3,30,30)</f>
        <v>#VALUE!</v>
      </c>
      <c r="G77" s="4" t="e" vm="275">
        <f ca="1">_xlfn.IMAGE(시즌이미지12[[#This Row],[함수용주소를 DIRECT주소로 변경]],시즌이미지12[[#This Row],[팀약자]],3,35,35)</f>
        <v>#VALUE!</v>
      </c>
      <c r="H77" s="2" t="e" vm="275">
        <f ca="1">_xlfn.IMAGE(시즌이미지12[[#This Row],[함수용주소를 DIRECT주소로 변경]],시즌이미지12[[#This Row],[팀약자]],3,60,60)</f>
        <v>#VALUE!</v>
      </c>
      <c r="I77" s="2" t="e" vm="275">
        <f ca="1">_xlfn.IMAGE(시즌이미지12[[#This Row],[함수용주소를 DIRECT주소로 변경]],시즌이미지12[[#This Row],[팀약자]],3,75,75)</f>
        <v>#VALUE!</v>
      </c>
      <c r="J77" s="2" t="e" vm="275">
        <f ca="1">_xlfn.IMAGE(시즌이미지12[[#This Row],[함수용주소를 DIRECT주소로 변경]],시즌이미지12[[#This Row],[팀약자]],3,85,85)</f>
        <v>#VALUE!</v>
      </c>
      <c r="K77" s="2" t="e" vm="275">
        <f ca="1">_xlfn.IMAGE(시즌이미지12[[#This Row],[함수용주소를 DIRECT주소로 변경]],시즌이미지12[[#This Row],[팀약자]],3,125,125)</f>
        <v>#VALUE!</v>
      </c>
      <c r="L77" s="2" t="e" vm="275">
        <f ca="1">_xlfn.IMAGE(시즌이미지12[[#This Row],[함수용주소를 DIRECT주소로 변경]],시즌이미지12[[#This Row],[팀약자]],3,150,150)</f>
        <v>#VALUE!</v>
      </c>
      <c r="M77" s="2" t="e" vm="275">
        <f ca="1">_xlfn.IMAGE(시즌이미지12[[#This Row],[함수용주소를 DIRECT주소로 변경]],시즌이미지12[[#This Row],[팀약자]],3,180,180)</f>
        <v>#VALUE!</v>
      </c>
    </row>
    <row r="78" spans="2:13" ht="32.799999999999997" customHeight="1" x14ac:dyDescent="0.3">
      <c r="B78" s="2" t="str">
        <f>MID(시즌이미지12[[#This Row],[열1]],33,33)</f>
        <v/>
      </c>
      <c r="C78" s="2" t="str">
        <f>"https://lh3.googleusercontent.com/d/" &amp; 시즌이미지12[[#This Row],[파일ID]]</f>
        <v>https://lh3.googleusercontent.com/d/</v>
      </c>
      <c r="D78" s="3"/>
      <c r="E78" s="17"/>
      <c r="F78" s="50" t="e" vm="275">
        <f ca="1">_xlfn.IMAGE(시즌이미지12[[#This Row],[함수용주소를 DIRECT주소로 변경]],시즌이미지12[[#This Row],[팀약자]],3,30,30)</f>
        <v>#VALUE!</v>
      </c>
      <c r="G78" s="4" t="e" vm="275">
        <f ca="1">_xlfn.IMAGE(시즌이미지12[[#This Row],[함수용주소를 DIRECT주소로 변경]],시즌이미지12[[#This Row],[팀약자]],3,35,35)</f>
        <v>#VALUE!</v>
      </c>
      <c r="H78" s="2" t="e" vm="275">
        <f ca="1">_xlfn.IMAGE(시즌이미지12[[#This Row],[함수용주소를 DIRECT주소로 변경]],시즌이미지12[[#This Row],[팀약자]],3,60,60)</f>
        <v>#VALUE!</v>
      </c>
      <c r="I78" s="2" t="e" vm="275">
        <f ca="1">_xlfn.IMAGE(시즌이미지12[[#This Row],[함수용주소를 DIRECT주소로 변경]],시즌이미지12[[#This Row],[팀약자]],3,75,75)</f>
        <v>#VALUE!</v>
      </c>
      <c r="J78" s="2" t="e" vm="275">
        <f ca="1">_xlfn.IMAGE(시즌이미지12[[#This Row],[함수용주소를 DIRECT주소로 변경]],시즌이미지12[[#This Row],[팀약자]],3,85,85)</f>
        <v>#VALUE!</v>
      </c>
      <c r="K78" s="2" t="e" vm="275">
        <f ca="1">_xlfn.IMAGE(시즌이미지12[[#This Row],[함수용주소를 DIRECT주소로 변경]],시즌이미지12[[#This Row],[팀약자]],3,125,125)</f>
        <v>#VALUE!</v>
      </c>
      <c r="L78" s="2" t="e" vm="275">
        <f ca="1">_xlfn.IMAGE(시즌이미지12[[#This Row],[함수용주소를 DIRECT주소로 변경]],시즌이미지12[[#This Row],[팀약자]],3,150,150)</f>
        <v>#VALUE!</v>
      </c>
      <c r="M78" s="2" t="e" vm="275">
        <f ca="1">_xlfn.IMAGE(시즌이미지12[[#This Row],[함수용주소를 DIRECT주소로 변경]],시즌이미지12[[#This Row],[팀약자]],3,180,180)</f>
        <v>#VALUE!</v>
      </c>
    </row>
    <row r="79" spans="2:13" ht="32.799999999999997" customHeight="1" x14ac:dyDescent="0.3">
      <c r="B79" s="2" t="str">
        <f>MID(시즌이미지12[[#This Row],[열1]],33,33)</f>
        <v/>
      </c>
      <c r="C79" s="2" t="str">
        <f>"https://lh3.googleusercontent.com/d/" &amp; 시즌이미지12[[#This Row],[파일ID]]</f>
        <v>https://lh3.googleusercontent.com/d/</v>
      </c>
      <c r="D79" s="3"/>
      <c r="E79" s="17"/>
      <c r="F79" s="50" t="e" vm="275">
        <f ca="1">_xlfn.IMAGE(시즌이미지12[[#This Row],[함수용주소를 DIRECT주소로 변경]],시즌이미지12[[#This Row],[팀약자]],3,30,30)</f>
        <v>#VALUE!</v>
      </c>
      <c r="G79" s="4" t="e" vm="275">
        <f ca="1">_xlfn.IMAGE(시즌이미지12[[#This Row],[함수용주소를 DIRECT주소로 변경]],시즌이미지12[[#This Row],[팀약자]],3,35,35)</f>
        <v>#VALUE!</v>
      </c>
      <c r="H79" s="2" t="e" vm="275">
        <f ca="1">_xlfn.IMAGE(시즌이미지12[[#This Row],[함수용주소를 DIRECT주소로 변경]],시즌이미지12[[#This Row],[팀약자]],3,60,60)</f>
        <v>#VALUE!</v>
      </c>
      <c r="I79" s="2" t="e" vm="275">
        <f ca="1">_xlfn.IMAGE(시즌이미지12[[#This Row],[함수용주소를 DIRECT주소로 변경]],시즌이미지12[[#This Row],[팀약자]],3,75,75)</f>
        <v>#VALUE!</v>
      </c>
      <c r="J79" s="2" t="e" vm="275">
        <f ca="1">_xlfn.IMAGE(시즌이미지12[[#This Row],[함수용주소를 DIRECT주소로 변경]],시즌이미지12[[#This Row],[팀약자]],3,85,85)</f>
        <v>#VALUE!</v>
      </c>
      <c r="K79" s="2" t="e" vm="275">
        <f ca="1">_xlfn.IMAGE(시즌이미지12[[#This Row],[함수용주소를 DIRECT주소로 변경]],시즌이미지12[[#This Row],[팀약자]],3,125,125)</f>
        <v>#VALUE!</v>
      </c>
      <c r="L79" s="2" t="e" vm="275">
        <f ca="1">_xlfn.IMAGE(시즌이미지12[[#This Row],[함수용주소를 DIRECT주소로 변경]],시즌이미지12[[#This Row],[팀약자]],3,150,150)</f>
        <v>#VALUE!</v>
      </c>
      <c r="M79" s="2" t="e" vm="275">
        <f ca="1">_xlfn.IMAGE(시즌이미지12[[#This Row],[함수용주소를 DIRECT주소로 변경]],시즌이미지12[[#This Row],[팀약자]],3,180,180)</f>
        <v>#VALUE!</v>
      </c>
    </row>
    <row r="80" spans="2:13" ht="32.799999999999997" customHeight="1" x14ac:dyDescent="0.3">
      <c r="B80" s="2" t="str">
        <f>MID(시즌이미지12[[#This Row],[열1]],33,33)</f>
        <v/>
      </c>
      <c r="C80" s="2" t="str">
        <f>"https://lh3.googleusercontent.com/d/" &amp; 시즌이미지12[[#This Row],[파일ID]]</f>
        <v>https://lh3.googleusercontent.com/d/</v>
      </c>
      <c r="D80" s="3"/>
      <c r="E80" s="17"/>
      <c r="F80" s="50" t="e" vm="275">
        <f ca="1">_xlfn.IMAGE(시즌이미지12[[#This Row],[함수용주소를 DIRECT주소로 변경]],시즌이미지12[[#This Row],[팀약자]],3,30,30)</f>
        <v>#VALUE!</v>
      </c>
      <c r="G80" s="4" t="e" vm="275">
        <f ca="1">_xlfn.IMAGE(시즌이미지12[[#This Row],[함수용주소를 DIRECT주소로 변경]],시즌이미지12[[#This Row],[팀약자]],3,35,35)</f>
        <v>#VALUE!</v>
      </c>
      <c r="H80" s="2" t="e" vm="275">
        <f ca="1">_xlfn.IMAGE(시즌이미지12[[#This Row],[함수용주소를 DIRECT주소로 변경]],시즌이미지12[[#This Row],[팀약자]],3,60,60)</f>
        <v>#VALUE!</v>
      </c>
      <c r="I80" s="2" t="e" vm="275">
        <f ca="1">_xlfn.IMAGE(시즌이미지12[[#This Row],[함수용주소를 DIRECT주소로 변경]],시즌이미지12[[#This Row],[팀약자]],3,75,75)</f>
        <v>#VALUE!</v>
      </c>
      <c r="J80" s="2" t="e" vm="275">
        <f ca="1">_xlfn.IMAGE(시즌이미지12[[#This Row],[함수용주소를 DIRECT주소로 변경]],시즌이미지12[[#This Row],[팀약자]],3,85,85)</f>
        <v>#VALUE!</v>
      </c>
      <c r="K80" s="2" t="e" vm="275">
        <f ca="1">_xlfn.IMAGE(시즌이미지12[[#This Row],[함수용주소를 DIRECT주소로 변경]],시즌이미지12[[#This Row],[팀약자]],3,125,125)</f>
        <v>#VALUE!</v>
      </c>
      <c r="L80" s="2" t="e" vm="275">
        <f ca="1">_xlfn.IMAGE(시즌이미지12[[#This Row],[함수용주소를 DIRECT주소로 변경]],시즌이미지12[[#This Row],[팀약자]],3,150,150)</f>
        <v>#VALUE!</v>
      </c>
      <c r="M80" s="2" t="e" vm="275">
        <f ca="1">_xlfn.IMAGE(시즌이미지12[[#This Row],[함수용주소를 DIRECT주소로 변경]],시즌이미지12[[#This Row],[팀약자]],3,180,180)</f>
        <v>#VALUE!</v>
      </c>
    </row>
    <row r="81" spans="2:13" ht="32.799999999999997" customHeight="1" x14ac:dyDescent="0.3">
      <c r="B81" s="2" t="str">
        <f>MID(시즌이미지12[[#This Row],[열1]],33,33)</f>
        <v/>
      </c>
      <c r="C81" s="2" t="str">
        <f>"https://lh3.googleusercontent.com/d/" &amp; 시즌이미지12[[#This Row],[파일ID]]</f>
        <v>https://lh3.googleusercontent.com/d/</v>
      </c>
      <c r="D81" s="3"/>
      <c r="E81" s="17"/>
      <c r="F81" s="50" t="e" vm="275">
        <f ca="1">_xlfn.IMAGE(시즌이미지12[[#This Row],[함수용주소를 DIRECT주소로 변경]],시즌이미지12[[#This Row],[팀약자]],3,30,30)</f>
        <v>#VALUE!</v>
      </c>
      <c r="G81" s="4" t="e" vm="275">
        <f ca="1">_xlfn.IMAGE(시즌이미지12[[#This Row],[함수용주소를 DIRECT주소로 변경]],시즌이미지12[[#This Row],[팀약자]],3,35,35)</f>
        <v>#VALUE!</v>
      </c>
      <c r="H81" s="2" t="e" vm="275">
        <f ca="1">_xlfn.IMAGE(시즌이미지12[[#This Row],[함수용주소를 DIRECT주소로 변경]],시즌이미지12[[#This Row],[팀약자]],3,60,60)</f>
        <v>#VALUE!</v>
      </c>
      <c r="I81" s="2" t="e" vm="275">
        <f ca="1">_xlfn.IMAGE(시즌이미지12[[#This Row],[함수용주소를 DIRECT주소로 변경]],시즌이미지12[[#This Row],[팀약자]],3,75,75)</f>
        <v>#VALUE!</v>
      </c>
      <c r="J81" s="2" t="e" vm="275">
        <f ca="1">_xlfn.IMAGE(시즌이미지12[[#This Row],[함수용주소를 DIRECT주소로 변경]],시즌이미지12[[#This Row],[팀약자]],3,85,85)</f>
        <v>#VALUE!</v>
      </c>
      <c r="K81" s="2" t="e" vm="275">
        <f ca="1">_xlfn.IMAGE(시즌이미지12[[#This Row],[함수용주소를 DIRECT주소로 변경]],시즌이미지12[[#This Row],[팀약자]],3,125,125)</f>
        <v>#VALUE!</v>
      </c>
      <c r="L81" s="2" t="e" vm="275">
        <f ca="1">_xlfn.IMAGE(시즌이미지12[[#This Row],[함수용주소를 DIRECT주소로 변경]],시즌이미지12[[#This Row],[팀약자]],3,150,150)</f>
        <v>#VALUE!</v>
      </c>
      <c r="M81" s="2" t="e" vm="275">
        <f ca="1">_xlfn.IMAGE(시즌이미지12[[#This Row],[함수용주소를 DIRECT주소로 변경]],시즌이미지12[[#This Row],[팀약자]],3,180,180)</f>
        <v>#VALUE!</v>
      </c>
    </row>
    <row r="82" spans="2:13" ht="32.799999999999997" customHeight="1" x14ac:dyDescent="0.3">
      <c r="B82" s="2" t="str">
        <f>MID(시즌이미지12[[#This Row],[열1]],33,33)</f>
        <v/>
      </c>
      <c r="C82" s="2" t="str">
        <f>"https://lh3.googleusercontent.com/d/" &amp; 시즌이미지12[[#This Row],[파일ID]]</f>
        <v>https://lh3.googleusercontent.com/d/</v>
      </c>
      <c r="D82" s="3"/>
      <c r="E82" s="17"/>
      <c r="F82" s="50" t="e" vm="275">
        <f ca="1">_xlfn.IMAGE(시즌이미지12[[#This Row],[함수용주소를 DIRECT주소로 변경]],시즌이미지12[[#This Row],[팀약자]],3,30,30)</f>
        <v>#VALUE!</v>
      </c>
      <c r="G82" s="4" t="e" vm="275">
        <f ca="1">_xlfn.IMAGE(시즌이미지12[[#This Row],[함수용주소를 DIRECT주소로 변경]],시즌이미지12[[#This Row],[팀약자]],3,35,35)</f>
        <v>#VALUE!</v>
      </c>
      <c r="H82" s="2" t="e" vm="275">
        <f ca="1">_xlfn.IMAGE(시즌이미지12[[#This Row],[함수용주소를 DIRECT주소로 변경]],시즌이미지12[[#This Row],[팀약자]],3,60,60)</f>
        <v>#VALUE!</v>
      </c>
      <c r="I82" s="2" t="e" vm="275">
        <f ca="1">_xlfn.IMAGE(시즌이미지12[[#This Row],[함수용주소를 DIRECT주소로 변경]],시즌이미지12[[#This Row],[팀약자]],3,75,75)</f>
        <v>#VALUE!</v>
      </c>
      <c r="J82" s="2" t="e" vm="275">
        <f ca="1">_xlfn.IMAGE(시즌이미지12[[#This Row],[함수용주소를 DIRECT주소로 변경]],시즌이미지12[[#This Row],[팀약자]],3,85,85)</f>
        <v>#VALUE!</v>
      </c>
      <c r="K82" s="2" t="e" vm="275">
        <f ca="1">_xlfn.IMAGE(시즌이미지12[[#This Row],[함수용주소를 DIRECT주소로 변경]],시즌이미지12[[#This Row],[팀약자]],3,125,125)</f>
        <v>#VALUE!</v>
      </c>
      <c r="L82" s="2" t="e" vm="275">
        <f ca="1">_xlfn.IMAGE(시즌이미지12[[#This Row],[함수용주소를 DIRECT주소로 변경]],시즌이미지12[[#This Row],[팀약자]],3,150,150)</f>
        <v>#VALUE!</v>
      </c>
      <c r="M82" s="2" t="e" vm="275">
        <f ca="1">_xlfn.IMAGE(시즌이미지12[[#This Row],[함수용주소를 DIRECT주소로 변경]],시즌이미지12[[#This Row],[팀약자]],3,180,180)</f>
        <v>#VALUE!</v>
      </c>
    </row>
    <row r="83" spans="2:13" ht="32.799999999999997" customHeight="1" x14ac:dyDescent="0.3">
      <c r="B83" s="2" t="str">
        <f>MID(시즌이미지12[[#This Row],[열1]],33,33)</f>
        <v/>
      </c>
      <c r="C83" s="2" t="str">
        <f>"https://lh3.googleusercontent.com/d/" &amp; 시즌이미지12[[#This Row],[파일ID]]</f>
        <v>https://lh3.googleusercontent.com/d/</v>
      </c>
      <c r="D83" s="3"/>
      <c r="E83" s="17"/>
      <c r="F83" s="50" t="e" vm="275">
        <f ca="1">_xlfn.IMAGE(시즌이미지12[[#This Row],[함수용주소를 DIRECT주소로 변경]],시즌이미지12[[#This Row],[팀약자]],3,30,30)</f>
        <v>#VALUE!</v>
      </c>
      <c r="G83" s="4" t="e" vm="275">
        <f ca="1">_xlfn.IMAGE(시즌이미지12[[#This Row],[함수용주소를 DIRECT주소로 변경]],시즌이미지12[[#This Row],[팀약자]],3,35,35)</f>
        <v>#VALUE!</v>
      </c>
      <c r="H83" s="2" t="e" vm="275">
        <f ca="1">_xlfn.IMAGE(시즌이미지12[[#This Row],[함수용주소를 DIRECT주소로 변경]],시즌이미지12[[#This Row],[팀약자]],3,60,60)</f>
        <v>#VALUE!</v>
      </c>
      <c r="I83" s="2" t="e" vm="275">
        <f ca="1">_xlfn.IMAGE(시즌이미지12[[#This Row],[함수용주소를 DIRECT주소로 변경]],시즌이미지12[[#This Row],[팀약자]],3,75,75)</f>
        <v>#VALUE!</v>
      </c>
      <c r="J83" s="2" t="e" vm="275">
        <f ca="1">_xlfn.IMAGE(시즌이미지12[[#This Row],[함수용주소를 DIRECT주소로 변경]],시즌이미지12[[#This Row],[팀약자]],3,85,85)</f>
        <v>#VALUE!</v>
      </c>
      <c r="K83" s="2" t="e" vm="275">
        <f ca="1">_xlfn.IMAGE(시즌이미지12[[#This Row],[함수용주소를 DIRECT주소로 변경]],시즌이미지12[[#This Row],[팀약자]],3,125,125)</f>
        <v>#VALUE!</v>
      </c>
      <c r="L83" s="2" t="e" vm="275">
        <f ca="1">_xlfn.IMAGE(시즌이미지12[[#This Row],[함수용주소를 DIRECT주소로 변경]],시즌이미지12[[#This Row],[팀약자]],3,150,150)</f>
        <v>#VALUE!</v>
      </c>
      <c r="M83" s="2" t="e" vm="275">
        <f ca="1">_xlfn.IMAGE(시즌이미지12[[#This Row],[함수용주소를 DIRECT주소로 변경]],시즌이미지12[[#This Row],[팀약자]],3,180,180)</f>
        <v>#VALUE!</v>
      </c>
    </row>
    <row r="84" spans="2:13" ht="32.799999999999997" customHeight="1" x14ac:dyDescent="0.3">
      <c r="B84" s="2" t="str">
        <f>MID(시즌이미지12[[#This Row],[열1]],33,33)</f>
        <v/>
      </c>
      <c r="C84" s="2" t="str">
        <f>"https://lh3.googleusercontent.com/d/" &amp; 시즌이미지12[[#This Row],[파일ID]]</f>
        <v>https://lh3.googleusercontent.com/d/</v>
      </c>
      <c r="D84" s="3"/>
      <c r="E84" s="17"/>
      <c r="F84" s="50" t="e" vm="275">
        <f ca="1">_xlfn.IMAGE(시즌이미지12[[#This Row],[함수용주소를 DIRECT주소로 변경]],시즌이미지12[[#This Row],[팀약자]],3,30,30)</f>
        <v>#VALUE!</v>
      </c>
      <c r="G84" s="4" t="e" vm="275">
        <f ca="1">_xlfn.IMAGE(시즌이미지12[[#This Row],[함수용주소를 DIRECT주소로 변경]],시즌이미지12[[#This Row],[팀약자]],3,35,35)</f>
        <v>#VALUE!</v>
      </c>
      <c r="H84" s="2" t="e" vm="275">
        <f ca="1">_xlfn.IMAGE(시즌이미지12[[#This Row],[함수용주소를 DIRECT주소로 변경]],시즌이미지12[[#This Row],[팀약자]],3,60,60)</f>
        <v>#VALUE!</v>
      </c>
      <c r="I84" s="2" t="e" vm="275">
        <f ca="1">_xlfn.IMAGE(시즌이미지12[[#This Row],[함수용주소를 DIRECT주소로 변경]],시즌이미지12[[#This Row],[팀약자]],3,75,75)</f>
        <v>#VALUE!</v>
      </c>
      <c r="J84" s="2" t="e" vm="275">
        <f ca="1">_xlfn.IMAGE(시즌이미지12[[#This Row],[함수용주소를 DIRECT주소로 변경]],시즌이미지12[[#This Row],[팀약자]],3,85,85)</f>
        <v>#VALUE!</v>
      </c>
      <c r="K84" s="2" t="e" vm="275">
        <f ca="1">_xlfn.IMAGE(시즌이미지12[[#This Row],[함수용주소를 DIRECT주소로 변경]],시즌이미지12[[#This Row],[팀약자]],3,125,125)</f>
        <v>#VALUE!</v>
      </c>
      <c r="L84" s="2" t="e" vm="275">
        <f ca="1">_xlfn.IMAGE(시즌이미지12[[#This Row],[함수용주소를 DIRECT주소로 변경]],시즌이미지12[[#This Row],[팀약자]],3,150,150)</f>
        <v>#VALUE!</v>
      </c>
      <c r="M84" s="2" t="e" vm="275">
        <f ca="1">_xlfn.IMAGE(시즌이미지12[[#This Row],[함수용주소를 DIRECT주소로 변경]],시즌이미지12[[#This Row],[팀약자]],3,180,180)</f>
        <v>#VALUE!</v>
      </c>
    </row>
    <row r="85" spans="2:13" ht="32.799999999999997" customHeight="1" x14ac:dyDescent="0.3">
      <c r="B85" s="2" t="str">
        <f>MID(시즌이미지12[[#This Row],[열1]],33,33)</f>
        <v/>
      </c>
      <c r="C85" s="2" t="str">
        <f>"https://lh3.googleusercontent.com/d/" &amp; 시즌이미지12[[#This Row],[파일ID]]</f>
        <v>https://lh3.googleusercontent.com/d/</v>
      </c>
      <c r="D85" s="3"/>
      <c r="E85" s="17"/>
      <c r="F85" s="50" t="e" vm="275">
        <f ca="1">_xlfn.IMAGE(시즌이미지12[[#This Row],[함수용주소를 DIRECT주소로 변경]],시즌이미지12[[#This Row],[팀약자]],3,30,30)</f>
        <v>#VALUE!</v>
      </c>
      <c r="G85" s="4" t="e" vm="275">
        <f ca="1">_xlfn.IMAGE(시즌이미지12[[#This Row],[함수용주소를 DIRECT주소로 변경]],시즌이미지12[[#This Row],[팀약자]],3,35,35)</f>
        <v>#VALUE!</v>
      </c>
      <c r="H85" s="2" t="e" vm="275">
        <f ca="1">_xlfn.IMAGE(시즌이미지12[[#This Row],[함수용주소를 DIRECT주소로 변경]],시즌이미지12[[#This Row],[팀약자]],3,60,60)</f>
        <v>#VALUE!</v>
      </c>
      <c r="I85" s="2" t="e" vm="275">
        <f ca="1">_xlfn.IMAGE(시즌이미지12[[#This Row],[함수용주소를 DIRECT주소로 변경]],시즌이미지12[[#This Row],[팀약자]],3,75,75)</f>
        <v>#VALUE!</v>
      </c>
      <c r="J85" s="2" t="e" vm="275">
        <f ca="1">_xlfn.IMAGE(시즌이미지12[[#This Row],[함수용주소를 DIRECT주소로 변경]],시즌이미지12[[#This Row],[팀약자]],3,85,85)</f>
        <v>#VALUE!</v>
      </c>
      <c r="K85" s="2" t="e" vm="275">
        <f ca="1">_xlfn.IMAGE(시즌이미지12[[#This Row],[함수용주소를 DIRECT주소로 변경]],시즌이미지12[[#This Row],[팀약자]],3,125,125)</f>
        <v>#VALUE!</v>
      </c>
      <c r="L85" s="2" t="e" vm="275">
        <f ca="1">_xlfn.IMAGE(시즌이미지12[[#This Row],[함수용주소를 DIRECT주소로 변경]],시즌이미지12[[#This Row],[팀약자]],3,150,150)</f>
        <v>#VALUE!</v>
      </c>
      <c r="M85" s="2" t="e" vm="275">
        <f ca="1">_xlfn.IMAGE(시즌이미지12[[#This Row],[함수용주소를 DIRECT주소로 변경]],시즌이미지12[[#This Row],[팀약자]],3,180,180)</f>
        <v>#VALUE!</v>
      </c>
    </row>
    <row r="86" spans="2:13" ht="32.799999999999997" customHeight="1" x14ac:dyDescent="0.3">
      <c r="B86" s="2" t="str">
        <f>MID(시즌이미지12[[#This Row],[열1]],33,33)</f>
        <v/>
      </c>
      <c r="C86" s="2" t="str">
        <f>"https://lh3.googleusercontent.com/d/" &amp; 시즌이미지12[[#This Row],[파일ID]]</f>
        <v>https://lh3.googleusercontent.com/d/</v>
      </c>
      <c r="D86" s="3"/>
      <c r="E86" s="17"/>
      <c r="F86" s="50" t="e" vm="275">
        <f ca="1">_xlfn.IMAGE(시즌이미지12[[#This Row],[함수용주소를 DIRECT주소로 변경]],시즌이미지12[[#This Row],[팀약자]],3,30,30)</f>
        <v>#VALUE!</v>
      </c>
      <c r="G86" s="4" t="e" vm="275">
        <f ca="1">_xlfn.IMAGE(시즌이미지12[[#This Row],[함수용주소를 DIRECT주소로 변경]],시즌이미지12[[#This Row],[팀약자]],3,35,35)</f>
        <v>#VALUE!</v>
      </c>
      <c r="H86" s="2" t="e" vm="275">
        <f ca="1">_xlfn.IMAGE(시즌이미지12[[#This Row],[함수용주소를 DIRECT주소로 변경]],시즌이미지12[[#This Row],[팀약자]],3,60,60)</f>
        <v>#VALUE!</v>
      </c>
      <c r="I86" s="2" t="e" vm="275">
        <f ca="1">_xlfn.IMAGE(시즌이미지12[[#This Row],[함수용주소를 DIRECT주소로 변경]],시즌이미지12[[#This Row],[팀약자]],3,75,75)</f>
        <v>#VALUE!</v>
      </c>
      <c r="J86" s="2" t="e" vm="275">
        <f ca="1">_xlfn.IMAGE(시즌이미지12[[#This Row],[함수용주소를 DIRECT주소로 변경]],시즌이미지12[[#This Row],[팀약자]],3,85,85)</f>
        <v>#VALUE!</v>
      </c>
      <c r="K86" s="2" t="e" vm="275">
        <f ca="1">_xlfn.IMAGE(시즌이미지12[[#This Row],[함수용주소를 DIRECT주소로 변경]],시즌이미지12[[#This Row],[팀약자]],3,125,125)</f>
        <v>#VALUE!</v>
      </c>
      <c r="L86" s="2" t="e" vm="275">
        <f ca="1">_xlfn.IMAGE(시즌이미지12[[#This Row],[함수용주소를 DIRECT주소로 변경]],시즌이미지12[[#This Row],[팀약자]],3,150,150)</f>
        <v>#VALUE!</v>
      </c>
      <c r="M86" s="2" t="e" vm="275">
        <f ca="1">_xlfn.IMAGE(시즌이미지12[[#This Row],[함수용주소를 DIRECT주소로 변경]],시즌이미지12[[#This Row],[팀약자]],3,180,180)</f>
        <v>#VALUE!</v>
      </c>
    </row>
    <row r="87" spans="2:13" ht="32.799999999999997" customHeight="1" x14ac:dyDescent="0.3">
      <c r="B87" s="2" t="str">
        <f>MID(시즌이미지12[[#This Row],[열1]],33,33)</f>
        <v/>
      </c>
      <c r="C87" s="2" t="str">
        <f>"https://lh3.googleusercontent.com/d/" &amp; 시즌이미지12[[#This Row],[파일ID]]</f>
        <v>https://lh3.googleusercontent.com/d/</v>
      </c>
      <c r="D87" s="3"/>
      <c r="E87" s="17"/>
      <c r="F87" s="50" t="e" vm="275">
        <f ca="1">_xlfn.IMAGE(시즌이미지12[[#This Row],[함수용주소를 DIRECT주소로 변경]],시즌이미지12[[#This Row],[팀약자]],3,30,30)</f>
        <v>#VALUE!</v>
      </c>
      <c r="G87" s="4" t="e" vm="275">
        <f ca="1">_xlfn.IMAGE(시즌이미지12[[#This Row],[함수용주소를 DIRECT주소로 변경]],시즌이미지12[[#This Row],[팀약자]],3,35,35)</f>
        <v>#VALUE!</v>
      </c>
      <c r="H87" s="2" t="e" vm="275">
        <f ca="1">_xlfn.IMAGE(시즌이미지12[[#This Row],[함수용주소를 DIRECT주소로 변경]],시즌이미지12[[#This Row],[팀약자]],3,60,60)</f>
        <v>#VALUE!</v>
      </c>
      <c r="I87" s="2" t="e" vm="275">
        <f ca="1">_xlfn.IMAGE(시즌이미지12[[#This Row],[함수용주소를 DIRECT주소로 변경]],시즌이미지12[[#This Row],[팀약자]],3,75,75)</f>
        <v>#VALUE!</v>
      </c>
      <c r="J87" s="2" t="e" vm="275">
        <f ca="1">_xlfn.IMAGE(시즌이미지12[[#This Row],[함수용주소를 DIRECT주소로 변경]],시즌이미지12[[#This Row],[팀약자]],3,85,85)</f>
        <v>#VALUE!</v>
      </c>
      <c r="K87" s="2" t="e" vm="275">
        <f ca="1">_xlfn.IMAGE(시즌이미지12[[#This Row],[함수용주소를 DIRECT주소로 변경]],시즌이미지12[[#This Row],[팀약자]],3,125,125)</f>
        <v>#VALUE!</v>
      </c>
      <c r="L87" s="2" t="e" vm="275">
        <f ca="1">_xlfn.IMAGE(시즌이미지12[[#This Row],[함수용주소를 DIRECT주소로 변경]],시즌이미지12[[#This Row],[팀약자]],3,150,150)</f>
        <v>#VALUE!</v>
      </c>
      <c r="M87" s="2" t="e" vm="275">
        <f ca="1">_xlfn.IMAGE(시즌이미지12[[#This Row],[함수용주소를 DIRECT주소로 변경]],시즌이미지12[[#This Row],[팀약자]],3,180,180)</f>
        <v>#VALUE!</v>
      </c>
    </row>
    <row r="88" spans="2:13" ht="32.799999999999997" customHeight="1" x14ac:dyDescent="0.3">
      <c r="B88" s="2" t="str">
        <f>MID(시즌이미지12[[#This Row],[열1]],33,33)</f>
        <v/>
      </c>
      <c r="C88" s="2" t="str">
        <f>"https://lh3.googleusercontent.com/d/" &amp; 시즌이미지12[[#This Row],[파일ID]]</f>
        <v>https://lh3.googleusercontent.com/d/</v>
      </c>
      <c r="D88" s="3"/>
      <c r="E88" s="17"/>
      <c r="F88" s="50" t="e" vm="275">
        <f ca="1">_xlfn.IMAGE(시즌이미지12[[#This Row],[함수용주소를 DIRECT주소로 변경]],시즌이미지12[[#This Row],[팀약자]],3,30,30)</f>
        <v>#VALUE!</v>
      </c>
      <c r="G88" s="4" t="e" vm="275">
        <f ca="1">_xlfn.IMAGE(시즌이미지12[[#This Row],[함수용주소를 DIRECT주소로 변경]],시즌이미지12[[#This Row],[팀약자]],3,35,35)</f>
        <v>#VALUE!</v>
      </c>
      <c r="H88" s="2" t="e" vm="275">
        <f ca="1">_xlfn.IMAGE(시즌이미지12[[#This Row],[함수용주소를 DIRECT주소로 변경]],시즌이미지12[[#This Row],[팀약자]],3,60,60)</f>
        <v>#VALUE!</v>
      </c>
      <c r="I88" s="2" t="e" vm="275">
        <f ca="1">_xlfn.IMAGE(시즌이미지12[[#This Row],[함수용주소를 DIRECT주소로 변경]],시즌이미지12[[#This Row],[팀약자]],3,75,75)</f>
        <v>#VALUE!</v>
      </c>
      <c r="J88" s="2" t="e" vm="275">
        <f ca="1">_xlfn.IMAGE(시즌이미지12[[#This Row],[함수용주소를 DIRECT주소로 변경]],시즌이미지12[[#This Row],[팀약자]],3,85,85)</f>
        <v>#VALUE!</v>
      </c>
      <c r="K88" s="2" t="e" vm="275">
        <f ca="1">_xlfn.IMAGE(시즌이미지12[[#This Row],[함수용주소를 DIRECT주소로 변경]],시즌이미지12[[#This Row],[팀약자]],3,125,125)</f>
        <v>#VALUE!</v>
      </c>
      <c r="L88" s="2" t="e" vm="275">
        <f ca="1">_xlfn.IMAGE(시즌이미지12[[#This Row],[함수용주소를 DIRECT주소로 변경]],시즌이미지12[[#This Row],[팀약자]],3,150,150)</f>
        <v>#VALUE!</v>
      </c>
      <c r="M88" s="2" t="e" vm="275">
        <f ca="1">_xlfn.IMAGE(시즌이미지12[[#This Row],[함수용주소를 DIRECT주소로 변경]],시즌이미지12[[#This Row],[팀약자]],3,180,180)</f>
        <v>#VALUE!</v>
      </c>
    </row>
    <row r="89" spans="2:13" ht="32.799999999999997" customHeight="1" x14ac:dyDescent="0.3">
      <c r="B89" s="2" t="str">
        <f>MID(시즌이미지12[[#This Row],[열1]],33,33)</f>
        <v/>
      </c>
      <c r="C89" s="2" t="str">
        <f>"https://lh3.googleusercontent.com/d/" &amp; 시즌이미지12[[#This Row],[파일ID]]</f>
        <v>https://lh3.googleusercontent.com/d/</v>
      </c>
      <c r="D89" s="3"/>
      <c r="E89" s="17"/>
      <c r="F89" s="50" t="e" vm="275">
        <f ca="1">_xlfn.IMAGE(시즌이미지12[[#This Row],[함수용주소를 DIRECT주소로 변경]],시즌이미지12[[#This Row],[팀약자]],3,30,30)</f>
        <v>#VALUE!</v>
      </c>
      <c r="G89" s="4" t="e" vm="275">
        <f ca="1">_xlfn.IMAGE(시즌이미지12[[#This Row],[함수용주소를 DIRECT주소로 변경]],시즌이미지12[[#This Row],[팀약자]],3,35,35)</f>
        <v>#VALUE!</v>
      </c>
      <c r="H89" s="2" t="e" vm="275">
        <f ca="1">_xlfn.IMAGE(시즌이미지12[[#This Row],[함수용주소를 DIRECT주소로 변경]],시즌이미지12[[#This Row],[팀약자]],3,60,60)</f>
        <v>#VALUE!</v>
      </c>
      <c r="I89" s="2" t="e" vm="275">
        <f ca="1">_xlfn.IMAGE(시즌이미지12[[#This Row],[함수용주소를 DIRECT주소로 변경]],시즌이미지12[[#This Row],[팀약자]],3,75,75)</f>
        <v>#VALUE!</v>
      </c>
      <c r="J89" s="2" t="e" vm="275">
        <f ca="1">_xlfn.IMAGE(시즌이미지12[[#This Row],[함수용주소를 DIRECT주소로 변경]],시즌이미지12[[#This Row],[팀약자]],3,85,85)</f>
        <v>#VALUE!</v>
      </c>
      <c r="K89" s="2" t="e" vm="275">
        <f ca="1">_xlfn.IMAGE(시즌이미지12[[#This Row],[함수용주소를 DIRECT주소로 변경]],시즌이미지12[[#This Row],[팀약자]],3,125,125)</f>
        <v>#VALUE!</v>
      </c>
      <c r="L89" s="2" t="e" vm="275">
        <f ca="1">_xlfn.IMAGE(시즌이미지12[[#This Row],[함수용주소를 DIRECT주소로 변경]],시즌이미지12[[#This Row],[팀약자]],3,150,150)</f>
        <v>#VALUE!</v>
      </c>
      <c r="M89" s="2" t="e" vm="275">
        <f ca="1">_xlfn.IMAGE(시즌이미지12[[#This Row],[함수용주소를 DIRECT주소로 변경]],시즌이미지12[[#This Row],[팀약자]],3,180,180)</f>
        <v>#VALUE!</v>
      </c>
    </row>
    <row r="90" spans="2:13" ht="32.799999999999997" customHeight="1" x14ac:dyDescent="0.3">
      <c r="B90" s="2" t="str">
        <f>MID(시즌이미지12[[#This Row],[열1]],33,33)</f>
        <v/>
      </c>
      <c r="C90" s="2" t="str">
        <f>"https://lh3.googleusercontent.com/d/" &amp; 시즌이미지12[[#This Row],[파일ID]]</f>
        <v>https://lh3.googleusercontent.com/d/</v>
      </c>
      <c r="D90" s="3"/>
      <c r="E90" s="17"/>
      <c r="F90" s="50" t="e" vm="275">
        <f ca="1">_xlfn.IMAGE(시즌이미지12[[#This Row],[함수용주소를 DIRECT주소로 변경]],시즌이미지12[[#This Row],[팀약자]],3,30,30)</f>
        <v>#VALUE!</v>
      </c>
      <c r="G90" s="4" t="e" vm="275">
        <f ca="1">_xlfn.IMAGE(시즌이미지12[[#This Row],[함수용주소를 DIRECT주소로 변경]],시즌이미지12[[#This Row],[팀약자]],3,35,35)</f>
        <v>#VALUE!</v>
      </c>
      <c r="H90" s="2" t="e" vm="275">
        <f ca="1">_xlfn.IMAGE(시즌이미지12[[#This Row],[함수용주소를 DIRECT주소로 변경]],시즌이미지12[[#This Row],[팀약자]],3,60,60)</f>
        <v>#VALUE!</v>
      </c>
      <c r="I90" s="2" t="e" vm="275">
        <f ca="1">_xlfn.IMAGE(시즌이미지12[[#This Row],[함수용주소를 DIRECT주소로 변경]],시즌이미지12[[#This Row],[팀약자]],3,75,75)</f>
        <v>#VALUE!</v>
      </c>
      <c r="J90" s="2" t="e" vm="275">
        <f ca="1">_xlfn.IMAGE(시즌이미지12[[#This Row],[함수용주소를 DIRECT주소로 변경]],시즌이미지12[[#This Row],[팀약자]],3,85,85)</f>
        <v>#VALUE!</v>
      </c>
      <c r="K90" s="2" t="e" vm="275">
        <f ca="1">_xlfn.IMAGE(시즌이미지12[[#This Row],[함수용주소를 DIRECT주소로 변경]],시즌이미지12[[#This Row],[팀약자]],3,125,125)</f>
        <v>#VALUE!</v>
      </c>
      <c r="L90" s="2" t="e" vm="275">
        <f ca="1">_xlfn.IMAGE(시즌이미지12[[#This Row],[함수용주소를 DIRECT주소로 변경]],시즌이미지12[[#This Row],[팀약자]],3,150,150)</f>
        <v>#VALUE!</v>
      </c>
      <c r="M90" s="2" t="e" vm="275">
        <f ca="1">_xlfn.IMAGE(시즌이미지12[[#This Row],[함수용주소를 DIRECT주소로 변경]],시즌이미지12[[#This Row],[팀약자]],3,180,180)</f>
        <v>#VALUE!</v>
      </c>
    </row>
    <row r="91" spans="2:13" ht="32.799999999999997" customHeight="1" x14ac:dyDescent="0.3">
      <c r="B91" s="2" t="str">
        <f>MID(시즌이미지12[[#This Row],[열1]],33,33)</f>
        <v/>
      </c>
      <c r="C91" s="2" t="str">
        <f>"https://lh3.googleusercontent.com/d/" &amp; 시즌이미지12[[#This Row],[파일ID]]</f>
        <v>https://lh3.googleusercontent.com/d/</v>
      </c>
      <c r="D91" s="3"/>
      <c r="E91" s="17"/>
      <c r="F91" s="50" t="e" vm="275">
        <f ca="1">_xlfn.IMAGE(시즌이미지12[[#This Row],[함수용주소를 DIRECT주소로 변경]],시즌이미지12[[#This Row],[팀약자]],3,30,30)</f>
        <v>#VALUE!</v>
      </c>
      <c r="G91" s="4" t="e" vm="275">
        <f ca="1">_xlfn.IMAGE(시즌이미지12[[#This Row],[함수용주소를 DIRECT주소로 변경]],시즌이미지12[[#This Row],[팀약자]],3,35,35)</f>
        <v>#VALUE!</v>
      </c>
      <c r="H91" s="2" t="e" vm="275">
        <f ca="1">_xlfn.IMAGE(시즌이미지12[[#This Row],[함수용주소를 DIRECT주소로 변경]],시즌이미지12[[#This Row],[팀약자]],3,60,60)</f>
        <v>#VALUE!</v>
      </c>
      <c r="I91" s="2" t="e" vm="275">
        <f ca="1">_xlfn.IMAGE(시즌이미지12[[#This Row],[함수용주소를 DIRECT주소로 변경]],시즌이미지12[[#This Row],[팀약자]],3,75,75)</f>
        <v>#VALUE!</v>
      </c>
      <c r="J91" s="2" t="e" vm="275">
        <f ca="1">_xlfn.IMAGE(시즌이미지12[[#This Row],[함수용주소를 DIRECT주소로 변경]],시즌이미지12[[#This Row],[팀약자]],3,85,85)</f>
        <v>#VALUE!</v>
      </c>
      <c r="K91" s="2" t="e" vm="275">
        <f ca="1">_xlfn.IMAGE(시즌이미지12[[#This Row],[함수용주소를 DIRECT주소로 변경]],시즌이미지12[[#This Row],[팀약자]],3,125,125)</f>
        <v>#VALUE!</v>
      </c>
      <c r="L91" s="2" t="e" vm="275">
        <f ca="1">_xlfn.IMAGE(시즌이미지12[[#This Row],[함수용주소를 DIRECT주소로 변경]],시즌이미지12[[#This Row],[팀약자]],3,150,150)</f>
        <v>#VALUE!</v>
      </c>
      <c r="M91" s="2" t="e" vm="275">
        <f ca="1">_xlfn.IMAGE(시즌이미지12[[#This Row],[함수용주소를 DIRECT주소로 변경]],시즌이미지12[[#This Row],[팀약자]],3,180,180)</f>
        <v>#VALUE!</v>
      </c>
    </row>
    <row r="92" spans="2:13" ht="32.799999999999997" customHeight="1" x14ac:dyDescent="0.3">
      <c r="B92" s="2" t="str">
        <f>MID(시즌이미지12[[#This Row],[열1]],33,33)</f>
        <v/>
      </c>
      <c r="C92" s="2" t="str">
        <f>"https://lh3.googleusercontent.com/d/" &amp; 시즌이미지12[[#This Row],[파일ID]]</f>
        <v>https://lh3.googleusercontent.com/d/</v>
      </c>
      <c r="D92" s="3"/>
      <c r="E92" s="17"/>
      <c r="F92" s="50" t="e" vm="275">
        <f ca="1">_xlfn.IMAGE(시즌이미지12[[#This Row],[함수용주소를 DIRECT주소로 변경]],시즌이미지12[[#This Row],[팀약자]],3,30,30)</f>
        <v>#VALUE!</v>
      </c>
      <c r="G92" s="4" t="e" vm="275">
        <f ca="1">_xlfn.IMAGE(시즌이미지12[[#This Row],[함수용주소를 DIRECT주소로 변경]],시즌이미지12[[#This Row],[팀약자]],3,35,35)</f>
        <v>#VALUE!</v>
      </c>
      <c r="H92" s="2" t="e" vm="275">
        <f ca="1">_xlfn.IMAGE(시즌이미지12[[#This Row],[함수용주소를 DIRECT주소로 변경]],시즌이미지12[[#This Row],[팀약자]],3,60,60)</f>
        <v>#VALUE!</v>
      </c>
      <c r="I92" s="2" t="e" vm="275">
        <f ca="1">_xlfn.IMAGE(시즌이미지12[[#This Row],[함수용주소를 DIRECT주소로 변경]],시즌이미지12[[#This Row],[팀약자]],3,75,75)</f>
        <v>#VALUE!</v>
      </c>
      <c r="J92" s="2" t="e" vm="275">
        <f ca="1">_xlfn.IMAGE(시즌이미지12[[#This Row],[함수용주소를 DIRECT주소로 변경]],시즌이미지12[[#This Row],[팀약자]],3,85,85)</f>
        <v>#VALUE!</v>
      </c>
      <c r="K92" s="2" t="e" vm="275">
        <f ca="1">_xlfn.IMAGE(시즌이미지12[[#This Row],[함수용주소를 DIRECT주소로 변경]],시즌이미지12[[#This Row],[팀약자]],3,125,125)</f>
        <v>#VALUE!</v>
      </c>
      <c r="L92" s="2" t="e" vm="275">
        <f ca="1">_xlfn.IMAGE(시즌이미지12[[#This Row],[함수용주소를 DIRECT주소로 변경]],시즌이미지12[[#This Row],[팀약자]],3,150,150)</f>
        <v>#VALUE!</v>
      </c>
      <c r="M92" s="2" t="e" vm="275">
        <f ca="1">_xlfn.IMAGE(시즌이미지12[[#This Row],[함수용주소를 DIRECT주소로 변경]],시즌이미지12[[#This Row],[팀약자]],3,180,180)</f>
        <v>#VALUE!</v>
      </c>
    </row>
    <row r="93" spans="2:13" ht="32.799999999999997" customHeight="1" x14ac:dyDescent="0.3">
      <c r="B93" s="2" t="str">
        <f>MID(시즌이미지12[[#This Row],[열1]],33,33)</f>
        <v/>
      </c>
      <c r="C93" s="2" t="str">
        <f>"https://lh3.googleusercontent.com/d/" &amp; 시즌이미지12[[#This Row],[파일ID]]</f>
        <v>https://lh3.googleusercontent.com/d/</v>
      </c>
      <c r="D93" s="3"/>
      <c r="E93" s="17"/>
      <c r="F93" s="50" t="e" vm="275">
        <f ca="1">_xlfn.IMAGE(시즌이미지12[[#This Row],[함수용주소를 DIRECT주소로 변경]],시즌이미지12[[#This Row],[팀약자]],3,30,30)</f>
        <v>#VALUE!</v>
      </c>
      <c r="G93" s="4" t="e" vm="275">
        <f ca="1">_xlfn.IMAGE(시즌이미지12[[#This Row],[함수용주소를 DIRECT주소로 변경]],시즌이미지12[[#This Row],[팀약자]],3,35,35)</f>
        <v>#VALUE!</v>
      </c>
      <c r="H93" s="2" t="e" vm="275">
        <f ca="1">_xlfn.IMAGE(시즌이미지12[[#This Row],[함수용주소를 DIRECT주소로 변경]],시즌이미지12[[#This Row],[팀약자]],3,60,60)</f>
        <v>#VALUE!</v>
      </c>
      <c r="I93" s="2" t="e" vm="275">
        <f ca="1">_xlfn.IMAGE(시즌이미지12[[#This Row],[함수용주소를 DIRECT주소로 변경]],시즌이미지12[[#This Row],[팀약자]],3,75,75)</f>
        <v>#VALUE!</v>
      </c>
      <c r="J93" s="2" t="e" vm="275">
        <f ca="1">_xlfn.IMAGE(시즌이미지12[[#This Row],[함수용주소를 DIRECT주소로 변경]],시즌이미지12[[#This Row],[팀약자]],3,85,85)</f>
        <v>#VALUE!</v>
      </c>
      <c r="K93" s="2" t="e" vm="275">
        <f ca="1">_xlfn.IMAGE(시즌이미지12[[#This Row],[함수용주소를 DIRECT주소로 변경]],시즌이미지12[[#This Row],[팀약자]],3,125,125)</f>
        <v>#VALUE!</v>
      </c>
      <c r="L93" s="2" t="e" vm="275">
        <f ca="1">_xlfn.IMAGE(시즌이미지12[[#This Row],[함수용주소를 DIRECT주소로 변경]],시즌이미지12[[#This Row],[팀약자]],3,150,150)</f>
        <v>#VALUE!</v>
      </c>
      <c r="M93" s="2" t="e" vm="275">
        <f ca="1">_xlfn.IMAGE(시즌이미지12[[#This Row],[함수용주소를 DIRECT주소로 변경]],시즌이미지12[[#This Row],[팀약자]],3,180,180)</f>
        <v>#VALUE!</v>
      </c>
    </row>
    <row r="94" spans="2:13" ht="32.799999999999997" customHeight="1" x14ac:dyDescent="0.3">
      <c r="B94" s="2" t="str">
        <f>MID(시즌이미지12[[#This Row],[열1]],33,33)</f>
        <v/>
      </c>
      <c r="C94" s="2" t="str">
        <f>"https://lh3.googleusercontent.com/d/" &amp; 시즌이미지12[[#This Row],[파일ID]]</f>
        <v>https://lh3.googleusercontent.com/d/</v>
      </c>
      <c r="D94" s="3"/>
      <c r="E94" s="17"/>
      <c r="F94" s="50" t="e" vm="275">
        <f ca="1">_xlfn.IMAGE(시즌이미지12[[#This Row],[함수용주소를 DIRECT주소로 변경]],시즌이미지12[[#This Row],[팀약자]],3,30,30)</f>
        <v>#VALUE!</v>
      </c>
      <c r="G94" s="4" t="e" vm="275">
        <f ca="1">_xlfn.IMAGE(시즌이미지12[[#This Row],[함수용주소를 DIRECT주소로 변경]],시즌이미지12[[#This Row],[팀약자]],3,35,35)</f>
        <v>#VALUE!</v>
      </c>
      <c r="H94" s="2" t="e" vm="275">
        <f ca="1">_xlfn.IMAGE(시즌이미지12[[#This Row],[함수용주소를 DIRECT주소로 변경]],시즌이미지12[[#This Row],[팀약자]],3,60,60)</f>
        <v>#VALUE!</v>
      </c>
      <c r="I94" s="2" t="e" vm="275">
        <f ca="1">_xlfn.IMAGE(시즌이미지12[[#This Row],[함수용주소를 DIRECT주소로 변경]],시즌이미지12[[#This Row],[팀약자]],3,75,75)</f>
        <v>#VALUE!</v>
      </c>
      <c r="J94" s="2" t="e" vm="275">
        <f ca="1">_xlfn.IMAGE(시즌이미지12[[#This Row],[함수용주소를 DIRECT주소로 변경]],시즌이미지12[[#This Row],[팀약자]],3,85,85)</f>
        <v>#VALUE!</v>
      </c>
      <c r="K94" s="2" t="e" vm="275">
        <f ca="1">_xlfn.IMAGE(시즌이미지12[[#This Row],[함수용주소를 DIRECT주소로 변경]],시즌이미지12[[#This Row],[팀약자]],3,125,125)</f>
        <v>#VALUE!</v>
      </c>
      <c r="L94" s="2" t="e" vm="275">
        <f ca="1">_xlfn.IMAGE(시즌이미지12[[#This Row],[함수용주소를 DIRECT주소로 변경]],시즌이미지12[[#This Row],[팀약자]],3,150,150)</f>
        <v>#VALUE!</v>
      </c>
      <c r="M94" s="2" t="e" vm="275">
        <f ca="1">_xlfn.IMAGE(시즌이미지12[[#This Row],[함수용주소를 DIRECT주소로 변경]],시즌이미지12[[#This Row],[팀약자]],3,180,180)</f>
        <v>#VALUE!</v>
      </c>
    </row>
    <row r="95" spans="2:13" ht="32.799999999999997" customHeight="1" x14ac:dyDescent="0.3">
      <c r="B95" s="2" t="str">
        <f>MID(시즌이미지12[[#This Row],[열1]],33,33)</f>
        <v/>
      </c>
      <c r="C95" s="2" t="str">
        <f>"https://lh3.googleusercontent.com/d/" &amp; 시즌이미지12[[#This Row],[파일ID]]</f>
        <v>https://lh3.googleusercontent.com/d/</v>
      </c>
      <c r="D95" s="3"/>
      <c r="E95" s="17"/>
      <c r="F95" s="50" t="e" vm="275">
        <f ca="1">_xlfn.IMAGE(시즌이미지12[[#This Row],[함수용주소를 DIRECT주소로 변경]],시즌이미지12[[#This Row],[팀약자]],3,30,30)</f>
        <v>#VALUE!</v>
      </c>
      <c r="G95" s="4" t="e" vm="275">
        <f ca="1">_xlfn.IMAGE(시즌이미지12[[#This Row],[함수용주소를 DIRECT주소로 변경]],시즌이미지12[[#This Row],[팀약자]],3,35,35)</f>
        <v>#VALUE!</v>
      </c>
      <c r="H95" s="2" t="e" vm="275">
        <f ca="1">_xlfn.IMAGE(시즌이미지12[[#This Row],[함수용주소를 DIRECT주소로 변경]],시즌이미지12[[#This Row],[팀약자]],3,60,60)</f>
        <v>#VALUE!</v>
      </c>
      <c r="I95" s="2" t="e" vm="275">
        <f ca="1">_xlfn.IMAGE(시즌이미지12[[#This Row],[함수용주소를 DIRECT주소로 변경]],시즌이미지12[[#This Row],[팀약자]],3,75,75)</f>
        <v>#VALUE!</v>
      </c>
      <c r="J95" s="2" t="e" vm="275">
        <f ca="1">_xlfn.IMAGE(시즌이미지12[[#This Row],[함수용주소를 DIRECT주소로 변경]],시즌이미지12[[#This Row],[팀약자]],3,85,85)</f>
        <v>#VALUE!</v>
      </c>
      <c r="K95" s="2" t="e" vm="275">
        <f ca="1">_xlfn.IMAGE(시즌이미지12[[#This Row],[함수용주소를 DIRECT주소로 변경]],시즌이미지12[[#This Row],[팀약자]],3,125,125)</f>
        <v>#VALUE!</v>
      </c>
      <c r="L95" s="2" t="e" vm="275">
        <f ca="1">_xlfn.IMAGE(시즌이미지12[[#This Row],[함수용주소를 DIRECT주소로 변경]],시즌이미지12[[#This Row],[팀약자]],3,150,150)</f>
        <v>#VALUE!</v>
      </c>
      <c r="M95" s="2" t="e" vm="275">
        <f ca="1">_xlfn.IMAGE(시즌이미지12[[#This Row],[함수용주소를 DIRECT주소로 변경]],시즌이미지12[[#This Row],[팀약자]],3,180,180)</f>
        <v>#VALUE!</v>
      </c>
    </row>
    <row r="96" spans="2:13" ht="32.799999999999997" customHeight="1" x14ac:dyDescent="0.3">
      <c r="B96" s="2" t="str">
        <f>MID(시즌이미지12[[#This Row],[열1]],33,33)</f>
        <v/>
      </c>
      <c r="C96" s="2" t="str">
        <f>"https://lh3.googleusercontent.com/d/" &amp; 시즌이미지12[[#This Row],[파일ID]]</f>
        <v>https://lh3.googleusercontent.com/d/</v>
      </c>
      <c r="D96" s="3"/>
      <c r="E96" s="17"/>
      <c r="F96" s="50" t="e" vm="275">
        <f ca="1">_xlfn.IMAGE(시즌이미지12[[#This Row],[함수용주소를 DIRECT주소로 변경]],시즌이미지12[[#This Row],[팀약자]],3,30,30)</f>
        <v>#VALUE!</v>
      </c>
      <c r="G96" s="4" t="e" vm="275">
        <f ca="1">_xlfn.IMAGE(시즌이미지12[[#This Row],[함수용주소를 DIRECT주소로 변경]],시즌이미지12[[#This Row],[팀약자]],3,35,35)</f>
        <v>#VALUE!</v>
      </c>
      <c r="H96" s="2" t="e" vm="275">
        <f ca="1">_xlfn.IMAGE(시즌이미지12[[#This Row],[함수용주소를 DIRECT주소로 변경]],시즌이미지12[[#This Row],[팀약자]],3,60,60)</f>
        <v>#VALUE!</v>
      </c>
      <c r="I96" s="2" t="e" vm="275">
        <f ca="1">_xlfn.IMAGE(시즌이미지12[[#This Row],[함수용주소를 DIRECT주소로 변경]],시즌이미지12[[#This Row],[팀약자]],3,75,75)</f>
        <v>#VALUE!</v>
      </c>
      <c r="J96" s="2" t="e" vm="275">
        <f ca="1">_xlfn.IMAGE(시즌이미지12[[#This Row],[함수용주소를 DIRECT주소로 변경]],시즌이미지12[[#This Row],[팀약자]],3,85,85)</f>
        <v>#VALUE!</v>
      </c>
      <c r="K96" s="2" t="e" vm="275">
        <f ca="1">_xlfn.IMAGE(시즌이미지12[[#This Row],[함수용주소를 DIRECT주소로 변경]],시즌이미지12[[#This Row],[팀약자]],3,125,125)</f>
        <v>#VALUE!</v>
      </c>
      <c r="L96" s="2" t="e" vm="275">
        <f ca="1">_xlfn.IMAGE(시즌이미지12[[#This Row],[함수용주소를 DIRECT주소로 변경]],시즌이미지12[[#This Row],[팀약자]],3,150,150)</f>
        <v>#VALUE!</v>
      </c>
      <c r="M96" s="2" t="e" vm="275">
        <f ca="1">_xlfn.IMAGE(시즌이미지12[[#This Row],[함수용주소를 DIRECT주소로 변경]],시즌이미지12[[#This Row],[팀약자]],3,180,180)</f>
        <v>#VALUE!</v>
      </c>
    </row>
    <row r="97" spans="2:13" ht="32.799999999999997" customHeight="1" thickBot="1" x14ac:dyDescent="0.35">
      <c r="B97" s="2" t="str">
        <f>MID(시즌이미지12[[#This Row],[열1]],33,33)</f>
        <v/>
      </c>
      <c r="C97" s="2" t="str">
        <f>"https://lh3.googleusercontent.com/d/" &amp; 시즌이미지12[[#This Row],[파일ID]]</f>
        <v>https://lh3.googleusercontent.com/d/</v>
      </c>
      <c r="D97" s="3"/>
      <c r="E97" s="17"/>
      <c r="F97" s="51" t="e" vm="275">
        <f ca="1">_xlfn.IMAGE(시즌이미지12[[#This Row],[함수용주소를 DIRECT주소로 변경]],시즌이미지12[[#This Row],[팀약자]],3,30,30)</f>
        <v>#VALUE!</v>
      </c>
      <c r="G97" s="52" t="e" vm="275">
        <f ca="1">_xlfn.IMAGE(시즌이미지12[[#This Row],[함수용주소를 DIRECT주소로 변경]],시즌이미지12[[#This Row],[팀약자]],3,35,35)</f>
        <v>#VALUE!</v>
      </c>
      <c r="H97" s="2" t="e" vm="275">
        <f ca="1">_xlfn.IMAGE(시즌이미지12[[#This Row],[함수용주소를 DIRECT주소로 변경]],시즌이미지12[[#This Row],[팀약자]],3,60,60)</f>
        <v>#VALUE!</v>
      </c>
      <c r="I97" s="2" t="e" vm="275">
        <f ca="1">_xlfn.IMAGE(시즌이미지12[[#This Row],[함수용주소를 DIRECT주소로 변경]],시즌이미지12[[#This Row],[팀약자]],3,75,75)</f>
        <v>#VALUE!</v>
      </c>
      <c r="J97" s="2" t="e" vm="275">
        <f ca="1">_xlfn.IMAGE(시즌이미지12[[#This Row],[함수용주소를 DIRECT주소로 변경]],시즌이미지12[[#This Row],[팀약자]],3,85,85)</f>
        <v>#VALUE!</v>
      </c>
      <c r="K97" s="2" t="e" vm="275">
        <f ca="1">_xlfn.IMAGE(시즌이미지12[[#This Row],[함수용주소를 DIRECT주소로 변경]],시즌이미지12[[#This Row],[팀약자]],3,125,125)</f>
        <v>#VALUE!</v>
      </c>
      <c r="L97" s="2" t="e" vm="275">
        <f ca="1">_xlfn.IMAGE(시즌이미지12[[#This Row],[함수용주소를 DIRECT주소로 변경]],시즌이미지12[[#This Row],[팀약자]],3,150,150)</f>
        <v>#VALUE!</v>
      </c>
      <c r="M97" s="2" t="e" vm="275">
        <f ca="1">_xlfn.IMAGE(시즌이미지12[[#This Row],[함수용주소를 DIRECT주소로 변경]],시즌이미지12[[#This Row],[팀약자]],3,180,180)</f>
        <v>#VALUE!</v>
      </c>
    </row>
  </sheetData>
  <phoneticPr fontId="1" type="noConversion"/>
  <conditionalFormatting sqref="E2:E97">
    <cfRule type="duplicateValues" dxfId="12" priority="1"/>
  </conditionalFormatting>
  <hyperlinks>
    <hyperlink ref="A3" r:id="rId1" xr:uid="{81586DAA-A51F-4081-A998-23F8BC1B6953}"/>
    <hyperlink ref="A4" r:id="rId2" xr:uid="{9DCD290E-3A96-4F00-B468-0003A194B96C}"/>
    <hyperlink ref="A5" r:id="rId3" xr:uid="{C0D43D92-03B1-4827-9972-A8F9FFA03962}"/>
    <hyperlink ref="A6" r:id="rId4" xr:uid="{85015AD9-1245-4D06-AB56-94A70F7BBC4D}"/>
    <hyperlink ref="A7" r:id="rId5" xr:uid="{4533E49C-DA6C-481F-8CFA-63E629682755}"/>
    <hyperlink ref="A9" r:id="rId6" xr:uid="{34644E4A-FA08-4D85-838D-6CA27EF25D90}"/>
    <hyperlink ref="A10" r:id="rId7" xr:uid="{5B40E9D4-BD2B-4BCC-A4AE-2CEF04FB7002}"/>
    <hyperlink ref="A11" r:id="rId8" xr:uid="{FC17778C-71FE-4748-8CB3-76CE705D5C0E}"/>
    <hyperlink ref="A12" r:id="rId9" xr:uid="{14024B9F-ADBD-4376-A8C0-13CE6AEBC2A1}"/>
    <hyperlink ref="A13" r:id="rId10" xr:uid="{B268A5CA-E4A8-4B7E-9C86-5AA1B787D80C}"/>
    <hyperlink ref="A14" r:id="rId11" xr:uid="{472FE6A3-2B2F-4E8B-8F74-6907FC8F05A9}"/>
    <hyperlink ref="A18" r:id="rId12" xr:uid="{F68AB701-B7BD-46B3-B8BF-869F570ABDBC}"/>
    <hyperlink ref="A17" r:id="rId13" xr:uid="{60993898-568F-4893-9E68-827ECCC3E86D}"/>
    <hyperlink ref="A16" r:id="rId14" xr:uid="{CA9EE713-F53B-4DAA-91F8-78EF61F9F0AA}"/>
    <hyperlink ref="A15" r:id="rId15" xr:uid="{BA7C3DE4-8E71-4313-85AD-CF49A73D43C5}"/>
    <hyperlink ref="A20" r:id="rId16" xr:uid="{2ED43880-3BDC-4A11-BF13-788F6CD370E1}"/>
    <hyperlink ref="A22" r:id="rId17" xr:uid="{72C8F9D7-1A2E-49A7-B2CB-77619692CDEA}"/>
    <hyperlink ref="A21" r:id="rId18" xr:uid="{9951839E-A072-49A1-9110-FE4E3A5538D8}"/>
    <hyperlink ref="A23" r:id="rId19" xr:uid="{B4C26BBA-FBE8-4C2C-A441-67A56FC70FC1}"/>
    <hyperlink ref="A24" r:id="rId20" xr:uid="{A21AF2F9-0691-4312-9DD5-A167F1CD4C67}"/>
    <hyperlink ref="A25" r:id="rId21" xr:uid="{F55DEA2C-8ECF-417C-B366-F7C17340E145}"/>
    <hyperlink ref="A2" r:id="rId22" xr:uid="{AA4F7427-AEBB-4B14-A66A-10D0E7E8F9BC}"/>
    <hyperlink ref="A26" r:id="rId23" xr:uid="{DD96B5E5-D007-41C4-AC24-6B64B0A79E7F}"/>
    <hyperlink ref="A19" r:id="rId24" xr:uid="{D7EAA474-9797-431F-932A-9D9278E2F71C}"/>
    <hyperlink ref="A8" r:id="rId25" xr:uid="{1E481578-55D0-41F9-81AC-DDAAD5CC228B}"/>
  </hyperlinks>
  <pageMargins left="0.7" right="0.7" top="0.75" bottom="0.75" header="0.3" footer="0.3"/>
  <pageSetup paperSize="9" orientation="portrait" r:id="rId26"/>
  <tableParts count="1">
    <tablePart r:id="rId27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D6E8AE-6F03-4338-95A6-D72CA936D73D}">
  <sheetPr>
    <tabColor rgb="FF7030A0"/>
  </sheetPr>
  <dimension ref="A1:I229"/>
  <sheetViews>
    <sheetView zoomScale="145" zoomScaleNormal="145" workbookViewId="0">
      <selection activeCell="I13" sqref="I13"/>
    </sheetView>
  </sheetViews>
  <sheetFormatPr defaultRowHeight="15.7" x14ac:dyDescent="0.3"/>
  <cols>
    <col min="2" max="2" width="20" bestFit="1" customWidth="1"/>
    <col min="3" max="3" width="25.125" bestFit="1" customWidth="1"/>
  </cols>
  <sheetData>
    <row r="1" spans="1:9" x14ac:dyDescent="0.3">
      <c r="A1" t="s">
        <v>82</v>
      </c>
      <c r="B1" t="s">
        <v>170</v>
      </c>
      <c r="C1" t="str">
        <f>A1 &amp; " " &amp; B1</f>
        <v>MCI 엘링 홀란</v>
      </c>
      <c r="H1" t="str" cm="1">
        <f t="array" ref="H1:H14">_xlfn.UNIQUE(A:A)</f>
        <v>MCI</v>
      </c>
      <c r="I1" t="s">
        <v>387</v>
      </c>
    </row>
    <row r="2" spans="1:9" x14ac:dyDescent="0.3">
      <c r="A2" t="s">
        <v>82</v>
      </c>
      <c r="B2" t="s">
        <v>171</v>
      </c>
      <c r="C2" t="str">
        <f t="shared" ref="C2:C65" si="0">A2 &amp; " " &amp; B2</f>
        <v>MCI 다마커스 비즐리</v>
      </c>
      <c r="H2" t="str">
        <v>ROM</v>
      </c>
      <c r="I2" t="s">
        <v>387</v>
      </c>
    </row>
    <row r="3" spans="1:9" x14ac:dyDescent="0.3">
      <c r="A3" t="s">
        <v>82</v>
      </c>
      <c r="B3" t="s">
        <v>172</v>
      </c>
      <c r="C3" t="str">
        <f t="shared" si="0"/>
        <v>MCI 프랭크 램파드</v>
      </c>
      <c r="H3" t="str">
        <v>LEV</v>
      </c>
      <c r="I3" t="s">
        <v>387</v>
      </c>
    </row>
    <row r="4" spans="1:9" x14ac:dyDescent="0.3">
      <c r="A4" t="s">
        <v>82</v>
      </c>
      <c r="B4" t="s">
        <v>173</v>
      </c>
      <c r="C4" t="str">
        <f t="shared" si="0"/>
        <v>MCI 리야드 마레즈</v>
      </c>
      <c r="H4" t="str">
        <v>CHE</v>
      </c>
      <c r="I4" t="s">
        <v>387</v>
      </c>
    </row>
    <row r="5" spans="1:9" x14ac:dyDescent="0.3">
      <c r="A5" t="s">
        <v>82</v>
      </c>
      <c r="B5" t="s">
        <v>174</v>
      </c>
      <c r="C5" t="str">
        <f t="shared" si="0"/>
        <v>MCI 제임스 밀너</v>
      </c>
      <c r="H5" t="str">
        <v>INT</v>
      </c>
      <c r="I5" t="s">
        <v>387</v>
      </c>
    </row>
    <row r="6" spans="1:9" x14ac:dyDescent="0.3">
      <c r="A6" t="s">
        <v>82</v>
      </c>
      <c r="B6" t="s">
        <v>175</v>
      </c>
      <c r="C6" t="str">
        <f t="shared" si="0"/>
        <v>MCI 파트리크 비에이라</v>
      </c>
      <c r="H6" t="str">
        <v>JUV</v>
      </c>
      <c r="I6" t="s">
        <v>387</v>
      </c>
    </row>
    <row r="7" spans="1:9" x14ac:dyDescent="0.3">
      <c r="A7" t="s">
        <v>82</v>
      </c>
      <c r="B7" t="s">
        <v>176</v>
      </c>
      <c r="C7" t="str">
        <f t="shared" si="0"/>
        <v>MCI 앙헬리뇨</v>
      </c>
      <c r="H7" t="str">
        <v>TSG</v>
      </c>
      <c r="I7" t="s">
        <v>387</v>
      </c>
    </row>
    <row r="8" spans="1:9" x14ac:dyDescent="0.3">
      <c r="A8" t="s">
        <v>82</v>
      </c>
      <c r="B8" t="s">
        <v>177</v>
      </c>
      <c r="C8" t="str">
        <f t="shared" si="0"/>
        <v>MCI 마누엘 아칸지</v>
      </c>
      <c r="H8" t="str">
        <v>TOT</v>
      </c>
      <c r="I8" t="s">
        <v>387</v>
      </c>
    </row>
    <row r="9" spans="1:9" x14ac:dyDescent="0.3">
      <c r="A9" t="s">
        <v>82</v>
      </c>
      <c r="B9" t="s">
        <v>178</v>
      </c>
      <c r="C9" t="str">
        <f t="shared" si="0"/>
        <v>MCI 네이선 아케</v>
      </c>
      <c r="H9" t="str">
        <v>FRA</v>
      </c>
      <c r="I9" t="s">
        <v>387</v>
      </c>
    </row>
    <row r="10" spans="1:9" x14ac:dyDescent="0.3">
      <c r="A10" t="s">
        <v>82</v>
      </c>
      <c r="B10" t="s">
        <v>179</v>
      </c>
      <c r="C10" t="str">
        <f t="shared" si="0"/>
        <v>MCI 페드로 포로</v>
      </c>
      <c r="H10" t="str">
        <v>ATM</v>
      </c>
      <c r="I10" t="s">
        <v>387</v>
      </c>
    </row>
    <row r="11" spans="1:9" x14ac:dyDescent="0.3">
      <c r="A11" t="s">
        <v>82</v>
      </c>
      <c r="B11" t="s">
        <v>180</v>
      </c>
      <c r="C11" t="str">
        <f t="shared" si="0"/>
        <v>MCI 잔루이지 돈나룸마</v>
      </c>
      <c r="H11" t="str">
        <v>NEW</v>
      </c>
      <c r="I11" t="s">
        <v>387</v>
      </c>
    </row>
    <row r="12" spans="1:9" x14ac:dyDescent="0.3">
      <c r="A12" t="s">
        <v>82</v>
      </c>
      <c r="B12" t="s">
        <v>181</v>
      </c>
      <c r="C12" t="str">
        <f t="shared" si="0"/>
        <v>MCI 잭 그릴리시</v>
      </c>
      <c r="H12" t="str">
        <v>EVE</v>
      </c>
      <c r="I12" t="s">
        <v>387</v>
      </c>
    </row>
    <row r="13" spans="1:9" x14ac:dyDescent="0.3">
      <c r="A13" t="s">
        <v>82</v>
      </c>
      <c r="B13" t="s">
        <v>182</v>
      </c>
      <c r="C13" t="str">
        <f t="shared" si="0"/>
        <v>MCI 필 포든</v>
      </c>
      <c r="H13" t="str">
        <v>FCB</v>
      </c>
      <c r="I13" t="s">
        <v>387</v>
      </c>
    </row>
    <row r="14" spans="1:9" x14ac:dyDescent="0.3">
      <c r="A14" t="s">
        <v>82</v>
      </c>
      <c r="B14" t="s">
        <v>183</v>
      </c>
      <c r="C14" t="str">
        <f t="shared" si="0"/>
        <v>MCI 베르나르두 실바</v>
      </c>
      <c r="H14">
        <v>0</v>
      </c>
    </row>
    <row r="15" spans="1:9" x14ac:dyDescent="0.3">
      <c r="A15" t="s">
        <v>82</v>
      </c>
      <c r="B15" t="s">
        <v>184</v>
      </c>
      <c r="C15" t="str">
        <f t="shared" si="0"/>
        <v>MCI 야야 투레</v>
      </c>
    </row>
    <row r="16" spans="1:9" x14ac:dyDescent="0.3">
      <c r="A16" t="s">
        <v>87</v>
      </c>
      <c r="B16" t="s">
        <v>185</v>
      </c>
      <c r="C16" t="str">
        <f t="shared" si="0"/>
        <v>ROM 에딘 제코</v>
      </c>
    </row>
    <row r="17" spans="1:3" x14ac:dyDescent="0.3">
      <c r="A17" t="s">
        <v>87</v>
      </c>
      <c r="B17" t="s">
        <v>186</v>
      </c>
      <c r="C17" t="str">
        <f t="shared" si="0"/>
        <v>ROM 모하메드 살라</v>
      </c>
    </row>
    <row r="18" spans="1:3" x14ac:dyDescent="0.3">
      <c r="A18" t="s">
        <v>87</v>
      </c>
      <c r="B18" t="s">
        <v>187</v>
      </c>
      <c r="C18" t="str">
        <f t="shared" si="0"/>
        <v>ROM 로멜루 루카쿠</v>
      </c>
    </row>
    <row r="19" spans="1:3" x14ac:dyDescent="0.3">
      <c r="A19" t="s">
        <v>87</v>
      </c>
      <c r="B19" t="s">
        <v>188</v>
      </c>
      <c r="C19" t="str">
        <f t="shared" si="0"/>
        <v>ROM 페드로</v>
      </c>
    </row>
    <row r="20" spans="1:3" x14ac:dyDescent="0.3">
      <c r="A20" t="s">
        <v>87</v>
      </c>
      <c r="B20" t="s">
        <v>189</v>
      </c>
      <c r="C20" t="str">
        <f t="shared" si="0"/>
        <v>ROM 네마냐 마티치</v>
      </c>
    </row>
    <row r="21" spans="1:3" x14ac:dyDescent="0.3">
      <c r="A21" t="s">
        <v>87</v>
      </c>
      <c r="B21" t="s">
        <v>324</v>
      </c>
      <c r="C21" t="str">
        <f t="shared" si="0"/>
        <v>ROM K. 코네</v>
      </c>
    </row>
    <row r="22" spans="1:3" x14ac:dyDescent="0.3">
      <c r="A22" t="s">
        <v>87</v>
      </c>
      <c r="B22" t="s">
        <v>176</v>
      </c>
      <c r="C22" t="str">
        <f t="shared" si="0"/>
        <v>ROM 앙헬리뇨</v>
      </c>
    </row>
    <row r="23" spans="1:3" x14ac:dyDescent="0.3">
      <c r="A23" t="s">
        <v>87</v>
      </c>
      <c r="B23" t="s">
        <v>190</v>
      </c>
      <c r="C23" t="str">
        <f t="shared" si="0"/>
        <v>ROM 크리스 스몰링</v>
      </c>
    </row>
    <row r="24" spans="1:3" x14ac:dyDescent="0.3">
      <c r="A24" t="s">
        <v>87</v>
      </c>
      <c r="B24" t="s">
        <v>191</v>
      </c>
      <c r="C24" t="str">
        <f t="shared" si="0"/>
        <v>ROM 에반 은디카</v>
      </c>
    </row>
    <row r="25" spans="1:3" x14ac:dyDescent="0.3">
      <c r="A25" t="s">
        <v>87</v>
      </c>
      <c r="B25" t="s">
        <v>192</v>
      </c>
      <c r="C25" t="str">
        <f t="shared" si="0"/>
        <v>ROM 다비데 차파코스타</v>
      </c>
    </row>
    <row r="26" spans="1:3" x14ac:dyDescent="0.3">
      <c r="A26" t="s">
        <v>87</v>
      </c>
      <c r="B26" t="s">
        <v>325</v>
      </c>
      <c r="C26" t="str">
        <f t="shared" si="0"/>
        <v>ROM M. 스테켈렌뷔르흐</v>
      </c>
    </row>
    <row r="27" spans="1:3" x14ac:dyDescent="0.3">
      <c r="A27" t="s">
        <v>87</v>
      </c>
      <c r="B27" t="s">
        <v>193</v>
      </c>
      <c r="C27" t="str">
        <f t="shared" si="0"/>
        <v>ROM 파우 로페스</v>
      </c>
    </row>
    <row r="28" spans="1:3" x14ac:dyDescent="0.3">
      <c r="A28" t="s">
        <v>87</v>
      </c>
      <c r="B28" t="s">
        <v>194</v>
      </c>
      <c r="C28" t="str">
        <f t="shared" si="0"/>
        <v>ROM 카푸</v>
      </c>
    </row>
    <row r="29" spans="1:3" x14ac:dyDescent="0.3">
      <c r="A29" t="s">
        <v>87</v>
      </c>
      <c r="B29" t="s">
        <v>195</v>
      </c>
      <c r="C29" t="str">
        <f t="shared" si="0"/>
        <v>ROM 다니엘레 데로시</v>
      </c>
    </row>
    <row r="30" spans="1:3" x14ac:dyDescent="0.3">
      <c r="A30" t="s">
        <v>87</v>
      </c>
      <c r="B30" t="s">
        <v>196</v>
      </c>
      <c r="C30" t="str">
        <f t="shared" si="0"/>
        <v>ROM 나카타 히데토시</v>
      </c>
    </row>
    <row r="31" spans="1:3" x14ac:dyDescent="0.3">
      <c r="A31" t="s">
        <v>87</v>
      </c>
      <c r="B31" t="s">
        <v>197</v>
      </c>
      <c r="C31" t="str">
        <f t="shared" si="0"/>
        <v>ROM 뤼도비크 지울리</v>
      </c>
    </row>
    <row r="32" spans="1:3" x14ac:dyDescent="0.3">
      <c r="A32" t="s">
        <v>87</v>
      </c>
      <c r="B32" t="s">
        <v>198</v>
      </c>
      <c r="C32" t="str">
        <f t="shared" si="0"/>
        <v>ROM 헨릭 미키타리안</v>
      </c>
    </row>
    <row r="33" spans="1:3" x14ac:dyDescent="0.3">
      <c r="A33" t="s">
        <v>49</v>
      </c>
      <c r="B33" t="s">
        <v>199</v>
      </c>
      <c r="C33" t="str">
        <f t="shared" si="0"/>
        <v>LEV 차범근</v>
      </c>
    </row>
    <row r="34" spans="1:3" x14ac:dyDescent="0.3">
      <c r="A34" t="s">
        <v>49</v>
      </c>
      <c r="B34" t="s">
        <v>326</v>
      </c>
      <c r="C34" t="str">
        <f t="shared" si="0"/>
        <v>LEV C. 허드슨-오도이</v>
      </c>
    </row>
    <row r="35" spans="1:3" x14ac:dyDescent="0.3">
      <c r="A35" t="s">
        <v>49</v>
      </c>
      <c r="B35" t="s">
        <v>200</v>
      </c>
      <c r="C35" t="str">
        <f t="shared" si="0"/>
        <v>LEV 플로리안 비르츠</v>
      </c>
    </row>
    <row r="36" spans="1:3" x14ac:dyDescent="0.3">
      <c r="A36" t="s">
        <v>49</v>
      </c>
      <c r="B36" t="s">
        <v>201</v>
      </c>
      <c r="C36" t="str">
        <f t="shared" si="0"/>
        <v>LEV 손흥민</v>
      </c>
    </row>
    <row r="37" spans="1:3" x14ac:dyDescent="0.3">
      <c r="A37" t="s">
        <v>49</v>
      </c>
      <c r="B37" t="s">
        <v>202</v>
      </c>
      <c r="C37" t="str">
        <f t="shared" si="0"/>
        <v>LEV 토니 크로스</v>
      </c>
    </row>
    <row r="38" spans="1:3" x14ac:dyDescent="0.3">
      <c r="A38" t="s">
        <v>49</v>
      </c>
      <c r="B38" t="s">
        <v>203</v>
      </c>
      <c r="C38" t="str">
        <f t="shared" si="0"/>
        <v>LEV 그라니트 자카</v>
      </c>
    </row>
    <row r="39" spans="1:3" x14ac:dyDescent="0.3">
      <c r="A39" t="s">
        <v>49</v>
      </c>
      <c r="B39" t="s">
        <v>204</v>
      </c>
      <c r="C39" t="str">
        <f t="shared" si="0"/>
        <v>LEV 그리말도</v>
      </c>
    </row>
    <row r="40" spans="1:3" x14ac:dyDescent="0.3">
      <c r="A40" t="s">
        <v>49</v>
      </c>
      <c r="B40" t="s">
        <v>205</v>
      </c>
      <c r="C40" t="str">
        <f t="shared" si="0"/>
        <v>LEV 에드몽 탑소바</v>
      </c>
    </row>
    <row r="41" spans="1:3" x14ac:dyDescent="0.3">
      <c r="A41" t="s">
        <v>49</v>
      </c>
      <c r="B41" t="s">
        <v>206</v>
      </c>
      <c r="C41" t="str">
        <f t="shared" si="0"/>
        <v>LEV 요나탄 타</v>
      </c>
    </row>
    <row r="42" spans="1:3" x14ac:dyDescent="0.3">
      <c r="A42" t="s">
        <v>49</v>
      </c>
      <c r="B42" t="s">
        <v>207</v>
      </c>
      <c r="C42" t="str">
        <f t="shared" si="0"/>
        <v>LEV 제레미 프림퐁</v>
      </c>
    </row>
    <row r="43" spans="1:3" x14ac:dyDescent="0.3">
      <c r="A43" t="s">
        <v>49</v>
      </c>
      <c r="B43" t="s">
        <v>327</v>
      </c>
      <c r="C43" t="str">
        <f t="shared" si="0"/>
        <v>LEV L. 흐라데츠키</v>
      </c>
    </row>
    <row r="44" spans="1:3" x14ac:dyDescent="0.3">
      <c r="A44" t="s">
        <v>49</v>
      </c>
      <c r="B44" t="s">
        <v>208</v>
      </c>
      <c r="C44" t="str">
        <f t="shared" si="0"/>
        <v>LEV 파트리크 시크</v>
      </c>
    </row>
    <row r="45" spans="1:3" x14ac:dyDescent="0.3">
      <c r="A45" t="s">
        <v>49</v>
      </c>
      <c r="B45" t="s">
        <v>209</v>
      </c>
      <c r="C45" t="str">
        <f t="shared" si="0"/>
        <v>LEV 무사 디아비</v>
      </c>
    </row>
    <row r="46" spans="1:3" x14ac:dyDescent="0.3">
      <c r="A46" t="s">
        <v>49</v>
      </c>
      <c r="B46" t="s">
        <v>210</v>
      </c>
      <c r="C46" t="str">
        <f t="shared" si="0"/>
        <v>LEV 율리안 브란트</v>
      </c>
    </row>
    <row r="47" spans="1:3" x14ac:dyDescent="0.3">
      <c r="A47" t="s">
        <v>49</v>
      </c>
      <c r="B47" t="s">
        <v>211</v>
      </c>
      <c r="C47" t="str">
        <f t="shared" si="0"/>
        <v>LEV 하칸 찰하놀루</v>
      </c>
    </row>
    <row r="48" spans="1:3" x14ac:dyDescent="0.3">
      <c r="A48" t="s">
        <v>49</v>
      </c>
      <c r="B48" t="s">
        <v>212</v>
      </c>
      <c r="C48" t="str">
        <f t="shared" si="0"/>
        <v>LEV 오딜롱 코수누</v>
      </c>
    </row>
    <row r="49" spans="1:3" x14ac:dyDescent="0.3">
      <c r="A49" t="s">
        <v>49</v>
      </c>
      <c r="B49" t="s">
        <v>328</v>
      </c>
      <c r="C49" t="str">
        <f t="shared" si="0"/>
        <v>LEV P. 인카피에</v>
      </c>
    </row>
    <row r="50" spans="1:3" x14ac:dyDescent="0.3">
      <c r="A50" t="s">
        <v>49</v>
      </c>
      <c r="B50" t="s">
        <v>213</v>
      </c>
      <c r="C50" t="str">
        <f t="shared" si="0"/>
        <v>LEV 미첼 바이저</v>
      </c>
    </row>
    <row r="51" spans="1:3" x14ac:dyDescent="0.3">
      <c r="A51" t="s">
        <v>68</v>
      </c>
      <c r="B51" t="s">
        <v>214</v>
      </c>
      <c r="C51" t="str">
        <f t="shared" si="0"/>
        <v>CHE 디디에 드로그바</v>
      </c>
    </row>
    <row r="52" spans="1:3" x14ac:dyDescent="0.3">
      <c r="A52" t="s">
        <v>68</v>
      </c>
      <c r="B52" t="s">
        <v>215</v>
      </c>
      <c r="C52" t="str">
        <f t="shared" si="0"/>
        <v>CHE 로스 바클리</v>
      </c>
    </row>
    <row r="53" spans="1:3" x14ac:dyDescent="0.3">
      <c r="A53" t="s">
        <v>68</v>
      </c>
      <c r="B53" t="s">
        <v>216</v>
      </c>
      <c r="C53" t="str">
        <f t="shared" si="0"/>
        <v>CHE 제이든 산초</v>
      </c>
    </row>
    <row r="54" spans="1:3" x14ac:dyDescent="0.3">
      <c r="A54" t="s">
        <v>68</v>
      </c>
      <c r="B54" t="s">
        <v>329</v>
      </c>
      <c r="C54" t="str">
        <f t="shared" si="0"/>
        <v>CHE M. 카이세도</v>
      </c>
    </row>
    <row r="55" spans="1:3" x14ac:dyDescent="0.3">
      <c r="A55" t="s">
        <v>68</v>
      </c>
      <c r="B55" t="s">
        <v>217</v>
      </c>
      <c r="C55" t="str">
        <f t="shared" si="0"/>
        <v>CHE 베론</v>
      </c>
    </row>
    <row r="56" spans="1:3" x14ac:dyDescent="0.3">
      <c r="A56" t="s">
        <v>68</v>
      </c>
      <c r="B56" t="s">
        <v>218</v>
      </c>
      <c r="C56" t="str">
        <f t="shared" si="0"/>
        <v>CHE 애슐리 콜</v>
      </c>
    </row>
    <row r="57" spans="1:3" x14ac:dyDescent="0.3">
      <c r="A57" t="s">
        <v>68</v>
      </c>
      <c r="B57" t="s">
        <v>219</v>
      </c>
      <c r="C57" t="str">
        <f t="shared" si="0"/>
        <v>CHE 올라 에이나</v>
      </c>
    </row>
    <row r="58" spans="1:3" x14ac:dyDescent="0.3">
      <c r="A58" t="s">
        <v>68</v>
      </c>
      <c r="B58" t="s">
        <v>220</v>
      </c>
      <c r="C58" t="str">
        <f t="shared" si="0"/>
        <v>CHE 마르셀 드사이</v>
      </c>
    </row>
    <row r="59" spans="1:3" x14ac:dyDescent="0.3">
      <c r="A59" t="s">
        <v>68</v>
      </c>
      <c r="B59" t="s">
        <v>221</v>
      </c>
      <c r="C59" t="str">
        <f t="shared" si="0"/>
        <v>CHE 리스 제임스</v>
      </c>
    </row>
    <row r="60" spans="1:3" x14ac:dyDescent="0.3">
      <c r="A60" t="s">
        <v>68</v>
      </c>
      <c r="B60" t="s">
        <v>222</v>
      </c>
      <c r="C60" t="str">
        <f t="shared" si="0"/>
        <v>CHE 페트르 체흐</v>
      </c>
    </row>
    <row r="61" spans="1:3" x14ac:dyDescent="0.3">
      <c r="A61" t="s">
        <v>68</v>
      </c>
      <c r="B61" t="s">
        <v>223</v>
      </c>
      <c r="C61" t="str">
        <f t="shared" si="0"/>
        <v>CHE 피카요 토모리</v>
      </c>
    </row>
    <row r="62" spans="1:3" x14ac:dyDescent="0.3">
      <c r="A62" t="s">
        <v>68</v>
      </c>
      <c r="B62" t="s">
        <v>224</v>
      </c>
      <c r="C62" t="str">
        <f t="shared" si="0"/>
        <v>CHE 벤 칠웰</v>
      </c>
    </row>
    <row r="63" spans="1:3" x14ac:dyDescent="0.3">
      <c r="A63" t="s">
        <v>68</v>
      </c>
      <c r="B63" t="s">
        <v>225</v>
      </c>
      <c r="C63" t="str">
        <f t="shared" si="0"/>
        <v>CHE 하미레스</v>
      </c>
    </row>
    <row r="64" spans="1:3" x14ac:dyDescent="0.3">
      <c r="A64" t="s">
        <v>68</v>
      </c>
      <c r="B64" t="s">
        <v>226</v>
      </c>
      <c r="C64" t="str">
        <f t="shared" si="0"/>
        <v>CHE 마이클 에시앙</v>
      </c>
    </row>
    <row r="65" spans="1:3" x14ac:dyDescent="0.3">
      <c r="A65" t="s">
        <v>68</v>
      </c>
      <c r="B65" t="s">
        <v>172</v>
      </c>
      <c r="C65" t="str">
        <f t="shared" si="0"/>
        <v>CHE 프랭크 램파드</v>
      </c>
    </row>
    <row r="66" spans="1:3" x14ac:dyDescent="0.3">
      <c r="A66" t="s">
        <v>68</v>
      </c>
      <c r="B66" t="s">
        <v>188</v>
      </c>
      <c r="C66" t="str">
        <f t="shared" ref="C66:C129" si="1">A66 &amp; " " &amp; B66</f>
        <v>CHE 페드로</v>
      </c>
    </row>
    <row r="67" spans="1:3" x14ac:dyDescent="0.3">
      <c r="A67" t="s">
        <v>68</v>
      </c>
      <c r="B67" t="s">
        <v>227</v>
      </c>
      <c r="C67" t="str">
        <f t="shared" si="1"/>
        <v>CHE 에덴 아자르</v>
      </c>
    </row>
    <row r="68" spans="1:3" x14ac:dyDescent="0.3">
      <c r="A68" t="s">
        <v>96</v>
      </c>
      <c r="B68" t="s">
        <v>370</v>
      </c>
      <c r="C68" t="str">
        <f t="shared" si="1"/>
        <v>INT 미키타리안</v>
      </c>
    </row>
    <row r="69" spans="1:3" x14ac:dyDescent="0.3">
      <c r="A69" t="s">
        <v>96</v>
      </c>
      <c r="B69" t="s">
        <v>371</v>
      </c>
      <c r="C69" t="str">
        <f t="shared" si="1"/>
        <v>INT 마르쿠스 튀람</v>
      </c>
    </row>
    <row r="70" spans="1:3" x14ac:dyDescent="0.3">
      <c r="A70" t="s">
        <v>96</v>
      </c>
      <c r="B70" t="s">
        <v>372</v>
      </c>
      <c r="C70" t="str">
        <f t="shared" si="1"/>
        <v>INT 지엘린스키</v>
      </c>
    </row>
    <row r="71" spans="1:3" x14ac:dyDescent="0.3">
      <c r="A71" t="s">
        <v>96</v>
      </c>
      <c r="B71" t="s">
        <v>373</v>
      </c>
      <c r="C71" t="str">
        <f t="shared" si="1"/>
        <v>INT M. 브로조비치</v>
      </c>
    </row>
    <row r="72" spans="1:3" x14ac:dyDescent="0.3">
      <c r="A72" t="s">
        <v>96</v>
      </c>
      <c r="B72" t="s">
        <v>97</v>
      </c>
      <c r="C72" t="str">
        <f t="shared" si="1"/>
        <v>INT 로타어 마테우스</v>
      </c>
    </row>
    <row r="73" spans="1:3" x14ac:dyDescent="0.3">
      <c r="A73" t="s">
        <v>96</v>
      </c>
      <c r="B73" t="s">
        <v>112</v>
      </c>
      <c r="C73" t="str">
        <f t="shared" si="1"/>
        <v>INT 마이콘</v>
      </c>
    </row>
    <row r="74" spans="1:3" x14ac:dyDescent="0.3">
      <c r="A74" t="s">
        <v>96</v>
      </c>
      <c r="B74" t="s">
        <v>374</v>
      </c>
      <c r="C74" t="str">
        <f t="shared" si="1"/>
        <v>INT 로빈 고젠스</v>
      </c>
    </row>
    <row r="75" spans="1:3" x14ac:dyDescent="0.3">
      <c r="A75" t="s">
        <v>96</v>
      </c>
      <c r="B75" t="s">
        <v>114</v>
      </c>
      <c r="C75" t="str">
        <f t="shared" si="1"/>
        <v>INT 파트리크 비에이라</v>
      </c>
    </row>
    <row r="76" spans="1:3" x14ac:dyDescent="0.3">
      <c r="A76" t="s">
        <v>96</v>
      </c>
      <c r="B76" t="s">
        <v>375</v>
      </c>
      <c r="C76" t="str">
        <f t="shared" si="1"/>
        <v>INT 덴젤 둠프리스</v>
      </c>
    </row>
    <row r="77" spans="1:3" x14ac:dyDescent="0.3">
      <c r="A77" t="s">
        <v>96</v>
      </c>
      <c r="B77" t="s">
        <v>376</v>
      </c>
      <c r="C77" t="str">
        <f t="shared" si="1"/>
        <v>INT 뱅자맹 파바르</v>
      </c>
    </row>
    <row r="78" spans="1:3" x14ac:dyDescent="0.3">
      <c r="A78" t="s">
        <v>96</v>
      </c>
      <c r="B78" t="s">
        <v>377</v>
      </c>
      <c r="C78" t="str">
        <f t="shared" si="1"/>
        <v>INT 디 그레고리오</v>
      </c>
    </row>
    <row r="79" spans="1:3" x14ac:dyDescent="0.3">
      <c r="A79" t="s">
        <v>96</v>
      </c>
      <c r="B79" t="s">
        <v>115</v>
      </c>
      <c r="C79" t="str">
        <f t="shared" si="1"/>
        <v>INT 루이스 피구</v>
      </c>
    </row>
    <row r="80" spans="1:3" x14ac:dyDescent="0.3">
      <c r="A80" t="s">
        <v>96</v>
      </c>
      <c r="B80" t="s">
        <v>113</v>
      </c>
      <c r="C80" t="str">
        <f t="shared" si="1"/>
        <v>INT 로베르토 바조</v>
      </c>
    </row>
    <row r="81" spans="1:3" x14ac:dyDescent="0.3">
      <c r="A81" t="s">
        <v>96</v>
      </c>
      <c r="B81" t="s">
        <v>378</v>
      </c>
      <c r="C81" t="str">
        <f t="shared" si="1"/>
        <v>INT 캄비아소</v>
      </c>
    </row>
    <row r="82" spans="1:3" x14ac:dyDescent="0.3">
      <c r="A82" t="s">
        <v>96</v>
      </c>
      <c r="B82" t="s">
        <v>116</v>
      </c>
      <c r="C82" t="str">
        <f t="shared" si="1"/>
        <v>INT 하칸 찰하놀루</v>
      </c>
    </row>
    <row r="83" spans="1:3" x14ac:dyDescent="0.3">
      <c r="A83" t="s">
        <v>96</v>
      </c>
      <c r="B83" t="s">
        <v>379</v>
      </c>
      <c r="C83" t="str">
        <f t="shared" si="1"/>
        <v>INT 하비에르 사네티</v>
      </c>
    </row>
    <row r="84" spans="1:3" x14ac:dyDescent="0.3">
      <c r="A84" t="s">
        <v>96</v>
      </c>
      <c r="B84" t="s">
        <v>117</v>
      </c>
      <c r="C84" t="str">
        <f t="shared" si="1"/>
        <v>INT 라울 벨라노바</v>
      </c>
    </row>
    <row r="85" spans="1:3" x14ac:dyDescent="0.3">
      <c r="A85" t="s">
        <v>96</v>
      </c>
      <c r="B85" t="s">
        <v>369</v>
      </c>
      <c r="C85" t="str">
        <f t="shared" si="1"/>
        <v>INT 마테오 다르미안</v>
      </c>
    </row>
    <row r="86" spans="1:3" x14ac:dyDescent="0.3">
      <c r="A86" t="s">
        <v>96</v>
      </c>
      <c r="B86" t="s">
        <v>367</v>
      </c>
      <c r="C86" t="str">
        <f t="shared" si="1"/>
        <v>INT 사뮈엘 에토</v>
      </c>
    </row>
    <row r="87" spans="1:3" x14ac:dyDescent="0.3">
      <c r="A87" t="s">
        <v>96</v>
      </c>
      <c r="B87" t="s">
        <v>368</v>
      </c>
      <c r="C87" t="str">
        <f t="shared" si="1"/>
        <v>INT 에르난 크레스포</v>
      </c>
    </row>
    <row r="88" spans="1:3" x14ac:dyDescent="0.3">
      <c r="A88" t="s">
        <v>45</v>
      </c>
      <c r="B88" t="s">
        <v>228</v>
      </c>
      <c r="C88" t="str">
        <f t="shared" si="1"/>
        <v>JUV 조너선 데이비드</v>
      </c>
    </row>
    <row r="89" spans="1:3" x14ac:dyDescent="0.3">
      <c r="A89" t="s">
        <v>45</v>
      </c>
      <c r="B89" t="s">
        <v>229</v>
      </c>
      <c r="C89" t="str">
        <f t="shared" si="1"/>
        <v>JUV 로이스 오펜다</v>
      </c>
    </row>
    <row r="90" spans="1:3" x14ac:dyDescent="0.3">
      <c r="A90" t="s">
        <v>45</v>
      </c>
      <c r="B90" t="s">
        <v>330</v>
      </c>
      <c r="C90" t="str">
        <f t="shared" si="1"/>
        <v>JUV K. 일디즈</v>
      </c>
    </row>
    <row r="91" spans="1:3" x14ac:dyDescent="0.3">
      <c r="A91" t="s">
        <v>45</v>
      </c>
      <c r="B91" t="s">
        <v>230</v>
      </c>
      <c r="C91" t="str">
        <f t="shared" si="1"/>
        <v>JUV 파벨 네드베드</v>
      </c>
    </row>
    <row r="92" spans="1:3" x14ac:dyDescent="0.3">
      <c r="A92" t="s">
        <v>45</v>
      </c>
      <c r="B92" t="s">
        <v>231</v>
      </c>
      <c r="C92" t="str">
        <f t="shared" si="1"/>
        <v>JUV 블레즈 마튀이디</v>
      </c>
    </row>
    <row r="93" spans="1:3" x14ac:dyDescent="0.3">
      <c r="A93" t="s">
        <v>45</v>
      </c>
      <c r="B93" t="s">
        <v>232</v>
      </c>
      <c r="C93" t="str">
        <f t="shared" si="1"/>
        <v>JUV 웨스턴 매케니</v>
      </c>
    </row>
    <row r="94" spans="1:3" x14ac:dyDescent="0.3">
      <c r="A94" t="s">
        <v>45</v>
      </c>
      <c r="B94" t="s">
        <v>331</v>
      </c>
      <c r="C94" t="str">
        <f t="shared" si="1"/>
        <v>JUV A. 캄비아소</v>
      </c>
    </row>
    <row r="95" spans="1:3" x14ac:dyDescent="0.3">
      <c r="A95" t="s">
        <v>45</v>
      </c>
      <c r="B95" t="s">
        <v>233</v>
      </c>
      <c r="C95" t="str">
        <f t="shared" si="1"/>
        <v>JUV 루시우</v>
      </c>
    </row>
    <row r="96" spans="1:3" x14ac:dyDescent="0.3">
      <c r="A96" t="s">
        <v>45</v>
      </c>
      <c r="B96" t="s">
        <v>234</v>
      </c>
      <c r="C96" t="str">
        <f t="shared" si="1"/>
        <v>JUV 브레메르</v>
      </c>
    </row>
    <row r="97" spans="1:3" x14ac:dyDescent="0.3">
      <c r="A97" t="s">
        <v>45</v>
      </c>
      <c r="B97" t="s">
        <v>332</v>
      </c>
      <c r="C97" t="str">
        <f t="shared" si="1"/>
        <v>JUV L. 스피나촐라</v>
      </c>
    </row>
    <row r="98" spans="1:3" x14ac:dyDescent="0.3">
      <c r="A98" t="s">
        <v>45</v>
      </c>
      <c r="B98" t="s">
        <v>333</v>
      </c>
      <c r="C98" t="str">
        <f t="shared" si="1"/>
        <v>JUV F. 가티</v>
      </c>
    </row>
    <row r="99" spans="1:3" x14ac:dyDescent="0.3">
      <c r="A99" t="s">
        <v>45</v>
      </c>
      <c r="B99" t="s">
        <v>235</v>
      </c>
      <c r="C99" t="str">
        <f t="shared" si="1"/>
        <v>JUV 필리프 코스티치</v>
      </c>
    </row>
    <row r="100" spans="1:3" x14ac:dyDescent="0.3">
      <c r="A100" t="s">
        <v>45</v>
      </c>
      <c r="B100" t="s">
        <v>236</v>
      </c>
      <c r="C100" t="str">
        <f t="shared" si="1"/>
        <v>JUV 마누엘 로카텔리</v>
      </c>
    </row>
    <row r="101" spans="1:3" x14ac:dyDescent="0.3">
      <c r="A101" t="s">
        <v>45</v>
      </c>
      <c r="B101" t="s">
        <v>334</v>
      </c>
      <c r="C101" t="str">
        <f t="shared" si="1"/>
        <v>JUV K. 튀람</v>
      </c>
    </row>
    <row r="102" spans="1:3" x14ac:dyDescent="0.3">
      <c r="A102" t="s">
        <v>45</v>
      </c>
      <c r="B102" t="s">
        <v>237</v>
      </c>
      <c r="C102" t="str">
        <f t="shared" si="1"/>
        <v>JUV 프란시스쿠 콘세이상</v>
      </c>
    </row>
    <row r="103" spans="1:3" x14ac:dyDescent="0.3">
      <c r="A103" t="s">
        <v>45</v>
      </c>
      <c r="B103" t="s">
        <v>238</v>
      </c>
      <c r="C103" t="str">
        <f t="shared" si="1"/>
        <v>JUV 두샨 블라호비치</v>
      </c>
    </row>
    <row r="104" spans="1:3" x14ac:dyDescent="0.3">
      <c r="A104" t="s">
        <v>45</v>
      </c>
      <c r="B104" t="s">
        <v>239</v>
      </c>
      <c r="C104" t="str">
        <f t="shared" si="1"/>
        <v>JUV 델피에로</v>
      </c>
    </row>
    <row r="105" spans="1:3" x14ac:dyDescent="0.3">
      <c r="A105" t="s">
        <v>45</v>
      </c>
      <c r="B105" t="s">
        <v>240</v>
      </c>
      <c r="C105" t="str">
        <f t="shared" si="1"/>
        <v>JUV 마티아 페린</v>
      </c>
    </row>
    <row r="106" spans="1:3" x14ac:dyDescent="0.3">
      <c r="A106" t="s">
        <v>45</v>
      </c>
      <c r="B106" t="s">
        <v>335</v>
      </c>
      <c r="C106" t="str">
        <f t="shared" si="1"/>
        <v>JUV M. 디 그레고리오</v>
      </c>
    </row>
    <row r="107" spans="1:3" x14ac:dyDescent="0.3">
      <c r="A107" t="s">
        <v>45</v>
      </c>
      <c r="B107" t="s">
        <v>336</v>
      </c>
      <c r="C107" t="str">
        <f t="shared" si="1"/>
        <v>JUV P. 칼룰루</v>
      </c>
    </row>
    <row r="108" spans="1:3" x14ac:dyDescent="0.3">
      <c r="A108" t="s">
        <v>45</v>
      </c>
      <c r="B108" t="s">
        <v>241</v>
      </c>
      <c r="C108" t="str">
        <f t="shared" si="1"/>
        <v>JUV 에돈 제그로바</v>
      </c>
    </row>
    <row r="109" spans="1:3" x14ac:dyDescent="0.3">
      <c r="A109" t="s">
        <v>45</v>
      </c>
      <c r="B109" t="s">
        <v>242</v>
      </c>
      <c r="C109" t="str">
        <f t="shared" si="1"/>
        <v>JUV 퇸 코프메이너르스</v>
      </c>
    </row>
    <row r="110" spans="1:3" x14ac:dyDescent="0.3">
      <c r="A110" t="s">
        <v>45</v>
      </c>
      <c r="B110" t="s">
        <v>337</v>
      </c>
      <c r="C110" t="str">
        <f t="shared" si="1"/>
        <v>JUV A. 밀리크</v>
      </c>
    </row>
    <row r="111" spans="1:3" x14ac:dyDescent="0.3">
      <c r="A111" t="s">
        <v>86</v>
      </c>
      <c r="B111" t="s">
        <v>243</v>
      </c>
      <c r="C111" t="str">
        <f t="shared" si="1"/>
        <v>TSG 미하엘 그레고리치</v>
      </c>
    </row>
    <row r="112" spans="1:3" x14ac:dyDescent="0.3">
      <c r="A112" t="s">
        <v>86</v>
      </c>
      <c r="B112" t="s">
        <v>244</v>
      </c>
      <c r="C112" t="str">
        <f t="shared" si="1"/>
        <v>TSG 빈첸초 그리포</v>
      </c>
    </row>
    <row r="113" spans="1:3" x14ac:dyDescent="0.3">
      <c r="A113" t="s">
        <v>86</v>
      </c>
      <c r="B113" t="s">
        <v>338</v>
      </c>
      <c r="C113" t="str">
        <f t="shared" si="1"/>
        <v>TSG M. 바이어</v>
      </c>
    </row>
    <row r="114" spans="1:3" x14ac:dyDescent="0.3">
      <c r="A114" t="s">
        <v>86</v>
      </c>
      <c r="B114" t="s">
        <v>245</v>
      </c>
      <c r="C114" t="str">
        <f t="shared" si="1"/>
        <v>TSG 세르주 그나브리</v>
      </c>
    </row>
    <row r="115" spans="1:3" x14ac:dyDescent="0.3">
      <c r="A115" t="s">
        <v>86</v>
      </c>
      <c r="B115" t="s">
        <v>246</v>
      </c>
      <c r="C115" t="str">
        <f t="shared" si="1"/>
        <v>TSG 데이비드 알라바</v>
      </c>
    </row>
    <row r="116" spans="1:3" x14ac:dyDescent="0.3">
      <c r="A116" t="s">
        <v>86</v>
      </c>
      <c r="B116" t="s">
        <v>247</v>
      </c>
      <c r="C116" t="str">
        <f t="shared" si="1"/>
        <v>TSG 플로리안 그릴리치</v>
      </c>
    </row>
    <row r="117" spans="1:3" x14ac:dyDescent="0.3">
      <c r="A117" t="s">
        <v>86</v>
      </c>
      <c r="B117" t="s">
        <v>248</v>
      </c>
      <c r="C117" t="str">
        <f t="shared" si="1"/>
        <v>TSG 안젤로 슈틸러</v>
      </c>
    </row>
    <row r="118" spans="1:3" x14ac:dyDescent="0.3">
      <c r="A118" t="s">
        <v>86</v>
      </c>
      <c r="B118" t="s">
        <v>249</v>
      </c>
      <c r="C118" t="str">
        <f t="shared" si="1"/>
        <v>TSG 제레미 톨리안</v>
      </c>
    </row>
    <row r="119" spans="1:3" x14ac:dyDescent="0.3">
      <c r="A119" t="s">
        <v>86</v>
      </c>
      <c r="B119" t="s">
        <v>183</v>
      </c>
      <c r="C119" t="str">
        <f t="shared" si="1"/>
        <v>TSG 베르나르두 실바</v>
      </c>
    </row>
    <row r="120" spans="1:3" x14ac:dyDescent="0.3">
      <c r="A120" t="s">
        <v>86</v>
      </c>
      <c r="B120" t="s">
        <v>250</v>
      </c>
      <c r="C120" t="str">
        <f t="shared" si="1"/>
        <v>TSG 스테판 포슈</v>
      </c>
    </row>
    <row r="121" spans="1:3" x14ac:dyDescent="0.3">
      <c r="A121" t="s">
        <v>86</v>
      </c>
      <c r="B121" t="s">
        <v>251</v>
      </c>
      <c r="C121" t="str">
        <f t="shared" si="1"/>
        <v>TSG 그레고르 코벨</v>
      </c>
    </row>
    <row r="122" spans="1:3" x14ac:dyDescent="0.3">
      <c r="A122" t="s">
        <v>86</v>
      </c>
      <c r="B122" t="s">
        <v>252</v>
      </c>
      <c r="C122" t="str">
        <f t="shared" si="1"/>
        <v>TSG 파벨 카데라베크</v>
      </c>
    </row>
    <row r="123" spans="1:3" x14ac:dyDescent="0.3">
      <c r="A123" t="s">
        <v>86</v>
      </c>
      <c r="B123" t="s">
        <v>253</v>
      </c>
      <c r="C123" t="str">
        <f t="shared" si="1"/>
        <v>TSG 김진수</v>
      </c>
    </row>
    <row r="124" spans="1:3" x14ac:dyDescent="0.3">
      <c r="A124" t="s">
        <v>86</v>
      </c>
      <c r="B124" t="s">
        <v>254</v>
      </c>
      <c r="C124" t="str">
        <f t="shared" si="1"/>
        <v>TSG 조엘린통</v>
      </c>
    </row>
    <row r="125" spans="1:3" x14ac:dyDescent="0.3">
      <c r="A125" t="s">
        <v>86</v>
      </c>
      <c r="B125" t="s">
        <v>339</v>
      </c>
      <c r="C125" t="str">
        <f t="shared" si="1"/>
        <v>TSG C. 바움가르트너</v>
      </c>
    </row>
    <row r="126" spans="1:3" x14ac:dyDescent="0.3">
      <c r="A126" t="s">
        <v>86</v>
      </c>
      <c r="B126" t="s">
        <v>255</v>
      </c>
      <c r="C126" t="str">
        <f t="shared" si="1"/>
        <v>TSG 호베르투 피르미누</v>
      </c>
    </row>
    <row r="127" spans="1:3" x14ac:dyDescent="0.3">
      <c r="A127" t="s">
        <v>86</v>
      </c>
      <c r="B127" t="s">
        <v>256</v>
      </c>
      <c r="C127" t="str">
        <f t="shared" si="1"/>
        <v>TSG 아담 흘로제크</v>
      </c>
    </row>
    <row r="128" spans="1:3" x14ac:dyDescent="0.3">
      <c r="A128" t="s">
        <v>86</v>
      </c>
      <c r="B128" t="s">
        <v>257</v>
      </c>
      <c r="C128" t="str">
        <f t="shared" si="1"/>
        <v>TSG 로빈 하크</v>
      </c>
    </row>
    <row r="129" spans="1:3" x14ac:dyDescent="0.3">
      <c r="A129" t="s">
        <v>71</v>
      </c>
      <c r="B129" t="s">
        <v>258</v>
      </c>
      <c r="C129" t="str">
        <f t="shared" si="1"/>
        <v>TOT 해리 케인</v>
      </c>
    </row>
    <row r="130" spans="1:3" x14ac:dyDescent="0.3">
      <c r="A130" t="s">
        <v>71</v>
      </c>
      <c r="B130" t="s">
        <v>259</v>
      </c>
      <c r="C130" t="str">
        <f t="shared" ref="C130:C193" si="2">A130 &amp; " " &amp; B130</f>
        <v>TOT 스테번 베르흐바인</v>
      </c>
    </row>
    <row r="131" spans="1:3" x14ac:dyDescent="0.3">
      <c r="A131" t="s">
        <v>71</v>
      </c>
      <c r="B131" t="s">
        <v>201</v>
      </c>
      <c r="C131" t="str">
        <f t="shared" si="2"/>
        <v>TOT 손흥민</v>
      </c>
    </row>
    <row r="132" spans="1:3" x14ac:dyDescent="0.3">
      <c r="A132" t="s">
        <v>71</v>
      </c>
      <c r="B132" t="s">
        <v>260</v>
      </c>
      <c r="C132" t="str">
        <f t="shared" si="2"/>
        <v>TOT 브레넌 존슨</v>
      </c>
    </row>
    <row r="133" spans="1:3" x14ac:dyDescent="0.3">
      <c r="A133" t="s">
        <v>71</v>
      </c>
      <c r="B133" t="s">
        <v>261</v>
      </c>
      <c r="C133" t="str">
        <f t="shared" si="2"/>
        <v>TOT 마이클 캐릭</v>
      </c>
    </row>
    <row r="134" spans="1:3" x14ac:dyDescent="0.3">
      <c r="A134" t="s">
        <v>71</v>
      </c>
      <c r="B134" t="s">
        <v>340</v>
      </c>
      <c r="C134" t="str">
        <f t="shared" si="2"/>
        <v>TOT P. 호이비에르</v>
      </c>
    </row>
    <row r="135" spans="1:3" x14ac:dyDescent="0.3">
      <c r="A135" t="s">
        <v>71</v>
      </c>
      <c r="B135" t="s">
        <v>341</v>
      </c>
      <c r="C135" t="str">
        <f t="shared" si="2"/>
        <v>TOT D. 우도기</v>
      </c>
    </row>
    <row r="136" spans="1:3" x14ac:dyDescent="0.3">
      <c r="A136" t="s">
        <v>71</v>
      </c>
      <c r="B136" t="s">
        <v>262</v>
      </c>
      <c r="C136" t="str">
        <f t="shared" si="2"/>
        <v>TOT 솔 캠벨</v>
      </c>
    </row>
    <row r="137" spans="1:3" x14ac:dyDescent="0.3">
      <c r="A137" t="s">
        <v>71</v>
      </c>
      <c r="B137" t="s">
        <v>263</v>
      </c>
      <c r="C137" t="str">
        <f t="shared" si="2"/>
        <v>TOT 미키 반더벤</v>
      </c>
    </row>
    <row r="138" spans="1:3" x14ac:dyDescent="0.3">
      <c r="A138" t="s">
        <v>71</v>
      </c>
      <c r="B138" t="s">
        <v>264</v>
      </c>
      <c r="C138" t="str">
        <f t="shared" si="2"/>
        <v>TOT 키어런 트리비어</v>
      </c>
    </row>
    <row r="139" spans="1:3" x14ac:dyDescent="0.3">
      <c r="A139" t="s">
        <v>71</v>
      </c>
      <c r="B139" t="s">
        <v>265</v>
      </c>
      <c r="C139" t="str">
        <f t="shared" si="2"/>
        <v>TOT 위고 요리스</v>
      </c>
    </row>
    <row r="140" spans="1:3" x14ac:dyDescent="0.3">
      <c r="A140" t="s">
        <v>71</v>
      </c>
      <c r="B140" t="s">
        <v>266</v>
      </c>
      <c r="C140" t="str">
        <f t="shared" si="2"/>
        <v>TOT 차비 시몬스</v>
      </c>
    </row>
    <row r="141" spans="1:3" x14ac:dyDescent="0.3">
      <c r="A141" t="s">
        <v>71</v>
      </c>
      <c r="B141" t="s">
        <v>179</v>
      </c>
      <c r="C141" t="str">
        <f t="shared" si="2"/>
        <v>TOT 페드로 포로</v>
      </c>
    </row>
    <row r="142" spans="1:3" x14ac:dyDescent="0.3">
      <c r="A142" t="s">
        <v>71</v>
      </c>
      <c r="B142" t="s">
        <v>267</v>
      </c>
      <c r="C142" t="str">
        <f t="shared" si="2"/>
        <v>TOT 데얀 클루세브스키</v>
      </c>
    </row>
    <row r="143" spans="1:3" x14ac:dyDescent="0.3">
      <c r="A143" t="s">
        <v>71</v>
      </c>
      <c r="B143" t="s">
        <v>268</v>
      </c>
      <c r="C143" t="str">
        <f t="shared" si="2"/>
        <v>TOT 크리스티안 로메로</v>
      </c>
    </row>
    <row r="144" spans="1:3" x14ac:dyDescent="0.3">
      <c r="A144" t="s">
        <v>71</v>
      </c>
      <c r="B144" t="s">
        <v>269</v>
      </c>
      <c r="C144" t="str">
        <f t="shared" si="2"/>
        <v>TOT 이브 비수마</v>
      </c>
    </row>
    <row r="145" spans="1:3" x14ac:dyDescent="0.3">
      <c r="A145" t="s">
        <v>47</v>
      </c>
      <c r="B145" t="s">
        <v>199</v>
      </c>
      <c r="C145" t="str">
        <f t="shared" si="2"/>
        <v>FRA 차범근</v>
      </c>
    </row>
    <row r="146" spans="1:3" x14ac:dyDescent="0.3">
      <c r="A146" t="s">
        <v>47</v>
      </c>
      <c r="B146" t="s">
        <v>270</v>
      </c>
      <c r="C146" t="str">
        <f t="shared" si="2"/>
        <v>FRA 도안 리쓰</v>
      </c>
    </row>
    <row r="147" spans="1:3" x14ac:dyDescent="0.3">
      <c r="A147" t="s">
        <v>47</v>
      </c>
      <c r="B147" t="s">
        <v>271</v>
      </c>
      <c r="C147" t="str">
        <f t="shared" si="2"/>
        <v>FRA 루카 요비치</v>
      </c>
    </row>
    <row r="148" spans="1:3" x14ac:dyDescent="0.3">
      <c r="A148" t="s">
        <v>47</v>
      </c>
      <c r="B148" t="s">
        <v>272</v>
      </c>
      <c r="C148" t="str">
        <f t="shared" si="2"/>
        <v>FRA 제이-제이 오코차</v>
      </c>
    </row>
    <row r="149" spans="1:3" x14ac:dyDescent="0.3">
      <c r="A149" t="s">
        <v>47</v>
      </c>
      <c r="B149" t="s">
        <v>273</v>
      </c>
      <c r="C149" t="str">
        <f t="shared" si="2"/>
        <v>FRA 도니 반더베이크</v>
      </c>
    </row>
    <row r="150" spans="1:3" x14ac:dyDescent="0.3">
      <c r="A150" t="s">
        <v>47</v>
      </c>
      <c r="B150" t="s">
        <v>274</v>
      </c>
      <c r="C150" t="str">
        <f t="shared" si="2"/>
        <v>FRA 지브릴 소브</v>
      </c>
    </row>
    <row r="151" spans="1:3" x14ac:dyDescent="0.3">
      <c r="A151" t="s">
        <v>47</v>
      </c>
      <c r="B151" t="s">
        <v>235</v>
      </c>
      <c r="C151" t="str">
        <f t="shared" si="2"/>
        <v>FRA 필리프 코스티치</v>
      </c>
    </row>
    <row r="152" spans="1:3" x14ac:dyDescent="0.3">
      <c r="A152" t="s">
        <v>47</v>
      </c>
      <c r="B152" t="s">
        <v>275</v>
      </c>
      <c r="C152" t="str">
        <f t="shared" si="2"/>
        <v>FRA 아르튀르 테아트</v>
      </c>
    </row>
    <row r="153" spans="1:3" x14ac:dyDescent="0.3">
      <c r="A153" t="s">
        <v>47</v>
      </c>
      <c r="B153" t="s">
        <v>342</v>
      </c>
      <c r="C153" t="str">
        <f t="shared" si="2"/>
        <v>FRA R. 크리스텐센</v>
      </c>
    </row>
    <row r="154" spans="1:3" x14ac:dyDescent="0.3">
      <c r="A154" t="s">
        <v>47</v>
      </c>
      <c r="B154" t="s">
        <v>343</v>
      </c>
      <c r="C154" t="str">
        <f t="shared" si="2"/>
        <v>FRA A. 크나우프</v>
      </c>
    </row>
    <row r="155" spans="1:3" x14ac:dyDescent="0.3">
      <c r="A155" t="s">
        <v>47</v>
      </c>
      <c r="B155" t="s">
        <v>327</v>
      </c>
      <c r="C155" t="str">
        <f t="shared" si="2"/>
        <v>FRA L. 흐라데츠키</v>
      </c>
    </row>
    <row r="156" spans="1:3" x14ac:dyDescent="0.3">
      <c r="A156" t="s">
        <v>47</v>
      </c>
      <c r="B156" t="s">
        <v>276</v>
      </c>
      <c r="C156" t="str">
        <f t="shared" si="2"/>
        <v>FRA 마리우스 볼프</v>
      </c>
    </row>
    <row r="157" spans="1:3" x14ac:dyDescent="0.3">
      <c r="A157" t="s">
        <v>47</v>
      </c>
      <c r="B157" t="s">
        <v>191</v>
      </c>
      <c r="C157" t="str">
        <f t="shared" si="2"/>
        <v>FRA 에반 은디카</v>
      </c>
    </row>
    <row r="158" spans="1:3" x14ac:dyDescent="0.3">
      <c r="A158" t="s">
        <v>47</v>
      </c>
      <c r="B158" t="s">
        <v>277</v>
      </c>
      <c r="C158" t="str">
        <f t="shared" si="2"/>
        <v>FRA 투타</v>
      </c>
    </row>
    <row r="159" spans="1:3" x14ac:dyDescent="0.3">
      <c r="A159" t="s">
        <v>47</v>
      </c>
      <c r="B159" t="s">
        <v>278</v>
      </c>
      <c r="C159" t="str">
        <f t="shared" si="2"/>
        <v>FRA 도미니크 코어</v>
      </c>
    </row>
    <row r="160" spans="1:3" x14ac:dyDescent="0.3">
      <c r="A160" t="s">
        <v>47</v>
      </c>
      <c r="B160" t="s">
        <v>279</v>
      </c>
      <c r="C160" t="str">
        <f t="shared" si="2"/>
        <v>FRA 오마르 마스카렐</v>
      </c>
    </row>
    <row r="161" spans="1:3" x14ac:dyDescent="0.3">
      <c r="A161" t="s">
        <v>47</v>
      </c>
      <c r="B161" t="s">
        <v>280</v>
      </c>
      <c r="C161" t="str">
        <f t="shared" si="2"/>
        <v>FRA 마리외 괴체</v>
      </c>
    </row>
    <row r="162" spans="1:3" x14ac:dyDescent="0.3">
      <c r="A162" t="s">
        <v>47</v>
      </c>
      <c r="B162" t="s">
        <v>281</v>
      </c>
      <c r="C162" t="str">
        <f t="shared" si="2"/>
        <v>FRA 미시 바추아이</v>
      </c>
    </row>
    <row r="163" spans="1:3" x14ac:dyDescent="0.3">
      <c r="A163" t="s">
        <v>46</v>
      </c>
      <c r="B163" t="s">
        <v>344</v>
      </c>
      <c r="C163" t="str">
        <f t="shared" si="2"/>
        <v>ATM A. 쇨로트</v>
      </c>
    </row>
    <row r="164" spans="1:3" x14ac:dyDescent="0.3">
      <c r="A164" t="s">
        <v>46</v>
      </c>
      <c r="B164" t="s">
        <v>282</v>
      </c>
      <c r="C164" t="str">
        <f t="shared" si="2"/>
        <v>ATM 앙헬 코레아</v>
      </c>
    </row>
    <row r="165" spans="1:3" x14ac:dyDescent="0.3">
      <c r="A165" t="s">
        <v>46</v>
      </c>
      <c r="B165" t="s">
        <v>283</v>
      </c>
      <c r="C165" t="str">
        <f t="shared" si="2"/>
        <v>ATM 앙투안 그리즈만</v>
      </c>
    </row>
    <row r="166" spans="1:3" x14ac:dyDescent="0.3">
      <c r="A166" t="s">
        <v>46</v>
      </c>
      <c r="B166" t="s">
        <v>284</v>
      </c>
      <c r="C166" t="str">
        <f t="shared" si="2"/>
        <v>ATM 마르코스 요렌테</v>
      </c>
    </row>
    <row r="167" spans="1:3" x14ac:dyDescent="0.3">
      <c r="A167" t="s">
        <v>46</v>
      </c>
      <c r="B167" t="s">
        <v>285</v>
      </c>
      <c r="C167" t="str">
        <f t="shared" si="2"/>
        <v>ATM 코케</v>
      </c>
    </row>
    <row r="168" spans="1:3" x14ac:dyDescent="0.3">
      <c r="A168" t="s">
        <v>46</v>
      </c>
      <c r="B168" t="s">
        <v>345</v>
      </c>
      <c r="C168" t="str">
        <f t="shared" si="2"/>
        <v>ATM M. 루제리</v>
      </c>
    </row>
    <row r="169" spans="1:3" x14ac:dyDescent="0.3">
      <c r="A169" t="s">
        <v>46</v>
      </c>
      <c r="B169" t="s">
        <v>286</v>
      </c>
      <c r="C169" t="str">
        <f t="shared" si="2"/>
        <v>ATM 차을라르 쇠윈쥐</v>
      </c>
    </row>
    <row r="170" spans="1:3" x14ac:dyDescent="0.3">
      <c r="A170" t="s">
        <v>46</v>
      </c>
      <c r="B170" t="s">
        <v>287</v>
      </c>
      <c r="C170" t="str">
        <f t="shared" si="2"/>
        <v>ATM 가브리엘 파울리스타</v>
      </c>
    </row>
    <row r="171" spans="1:3" x14ac:dyDescent="0.3">
      <c r="A171" t="s">
        <v>46</v>
      </c>
      <c r="B171" t="s">
        <v>288</v>
      </c>
      <c r="C171" t="str">
        <f t="shared" si="2"/>
        <v>ATM 로뱅 르노르망</v>
      </c>
    </row>
    <row r="172" spans="1:3" x14ac:dyDescent="0.3">
      <c r="A172" t="s">
        <v>46</v>
      </c>
      <c r="B172" t="s">
        <v>289</v>
      </c>
      <c r="C172" t="str">
        <f t="shared" si="2"/>
        <v>ATM 루이스 수아레스</v>
      </c>
    </row>
    <row r="173" spans="1:3" x14ac:dyDescent="0.3">
      <c r="A173" t="s">
        <v>46</v>
      </c>
      <c r="B173" t="s">
        <v>290</v>
      </c>
      <c r="C173" t="str">
        <f t="shared" si="2"/>
        <v>ATM 페르난도 토레스</v>
      </c>
    </row>
    <row r="174" spans="1:3" x14ac:dyDescent="0.3">
      <c r="A174" t="s">
        <v>46</v>
      </c>
      <c r="B174" t="s">
        <v>346</v>
      </c>
      <c r="C174" t="str">
        <f t="shared" si="2"/>
        <v>ATM G. 시메오네</v>
      </c>
    </row>
    <row r="175" spans="1:3" x14ac:dyDescent="0.3">
      <c r="A175" t="s">
        <v>46</v>
      </c>
      <c r="B175" t="s">
        <v>291</v>
      </c>
      <c r="C175" t="str">
        <f t="shared" si="2"/>
        <v>ATM 아데몰라 루크먼</v>
      </c>
    </row>
    <row r="176" spans="1:3" x14ac:dyDescent="0.3">
      <c r="A176" t="s">
        <v>46</v>
      </c>
      <c r="B176" t="s">
        <v>292</v>
      </c>
      <c r="C176" t="str">
        <f t="shared" si="2"/>
        <v>ATM 악셀 비첼</v>
      </c>
    </row>
    <row r="177" spans="1:3" x14ac:dyDescent="0.3">
      <c r="A177" t="s">
        <v>46</v>
      </c>
      <c r="B177" t="s">
        <v>293</v>
      </c>
      <c r="C177" t="str">
        <f t="shared" si="2"/>
        <v>ATM 테오 에르난데스</v>
      </c>
    </row>
    <row r="178" spans="1:3" x14ac:dyDescent="0.3">
      <c r="A178" t="s">
        <v>46</v>
      </c>
      <c r="B178" t="s">
        <v>294</v>
      </c>
      <c r="C178" t="str">
        <f t="shared" si="2"/>
        <v>ATM 하비 갈란</v>
      </c>
    </row>
    <row r="179" spans="1:3" x14ac:dyDescent="0.3">
      <c r="A179" t="s">
        <v>388</v>
      </c>
      <c r="B179" t="s">
        <v>295</v>
      </c>
      <c r="C179" t="str">
        <f t="shared" si="2"/>
        <v>NEW 크리스 우드</v>
      </c>
    </row>
    <row r="180" spans="1:3" x14ac:dyDescent="0.3">
      <c r="A180" t="s">
        <v>388</v>
      </c>
      <c r="B180" t="s">
        <v>296</v>
      </c>
      <c r="C180" t="str">
        <f t="shared" si="2"/>
        <v>NEW 안토니 엘랑가</v>
      </c>
    </row>
    <row r="181" spans="1:3" x14ac:dyDescent="0.3">
      <c r="A181" t="s">
        <v>388</v>
      </c>
      <c r="B181" t="s">
        <v>297</v>
      </c>
      <c r="C181" t="str">
        <f t="shared" si="2"/>
        <v>NEW 앤서니 고든</v>
      </c>
    </row>
    <row r="182" spans="1:3" x14ac:dyDescent="0.3">
      <c r="A182" t="s">
        <v>388</v>
      </c>
      <c r="B182" t="s">
        <v>254</v>
      </c>
      <c r="C182" t="str">
        <f t="shared" si="2"/>
        <v>NEW 조엘린통</v>
      </c>
    </row>
    <row r="183" spans="1:3" x14ac:dyDescent="0.3">
      <c r="A183" t="s">
        <v>388</v>
      </c>
      <c r="B183" t="s">
        <v>298</v>
      </c>
      <c r="C183" t="str">
        <f t="shared" si="2"/>
        <v>NEW 브루누 기마랑이스</v>
      </c>
    </row>
    <row r="184" spans="1:3" x14ac:dyDescent="0.3">
      <c r="A184" t="s">
        <v>388</v>
      </c>
      <c r="B184" t="s">
        <v>299</v>
      </c>
      <c r="C184" t="str">
        <f t="shared" si="2"/>
        <v>NEW 산드로 토날리</v>
      </c>
    </row>
    <row r="185" spans="1:3" x14ac:dyDescent="0.3">
      <c r="A185" t="s">
        <v>388</v>
      </c>
      <c r="B185" t="s">
        <v>347</v>
      </c>
      <c r="C185" t="str">
        <f t="shared" si="2"/>
        <v>NEW L. 홀</v>
      </c>
    </row>
    <row r="186" spans="1:3" x14ac:dyDescent="0.3">
      <c r="A186" t="s">
        <v>388</v>
      </c>
      <c r="B186" t="s">
        <v>348</v>
      </c>
      <c r="C186" t="str">
        <f t="shared" si="2"/>
        <v>NEW M. 티아우</v>
      </c>
    </row>
    <row r="187" spans="1:3" x14ac:dyDescent="0.3">
      <c r="A187" t="s">
        <v>388</v>
      </c>
      <c r="B187" t="s">
        <v>262</v>
      </c>
      <c r="C187" t="str">
        <f t="shared" si="2"/>
        <v>NEW 솔 캠벨</v>
      </c>
    </row>
    <row r="188" spans="1:3" x14ac:dyDescent="0.3">
      <c r="A188" t="s">
        <v>388</v>
      </c>
      <c r="B188" t="s">
        <v>264</v>
      </c>
      <c r="C188" t="str">
        <f t="shared" si="2"/>
        <v>NEW 키어런 트리비어</v>
      </c>
    </row>
    <row r="189" spans="1:3" x14ac:dyDescent="0.3">
      <c r="A189" t="s">
        <v>388</v>
      </c>
      <c r="B189" t="s">
        <v>300</v>
      </c>
      <c r="C189" t="str">
        <f t="shared" si="2"/>
        <v>NEW 애런 램즈데일</v>
      </c>
    </row>
    <row r="190" spans="1:3" x14ac:dyDescent="0.3">
      <c r="A190" t="s">
        <v>388</v>
      </c>
      <c r="B190" t="s">
        <v>349</v>
      </c>
      <c r="C190" t="str">
        <f t="shared" si="2"/>
        <v>NEW T. 리브라멘토</v>
      </c>
    </row>
    <row r="191" spans="1:3" x14ac:dyDescent="0.3">
      <c r="A191" t="s">
        <v>388</v>
      </c>
      <c r="B191" t="s">
        <v>301</v>
      </c>
      <c r="C191" t="str">
        <f t="shared" si="2"/>
        <v>NEW 댄 번</v>
      </c>
    </row>
    <row r="192" spans="1:3" x14ac:dyDescent="0.3">
      <c r="A192" t="s">
        <v>388</v>
      </c>
      <c r="B192" t="s">
        <v>302</v>
      </c>
      <c r="C192" t="str">
        <f t="shared" si="2"/>
        <v>NEW 제이컵 머피</v>
      </c>
    </row>
    <row r="193" spans="1:3" x14ac:dyDescent="0.3">
      <c r="A193" t="s">
        <v>388</v>
      </c>
      <c r="B193" t="s">
        <v>303</v>
      </c>
      <c r="C193" t="str">
        <f t="shared" si="2"/>
        <v>NEW 요안 위사</v>
      </c>
    </row>
    <row r="194" spans="1:3" x14ac:dyDescent="0.3">
      <c r="A194" t="s">
        <v>388</v>
      </c>
      <c r="B194" t="s">
        <v>350</v>
      </c>
      <c r="C194" t="str">
        <f t="shared" ref="C194:C229" si="3">A194 &amp; " " &amp; B194</f>
        <v>NEW M. 볼테마데</v>
      </c>
    </row>
    <row r="195" spans="1:3" x14ac:dyDescent="0.3">
      <c r="A195" t="s">
        <v>388</v>
      </c>
      <c r="B195" t="s">
        <v>304</v>
      </c>
      <c r="C195" t="str">
        <f t="shared" si="3"/>
        <v>NEW 이언 러시</v>
      </c>
    </row>
    <row r="196" spans="1:3" x14ac:dyDescent="0.3">
      <c r="A196" t="s">
        <v>388</v>
      </c>
      <c r="B196" t="s">
        <v>305</v>
      </c>
      <c r="C196" t="str">
        <f t="shared" si="3"/>
        <v>NEW 하비 반스</v>
      </c>
    </row>
    <row r="197" spans="1:3" x14ac:dyDescent="0.3">
      <c r="A197" t="s">
        <v>85</v>
      </c>
      <c r="B197" t="s">
        <v>320</v>
      </c>
      <c r="C197" t="str">
        <f t="shared" si="3"/>
        <v>EVE 티에르노 바리</v>
      </c>
    </row>
    <row r="198" spans="1:3" x14ac:dyDescent="0.3">
      <c r="A198" t="s">
        <v>85</v>
      </c>
      <c r="B198" t="s">
        <v>321</v>
      </c>
      <c r="C198" t="str">
        <f t="shared" si="3"/>
        <v>EVE 드와이트 맥닐</v>
      </c>
    </row>
    <row r="199" spans="1:3" x14ac:dyDescent="0.3">
      <c r="A199" t="s">
        <v>85</v>
      </c>
      <c r="B199" t="s">
        <v>322</v>
      </c>
      <c r="C199" t="str">
        <f t="shared" si="3"/>
        <v>EVE 안드레 고메스</v>
      </c>
    </row>
    <row r="200" spans="1:3" x14ac:dyDescent="0.3">
      <c r="A200" t="s">
        <v>85</v>
      </c>
      <c r="B200" t="s">
        <v>323</v>
      </c>
      <c r="C200" t="str">
        <f t="shared" si="3"/>
        <v>EVE I. 은디아예</v>
      </c>
    </row>
    <row r="201" spans="1:3" x14ac:dyDescent="0.3">
      <c r="A201" t="s">
        <v>85</v>
      </c>
      <c r="B201" t="s">
        <v>351</v>
      </c>
      <c r="C201" t="str">
        <f t="shared" si="3"/>
        <v>EVE 제임스 가너</v>
      </c>
    </row>
    <row r="202" spans="1:3" x14ac:dyDescent="0.3">
      <c r="A202" t="s">
        <v>85</v>
      </c>
      <c r="B202" t="s">
        <v>352</v>
      </c>
      <c r="C202" t="str">
        <f t="shared" si="3"/>
        <v>EVE 이드리사 게예</v>
      </c>
    </row>
    <row r="203" spans="1:3" x14ac:dyDescent="0.3">
      <c r="A203" t="s">
        <v>85</v>
      </c>
      <c r="B203" t="s">
        <v>353</v>
      </c>
      <c r="C203" t="str">
        <f t="shared" si="3"/>
        <v>EVE 비탈리 미콜렌코</v>
      </c>
    </row>
    <row r="204" spans="1:3" x14ac:dyDescent="0.3">
      <c r="A204" t="s">
        <v>85</v>
      </c>
      <c r="B204" t="s">
        <v>354</v>
      </c>
      <c r="C204" t="str">
        <f t="shared" si="3"/>
        <v>EVE J. 브란스웨이트</v>
      </c>
    </row>
    <row r="205" spans="1:3" x14ac:dyDescent="0.3">
      <c r="A205" t="s">
        <v>85</v>
      </c>
      <c r="B205" t="s">
        <v>355</v>
      </c>
      <c r="C205" t="str">
        <f t="shared" si="3"/>
        <v>EVE 제임스 타코우스키</v>
      </c>
    </row>
    <row r="206" spans="1:3" x14ac:dyDescent="0.3">
      <c r="A206" t="s">
        <v>85</v>
      </c>
      <c r="B206" t="s">
        <v>356</v>
      </c>
      <c r="C206" t="str">
        <f t="shared" si="3"/>
        <v>EVE 셰이머스 콜먼</v>
      </c>
    </row>
    <row r="207" spans="1:3" x14ac:dyDescent="0.3">
      <c r="A207" t="s">
        <v>85</v>
      </c>
      <c r="B207" t="s">
        <v>357</v>
      </c>
      <c r="C207" t="str">
        <f t="shared" si="3"/>
        <v>EVE 조던 픽포드</v>
      </c>
    </row>
    <row r="208" spans="1:3" x14ac:dyDescent="0.3">
      <c r="A208" t="s">
        <v>85</v>
      </c>
      <c r="B208" t="s">
        <v>297</v>
      </c>
      <c r="C208" t="str">
        <f t="shared" si="3"/>
        <v>EVE 앤서니 고든</v>
      </c>
    </row>
    <row r="209" spans="1:3" x14ac:dyDescent="0.3">
      <c r="A209" t="s">
        <v>85</v>
      </c>
      <c r="B209" t="s">
        <v>181</v>
      </c>
      <c r="C209" t="str">
        <f t="shared" si="3"/>
        <v>EVE 잭 그릴리시</v>
      </c>
    </row>
    <row r="210" spans="1:3" x14ac:dyDescent="0.3">
      <c r="A210" t="s">
        <v>85</v>
      </c>
      <c r="B210" t="s">
        <v>358</v>
      </c>
      <c r="C210" t="str">
        <f t="shared" si="3"/>
        <v>EVE 베투</v>
      </c>
    </row>
    <row r="211" spans="1:3" x14ac:dyDescent="0.3">
      <c r="A211" t="s">
        <v>85</v>
      </c>
      <c r="B211" t="s">
        <v>359</v>
      </c>
      <c r="C211" t="str">
        <f t="shared" si="3"/>
        <v>EVE 압둘라예 두쿠레</v>
      </c>
    </row>
    <row r="212" spans="1:3" x14ac:dyDescent="0.3">
      <c r="A212" t="s">
        <v>85</v>
      </c>
      <c r="B212" t="s">
        <v>360</v>
      </c>
      <c r="C212" t="str">
        <f t="shared" si="3"/>
        <v>EVE K. 듀스버리-홀</v>
      </c>
    </row>
    <row r="213" spans="1:3" x14ac:dyDescent="0.3">
      <c r="A213" t="s">
        <v>306</v>
      </c>
      <c r="B213" t="s">
        <v>258</v>
      </c>
      <c r="C213" t="str">
        <f t="shared" si="3"/>
        <v>FCB 해리 케인</v>
      </c>
    </row>
    <row r="214" spans="1:3" x14ac:dyDescent="0.3">
      <c r="A214" t="s">
        <v>306</v>
      </c>
      <c r="B214" t="s">
        <v>307</v>
      </c>
      <c r="C214" t="str">
        <f t="shared" si="3"/>
        <v>FCB 토마스 뮐러</v>
      </c>
    </row>
    <row r="215" spans="1:3" x14ac:dyDescent="0.3">
      <c r="A215" t="s">
        <v>306</v>
      </c>
      <c r="B215" t="s">
        <v>308</v>
      </c>
      <c r="C215" t="str">
        <f t="shared" si="3"/>
        <v>FCB 울리히 회네스</v>
      </c>
    </row>
    <row r="216" spans="1:3" x14ac:dyDescent="0.3">
      <c r="A216" t="s">
        <v>306</v>
      </c>
      <c r="B216" t="s">
        <v>309</v>
      </c>
      <c r="C216" t="str">
        <f t="shared" si="3"/>
        <v>FCB 루이스 디아스</v>
      </c>
    </row>
    <row r="217" spans="1:3" x14ac:dyDescent="0.3">
      <c r="A217" t="s">
        <v>306</v>
      </c>
      <c r="B217" t="s">
        <v>310</v>
      </c>
      <c r="C217" t="str">
        <f t="shared" si="3"/>
        <v>FCB 엠레 잔</v>
      </c>
    </row>
    <row r="218" spans="1:3" x14ac:dyDescent="0.3">
      <c r="A218" t="s">
        <v>306</v>
      </c>
      <c r="B218" t="s">
        <v>311</v>
      </c>
      <c r="C218" t="str">
        <f t="shared" si="3"/>
        <v>FCB 요주아 키미히</v>
      </c>
    </row>
    <row r="219" spans="1:3" x14ac:dyDescent="0.3">
      <c r="A219" t="s">
        <v>306</v>
      </c>
      <c r="B219" t="s">
        <v>312</v>
      </c>
      <c r="C219" t="str">
        <f t="shared" si="3"/>
        <v>FCB 알폰소 데이비스</v>
      </c>
    </row>
    <row r="220" spans="1:3" x14ac:dyDescent="0.3">
      <c r="A220" t="s">
        <v>306</v>
      </c>
      <c r="B220" t="s">
        <v>313</v>
      </c>
      <c r="C220" t="str">
        <f t="shared" si="3"/>
        <v>FCB 김민재</v>
      </c>
    </row>
    <row r="221" spans="1:3" x14ac:dyDescent="0.3">
      <c r="A221" t="s">
        <v>306</v>
      </c>
      <c r="B221" t="s">
        <v>314</v>
      </c>
      <c r="C221" t="str">
        <f t="shared" si="3"/>
        <v>FCB 다요 우파메카노</v>
      </c>
    </row>
    <row r="222" spans="1:3" x14ac:dyDescent="0.3">
      <c r="A222" t="s">
        <v>306</v>
      </c>
      <c r="B222" t="s">
        <v>315</v>
      </c>
      <c r="C222" t="str">
        <f t="shared" si="3"/>
        <v>FCB 콘라트 라이머</v>
      </c>
    </row>
    <row r="223" spans="1:3" x14ac:dyDescent="0.3">
      <c r="A223" t="s">
        <v>306</v>
      </c>
      <c r="B223" t="s">
        <v>404</v>
      </c>
      <c r="C223" t="str">
        <f t="shared" si="3"/>
        <v>FCB 스벤 울라이히</v>
      </c>
    </row>
    <row r="224" spans="1:3" x14ac:dyDescent="0.3">
      <c r="A224" t="s">
        <v>306</v>
      </c>
      <c r="B224" t="s">
        <v>316</v>
      </c>
      <c r="C224" t="str">
        <f t="shared" si="3"/>
        <v>FCB 페페 레이나</v>
      </c>
    </row>
    <row r="225" spans="1:3" x14ac:dyDescent="0.3">
      <c r="A225" t="s">
        <v>306</v>
      </c>
      <c r="B225" t="s">
        <v>405</v>
      </c>
      <c r="C225" t="str">
        <f t="shared" si="3"/>
        <v>FCB J. 스타니시치</v>
      </c>
    </row>
    <row r="226" spans="1:3" x14ac:dyDescent="0.3">
      <c r="A226" t="s">
        <v>306</v>
      </c>
      <c r="B226" t="s">
        <v>317</v>
      </c>
      <c r="C226" t="str">
        <f t="shared" si="3"/>
        <v>FCB 베켄바워</v>
      </c>
    </row>
    <row r="227" spans="1:3" x14ac:dyDescent="0.3">
      <c r="A227" t="s">
        <v>306</v>
      </c>
      <c r="B227" t="s">
        <v>318</v>
      </c>
      <c r="C227" t="str">
        <f t="shared" si="3"/>
        <v>FCB 레온 고레츠카</v>
      </c>
    </row>
    <row r="228" spans="1:3" x14ac:dyDescent="0.3">
      <c r="A228" t="s">
        <v>306</v>
      </c>
      <c r="B228" t="s">
        <v>406</v>
      </c>
      <c r="C228" t="str">
        <f t="shared" si="3"/>
        <v>FCB 마리오 만주키치</v>
      </c>
    </row>
    <row r="229" spans="1:3" x14ac:dyDescent="0.3">
      <c r="A229" t="s">
        <v>306</v>
      </c>
      <c r="B229" t="s">
        <v>319</v>
      </c>
      <c r="C229" t="str">
        <f t="shared" si="3"/>
        <v>FCB 게르트 뮐러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3BEF3-020C-467A-A3C6-A94DDF668CBB}">
  <sheetPr codeName="Sheet5"/>
  <dimension ref="B1:T86"/>
  <sheetViews>
    <sheetView workbookViewId="0">
      <selection activeCell="B4" sqref="B4"/>
    </sheetView>
  </sheetViews>
  <sheetFormatPr defaultRowHeight="15.7" x14ac:dyDescent="0.3"/>
  <cols>
    <col min="1" max="10" width="17.5" customWidth="1"/>
    <col min="12" max="12" width="20" bestFit="1" customWidth="1"/>
  </cols>
  <sheetData>
    <row r="1" spans="2:20" ht="16.399999999999999" thickBot="1" x14ac:dyDescent="0.35"/>
    <row r="2" spans="2:20" ht="16.399999999999999" thickBot="1" x14ac:dyDescent="0.35">
      <c r="B2" s="77" t="s">
        <v>152</v>
      </c>
      <c r="C2" s="76"/>
      <c r="D2" s="77" t="s">
        <v>153</v>
      </c>
      <c r="E2" s="68"/>
      <c r="F2" s="77" t="s">
        <v>154</v>
      </c>
      <c r="G2" s="68"/>
      <c r="H2" s="77" t="s">
        <v>155</v>
      </c>
      <c r="I2" s="68"/>
      <c r="J2" s="69" t="s">
        <v>157</v>
      </c>
    </row>
    <row r="3" spans="2:20" ht="16.399999999999999" thickBot="1" x14ac:dyDescent="0.35">
      <c r="B3" s="78" t="s">
        <v>39</v>
      </c>
      <c r="C3" s="76" t="str">
        <f>IFERROR(VLOOKUP(B3,$L$4:$T$16,6,0),"")</f>
        <v/>
      </c>
      <c r="D3" s="159" t="str">
        <f>IF(B3="부전승",B4,IF(B4="부전승",B3,IF(VLOOKUP(B3,$L$5:$N$16,3,0)=1,B3,B4)))</f>
        <v>바이에른 뮌헨</v>
      </c>
      <c r="E3" s="158">
        <f>IFERROR(VLOOKUP(D3,$L$20:$T$28,6,0),"")</f>
        <v>5</v>
      </c>
      <c r="F3" s="159" t="str">
        <f>IF(D3="부전승",D5,IF(D5="부전승",D3,IF(VLOOKUP(D3,$L$21:$N$28,3,0)=1,D3,D5)))</f>
        <v>바이에른 뮌헨</v>
      </c>
      <c r="G3" s="158">
        <f>IFERROR(VLOOKUP(F3,$L$31:$T$35,6,0),"")</f>
        <v>0</v>
      </c>
      <c r="H3" s="159" t="str">
        <f>IF(F3="부전승",F7,IF(F7="부전승",F3,IF(VLOOKUP(F3,$L$32:$N$35,3,0)=1,F3,F7)))</f>
        <v>인테르</v>
      </c>
      <c r="I3" s="158">
        <f>IFERROR(VLOOKUP(H3,$L$38:$T$40,6,0),"")</f>
        <v>3</v>
      </c>
      <c r="J3" s="161" t="str">
        <f>IF(H3="부전승",H11,IF(H11="부전승",H3,IF(VLOOKUP(H3,$L$39:$N$42,3,0)=1,H3,H11)))</f>
        <v>인테르</v>
      </c>
      <c r="L3" s="45" t="s">
        <v>120</v>
      </c>
    </row>
    <row r="4" spans="2:20" x14ac:dyDescent="0.3">
      <c r="B4" s="79" t="s">
        <v>156</v>
      </c>
      <c r="C4" s="1" t="str">
        <f t="shared" ref="C4:C18" si="0">IFERROR(VLOOKUP(B4,$L$4:$T$16,6,0),"")</f>
        <v/>
      </c>
      <c r="D4" s="155"/>
      <c r="E4" s="156" t="str">
        <f t="shared" ref="E4:G18" si="1">IFERROR(VLOOKUP(D4,$L$4:$T$16,6,0),"")</f>
        <v/>
      </c>
      <c r="F4" s="155"/>
      <c r="G4" s="156" t="str">
        <f t="shared" si="1"/>
        <v/>
      </c>
      <c r="H4" s="155"/>
      <c r="I4" s="156" t="str">
        <f t="shared" ref="I4" si="2">IFERROR(VLOOKUP(H4,$L$4:$T$16,6,0),"")</f>
        <v/>
      </c>
      <c r="J4" s="162"/>
      <c r="L4" s="44" t="s">
        <v>4</v>
      </c>
      <c r="M4" s="42" t="s">
        <v>12</v>
      </c>
      <c r="N4" s="42" t="s">
        <v>8</v>
      </c>
      <c r="O4" s="42" t="s">
        <v>9</v>
      </c>
      <c r="P4" s="42" t="s">
        <v>10</v>
      </c>
      <c r="Q4" s="42" t="s">
        <v>5</v>
      </c>
      <c r="R4" s="42" t="s">
        <v>6</v>
      </c>
      <c r="S4" s="42" t="s">
        <v>13</v>
      </c>
      <c r="T4" s="43" t="s">
        <v>35</v>
      </c>
    </row>
    <row r="5" spans="2:20" x14ac:dyDescent="0.3">
      <c r="B5" s="79" t="s">
        <v>389</v>
      </c>
      <c r="C5" s="1">
        <f t="shared" si="0"/>
        <v>2</v>
      </c>
      <c r="D5" s="155" t="str">
        <f>IF(B5="부전승",B6,IF(B6="부전승",B5,IF(VLOOKUP(B5,$L$5:$N$16,3,0)=1,B5,B6)))</f>
        <v>뉴캐슬 유나이티드</v>
      </c>
      <c r="E5" s="156">
        <f t="shared" ref="E5" si="3">IFERROR(VLOOKUP(D5,$L$20:$T$28,6,0),"")</f>
        <v>4</v>
      </c>
      <c r="F5" s="155"/>
      <c r="G5" s="156" t="str">
        <f t="shared" ref="G5:I9" si="4">IFERROR(VLOOKUP(F5,$L$20:$T$28,6,0),"")</f>
        <v/>
      </c>
      <c r="H5" s="155"/>
      <c r="I5" s="156" t="str">
        <f t="shared" si="4"/>
        <v/>
      </c>
      <c r="J5" s="162"/>
      <c r="L5" s="65" t="str" cm="1">
        <f t="array" ref="L5:T16">_xlfn._xlws.SORT(_xlfn.CHOOSECOLS(_xlfn._xlws.FILTER(리그순위표[], ISNUMBER(SEARCH(L3, 리그순위표[대회 종류]))), 2, 3, 4, 5, 6, 7, 8, 9, 10), {9,8}, {-1,-1})</f>
        <v>비야레알</v>
      </c>
      <c r="M5">
        <v>1</v>
      </c>
      <c r="N5">
        <v>1</v>
      </c>
      <c r="O5">
        <v>0</v>
      </c>
      <c r="P5">
        <v>0</v>
      </c>
      <c r="Q5">
        <v>5</v>
      </c>
      <c r="R5">
        <v>0</v>
      </c>
      <c r="S5">
        <v>5</v>
      </c>
      <c r="T5">
        <v>3</v>
      </c>
    </row>
    <row r="6" spans="2:20" x14ac:dyDescent="0.3">
      <c r="B6" s="79" t="s">
        <v>38</v>
      </c>
      <c r="C6" s="1">
        <f t="shared" si="0"/>
        <v>1</v>
      </c>
      <c r="D6" s="155"/>
      <c r="E6" s="156" t="str">
        <f t="shared" si="1"/>
        <v/>
      </c>
      <c r="F6" s="155"/>
      <c r="G6" s="156" t="str">
        <f t="shared" si="1"/>
        <v/>
      </c>
      <c r="H6" s="155"/>
      <c r="I6" s="156" t="str">
        <f t="shared" ref="I6" si="5">IFERROR(VLOOKUP(H6,$L$4:$T$16,6,0),"")</f>
        <v/>
      </c>
      <c r="J6" s="162"/>
      <c r="L6" s="65" t="str">
        <v>인테르</v>
      </c>
      <c r="M6">
        <v>1</v>
      </c>
      <c r="N6">
        <v>1</v>
      </c>
      <c r="O6">
        <v>0</v>
      </c>
      <c r="P6">
        <v>0</v>
      </c>
      <c r="Q6">
        <v>4</v>
      </c>
      <c r="R6">
        <v>0</v>
      </c>
      <c r="S6">
        <v>4</v>
      </c>
      <c r="T6">
        <v>3</v>
      </c>
    </row>
    <row r="7" spans="2:20" x14ac:dyDescent="0.3">
      <c r="B7" s="79" t="s">
        <v>43</v>
      </c>
      <c r="C7" s="1">
        <f t="shared" si="0"/>
        <v>0</v>
      </c>
      <c r="D7" s="155" t="str">
        <f>IF(B7="부전승",B8,IF(B8="부전승",B7,IF(VLOOKUP(B7,$L$5:$N$16,3,0)=1,B7,B8)))</f>
        <v>인테르</v>
      </c>
      <c r="E7" s="156">
        <f t="shared" ref="E7" si="6">IFERROR(VLOOKUP(D7,$L$20:$T$28,6,0),"")</f>
        <v>2</v>
      </c>
      <c r="F7" s="155" t="str">
        <f>IF(D7="부전승",D9,IF(D9="부전승",D7,IF(VLOOKUP(D7,$L$21:$N$28,3,0)=1,D7,D9)))</f>
        <v>인테르</v>
      </c>
      <c r="G7" s="156">
        <f>IFERROR(VLOOKUP(F7,$L$31:$T$35,6,0),"")</f>
        <v>3</v>
      </c>
      <c r="H7" s="155"/>
      <c r="I7" s="156" t="str">
        <f>IFERROR(VLOOKUP(H7,$L$31:$T$35,6,0),"")</f>
        <v/>
      </c>
      <c r="J7" s="162"/>
      <c r="L7" s="65" t="str">
        <v>PSV</v>
      </c>
      <c r="M7">
        <v>1</v>
      </c>
      <c r="N7">
        <v>1</v>
      </c>
      <c r="O7">
        <v>0</v>
      </c>
      <c r="P7">
        <v>0</v>
      </c>
      <c r="Q7">
        <v>3</v>
      </c>
      <c r="R7">
        <v>0</v>
      </c>
      <c r="S7">
        <v>3</v>
      </c>
      <c r="T7">
        <v>3</v>
      </c>
    </row>
    <row r="8" spans="2:20" x14ac:dyDescent="0.3">
      <c r="B8" s="79" t="s">
        <v>2</v>
      </c>
      <c r="C8" s="1">
        <f t="shared" si="0"/>
        <v>4</v>
      </c>
      <c r="D8" s="155"/>
      <c r="E8" s="156" t="str">
        <f t="shared" si="1"/>
        <v/>
      </c>
      <c r="F8" s="155"/>
      <c r="G8" s="156" t="str">
        <f t="shared" ref="G8" si="7">IFERROR(VLOOKUP(F8,$L$4:$T$16,6,0),"")</f>
        <v/>
      </c>
      <c r="H8" s="155"/>
      <c r="I8" s="156" t="str">
        <f t="shared" ref="I8" si="8">IFERROR(VLOOKUP(H8,$L$4:$T$16,6,0),"")</f>
        <v/>
      </c>
      <c r="J8" s="162"/>
      <c r="L8" s="65" t="str">
        <v>토트넘</v>
      </c>
      <c r="M8">
        <v>1</v>
      </c>
      <c r="N8">
        <v>1</v>
      </c>
      <c r="O8">
        <v>0</v>
      </c>
      <c r="P8">
        <v>0</v>
      </c>
      <c r="Q8">
        <v>2</v>
      </c>
      <c r="R8">
        <v>0</v>
      </c>
      <c r="S8">
        <v>2</v>
      </c>
      <c r="T8">
        <v>3</v>
      </c>
    </row>
    <row r="9" spans="2:20" x14ac:dyDescent="0.3">
      <c r="B9" s="79" t="s">
        <v>44</v>
      </c>
      <c r="C9" s="1">
        <f t="shared" si="0"/>
        <v>3</v>
      </c>
      <c r="D9" s="155" t="str">
        <f>IF(B9="부전승",B10,IF(B10="부전승",B9,IF(VLOOKUP(B9,$L$5:$N$16,3,0)=1,B9,B10)))</f>
        <v>레버쿠젠</v>
      </c>
      <c r="E9" s="156">
        <f t="shared" ref="E9" si="9">IFERROR(VLOOKUP(D9,$L$20:$T$28,6,0),"")</f>
        <v>1</v>
      </c>
      <c r="F9" s="155"/>
      <c r="G9" s="156" t="str">
        <f t="shared" ref="G9:G17" si="10">IFERROR(VLOOKUP(F9,$L$20:$T$28,6,0),"")</f>
        <v/>
      </c>
      <c r="H9" s="155"/>
      <c r="I9" s="156" t="str">
        <f t="shared" si="4"/>
        <v/>
      </c>
      <c r="J9" s="162"/>
      <c r="L9" s="65" t="str">
        <v>레버쿠젠</v>
      </c>
      <c r="M9">
        <v>1</v>
      </c>
      <c r="N9">
        <v>1</v>
      </c>
      <c r="O9">
        <v>0</v>
      </c>
      <c r="P9">
        <v>0</v>
      </c>
      <c r="Q9">
        <v>3</v>
      </c>
      <c r="R9">
        <v>2</v>
      </c>
      <c r="S9">
        <v>1</v>
      </c>
      <c r="T9">
        <v>3</v>
      </c>
    </row>
    <row r="10" spans="2:20" ht="16.399999999999999" thickBot="1" x14ac:dyDescent="0.35">
      <c r="B10" s="80" t="s">
        <v>529</v>
      </c>
      <c r="C10" s="81">
        <f t="shared" si="0"/>
        <v>2</v>
      </c>
      <c r="D10" s="160"/>
      <c r="E10" s="157" t="str">
        <f t="shared" si="1"/>
        <v/>
      </c>
      <c r="F10" s="160"/>
      <c r="G10" s="157" t="str">
        <f t="shared" ref="G10" si="11">IFERROR(VLOOKUP(F10,$L$4:$T$16,6,0),"")</f>
        <v/>
      </c>
      <c r="H10" s="160"/>
      <c r="I10" s="157" t="str">
        <f t="shared" ref="I10" si="12">IFERROR(VLOOKUP(H10,$L$4:$T$16,6,0),"")</f>
        <v/>
      </c>
      <c r="J10" s="162"/>
      <c r="L10" s="65" t="str">
        <v>뉴캐슬 유나이티드</v>
      </c>
      <c r="M10">
        <v>1</v>
      </c>
      <c r="N10">
        <v>1</v>
      </c>
      <c r="O10">
        <v>0</v>
      </c>
      <c r="P10">
        <v>0</v>
      </c>
      <c r="Q10">
        <v>2</v>
      </c>
      <c r="R10">
        <v>1</v>
      </c>
      <c r="S10">
        <v>1</v>
      </c>
      <c r="T10">
        <v>3</v>
      </c>
    </row>
    <row r="11" spans="2:20" x14ac:dyDescent="0.3">
      <c r="B11" s="79" t="s">
        <v>3</v>
      </c>
      <c r="C11" s="1" t="str">
        <f t="shared" si="0"/>
        <v/>
      </c>
      <c r="D11" s="155" t="str">
        <f>IF(B11="부전승",B12,IF(B12="부전승",B11,IF(VLOOKUP(B11,$L$5:$N$16,3,0)=1,B11,B12)))</f>
        <v>도르트문트</v>
      </c>
      <c r="E11" s="158">
        <f t="shared" ref="E11" si="13">IFERROR(VLOOKUP(D11,$L$20:$T$28,6,0),"")</f>
        <v>7</v>
      </c>
      <c r="F11" s="155" t="str">
        <f>IF(D11="부전승",D13,IF(D13="부전승",D11,IF(VLOOKUP(D11,$L$21:$N$28,3,0)=1,D11,D13)))</f>
        <v>도르트문트</v>
      </c>
      <c r="G11" s="158">
        <f>IFERROR(VLOOKUP(F11,$L$31:$T$35,6,0),"")</f>
        <v>4</v>
      </c>
      <c r="H11" s="159" t="str">
        <f>IF(F11="부전승",F15,IF(F15="부전승",F11,IF(VLOOKUP(F11,$L$32:$N$35,3,0)=1,F11,F15)))</f>
        <v>도르트문트</v>
      </c>
      <c r="I11" s="158">
        <f>IFERROR(VLOOKUP(H11,$L$38:$T$40,6,0),"")</f>
        <v>2</v>
      </c>
      <c r="J11" s="162"/>
      <c r="L11" t="str">
        <v>맨체스터 유나이티드</v>
      </c>
      <c r="M11">
        <v>1</v>
      </c>
      <c r="N11">
        <v>0</v>
      </c>
      <c r="O11">
        <v>0</v>
      </c>
      <c r="P11">
        <v>1</v>
      </c>
      <c r="Q11">
        <v>1</v>
      </c>
      <c r="R11">
        <v>2</v>
      </c>
      <c r="S11">
        <v>-1</v>
      </c>
      <c r="T11">
        <v>0</v>
      </c>
    </row>
    <row r="12" spans="2:20" x14ac:dyDescent="0.3">
      <c r="B12" s="79" t="s">
        <v>156</v>
      </c>
      <c r="C12" s="1" t="str">
        <f t="shared" si="0"/>
        <v/>
      </c>
      <c r="D12" s="155"/>
      <c r="E12" s="156" t="str">
        <f t="shared" si="1"/>
        <v/>
      </c>
      <c r="F12" s="155"/>
      <c r="G12" s="156" t="str">
        <f t="shared" ref="G12" si="14">IFERROR(VLOOKUP(F12,$L$4:$T$16,6,0),"")</f>
        <v/>
      </c>
      <c r="H12" s="155"/>
      <c r="I12" s="156" t="str">
        <f t="shared" ref="I12" si="15">IFERROR(VLOOKUP(H12,$L$4:$T$16,6,0),"")</f>
        <v/>
      </c>
      <c r="J12" s="162"/>
      <c r="L12" t="str">
        <v>아우크스부르크</v>
      </c>
      <c r="M12">
        <v>1</v>
      </c>
      <c r="N12">
        <v>0</v>
      </c>
      <c r="O12">
        <v>0</v>
      </c>
      <c r="P12">
        <v>1</v>
      </c>
      <c r="Q12">
        <v>2</v>
      </c>
      <c r="R12">
        <v>3</v>
      </c>
      <c r="S12">
        <v>-1</v>
      </c>
      <c r="T12">
        <v>0</v>
      </c>
    </row>
    <row r="13" spans="2:20" x14ac:dyDescent="0.3">
      <c r="B13" s="79" t="s">
        <v>40</v>
      </c>
      <c r="C13" s="1">
        <f t="shared" si="0"/>
        <v>0</v>
      </c>
      <c r="D13" s="155" t="str">
        <f>IF(B13="부전승",B14,IF(B14="부전승",B13,IF(VLOOKUP(B13,$L$5:$N$16,3,0)=1,B13,B14)))</f>
        <v>PSV</v>
      </c>
      <c r="E13" s="156">
        <f t="shared" ref="E13" si="16">IFERROR(VLOOKUP(D13,$L$20:$T$28,6,0),"")</f>
        <v>0</v>
      </c>
      <c r="F13" s="155"/>
      <c r="G13" s="156" t="str">
        <f t="shared" si="10"/>
        <v/>
      </c>
      <c r="H13" s="155"/>
      <c r="I13" s="156" t="str">
        <f t="shared" ref="I13" si="17">IFERROR(VLOOKUP(H13,$L$20:$T$28,6,0),"")</f>
        <v/>
      </c>
      <c r="J13" s="162"/>
      <c r="L13" t="str">
        <v>첼시</v>
      </c>
      <c r="M13">
        <v>1</v>
      </c>
      <c r="N13">
        <v>0</v>
      </c>
      <c r="O13">
        <v>0</v>
      </c>
      <c r="P13">
        <v>1</v>
      </c>
      <c r="Q13">
        <v>0</v>
      </c>
      <c r="R13">
        <v>2</v>
      </c>
      <c r="S13">
        <v>-2</v>
      </c>
      <c r="T13">
        <v>0</v>
      </c>
    </row>
    <row r="14" spans="2:20" x14ac:dyDescent="0.3">
      <c r="B14" s="79" t="s">
        <v>56</v>
      </c>
      <c r="C14" s="1">
        <f t="shared" si="0"/>
        <v>3</v>
      </c>
      <c r="D14" s="155"/>
      <c r="E14" s="156" t="str">
        <f t="shared" si="1"/>
        <v/>
      </c>
      <c r="F14" s="155"/>
      <c r="G14" s="156" t="str">
        <f t="shared" ref="G14" si="18">IFERROR(VLOOKUP(F14,$L$4:$T$16,6,0),"")</f>
        <v/>
      </c>
      <c r="H14" s="155"/>
      <c r="I14" s="156" t="str">
        <f t="shared" ref="I14" si="19">IFERROR(VLOOKUP(H14,$L$4:$T$16,6,0),"")</f>
        <v/>
      </c>
      <c r="J14" s="162"/>
      <c r="L14" t="str">
        <v>유벤투스</v>
      </c>
      <c r="M14">
        <v>1</v>
      </c>
      <c r="N14">
        <v>0</v>
      </c>
      <c r="O14">
        <v>0</v>
      </c>
      <c r="P14">
        <v>1</v>
      </c>
      <c r="Q14">
        <v>0</v>
      </c>
      <c r="R14">
        <v>3</v>
      </c>
      <c r="S14">
        <v>-3</v>
      </c>
      <c r="T14">
        <v>0</v>
      </c>
    </row>
    <row r="15" spans="2:20" x14ac:dyDescent="0.3">
      <c r="B15" s="79" t="s">
        <v>41</v>
      </c>
      <c r="C15" s="1">
        <f t="shared" si="0"/>
        <v>0</v>
      </c>
      <c r="D15" s="155" t="str">
        <f>IF(B15="부전승",B16,IF(B16="부전승",B15,IF(VLOOKUP(B15,$L$5:$N$16,3,0)=1,B15,B16)))</f>
        <v>비야레알</v>
      </c>
      <c r="E15" s="156">
        <f t="shared" ref="E15" si="20">IFERROR(VLOOKUP(D15,$L$20:$T$28,6,0),"")</f>
        <v>4</v>
      </c>
      <c r="F15" s="155" t="str">
        <f>IF(D15="부전승",D17,IF(D17="부전승",D15,IF(VLOOKUP(D15,$L$21:$N$28,3,0)=1,D15,D17)))</f>
        <v>비야레알</v>
      </c>
      <c r="G15" s="156">
        <f>IFERROR(VLOOKUP(F15,$L$31:$T$35,6,0),"")</f>
        <v>2</v>
      </c>
      <c r="H15" s="155"/>
      <c r="I15" s="156" t="str">
        <f>IFERROR(VLOOKUP(H15,$L$31:$T$35,6,0),"")</f>
        <v/>
      </c>
      <c r="J15" s="162"/>
      <c r="L15" t="str">
        <v>레알 마드리드</v>
      </c>
      <c r="M15">
        <v>1</v>
      </c>
      <c r="N15">
        <v>0</v>
      </c>
      <c r="O15">
        <v>0</v>
      </c>
      <c r="P15">
        <v>1</v>
      </c>
      <c r="Q15">
        <v>0</v>
      </c>
      <c r="R15">
        <v>4</v>
      </c>
      <c r="S15">
        <v>-4</v>
      </c>
      <c r="T15">
        <v>0</v>
      </c>
    </row>
    <row r="16" spans="2:20" x14ac:dyDescent="0.3">
      <c r="B16" s="79" t="s">
        <v>528</v>
      </c>
      <c r="C16" s="1">
        <f t="shared" si="0"/>
        <v>5</v>
      </c>
      <c r="D16" s="155"/>
      <c r="E16" s="156" t="str">
        <f t="shared" si="1"/>
        <v/>
      </c>
      <c r="F16" s="155"/>
      <c r="G16" s="156" t="str">
        <f t="shared" ref="G16" si="21">IFERROR(VLOOKUP(F16,$L$4:$T$16,6,0),"")</f>
        <v/>
      </c>
      <c r="H16" s="155"/>
      <c r="I16" s="156" t="str">
        <f t="shared" ref="I16" si="22">IFERROR(VLOOKUP(H16,$L$4:$T$16,6,0),"")</f>
        <v/>
      </c>
      <c r="J16" s="162"/>
      <c r="L16" t="str">
        <v>아틀레티코 마드리드</v>
      </c>
      <c r="M16">
        <v>1</v>
      </c>
      <c r="N16">
        <v>0</v>
      </c>
      <c r="O16">
        <v>0</v>
      </c>
      <c r="P16">
        <v>1</v>
      </c>
      <c r="Q16">
        <v>0</v>
      </c>
      <c r="R16">
        <v>5</v>
      </c>
      <c r="S16">
        <v>-5</v>
      </c>
      <c r="T16">
        <v>0</v>
      </c>
    </row>
    <row r="17" spans="2:20" x14ac:dyDescent="0.3">
      <c r="B17" s="79" t="s">
        <v>61</v>
      </c>
      <c r="C17" s="1">
        <f t="shared" si="0"/>
        <v>2</v>
      </c>
      <c r="D17" s="155" t="str">
        <f>IF(B17="부전승",B18,IF(B18="부전승",B17,IF(VLOOKUP(B17,$L$5:$N$16,3,0)=1,B17,B18)))</f>
        <v>토트넘</v>
      </c>
      <c r="E17" s="156">
        <f t="shared" ref="E17" si="23">IFERROR(VLOOKUP(D17,$L$20:$T$28,6,0),"")</f>
        <v>3</v>
      </c>
      <c r="F17" s="155"/>
      <c r="G17" s="156" t="str">
        <f t="shared" si="10"/>
        <v/>
      </c>
      <c r="H17" s="155"/>
      <c r="I17" s="156" t="str">
        <f t="shared" ref="I17" si="24">IFERROR(VLOOKUP(H17,$L$20:$T$28,6,0),"")</f>
        <v/>
      </c>
      <c r="J17" s="162"/>
    </row>
    <row r="18" spans="2:20" ht="16.399999999999999" thickBot="1" x14ac:dyDescent="0.35">
      <c r="B18" s="80" t="s">
        <v>60</v>
      </c>
      <c r="C18" s="81">
        <f t="shared" si="0"/>
        <v>0</v>
      </c>
      <c r="D18" s="160"/>
      <c r="E18" s="157" t="str">
        <f t="shared" si="1"/>
        <v/>
      </c>
      <c r="F18" s="160"/>
      <c r="G18" s="157" t="str">
        <f t="shared" ref="G18" si="25">IFERROR(VLOOKUP(F18,$L$4:$T$16,6,0),"")</f>
        <v/>
      </c>
      <c r="H18" s="160"/>
      <c r="I18" s="157" t="str">
        <f t="shared" ref="I18" si="26">IFERROR(VLOOKUP(H18,$L$4:$T$16,6,0),"")</f>
        <v/>
      </c>
      <c r="J18" s="163"/>
    </row>
    <row r="19" spans="2:20" ht="16.399999999999999" thickBot="1" x14ac:dyDescent="0.35">
      <c r="L19" s="45" t="s">
        <v>121</v>
      </c>
    </row>
    <row r="20" spans="2:20" x14ac:dyDescent="0.3">
      <c r="L20" s="44" t="s">
        <v>4</v>
      </c>
      <c r="M20" s="42" t="s">
        <v>12</v>
      </c>
      <c r="N20" s="42" t="s">
        <v>8</v>
      </c>
      <c r="O20" s="42" t="s">
        <v>9</v>
      </c>
      <c r="P20" s="42" t="s">
        <v>10</v>
      </c>
      <c r="Q20" s="42" t="s">
        <v>5</v>
      </c>
      <c r="R20" s="42" t="s">
        <v>6</v>
      </c>
      <c r="S20" s="42" t="s">
        <v>13</v>
      </c>
      <c r="T20" s="43" t="s">
        <v>35</v>
      </c>
    </row>
    <row r="21" spans="2:20" x14ac:dyDescent="0.3">
      <c r="B21" t="s">
        <v>530</v>
      </c>
      <c r="L21" t="str" cm="1">
        <f t="array" ref="L21:T28">_xlfn._xlws.SORT(_xlfn.CHOOSECOLS(_xlfn._xlws.FILTER(리그순위표[], ISNUMBER(SEARCH(L19, 리그순위표[대회 종류]))), 2, 3, 4, 5, 6, 7, 8, 9, 10), {9,8}, {-1,-1})</f>
        <v>도르트문트</v>
      </c>
      <c r="M21">
        <v>1</v>
      </c>
      <c r="N21">
        <v>1</v>
      </c>
      <c r="O21">
        <v>0</v>
      </c>
      <c r="P21">
        <v>0</v>
      </c>
      <c r="Q21">
        <v>7</v>
      </c>
      <c r="R21">
        <v>0</v>
      </c>
      <c r="S21">
        <v>7</v>
      </c>
      <c r="T21">
        <v>3</v>
      </c>
    </row>
    <row r="22" spans="2:20" x14ac:dyDescent="0.3">
      <c r="B22" t="s">
        <v>81</v>
      </c>
      <c r="L22" t="str">
        <v>인테르</v>
      </c>
      <c r="M22">
        <v>1</v>
      </c>
      <c r="N22">
        <v>1</v>
      </c>
      <c r="O22">
        <v>0</v>
      </c>
      <c r="P22">
        <v>0</v>
      </c>
      <c r="Q22">
        <v>2</v>
      </c>
      <c r="R22">
        <v>1</v>
      </c>
      <c r="S22">
        <v>1</v>
      </c>
      <c r="T22">
        <v>3</v>
      </c>
    </row>
    <row r="23" spans="2:20" ht="22.85" x14ac:dyDescent="0.3">
      <c r="B23" t="s">
        <v>156</v>
      </c>
      <c r="I23" s="82"/>
      <c r="J23" s="82"/>
      <c r="L23" t="str">
        <v>비야레알</v>
      </c>
      <c r="M23">
        <v>1</v>
      </c>
      <c r="N23">
        <v>1</v>
      </c>
      <c r="O23">
        <v>0</v>
      </c>
      <c r="P23">
        <v>0</v>
      </c>
      <c r="Q23">
        <v>4</v>
      </c>
      <c r="R23">
        <v>3</v>
      </c>
      <c r="S23">
        <v>1</v>
      </c>
      <c r="T23">
        <v>3</v>
      </c>
    </row>
    <row r="24" spans="2:20" x14ac:dyDescent="0.3">
      <c r="B24" t="s">
        <v>2</v>
      </c>
      <c r="L24" t="str">
        <v>바이에른 뮌헨</v>
      </c>
      <c r="M24">
        <v>1</v>
      </c>
      <c r="N24">
        <v>1</v>
      </c>
      <c r="O24">
        <v>0</v>
      </c>
      <c r="P24">
        <v>0</v>
      </c>
      <c r="Q24">
        <v>5</v>
      </c>
      <c r="R24">
        <v>4</v>
      </c>
      <c r="S24">
        <v>1</v>
      </c>
      <c r="T24">
        <v>3</v>
      </c>
    </row>
    <row r="25" spans="2:20" x14ac:dyDescent="0.3">
      <c r="B25" t="s">
        <v>39</v>
      </c>
      <c r="L25" t="str">
        <v>레버쿠젠</v>
      </c>
      <c r="M25">
        <v>1</v>
      </c>
      <c r="N25">
        <v>0</v>
      </c>
      <c r="O25">
        <v>0</v>
      </c>
      <c r="P25">
        <v>1</v>
      </c>
      <c r="Q25">
        <v>1</v>
      </c>
      <c r="R25">
        <v>2</v>
      </c>
      <c r="S25">
        <v>-1</v>
      </c>
      <c r="T25">
        <v>0</v>
      </c>
    </row>
    <row r="26" spans="2:20" x14ac:dyDescent="0.3">
      <c r="B26" t="s">
        <v>389</v>
      </c>
      <c r="L26" t="str">
        <v>토트넘</v>
      </c>
      <c r="M26">
        <v>1</v>
      </c>
      <c r="N26">
        <v>0</v>
      </c>
      <c r="O26">
        <v>0</v>
      </c>
      <c r="P26">
        <v>1</v>
      </c>
      <c r="Q26">
        <v>3</v>
      </c>
      <c r="R26">
        <v>4</v>
      </c>
      <c r="S26">
        <v>-1</v>
      </c>
      <c r="T26">
        <v>0</v>
      </c>
    </row>
    <row r="27" spans="2:20" x14ac:dyDescent="0.3">
      <c r="B27" t="s">
        <v>77</v>
      </c>
      <c r="L27" t="str">
        <v>뉴캐슬 유나이티드</v>
      </c>
      <c r="M27">
        <v>1</v>
      </c>
      <c r="N27">
        <v>0</v>
      </c>
      <c r="O27">
        <v>0</v>
      </c>
      <c r="P27">
        <v>1</v>
      </c>
      <c r="Q27">
        <v>4</v>
      </c>
      <c r="R27">
        <v>5</v>
      </c>
      <c r="S27">
        <v>-1</v>
      </c>
      <c r="T27">
        <v>0</v>
      </c>
    </row>
    <row r="28" spans="2:20" x14ac:dyDescent="0.3">
      <c r="B28" t="s">
        <v>60</v>
      </c>
      <c r="L28" t="str">
        <v>PSV</v>
      </c>
      <c r="M28">
        <v>1</v>
      </c>
      <c r="N28">
        <v>0</v>
      </c>
      <c r="O28">
        <v>0</v>
      </c>
      <c r="P28">
        <v>1</v>
      </c>
      <c r="Q28">
        <v>0</v>
      </c>
      <c r="R28">
        <v>7</v>
      </c>
      <c r="S28">
        <v>-7</v>
      </c>
      <c r="T28">
        <v>0</v>
      </c>
    </row>
    <row r="29" spans="2:20" ht="16.399999999999999" thickBot="1" x14ac:dyDescent="0.35">
      <c r="B29" t="s">
        <v>44</v>
      </c>
    </row>
    <row r="30" spans="2:20" ht="16.399999999999999" thickBot="1" x14ac:dyDescent="0.35">
      <c r="B30" t="s">
        <v>40</v>
      </c>
      <c r="L30" s="45" t="s">
        <v>122</v>
      </c>
    </row>
    <row r="31" spans="2:20" x14ac:dyDescent="0.3">
      <c r="B31" t="s">
        <v>79</v>
      </c>
      <c r="L31" s="44" t="s">
        <v>4</v>
      </c>
      <c r="M31" s="42" t="s">
        <v>12</v>
      </c>
      <c r="N31" s="42" t="s">
        <v>8</v>
      </c>
      <c r="O31" s="42" t="s">
        <v>9</v>
      </c>
      <c r="P31" s="42" t="s">
        <v>10</v>
      </c>
      <c r="Q31" s="42" t="s">
        <v>5</v>
      </c>
      <c r="R31" s="42" t="s">
        <v>6</v>
      </c>
      <c r="S31" s="42" t="s">
        <v>13</v>
      </c>
      <c r="T31" s="43" t="s">
        <v>35</v>
      </c>
    </row>
    <row r="32" spans="2:20" x14ac:dyDescent="0.3">
      <c r="B32" t="s">
        <v>61</v>
      </c>
      <c r="L32" t="str" cm="1">
        <f t="array" ref="L32:T35">_xlfn._xlws.SORT(_xlfn.CHOOSECOLS(_xlfn._xlws.FILTER(리그순위표[], ISNUMBER(SEARCH(L30, 리그순위표[대회 종류]))), 2, 3, 4, 5, 6, 7, 8, 9, 10), {9,8}, {-1,-1})</f>
        <v>인테르</v>
      </c>
      <c r="M32">
        <v>1</v>
      </c>
      <c r="N32">
        <v>1</v>
      </c>
      <c r="O32">
        <v>0</v>
      </c>
      <c r="P32">
        <v>0</v>
      </c>
      <c r="Q32">
        <v>3</v>
      </c>
      <c r="R32">
        <v>0</v>
      </c>
      <c r="S32">
        <v>3</v>
      </c>
      <c r="T32">
        <v>3</v>
      </c>
    </row>
    <row r="33" spans="2:20" x14ac:dyDescent="0.3">
      <c r="B33" t="s">
        <v>80</v>
      </c>
      <c r="L33" t="str">
        <v>도르트문트</v>
      </c>
      <c r="M33">
        <v>1</v>
      </c>
      <c r="N33">
        <v>1</v>
      </c>
      <c r="O33">
        <v>0</v>
      </c>
      <c r="P33">
        <v>0</v>
      </c>
      <c r="Q33">
        <v>4</v>
      </c>
      <c r="R33">
        <v>2</v>
      </c>
      <c r="S33">
        <v>2</v>
      </c>
      <c r="T33">
        <v>3</v>
      </c>
    </row>
    <row r="34" spans="2:20" x14ac:dyDescent="0.3">
      <c r="B34" t="s">
        <v>41</v>
      </c>
      <c r="L34" t="str">
        <v>비야레알</v>
      </c>
      <c r="M34">
        <v>1</v>
      </c>
      <c r="N34">
        <v>0</v>
      </c>
      <c r="O34">
        <v>0</v>
      </c>
      <c r="P34">
        <v>1</v>
      </c>
      <c r="Q34">
        <v>2</v>
      </c>
      <c r="R34">
        <v>4</v>
      </c>
      <c r="S34">
        <v>-2</v>
      </c>
      <c r="T34">
        <v>0</v>
      </c>
    </row>
    <row r="35" spans="2:20" x14ac:dyDescent="0.3">
      <c r="B35" t="s">
        <v>42</v>
      </c>
      <c r="L35" t="str">
        <v>바이에른 뮌헨</v>
      </c>
      <c r="M35">
        <v>1</v>
      </c>
      <c r="N35">
        <v>0</v>
      </c>
      <c r="O35">
        <v>0</v>
      </c>
      <c r="P35">
        <v>1</v>
      </c>
      <c r="Q35">
        <v>0</v>
      </c>
      <c r="R35">
        <v>3</v>
      </c>
      <c r="S35">
        <v>-3</v>
      </c>
      <c r="T35">
        <v>0</v>
      </c>
    </row>
    <row r="36" spans="2:20" ht="16.399999999999999" thickBot="1" x14ac:dyDescent="0.35">
      <c r="B36" t="s">
        <v>58</v>
      </c>
    </row>
    <row r="37" spans="2:20" ht="16.399999999999999" thickBot="1" x14ac:dyDescent="0.35">
      <c r="B37" t="s">
        <v>43</v>
      </c>
      <c r="L37" s="45" t="s">
        <v>123</v>
      </c>
    </row>
    <row r="38" spans="2:20" x14ac:dyDescent="0.3">
      <c r="B38" t="s">
        <v>531</v>
      </c>
      <c r="L38" s="44" t="s">
        <v>4</v>
      </c>
      <c r="M38" s="42" t="s">
        <v>12</v>
      </c>
      <c r="N38" s="42" t="s">
        <v>8</v>
      </c>
      <c r="O38" s="42" t="s">
        <v>9</v>
      </c>
      <c r="P38" s="42" t="s">
        <v>10</v>
      </c>
      <c r="Q38" s="42" t="s">
        <v>5</v>
      </c>
      <c r="R38" s="42" t="s">
        <v>6</v>
      </c>
      <c r="S38" s="42" t="s">
        <v>13</v>
      </c>
      <c r="T38" s="43" t="s">
        <v>35</v>
      </c>
    </row>
    <row r="39" spans="2:20" x14ac:dyDescent="0.3">
      <c r="B39" t="s">
        <v>144</v>
      </c>
      <c r="D39" t="s">
        <v>532</v>
      </c>
      <c r="L39" t="str" cm="1">
        <f t="array" ref="L39:T40">_xlfn._xlws.SORT(_xlfn.CHOOSECOLS(_xlfn._xlws.FILTER(리그순위표[], ISNUMBER(SEARCH(L37, 리그순위표[대회 종류]))), 2, 3, 4, 5, 6, 7, 8, 9, 10), {9,8}, {-1,-1})</f>
        <v>인테르</v>
      </c>
      <c r="M39">
        <v>1</v>
      </c>
      <c r="N39">
        <v>1</v>
      </c>
      <c r="O39">
        <v>0</v>
      </c>
      <c r="P39">
        <v>0</v>
      </c>
      <c r="Q39">
        <v>3</v>
      </c>
      <c r="R39">
        <v>2</v>
      </c>
      <c r="S39">
        <v>1</v>
      </c>
      <c r="T39">
        <v>3</v>
      </c>
    </row>
    <row r="40" spans="2:20" x14ac:dyDescent="0.3">
      <c r="B40" t="s">
        <v>541</v>
      </c>
      <c r="D40" t="s">
        <v>533</v>
      </c>
      <c r="L40" t="str">
        <v>도르트문트</v>
      </c>
      <c r="M40">
        <v>1</v>
      </c>
      <c r="N40">
        <v>0</v>
      </c>
      <c r="O40">
        <v>0</v>
      </c>
      <c r="P40">
        <v>1</v>
      </c>
      <c r="Q40">
        <v>2</v>
      </c>
      <c r="R40">
        <v>3</v>
      </c>
      <c r="S40">
        <v>-1</v>
      </c>
      <c r="T40">
        <v>0</v>
      </c>
    </row>
    <row r="41" spans="2:20" x14ac:dyDescent="0.3">
      <c r="B41" t="s">
        <v>126</v>
      </c>
      <c r="D41" t="s">
        <v>534</v>
      </c>
    </row>
    <row r="42" spans="2:20" x14ac:dyDescent="0.3">
      <c r="B42" t="s">
        <v>542</v>
      </c>
      <c r="D42" t="s">
        <v>535</v>
      </c>
    </row>
    <row r="43" spans="2:20" x14ac:dyDescent="0.3">
      <c r="B43" t="s">
        <v>142</v>
      </c>
      <c r="D43" t="s">
        <v>536</v>
      </c>
    </row>
    <row r="44" spans="2:20" x14ac:dyDescent="0.3">
      <c r="B44" t="s">
        <v>140</v>
      </c>
      <c r="D44" t="s">
        <v>537</v>
      </c>
    </row>
    <row r="45" spans="2:20" x14ac:dyDescent="0.3">
      <c r="B45" t="s">
        <v>141</v>
      </c>
      <c r="D45" t="s">
        <v>538</v>
      </c>
    </row>
    <row r="46" spans="2:20" x14ac:dyDescent="0.3">
      <c r="B46" t="s">
        <v>102</v>
      </c>
      <c r="D46" t="s">
        <v>539</v>
      </c>
    </row>
    <row r="47" spans="2:20" x14ac:dyDescent="0.3">
      <c r="B47" t="s">
        <v>543</v>
      </c>
      <c r="D47" t="s">
        <v>540</v>
      </c>
    </row>
    <row r="48" spans="2:20" x14ac:dyDescent="0.3">
      <c r="B48" t="s">
        <v>541</v>
      </c>
    </row>
    <row r="49" spans="2:12" x14ac:dyDescent="0.3">
      <c r="B49" t="s">
        <v>151</v>
      </c>
    </row>
    <row r="50" spans="2:12" x14ac:dyDescent="0.3">
      <c r="B50" t="s">
        <v>67</v>
      </c>
    </row>
    <row r="51" spans="2:12" x14ac:dyDescent="0.3">
      <c r="B51" t="s">
        <v>150</v>
      </c>
    </row>
    <row r="52" spans="2:12" x14ac:dyDescent="0.3">
      <c r="B52" t="s">
        <v>101</v>
      </c>
    </row>
    <row r="53" spans="2:12" x14ac:dyDescent="0.3">
      <c r="B53" t="s">
        <v>76</v>
      </c>
    </row>
    <row r="54" spans="2:12" x14ac:dyDescent="0.3">
      <c r="B54" t="s">
        <v>146</v>
      </c>
    </row>
    <row r="55" spans="2:12" x14ac:dyDescent="0.3">
      <c r="F55" s="75"/>
      <c r="G55" s="75"/>
      <c r="H55" s="75"/>
      <c r="I55" s="75"/>
      <c r="J55" s="75"/>
      <c r="K55" s="75"/>
      <c r="L55" s="75"/>
    </row>
    <row r="56" spans="2:12" x14ac:dyDescent="0.3">
      <c r="F56" s="75"/>
      <c r="G56" s="75"/>
      <c r="H56" s="75"/>
      <c r="I56" s="75"/>
      <c r="J56" s="75"/>
      <c r="K56" s="75"/>
      <c r="L56" s="75"/>
    </row>
    <row r="57" spans="2:12" x14ac:dyDescent="0.3">
      <c r="F57" s="75"/>
      <c r="G57" s="75"/>
      <c r="H57" s="75"/>
      <c r="I57" s="75"/>
      <c r="J57" s="75"/>
      <c r="K57" s="75"/>
      <c r="L57" s="75"/>
    </row>
    <row r="58" spans="2:12" x14ac:dyDescent="0.3">
      <c r="F58" s="75"/>
      <c r="G58" s="75"/>
      <c r="H58" s="75"/>
      <c r="I58" s="75"/>
      <c r="J58" s="75"/>
      <c r="K58" s="75"/>
      <c r="L58" s="75"/>
    </row>
    <row r="59" spans="2:12" x14ac:dyDescent="0.3">
      <c r="F59" s="75"/>
      <c r="G59" s="75"/>
      <c r="H59" s="75"/>
      <c r="I59" s="75"/>
      <c r="J59" s="75"/>
      <c r="K59" s="75"/>
      <c r="L59" s="75"/>
    </row>
    <row r="60" spans="2:12" x14ac:dyDescent="0.3">
      <c r="F60" s="75"/>
      <c r="G60" s="75"/>
      <c r="H60" s="75"/>
      <c r="I60" s="75"/>
      <c r="J60" s="75"/>
      <c r="K60" s="75"/>
      <c r="L60" s="75"/>
    </row>
    <row r="61" spans="2:12" x14ac:dyDescent="0.3">
      <c r="F61" s="75"/>
      <c r="G61" s="75"/>
      <c r="H61" s="75"/>
      <c r="I61" s="75"/>
      <c r="J61" s="75"/>
      <c r="K61" s="75"/>
      <c r="L61" s="75"/>
    </row>
    <row r="62" spans="2:12" x14ac:dyDescent="0.3">
      <c r="F62" s="75"/>
      <c r="G62" s="75"/>
      <c r="H62" s="75"/>
      <c r="I62" s="75"/>
      <c r="J62" s="75"/>
      <c r="K62" s="75"/>
      <c r="L62" s="75"/>
    </row>
    <row r="63" spans="2:12" x14ac:dyDescent="0.3">
      <c r="F63" s="75"/>
      <c r="G63" s="75"/>
      <c r="H63" s="75"/>
      <c r="I63" s="75"/>
      <c r="J63" s="75"/>
      <c r="K63" s="75"/>
      <c r="L63" s="75"/>
    </row>
    <row r="64" spans="2:12" x14ac:dyDescent="0.3">
      <c r="F64" s="75"/>
      <c r="G64" s="75"/>
      <c r="H64" s="75"/>
      <c r="I64" s="75"/>
      <c r="J64" s="75"/>
      <c r="K64" s="75"/>
      <c r="L64" s="75"/>
    </row>
    <row r="65" spans="6:12" x14ac:dyDescent="0.3">
      <c r="F65" s="75"/>
      <c r="G65" s="75"/>
      <c r="H65" s="75"/>
      <c r="I65" s="75"/>
      <c r="J65" s="75"/>
      <c r="K65" s="75"/>
      <c r="L65" s="75"/>
    </row>
    <row r="66" spans="6:12" x14ac:dyDescent="0.3">
      <c r="F66" s="75"/>
      <c r="G66" s="75"/>
      <c r="H66" s="75"/>
      <c r="I66" s="75"/>
      <c r="J66" s="75"/>
      <c r="K66" s="75"/>
      <c r="L66" s="75"/>
    </row>
    <row r="67" spans="6:12" x14ac:dyDescent="0.3">
      <c r="F67" s="75"/>
      <c r="G67" s="75"/>
      <c r="H67" s="75"/>
      <c r="I67" s="75"/>
      <c r="J67" s="75"/>
      <c r="K67" s="75"/>
      <c r="L67" s="75"/>
    </row>
    <row r="68" spans="6:12" x14ac:dyDescent="0.3">
      <c r="F68" s="75"/>
      <c r="G68" s="75"/>
      <c r="H68" s="75"/>
      <c r="I68" s="75"/>
      <c r="J68" s="75"/>
      <c r="K68" s="75"/>
      <c r="L68" s="75"/>
    </row>
    <row r="69" spans="6:12" x14ac:dyDescent="0.3">
      <c r="F69" s="75"/>
      <c r="G69" s="75"/>
      <c r="H69" s="75"/>
      <c r="I69" s="75"/>
      <c r="J69" s="75"/>
      <c r="K69" s="75"/>
      <c r="L69" s="75"/>
    </row>
    <row r="70" spans="6:12" x14ac:dyDescent="0.3">
      <c r="F70" s="75"/>
      <c r="G70" s="75"/>
      <c r="H70" s="75"/>
      <c r="I70" s="75"/>
      <c r="J70" s="75"/>
      <c r="K70" s="75"/>
      <c r="L70" s="75"/>
    </row>
    <row r="71" spans="6:12" x14ac:dyDescent="0.3">
      <c r="F71" s="75"/>
      <c r="G71" s="75"/>
      <c r="H71" s="75"/>
      <c r="I71" s="75"/>
      <c r="J71" s="75"/>
      <c r="K71" s="75"/>
      <c r="L71" s="75"/>
    </row>
    <row r="72" spans="6:12" x14ac:dyDescent="0.3">
      <c r="F72" s="75"/>
      <c r="G72" s="75"/>
      <c r="H72" s="75"/>
      <c r="I72" s="75"/>
      <c r="J72" s="75"/>
      <c r="K72" s="75"/>
      <c r="L72" s="75"/>
    </row>
    <row r="73" spans="6:12" x14ac:dyDescent="0.3">
      <c r="F73" s="75"/>
      <c r="G73" s="75"/>
      <c r="H73" s="75"/>
      <c r="I73" s="75"/>
      <c r="J73" s="75"/>
      <c r="K73" s="75"/>
      <c r="L73" s="75"/>
    </row>
    <row r="74" spans="6:12" x14ac:dyDescent="0.3">
      <c r="F74" s="75"/>
      <c r="G74" s="75"/>
      <c r="H74" s="75"/>
      <c r="I74" s="75"/>
      <c r="J74" s="75"/>
      <c r="K74" s="75"/>
      <c r="L74" s="75"/>
    </row>
    <row r="75" spans="6:12" x14ac:dyDescent="0.3">
      <c r="F75" s="75"/>
      <c r="G75" s="75"/>
      <c r="H75" s="75"/>
      <c r="I75" s="75"/>
      <c r="J75" s="75"/>
      <c r="K75" s="75"/>
      <c r="L75" s="75"/>
    </row>
    <row r="76" spans="6:12" x14ac:dyDescent="0.3">
      <c r="F76" s="75"/>
      <c r="G76" s="75"/>
      <c r="H76" s="75"/>
      <c r="I76" s="75"/>
      <c r="J76" s="75"/>
      <c r="K76" s="75"/>
      <c r="L76" s="75"/>
    </row>
    <row r="77" spans="6:12" x14ac:dyDescent="0.3">
      <c r="F77" s="75"/>
      <c r="G77" s="75"/>
      <c r="H77" s="75"/>
      <c r="I77" s="75"/>
      <c r="J77" s="75"/>
      <c r="K77" s="75"/>
      <c r="L77" s="75"/>
    </row>
    <row r="78" spans="6:12" x14ac:dyDescent="0.3">
      <c r="F78" s="75"/>
      <c r="G78" s="75"/>
      <c r="H78" s="75"/>
      <c r="I78" s="75"/>
      <c r="J78" s="75"/>
      <c r="K78" s="75"/>
      <c r="L78" s="75"/>
    </row>
    <row r="79" spans="6:12" x14ac:dyDescent="0.3">
      <c r="F79" s="75"/>
      <c r="G79" s="75"/>
      <c r="H79" s="75"/>
      <c r="I79" s="75"/>
      <c r="J79" s="75"/>
      <c r="K79" s="75"/>
      <c r="L79" s="75"/>
    </row>
    <row r="80" spans="6:12" x14ac:dyDescent="0.3">
      <c r="F80" s="75"/>
      <c r="G80" s="75"/>
      <c r="H80" s="75"/>
      <c r="I80" s="75"/>
      <c r="J80" s="75"/>
      <c r="K80" s="75"/>
      <c r="L80" s="75"/>
    </row>
    <row r="81" spans="6:12" x14ac:dyDescent="0.3">
      <c r="F81" s="75"/>
      <c r="G81" s="75"/>
      <c r="H81" s="75"/>
      <c r="I81" s="75"/>
      <c r="J81" s="75"/>
      <c r="K81" s="75"/>
      <c r="L81" s="75"/>
    </row>
    <row r="82" spans="6:12" x14ac:dyDescent="0.3">
      <c r="F82" s="75"/>
      <c r="G82" s="75"/>
      <c r="H82" s="75"/>
      <c r="I82" s="75"/>
      <c r="J82" s="75"/>
      <c r="K82" s="75"/>
      <c r="L82" s="75"/>
    </row>
    <row r="83" spans="6:12" x14ac:dyDescent="0.3">
      <c r="F83" s="75"/>
      <c r="G83" s="75"/>
      <c r="H83" s="75"/>
      <c r="I83" s="75"/>
      <c r="J83" s="75"/>
      <c r="K83" s="75"/>
      <c r="L83" s="75"/>
    </row>
    <row r="84" spans="6:12" x14ac:dyDescent="0.3">
      <c r="F84" s="75"/>
      <c r="G84" s="75"/>
      <c r="H84" s="75"/>
      <c r="I84" s="75"/>
      <c r="J84" s="75"/>
      <c r="K84" s="75"/>
      <c r="L84" s="75"/>
    </row>
    <row r="85" spans="6:12" x14ac:dyDescent="0.3">
      <c r="F85" s="75"/>
      <c r="G85" s="75"/>
      <c r="H85" s="75"/>
      <c r="I85" s="75"/>
      <c r="J85" s="75"/>
      <c r="K85" s="75"/>
      <c r="L85" s="75"/>
    </row>
    <row r="86" spans="6:12" x14ac:dyDescent="0.3">
      <c r="F86" s="75"/>
      <c r="G86" s="75"/>
      <c r="H86" s="75"/>
      <c r="I86" s="75"/>
      <c r="J86" s="75"/>
      <c r="K86" s="75"/>
      <c r="L86" s="75"/>
    </row>
  </sheetData>
  <mergeCells count="29">
    <mergeCell ref="J3:J18"/>
    <mergeCell ref="D15:D16"/>
    <mergeCell ref="D17:D18"/>
    <mergeCell ref="F3:F6"/>
    <mergeCell ref="F7:F10"/>
    <mergeCell ref="F11:F14"/>
    <mergeCell ref="F15:F18"/>
    <mergeCell ref="E17:E18"/>
    <mergeCell ref="E15:E16"/>
    <mergeCell ref="E13:E14"/>
    <mergeCell ref="E11:E12"/>
    <mergeCell ref="D3:D4"/>
    <mergeCell ref="D5:D6"/>
    <mergeCell ref="D7:D8"/>
    <mergeCell ref="D9:D10"/>
    <mergeCell ref="D11:D12"/>
    <mergeCell ref="G3:G6"/>
    <mergeCell ref="G7:G10"/>
    <mergeCell ref="I3:I10"/>
    <mergeCell ref="I11:I18"/>
    <mergeCell ref="G11:G14"/>
    <mergeCell ref="G15:G18"/>
    <mergeCell ref="H3:H10"/>
    <mergeCell ref="H11:H18"/>
    <mergeCell ref="D13:D14"/>
    <mergeCell ref="E9:E10"/>
    <mergeCell ref="E7:E8"/>
    <mergeCell ref="E5:E6"/>
    <mergeCell ref="E3:E4"/>
  </mergeCells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4C6EF-CC68-4F18-B0CD-BFB490A78345}">
  <sheetPr codeName="Sheet6"/>
  <dimension ref="B1:U60"/>
  <sheetViews>
    <sheetView topLeftCell="A2" workbookViewId="0">
      <selection activeCell="B3" sqref="B3:B18"/>
    </sheetView>
  </sheetViews>
  <sheetFormatPr defaultRowHeight="15.7" x14ac:dyDescent="0.3"/>
  <cols>
    <col min="1" max="12" width="17.5" customWidth="1"/>
    <col min="13" max="14" width="17.5" style="1" customWidth="1"/>
    <col min="15" max="16" width="3.625" style="1" bestFit="1" customWidth="1"/>
    <col min="17" max="20" width="5.5" style="1" bestFit="1" customWidth="1"/>
    <col min="24" max="24" width="5.5" bestFit="1" customWidth="1"/>
    <col min="25" max="25" width="31.75" bestFit="1" customWidth="1"/>
  </cols>
  <sheetData>
    <row r="1" spans="2:20" ht="16.399999999999999" thickBot="1" x14ac:dyDescent="0.35"/>
    <row r="2" spans="2:20" ht="16.399999999999999" thickBot="1" x14ac:dyDescent="0.35">
      <c r="B2" s="77" t="s">
        <v>152</v>
      </c>
      <c r="C2" s="76"/>
      <c r="D2" s="77" t="s">
        <v>153</v>
      </c>
      <c r="E2" s="68"/>
      <c r="F2" s="90" t="s">
        <v>154</v>
      </c>
      <c r="G2" s="68"/>
      <c r="H2" s="77" t="s">
        <v>155</v>
      </c>
      <c r="I2" s="68"/>
      <c r="J2" s="69" t="s">
        <v>157</v>
      </c>
      <c r="K2" s="1"/>
      <c r="L2" s="71" t="s">
        <v>158</v>
      </c>
    </row>
    <row r="3" spans="2:20" x14ac:dyDescent="0.3">
      <c r="B3" s="77" t="s">
        <v>43</v>
      </c>
      <c r="C3" s="76"/>
      <c r="D3" s="159" t="str">
        <f>IF(B3="부전승",B4,IF(B4="부전승",B3,IF(VLOOKUP(B3,#REF!,3,0)=1,B3,B4)))</f>
        <v>레알 마드리드</v>
      </c>
      <c r="E3" s="158">
        <f>IFERROR(VLOOKUP(D3,$L$15:$T$23,6,0),"")</f>
        <v>10</v>
      </c>
      <c r="F3" s="159" t="str">
        <f>IF(VLOOKUP(D3,$L$15:$T$23,9,0)&gt;VLOOKUP(D5,$L$15:$T$23,9,0),D3,IF(VLOOKUP(D3,$L$15:$T$23,9,0)&lt;VLOOKUP(D5,$L$15:$T$23,9,0),D5,IF((VLOOKUP(D3,$L$15:$T$23,9,0)=VLOOKUP(D5,$L$15:$T$23,9,0))*(VLOOKUP(D3,$L$15:$T$23,8,0)&gt;VLOOKUP(D5,$L$15:$T$23,8,0)),D3,D5)))</f>
        <v>레알 마드리드</v>
      </c>
      <c r="G3" s="166">
        <f>IFERROR(VLOOKUP(F3,$L$8:$T$12,6,0),"")</f>
        <v>3</v>
      </c>
      <c r="H3" s="159" t="str">
        <f>IF(VLOOKUP(F3,$L$8:$T$12,9,0)&gt;VLOOKUP(F7,$L$8:$T$12,9,0),F3,IF(VLOOKUP(F3,$L$8:$T$12,9,0)&lt;VLOOKUP(F7,$L$8:$T$12,9,0),F7,IF((VLOOKUP(F3,$L$8:$T$12,9,0)=VLOOKUP(F7,$L$8:$T$12,9,0))*(VLOOKUP(F3,$L$8:$T$12,8,0)&gt;VLOOKUP(F7,$L$8:$T$12,8,0)),F3,F7)))</f>
        <v>맨체스터 유나이티드</v>
      </c>
      <c r="I3" s="158">
        <f>IFERROR(VLOOKUP(H3,$L$3:$T$5,6,0),"")</f>
        <v>4</v>
      </c>
      <c r="J3" s="161" t="str">
        <f>IF(H3="부전승",H11,IF(H11="부전승",H3,IF(VLOOKUP(H3,$L$4:$N$5,3,0)=1,H3,H11)))</f>
        <v>맨체스터 유나이티드</v>
      </c>
      <c r="K3" s="1"/>
      <c r="L3" s="44" t="s">
        <v>4</v>
      </c>
      <c r="M3" s="42" t="s">
        <v>12</v>
      </c>
      <c r="N3" s="42" t="s">
        <v>8</v>
      </c>
      <c r="O3" s="42" t="s">
        <v>9</v>
      </c>
      <c r="P3" s="42" t="s">
        <v>10</v>
      </c>
      <c r="Q3" s="42" t="s">
        <v>5</v>
      </c>
      <c r="R3" s="42" t="s">
        <v>6</v>
      </c>
      <c r="S3" s="42" t="s">
        <v>13</v>
      </c>
      <c r="T3" s="43" t="s">
        <v>35</v>
      </c>
    </row>
    <row r="4" spans="2:20" x14ac:dyDescent="0.3">
      <c r="B4" s="87" t="s">
        <v>156</v>
      </c>
      <c r="C4" s="1"/>
      <c r="D4" s="155"/>
      <c r="E4" s="156"/>
      <c r="F4" s="155"/>
      <c r="G4" s="164"/>
      <c r="H4" s="155"/>
      <c r="I4" s="156"/>
      <c r="J4" s="162"/>
      <c r="K4" s="1"/>
      <c r="L4" t="str" cm="1">
        <f t="array" ref="L4:T5">_xlfn._xlws.SORT(_xlfn.CHOOSECOLS(_xlfn._xlws.FILTER(리그순위표[], ISNUMBER(SEARCH(L2, 리그순위표[대회 종류]))), 2, 3, 4, 5, 6, 7, 8, 9, 10), {9,8}, {-1,-1})</f>
        <v>맨체스터 유나이티드</v>
      </c>
      <c r="M4" s="1">
        <v>1</v>
      </c>
      <c r="N4" s="1">
        <v>1</v>
      </c>
      <c r="O4" s="1">
        <v>0</v>
      </c>
      <c r="P4" s="1">
        <v>0</v>
      </c>
      <c r="Q4" s="1">
        <v>4</v>
      </c>
      <c r="R4" s="1">
        <v>2</v>
      </c>
      <c r="S4" s="1">
        <v>2</v>
      </c>
      <c r="T4" s="1">
        <v>3</v>
      </c>
    </row>
    <row r="5" spans="2:20" x14ac:dyDescent="0.3">
      <c r="B5" s="87" t="s">
        <v>56</v>
      </c>
      <c r="C5" s="1"/>
      <c r="D5" s="155" t="str">
        <f>IF(B5="부전승",B6,IF(B6="부전승",B5,IF(VLOOKUP(B5,#REF!,3,0)=1,B5,B6)))</f>
        <v>PSV</v>
      </c>
      <c r="E5" s="156">
        <f>IFERROR(VLOOKUP(D5,$L$15:$T$23,6,0),"")</f>
        <v>3</v>
      </c>
      <c r="F5" s="155"/>
      <c r="G5" s="164" t="str">
        <f t="shared" ref="G5:I9" si="0">IFERROR(VLOOKUP(F5,$L$15:$T$23,6,0),"")</f>
        <v/>
      </c>
      <c r="H5" s="155"/>
      <c r="I5" s="156" t="str">
        <f t="shared" si="0"/>
        <v/>
      </c>
      <c r="J5" s="162"/>
      <c r="K5" s="1"/>
      <c r="L5" t="str">
        <v>인테르</v>
      </c>
      <c r="M5" s="1">
        <v>1</v>
      </c>
      <c r="N5" s="1">
        <v>0</v>
      </c>
      <c r="O5" s="1">
        <v>0</v>
      </c>
      <c r="P5" s="1">
        <v>1</v>
      </c>
      <c r="Q5" s="1">
        <v>2</v>
      </c>
      <c r="R5" s="1">
        <v>4</v>
      </c>
      <c r="S5" s="1">
        <v>-2</v>
      </c>
      <c r="T5" s="1">
        <v>0</v>
      </c>
    </row>
    <row r="6" spans="2:20" ht="16.399999999999999" thickBot="1" x14ac:dyDescent="0.35">
      <c r="B6" s="87" t="s">
        <v>156</v>
      </c>
      <c r="C6" s="1"/>
      <c r="D6" s="155"/>
      <c r="E6" s="156"/>
      <c r="F6" s="155"/>
      <c r="G6" s="164"/>
      <c r="H6" s="155"/>
      <c r="I6" s="156"/>
      <c r="J6" s="162"/>
      <c r="K6" s="1"/>
      <c r="M6"/>
      <c r="N6"/>
      <c r="O6"/>
      <c r="P6"/>
      <c r="Q6"/>
      <c r="R6"/>
      <c r="S6"/>
      <c r="T6"/>
    </row>
    <row r="7" spans="2:20" ht="16.399999999999999" thickBot="1" x14ac:dyDescent="0.35">
      <c r="B7" s="87" t="s">
        <v>3</v>
      </c>
      <c r="C7" s="1"/>
      <c r="D7" s="155" t="str">
        <f>IF(B7="부전승",B8,IF(B8="부전승",B7,IF(VLOOKUP(B7,#REF!,3,0)=1,B7,B8)))</f>
        <v>도르트문트</v>
      </c>
      <c r="E7" s="156">
        <f t="shared" ref="E7" si="1">IFERROR(VLOOKUP(D7,$L$15:$T$23,6,0),"")</f>
        <v>4</v>
      </c>
      <c r="F7" s="155" t="str">
        <f>IF(VLOOKUP(D7,$L$15:$T$23,9,0)&gt;VLOOKUP(D9,$L$15:$T$23,9,0),D7,IF(VLOOKUP(D7,$L$15:$T$23,9,0)&lt;VLOOKUP(D9,$L$15:$T$23,9,0),D9,IF((VLOOKUP(D7,$L$15:$T$23,9,0)=VLOOKUP(D9,$L$15:$T$23,9,0))*(VLOOKUP(D7,$L$15:$T$23,8,0)&gt;VLOOKUP(D9,$L$15:$T$23,8,0)),D7,D9)))</f>
        <v>맨체스터 유나이티드</v>
      </c>
      <c r="G7" s="164">
        <f t="shared" ref="G7" si="2">IFERROR(VLOOKUP(F7,$L$8:$T$12,6,0),"")</f>
        <v>9</v>
      </c>
      <c r="H7" s="155"/>
      <c r="I7" s="156" t="str">
        <f t="shared" ref="I7" si="3">IFERROR(VLOOKUP(H7,$L$8:$T$12,6,0),"")</f>
        <v/>
      </c>
      <c r="J7" s="162"/>
      <c r="K7" s="1"/>
      <c r="L7" s="71" t="s">
        <v>109</v>
      </c>
    </row>
    <row r="8" spans="2:20" x14ac:dyDescent="0.3">
      <c r="B8" s="87" t="s">
        <v>156</v>
      </c>
      <c r="C8" s="1"/>
      <c r="D8" s="155"/>
      <c r="E8" s="156"/>
      <c r="F8" s="155"/>
      <c r="G8" s="164"/>
      <c r="H8" s="155"/>
      <c r="I8" s="156"/>
      <c r="J8" s="162"/>
      <c r="K8" s="1"/>
      <c r="L8" s="44" t="s">
        <v>4</v>
      </c>
      <c r="M8" s="42" t="s">
        <v>12</v>
      </c>
      <c r="N8" s="42" t="s">
        <v>8</v>
      </c>
      <c r="O8" s="42" t="s">
        <v>9</v>
      </c>
      <c r="P8" s="42" t="s">
        <v>10</v>
      </c>
      <c r="Q8" s="42" t="s">
        <v>5</v>
      </c>
      <c r="R8" s="42" t="s">
        <v>6</v>
      </c>
      <c r="S8" s="42" t="s">
        <v>13</v>
      </c>
      <c r="T8" s="43" t="s">
        <v>35</v>
      </c>
    </row>
    <row r="9" spans="2:20" x14ac:dyDescent="0.3">
      <c r="B9" s="87" t="s">
        <v>38</v>
      </c>
      <c r="C9" s="1"/>
      <c r="D9" s="155" t="str">
        <f>IF(B9="부전승",B10,IF(B10="부전승",B9,IF(VLOOKUP(B9,#REF!,3,0)=1,B9,B10)))</f>
        <v>맨체스터 유나이티드</v>
      </c>
      <c r="E9" s="156">
        <f t="shared" ref="E9" si="4">IFERROR(VLOOKUP(D9,$L$15:$T$23,6,0),"")</f>
        <v>7</v>
      </c>
      <c r="F9" s="155"/>
      <c r="G9" s="164" t="str">
        <f t="shared" ref="G9:G17" si="5">IFERROR(VLOOKUP(F9,$L$15:$T$23,6,0),"")</f>
        <v/>
      </c>
      <c r="H9" s="155"/>
      <c r="I9" s="156" t="str">
        <f t="shared" si="0"/>
        <v/>
      </c>
      <c r="J9" s="162"/>
      <c r="K9" s="1"/>
      <c r="L9" t="str" cm="1">
        <f t="array" ref="L9:T12">_xlfn._xlws.SORT(_xlfn.CHOOSECOLS(_xlfn._xlws.FILTER(리그순위표[], ISNUMBER(SEARCH(L7, 리그순위표[대회 종류]))), 2, 3, 4, 5, 6, 7, 8, 9, 10), {9,8}, {-1,-1})</f>
        <v>맨체스터 유나이티드</v>
      </c>
      <c r="M9" s="1">
        <v>3</v>
      </c>
      <c r="N9" s="1">
        <v>3</v>
      </c>
      <c r="O9" s="1">
        <v>0</v>
      </c>
      <c r="P9" s="1">
        <v>0</v>
      </c>
      <c r="Q9" s="1">
        <v>9</v>
      </c>
      <c r="R9" s="1">
        <v>3</v>
      </c>
      <c r="S9" s="1">
        <v>6</v>
      </c>
      <c r="T9" s="1">
        <v>9</v>
      </c>
    </row>
    <row r="10" spans="2:20" ht="16.399999999999999" thickBot="1" x14ac:dyDescent="0.35">
      <c r="B10" s="87" t="s">
        <v>156</v>
      </c>
      <c r="C10" s="1"/>
      <c r="D10" s="155"/>
      <c r="E10" s="157"/>
      <c r="F10" s="155"/>
      <c r="G10" s="165"/>
      <c r="H10" s="160"/>
      <c r="I10" s="157"/>
      <c r="J10" s="162"/>
      <c r="K10" s="1"/>
      <c r="L10" t="str">
        <v>인테르</v>
      </c>
      <c r="M10" s="1">
        <v>2</v>
      </c>
      <c r="N10" s="1">
        <v>2</v>
      </c>
      <c r="O10" s="1">
        <v>0</v>
      </c>
      <c r="P10" s="1">
        <v>0</v>
      </c>
      <c r="Q10" s="1">
        <v>5</v>
      </c>
      <c r="R10" s="1">
        <v>2</v>
      </c>
      <c r="S10" s="1">
        <v>3</v>
      </c>
      <c r="T10" s="1">
        <v>6</v>
      </c>
    </row>
    <row r="11" spans="2:20" x14ac:dyDescent="0.3">
      <c r="B11" s="77" t="s">
        <v>389</v>
      </c>
      <c r="C11" s="76"/>
      <c r="D11" s="159" t="str">
        <f>IF(B11="부전승",B12,IF(B12="부전승",B11,IF(VLOOKUP(B11,#REF!,3,0)=1,B11,B12)))</f>
        <v>뉴캐슬 유나이티드</v>
      </c>
      <c r="E11" s="158">
        <f t="shared" ref="E11" si="6">IFERROR(VLOOKUP(D11,$L$15:$T$23,6,0),"")</f>
        <v>5</v>
      </c>
      <c r="F11" s="159" t="str">
        <f>IF(VLOOKUP(D11,$L$15:$T$23,9,0)&gt;VLOOKUP(D13,$L$15:$T$23,9,0),D11,IF(VLOOKUP(D11,$L$15:$T$23,9,0)&lt;VLOOKUP(D13,$L$15:$T$23,9,0),D13,IF((VLOOKUP(D11,$L$15:$T$23,9,0)=VLOOKUP(D13,$L$15:$T$23,9,0))*(VLOOKUP(D11,$L$15:$T$23,8,0)&gt;VLOOKUP(D13,$L$15:$T$23,8,0)),D11,D13)))</f>
        <v>아틀레티코 마드리드</v>
      </c>
      <c r="G11" s="158">
        <f t="shared" ref="G11" si="7">IFERROR(VLOOKUP(F11,$L$8:$T$12,6,0),"")</f>
        <v>2</v>
      </c>
      <c r="H11" s="155" t="str">
        <f>IF(VLOOKUP(F11,$L$8:$T$12,9,0)&gt;VLOOKUP(F15,$L$8:$T$12,9,0),F11,IF(VLOOKUP(F11,$L$8:$T$12,9,0)&lt;VLOOKUP(F15,$L$8:$T$12,9,0),F15,IF((VLOOKUP(F11,$L$8:$T$12,9,0)=VLOOKUP(F15,$L$8:$T$12,9,0))*(VLOOKUP(F11,$L$8:$T$12,8,0)&gt;VLOOKUP(F15,$L$8:$T$12,8,0)),F11,F15)))</f>
        <v>인테르</v>
      </c>
      <c r="I11" s="156">
        <f>IFERROR(VLOOKUP(H11,$L$3:$T$5,6,0),"")</f>
        <v>2</v>
      </c>
      <c r="J11" s="162"/>
      <c r="K11" s="1"/>
      <c r="L11" t="str">
        <v>아틀레티코 마드리드</v>
      </c>
      <c r="M11" s="1">
        <v>2</v>
      </c>
      <c r="N11" s="1">
        <v>0</v>
      </c>
      <c r="O11" s="1">
        <v>0</v>
      </c>
      <c r="P11" s="1">
        <v>2</v>
      </c>
      <c r="Q11" s="1">
        <v>2</v>
      </c>
      <c r="R11" s="1">
        <v>5</v>
      </c>
      <c r="S11" s="1">
        <v>-3</v>
      </c>
      <c r="T11" s="1">
        <v>0</v>
      </c>
    </row>
    <row r="12" spans="2:20" x14ac:dyDescent="0.3">
      <c r="B12" s="87" t="s">
        <v>156</v>
      </c>
      <c r="C12" s="1"/>
      <c r="D12" s="155"/>
      <c r="E12" s="156"/>
      <c r="F12" s="155"/>
      <c r="G12" s="156"/>
      <c r="H12" s="155"/>
      <c r="I12" s="156"/>
      <c r="J12" s="162"/>
      <c r="K12" s="1"/>
      <c r="L12" t="str">
        <v>레알 마드리드</v>
      </c>
      <c r="M12" s="1">
        <v>3</v>
      </c>
      <c r="N12" s="1">
        <v>0</v>
      </c>
      <c r="O12" s="1">
        <v>0</v>
      </c>
      <c r="P12" s="1">
        <v>3</v>
      </c>
      <c r="Q12" s="1">
        <v>3</v>
      </c>
      <c r="R12" s="1">
        <v>9</v>
      </c>
      <c r="S12" s="1">
        <v>-6</v>
      </c>
      <c r="T12" s="1">
        <v>0</v>
      </c>
    </row>
    <row r="13" spans="2:20" ht="16.399999999999999" thickBot="1" x14ac:dyDescent="0.35">
      <c r="B13" s="87" t="s">
        <v>41</v>
      </c>
      <c r="C13" s="1"/>
      <c r="D13" s="155" t="str">
        <f>IF(B13="부전승",B14,IF(B14="부전승",B13,IF(VLOOKUP(B13,#REF!,3,0)=1,B13,B14)))</f>
        <v>아틀레티코 마드리드</v>
      </c>
      <c r="E13" s="156">
        <f t="shared" ref="E13" si="8">IFERROR(VLOOKUP(D13,$L$15:$T$23,6,0),"")</f>
        <v>6</v>
      </c>
      <c r="F13" s="155"/>
      <c r="G13" s="156" t="str">
        <f t="shared" si="5"/>
        <v/>
      </c>
      <c r="H13" s="155"/>
      <c r="I13" s="156" t="str">
        <f t="shared" ref="I13" si="9">IFERROR(VLOOKUP(H13,$L$15:$T$23,6,0),"")</f>
        <v/>
      </c>
      <c r="J13" s="162"/>
      <c r="K13" s="1"/>
      <c r="M13"/>
      <c r="N13"/>
      <c r="O13"/>
      <c r="P13"/>
      <c r="Q13"/>
      <c r="R13"/>
      <c r="S13"/>
      <c r="T13"/>
    </row>
    <row r="14" spans="2:20" ht="16.399999999999999" thickBot="1" x14ac:dyDescent="0.35">
      <c r="B14" s="87" t="s">
        <v>156</v>
      </c>
      <c r="C14" s="1"/>
      <c r="D14" s="155"/>
      <c r="E14" s="156"/>
      <c r="F14" s="155"/>
      <c r="G14" s="156"/>
      <c r="H14" s="155"/>
      <c r="I14" s="156"/>
      <c r="J14" s="162"/>
      <c r="K14" s="1"/>
      <c r="L14" s="70" t="s">
        <v>108</v>
      </c>
    </row>
    <row r="15" spans="2:20" x14ac:dyDescent="0.3">
      <c r="B15" s="87" t="s">
        <v>2</v>
      </c>
      <c r="C15" s="1"/>
      <c r="D15" s="155" t="str">
        <f>IF(B15="부전승",B16,IF(B16="부전승",B15,IF(VLOOKUP(B15,#REF!,3,0)=1,B15,B16)))</f>
        <v>인테르</v>
      </c>
      <c r="E15" s="156">
        <f t="shared" ref="E15" si="10">IFERROR(VLOOKUP(D15,$L$15:$T$23,6,0),"")</f>
        <v>8</v>
      </c>
      <c r="F15" s="155" t="str">
        <f>IF(VLOOKUP(D15,$L$15:$T$23,9,0)&gt;VLOOKUP(D17,$L$15:$T$23,9,0),D15,IF(VLOOKUP(D15,$L$15:$T$23,9,0)&lt;VLOOKUP(D17,$L$15:$T$23,9,0),D17,IF((VLOOKUP(D15,$L$15:$T$23,9,0)=VLOOKUP(D17,$L$15:$T$23,9,0))*(VLOOKUP(D15,$L$15:$T$23,8,0)&gt;VLOOKUP(D17,$L$15:$T$23,8,0)),D15,D17)))</f>
        <v>인테르</v>
      </c>
      <c r="G15" s="164">
        <f t="shared" ref="G15" si="11">IFERROR(VLOOKUP(F15,$L$8:$T$12,6,0),"")</f>
        <v>5</v>
      </c>
      <c r="H15" s="155"/>
      <c r="I15" s="156" t="str">
        <f t="shared" ref="I15" si="12">IFERROR(VLOOKUP(H15,$L$8:$T$12,6,0),"")</f>
        <v/>
      </c>
      <c r="J15" s="162"/>
      <c r="K15" s="1"/>
      <c r="L15" s="44" t="s">
        <v>4</v>
      </c>
      <c r="M15" s="42" t="s">
        <v>12</v>
      </c>
      <c r="N15" s="42" t="s">
        <v>8</v>
      </c>
      <c r="O15" s="42" t="s">
        <v>9</v>
      </c>
      <c r="P15" s="42" t="s">
        <v>10</v>
      </c>
      <c r="Q15" s="42" t="s">
        <v>5</v>
      </c>
      <c r="R15" s="42" t="s">
        <v>6</v>
      </c>
      <c r="S15" s="42" t="s">
        <v>13</v>
      </c>
      <c r="T15" s="43" t="s">
        <v>35</v>
      </c>
    </row>
    <row r="16" spans="2:20" x14ac:dyDescent="0.3">
      <c r="B16" s="87" t="s">
        <v>156</v>
      </c>
      <c r="C16" s="1"/>
      <c r="D16" s="155"/>
      <c r="E16" s="156"/>
      <c r="F16" s="155"/>
      <c r="G16" s="164"/>
      <c r="H16" s="155"/>
      <c r="I16" s="156"/>
      <c r="J16" s="162"/>
      <c r="K16" s="1"/>
      <c r="L16" t="str" cm="1">
        <f t="array" ref="L16:T23">_xlfn._xlws.SORT(_xlfn.CHOOSECOLS(_xlfn._xlws.FILTER(리그순위표[], ISNUMBER(SEARCH(L14, 리그순위표[대회 종류]))), 2, 3, 4, 5, 6, 7, 8, 9, 10), {9,8}, {-1,-1})</f>
        <v>레알 마드리드</v>
      </c>
      <c r="M16" s="1">
        <v>2</v>
      </c>
      <c r="N16" s="1">
        <v>2</v>
      </c>
      <c r="O16" s="1">
        <v>0</v>
      </c>
      <c r="P16" s="1">
        <v>0</v>
      </c>
      <c r="Q16" s="1">
        <v>10</v>
      </c>
      <c r="R16" s="1">
        <v>3</v>
      </c>
      <c r="S16" s="1">
        <v>7</v>
      </c>
      <c r="T16" s="1">
        <v>6</v>
      </c>
    </row>
    <row r="17" spans="2:21" x14ac:dyDescent="0.3">
      <c r="B17" s="87" t="s">
        <v>528</v>
      </c>
      <c r="C17" s="1"/>
      <c r="D17" s="155" t="str">
        <f>IF(B17="부전승",B18,IF(B18="부전승",B17,IF(VLOOKUP(B17,#REF!,3,0)=1,B17,B18)))</f>
        <v>비야레알</v>
      </c>
      <c r="E17" s="156">
        <f t="shared" ref="E17" si="13">IFERROR(VLOOKUP(D17,$L$15:$T$23,6,0),"")</f>
        <v>6</v>
      </c>
      <c r="F17" s="155"/>
      <c r="G17" s="164" t="str">
        <f t="shared" si="5"/>
        <v/>
      </c>
      <c r="H17" s="155"/>
      <c r="I17" s="156" t="str">
        <f t="shared" ref="I17" si="14">IFERROR(VLOOKUP(H17,$L$15:$T$23,6,0),"")</f>
        <v/>
      </c>
      <c r="J17" s="162"/>
      <c r="K17" s="1"/>
      <c r="L17" t="str">
        <v>맨체스터 유나이티드</v>
      </c>
      <c r="M17" s="1">
        <v>2</v>
      </c>
      <c r="N17" s="1">
        <v>2</v>
      </c>
      <c r="O17" s="1">
        <v>0</v>
      </c>
      <c r="P17" s="1">
        <v>0</v>
      </c>
      <c r="Q17" s="1">
        <v>7</v>
      </c>
      <c r="R17" s="1">
        <v>4</v>
      </c>
      <c r="S17" s="1">
        <v>3</v>
      </c>
      <c r="T17" s="1">
        <v>6</v>
      </c>
    </row>
    <row r="18" spans="2:21" ht="16.399999999999999" thickBot="1" x14ac:dyDescent="0.35">
      <c r="B18" s="88" t="s">
        <v>156</v>
      </c>
      <c r="C18" s="81"/>
      <c r="D18" s="160"/>
      <c r="E18" s="157"/>
      <c r="F18" s="160"/>
      <c r="G18" s="165"/>
      <c r="H18" s="160"/>
      <c r="I18" s="157"/>
      <c r="J18" s="163"/>
      <c r="K18" s="1"/>
      <c r="L18" t="str">
        <v>인테르</v>
      </c>
      <c r="M18" s="1">
        <v>3</v>
      </c>
      <c r="N18" s="1">
        <v>2</v>
      </c>
      <c r="O18" s="1">
        <v>0</v>
      </c>
      <c r="P18" s="1">
        <v>1</v>
      </c>
      <c r="Q18" s="1">
        <v>8</v>
      </c>
      <c r="R18" s="1">
        <v>6</v>
      </c>
      <c r="S18" s="1">
        <v>2</v>
      </c>
      <c r="T18" s="1">
        <v>6</v>
      </c>
    </row>
    <row r="19" spans="2:21" ht="16.399999999999999" thickBot="1" x14ac:dyDescent="0.35">
      <c r="L19" t="str">
        <v>아틀레티코 마드리드</v>
      </c>
      <c r="M19" s="1">
        <v>2</v>
      </c>
      <c r="N19" s="1">
        <v>1</v>
      </c>
      <c r="O19" s="1">
        <v>1</v>
      </c>
      <c r="P19" s="1">
        <v>0</v>
      </c>
      <c r="Q19" s="1">
        <v>6</v>
      </c>
      <c r="R19" s="1">
        <v>5</v>
      </c>
      <c r="S19" s="1">
        <v>1</v>
      </c>
      <c r="T19" s="1">
        <v>4</v>
      </c>
    </row>
    <row r="20" spans="2:21" ht="16.399999999999999" thickBot="1" x14ac:dyDescent="0.35">
      <c r="B20" s="66" t="s">
        <v>152</v>
      </c>
      <c r="C20" s="66"/>
      <c r="D20" s="67" t="s">
        <v>153</v>
      </c>
      <c r="E20" s="67"/>
      <c r="F20" s="67" t="s">
        <v>154</v>
      </c>
      <c r="G20" s="68"/>
      <c r="H20" s="68" t="s">
        <v>155</v>
      </c>
      <c r="I20" s="68"/>
      <c r="J20" s="69" t="s">
        <v>157</v>
      </c>
      <c r="K20" s="1"/>
      <c r="L20" t="str">
        <v>비야레알</v>
      </c>
      <c r="M20" s="1">
        <v>3</v>
      </c>
      <c r="N20" s="1">
        <v>1</v>
      </c>
      <c r="O20" s="1">
        <v>0</v>
      </c>
      <c r="P20" s="1">
        <v>2</v>
      </c>
      <c r="Q20" s="1">
        <v>6</v>
      </c>
      <c r="R20" s="1">
        <v>8</v>
      </c>
      <c r="S20" s="1">
        <v>-2</v>
      </c>
      <c r="T20" s="1">
        <v>3</v>
      </c>
    </row>
    <row r="21" spans="2:21" x14ac:dyDescent="0.3">
      <c r="B21" s="66" t="e" vm="15">
        <f>IFERROR(VLOOKUP(B3,시즌이미지12[[팀명]:[사이즈35]],3,0),B3)</f>
        <v>#VALUE!</v>
      </c>
      <c r="C21" s="66"/>
      <c r="D21" s="161" t="e" vm="15">
        <f>IF(B21="부전승",B22,IF(B22="부전승",B21,IF(VLOOKUP(B21,#REF!,3,0)=1,B21,B22)))</f>
        <v>#VALUE!</v>
      </c>
      <c r="E21" s="67"/>
      <c r="F21" s="161" t="e" vm="15">
        <f>IFERROR(VLOOKUP(F3,시즌이미지12[[팀명]:[사이즈35]],3,0),F3)</f>
        <v>#VALUE!</v>
      </c>
      <c r="G21" s="68"/>
      <c r="H21" s="166" t="e" vm="18">
        <f>IFERROR(VLOOKUP(H3,시즌이미지12[[팀명]:[사이즈35]],3,0),H3)</f>
        <v>#VALUE!</v>
      </c>
      <c r="I21" s="68"/>
      <c r="J21" s="161" t="e" vm="18">
        <f>IFERROR(VLOOKUP(J3,시즌이미지12[[팀명]:[사이즈35]],3,0),J3)</f>
        <v>#VALUE!</v>
      </c>
      <c r="K21" s="1"/>
      <c r="L21" t="str">
        <v>뉴캐슬 유나이티드</v>
      </c>
      <c r="M21" s="1">
        <v>2</v>
      </c>
      <c r="N21" s="1">
        <v>0</v>
      </c>
      <c r="O21" s="1">
        <v>1</v>
      </c>
      <c r="P21" s="1">
        <v>1</v>
      </c>
      <c r="Q21" s="1">
        <v>5</v>
      </c>
      <c r="R21" s="1">
        <v>6</v>
      </c>
      <c r="S21" s="1">
        <v>-1</v>
      </c>
      <c r="T21" s="1">
        <v>1</v>
      </c>
    </row>
    <row r="22" spans="2:21" x14ac:dyDescent="0.3">
      <c r="B22" s="72" t="str">
        <f>IFERROR(VLOOKUP(B4,시즌이미지12[[팀명]:[사이즈35]],3,0),B4)</f>
        <v>부전승</v>
      </c>
      <c r="C22" s="72"/>
      <c r="D22" s="162"/>
      <c r="E22" s="83"/>
      <c r="F22" s="162">
        <f>IFERROR(VLOOKUP(F4,시즌이미지12[[팀명]:[사이즈35]],3,0),F4)</f>
        <v>0</v>
      </c>
      <c r="G22" s="84"/>
      <c r="H22" s="164">
        <f>IFERROR(VLOOKUP(H4,시즌이미지12[[팀명]:[사이즈35]],3,0),H4)</f>
        <v>0</v>
      </c>
      <c r="I22" s="84"/>
      <c r="J22" s="162">
        <f>IFERROR(VLOOKUP(J4,시즌이미지12[[팀명]:[사이즈35]],3,0),J4)</f>
        <v>0</v>
      </c>
      <c r="K22" s="1"/>
      <c r="L22" t="str">
        <v>도르트문트</v>
      </c>
      <c r="M22" s="1">
        <v>2</v>
      </c>
      <c r="N22" s="1">
        <v>0</v>
      </c>
      <c r="O22" s="1">
        <v>0</v>
      </c>
      <c r="P22" s="1">
        <v>2</v>
      </c>
      <c r="Q22" s="1">
        <v>4</v>
      </c>
      <c r="R22" s="1">
        <v>7</v>
      </c>
      <c r="S22" s="1">
        <v>-3</v>
      </c>
      <c r="T22" s="1">
        <v>0</v>
      </c>
    </row>
    <row r="23" spans="2:21" x14ac:dyDescent="0.3">
      <c r="B23" s="72" t="e" vm="26">
        <f>IFERROR(VLOOKUP(B5,시즌이미지12[[팀명]:[사이즈35]],3,0),B5)</f>
        <v>#VALUE!</v>
      </c>
      <c r="C23" s="72"/>
      <c r="D23" s="162" t="e" vm="26">
        <f>IF(B23="부전승",B24,IF(B24="부전승",B23,IF(VLOOKUP(B23,#REF!,3,0)=1,B23,B24)))</f>
        <v>#VALUE!</v>
      </c>
      <c r="E23" s="83"/>
      <c r="F23" s="162">
        <f>IFERROR(VLOOKUP(F5,시즌이미지12[[팀명]:[사이즈35]],3,0),F5)</f>
        <v>0</v>
      </c>
      <c r="G23" s="84"/>
      <c r="H23" s="164">
        <f>IFERROR(VLOOKUP(H5,시즌이미지12[[팀명]:[사이즈35]],3,0),H5)</f>
        <v>0</v>
      </c>
      <c r="I23" s="84"/>
      <c r="J23" s="162">
        <f>IFERROR(VLOOKUP(J5,시즌이미지12[[팀명]:[사이즈35]],3,0),J5)</f>
        <v>0</v>
      </c>
      <c r="K23" s="1"/>
      <c r="L23" t="str">
        <v>PSV</v>
      </c>
      <c r="M23" s="1">
        <v>2</v>
      </c>
      <c r="N23" s="1">
        <v>0</v>
      </c>
      <c r="O23" s="1">
        <v>0</v>
      </c>
      <c r="P23" s="1">
        <v>2</v>
      </c>
      <c r="Q23" s="1">
        <v>3</v>
      </c>
      <c r="R23" s="1">
        <v>10</v>
      </c>
      <c r="S23" s="1">
        <v>-7</v>
      </c>
      <c r="T23" s="1">
        <v>0</v>
      </c>
    </row>
    <row r="24" spans="2:21" ht="16.399999999999999" thickBot="1" x14ac:dyDescent="0.35">
      <c r="B24" s="72" t="str">
        <f>IFERROR(VLOOKUP(B6,시즌이미지12[[팀명]:[사이즈35]],3,0),B6)</f>
        <v>부전승</v>
      </c>
      <c r="C24" s="72"/>
      <c r="D24" s="162"/>
      <c r="E24" s="83"/>
      <c r="F24" s="162">
        <f>IFERROR(VLOOKUP(F6,시즌이미지12[[팀명]:[사이즈35]],3,0),F6)</f>
        <v>0</v>
      </c>
      <c r="G24" s="84"/>
      <c r="H24" s="164">
        <f>IFERROR(VLOOKUP(H6,시즌이미지12[[팀명]:[사이즈35]],3,0),H6)</f>
        <v>0</v>
      </c>
      <c r="I24" s="84"/>
      <c r="J24" s="162">
        <f>IFERROR(VLOOKUP(J6,시즌이미지12[[팀명]:[사이즈35]],3,0),J6)</f>
        <v>0</v>
      </c>
      <c r="K24" s="1"/>
    </row>
    <row r="25" spans="2:21" ht="16.399999999999999" thickBot="1" x14ac:dyDescent="0.35">
      <c r="B25" s="72" t="e" vm="16">
        <f>IFERROR(VLOOKUP(B7,시즌이미지12[[팀명]:[사이즈35]],3,0),B7)</f>
        <v>#VALUE!</v>
      </c>
      <c r="C25" s="72"/>
      <c r="D25" s="162" t="e" vm="16">
        <f>IF(B25="부전승",B26,IF(B26="부전승",B25,IF(VLOOKUP(B25,#REF!,3,0)=1,B25,B26)))</f>
        <v>#VALUE!</v>
      </c>
      <c r="E25" s="83"/>
      <c r="F25" s="162" t="e" vm="18">
        <f>IFERROR(VLOOKUP(F7,시즌이미지12[[팀명]:[사이즈35]],3,0),F7)</f>
        <v>#VALUE!</v>
      </c>
      <c r="G25" s="84"/>
      <c r="H25" s="164">
        <f>IFERROR(VLOOKUP(H7,시즌이미지12[[팀명]:[사이즈35]],3,0),H7)</f>
        <v>0</v>
      </c>
      <c r="I25" s="84"/>
      <c r="J25" s="162">
        <f>IFERROR(VLOOKUP(J7,시즌이미지12[[팀명]:[사이즈35]],3,0),J7)</f>
        <v>0</v>
      </c>
      <c r="K25" s="1"/>
      <c r="L25" s="46" t="s">
        <v>105</v>
      </c>
    </row>
    <row r="26" spans="2:21" x14ac:dyDescent="0.3">
      <c r="B26" s="72" t="str">
        <f>IFERROR(VLOOKUP(B8,시즌이미지12[[팀명]:[사이즈35]],3,0),B8)</f>
        <v>부전승</v>
      </c>
      <c r="C26" s="72"/>
      <c r="D26" s="162"/>
      <c r="E26" s="83"/>
      <c r="F26" s="162">
        <f>IFERROR(VLOOKUP(F8,시즌이미지12[[팀명]:[사이즈35]],3,0),F8)</f>
        <v>0</v>
      </c>
      <c r="G26" s="84"/>
      <c r="H26" s="164">
        <f>IFERROR(VLOOKUP(H8,시즌이미지12[[팀명]:[사이즈35]],3,0),H8)</f>
        <v>0</v>
      </c>
      <c r="I26" s="84"/>
      <c r="J26" s="162">
        <f>IFERROR(VLOOKUP(J8,시즌이미지12[[팀명]:[사이즈35]],3,0),J8)</f>
        <v>0</v>
      </c>
      <c r="K26" s="1"/>
      <c r="L26" s="44" t="s">
        <v>4</v>
      </c>
      <c r="M26" s="42" t="s">
        <v>12</v>
      </c>
      <c r="N26" s="42" t="s">
        <v>8</v>
      </c>
      <c r="O26" s="42" t="s">
        <v>9</v>
      </c>
      <c r="P26" s="42" t="s">
        <v>10</v>
      </c>
      <c r="Q26" s="42" t="s">
        <v>5</v>
      </c>
      <c r="R26" s="42" t="s">
        <v>6</v>
      </c>
      <c r="S26" s="42" t="s">
        <v>13</v>
      </c>
      <c r="T26" s="43" t="s">
        <v>35</v>
      </c>
    </row>
    <row r="27" spans="2:21" x14ac:dyDescent="0.3">
      <c r="B27" s="72" t="e" vm="18">
        <f>IFERROR(VLOOKUP(B9,시즌이미지12[[팀명]:[사이즈35]],3,0),B9)</f>
        <v>#VALUE!</v>
      </c>
      <c r="C27" s="72"/>
      <c r="D27" s="162" t="e" vm="18">
        <f>IF(B27="부전승",B28,IF(B28="부전승",B27,IF(VLOOKUP(B27,#REF!,3,0)=1,B27,B28)))</f>
        <v>#VALUE!</v>
      </c>
      <c r="E27" s="83"/>
      <c r="F27" s="162">
        <f>IFERROR(VLOOKUP(F9,시즌이미지12[[팀명]:[사이즈35]],3,0),F9)</f>
        <v>0</v>
      </c>
      <c r="G27" s="84"/>
      <c r="H27" s="164">
        <f>IFERROR(VLOOKUP(H9,시즌이미지12[[팀명]:[사이즈35]],3,0),H9)</f>
        <v>0</v>
      </c>
      <c r="I27" s="84"/>
      <c r="J27" s="162">
        <f>IFERROR(VLOOKUP(J9,시즌이미지12[[팀명]:[사이즈35]],3,0),J9)</f>
        <v>0</v>
      </c>
      <c r="K27" s="1"/>
      <c r="L27" t="str" cm="1">
        <f t="array" ref="L27:T30">_xlfn._xlws.SORT(_xlfn.CHOOSECOLS(_xlfn._xlws.FILTER(리그순위표[], ISNUMBER(SEARCH(L25, 리그순위표[대회 종류]))), 2, 3, 4, 5, 6, 7, 8, 9, 10), {9,8}, {-1,-1})</f>
        <v>레알 마드리드</v>
      </c>
      <c r="M27" s="1">
        <v>6</v>
      </c>
      <c r="N27" s="1">
        <v>3</v>
      </c>
      <c r="O27" s="1">
        <v>1</v>
      </c>
      <c r="P27" s="1">
        <v>2</v>
      </c>
      <c r="Q27" s="1">
        <v>15</v>
      </c>
      <c r="R27" s="1">
        <v>13</v>
      </c>
      <c r="S27" s="1">
        <v>2</v>
      </c>
      <c r="T27" s="1">
        <v>10</v>
      </c>
      <c r="U27" t="s">
        <v>143</v>
      </c>
    </row>
    <row r="28" spans="2:21" ht="16.399999999999999" thickBot="1" x14ac:dyDescent="0.35">
      <c r="B28" s="73" t="str">
        <f>IFERROR(VLOOKUP(B10,시즌이미지12[[팀명]:[사이즈35]],3,0),B10)</f>
        <v>부전승</v>
      </c>
      <c r="C28" s="73"/>
      <c r="D28" s="163"/>
      <c r="E28" s="86"/>
      <c r="F28" s="163">
        <f>IFERROR(VLOOKUP(F10,시즌이미지12[[팀명]:[사이즈35]],3,0),F10)</f>
        <v>0</v>
      </c>
      <c r="G28" s="85"/>
      <c r="H28" s="165">
        <f>IFERROR(VLOOKUP(H10,시즌이미지12[[팀명]:[사이즈35]],3,0),H10)</f>
        <v>0</v>
      </c>
      <c r="I28" s="84"/>
      <c r="J28" s="162">
        <f>IFERROR(VLOOKUP(J10,시즌이미지12[[팀명]:[사이즈35]],3,0),J10)</f>
        <v>0</v>
      </c>
      <c r="K28" s="1"/>
      <c r="L28" t="str">
        <v>아틀레티코 마드리드</v>
      </c>
      <c r="M28" s="1">
        <v>6</v>
      </c>
      <c r="N28" s="1">
        <v>3</v>
      </c>
      <c r="O28" s="1">
        <v>0</v>
      </c>
      <c r="P28" s="1">
        <v>3</v>
      </c>
      <c r="Q28" s="1">
        <v>20</v>
      </c>
      <c r="R28" s="1">
        <v>16</v>
      </c>
      <c r="S28" s="1">
        <v>4</v>
      </c>
      <c r="T28" s="1">
        <v>9</v>
      </c>
      <c r="U28" t="s">
        <v>140</v>
      </c>
    </row>
    <row r="29" spans="2:21" x14ac:dyDescent="0.3">
      <c r="B29" s="72" t="e" vm="27">
        <f>IFERROR(VLOOKUP(B11,시즌이미지12[[팀명]:[사이즈35]],3,0),B11)</f>
        <v>#VALUE!</v>
      </c>
      <c r="C29" s="72"/>
      <c r="D29" s="162" t="e" vm="27">
        <f>IF(B29="부전승",B30,IF(B30="부전승",B29,IF(VLOOKUP(B29,#REF!,3,0)=1,B29,B30)))</f>
        <v>#VALUE!</v>
      </c>
      <c r="E29" s="83"/>
      <c r="F29" s="162" t="e" vm="17">
        <f>IFERROR(VLOOKUP(F11,시즌이미지12[[팀명]:[사이즈35]],3,0),F11)</f>
        <v>#VALUE!</v>
      </c>
      <c r="G29" s="84"/>
      <c r="H29" s="164" t="e" vm="24">
        <f>IFERROR(VLOOKUP(H11,시즌이미지12[[팀명]:[사이즈35]],3,0),H11)</f>
        <v>#VALUE!</v>
      </c>
      <c r="I29" s="84"/>
      <c r="J29" s="162">
        <f>IFERROR(VLOOKUP(J11,시즌이미지12[[팀명]:[사이즈35]],3,0),J11)</f>
        <v>0</v>
      </c>
      <c r="K29" s="1"/>
      <c r="L29" t="str">
        <v>첼시</v>
      </c>
      <c r="M29" s="1">
        <v>6</v>
      </c>
      <c r="N29" s="1">
        <v>2</v>
      </c>
      <c r="O29" s="1">
        <v>2</v>
      </c>
      <c r="P29" s="1">
        <v>2</v>
      </c>
      <c r="Q29" s="1">
        <v>17</v>
      </c>
      <c r="R29" s="1">
        <v>16</v>
      </c>
      <c r="S29" s="1">
        <v>1</v>
      </c>
      <c r="T29" s="1">
        <v>8</v>
      </c>
      <c r="U29" t="s">
        <v>146</v>
      </c>
    </row>
    <row r="30" spans="2:21" x14ac:dyDescent="0.3">
      <c r="B30" s="72" t="str">
        <f>IFERROR(VLOOKUP(B12,시즌이미지12[[팀명]:[사이즈35]],3,0),B12)</f>
        <v>부전승</v>
      </c>
      <c r="C30" s="72"/>
      <c r="D30" s="162"/>
      <c r="E30" s="83"/>
      <c r="F30" s="162">
        <f>IFERROR(VLOOKUP(F12,시즌이미지12[[팀명]:[사이즈35]],3,0),F12)</f>
        <v>0</v>
      </c>
      <c r="G30" s="84"/>
      <c r="H30" s="164">
        <f>IFERROR(VLOOKUP(H12,시즌이미지12[[팀명]:[사이즈35]],3,0),H12)</f>
        <v>0</v>
      </c>
      <c r="I30" s="84"/>
      <c r="J30" s="162">
        <f>IFERROR(VLOOKUP(J12,시즌이미지12[[팀명]:[사이즈35]],3,0),J12)</f>
        <v>0</v>
      </c>
      <c r="K30" s="1"/>
      <c r="L30" t="str">
        <v>레버쿠젠</v>
      </c>
      <c r="M30" s="1">
        <v>6</v>
      </c>
      <c r="N30" s="1">
        <v>2</v>
      </c>
      <c r="O30" s="1">
        <v>1</v>
      </c>
      <c r="P30" s="1">
        <v>3</v>
      </c>
      <c r="Q30" s="1">
        <v>9</v>
      </c>
      <c r="R30" s="1">
        <v>16</v>
      </c>
      <c r="S30" s="1">
        <v>-7</v>
      </c>
      <c r="T30" s="1">
        <v>7</v>
      </c>
      <c r="U30" t="s">
        <v>76</v>
      </c>
    </row>
    <row r="31" spans="2:21" ht="16.399999999999999" thickBot="1" x14ac:dyDescent="0.35">
      <c r="B31" s="72" t="e" vm="17">
        <f>IFERROR(VLOOKUP(B13,시즌이미지12[[팀명]:[사이즈35]],3,0),B13)</f>
        <v>#VALUE!</v>
      </c>
      <c r="C31" s="72"/>
      <c r="D31" s="162" t="e" vm="17">
        <f>IF(B31="부전승",B32,IF(B32="부전승",B31,IF(VLOOKUP(B31,#REF!,3,0)=1,B31,B32)))</f>
        <v>#VALUE!</v>
      </c>
      <c r="E31" s="83"/>
      <c r="F31" s="162">
        <f>IFERROR(VLOOKUP(F13,시즌이미지12[[팀명]:[사이즈35]],3,0),F13)</f>
        <v>0</v>
      </c>
      <c r="G31" s="84"/>
      <c r="H31" s="164">
        <f>IFERROR(VLOOKUP(H13,시즌이미지12[[팀명]:[사이즈35]],3,0),H13)</f>
        <v>0</v>
      </c>
      <c r="I31" s="84"/>
      <c r="J31" s="162">
        <f>IFERROR(VLOOKUP(J13,시즌이미지12[[팀명]:[사이즈35]],3,0),J13)</f>
        <v>0</v>
      </c>
      <c r="K31" s="1"/>
    </row>
    <row r="32" spans="2:21" ht="16.399999999999999" thickBot="1" x14ac:dyDescent="0.35">
      <c r="B32" s="72" t="str">
        <f>IFERROR(VLOOKUP(B14,시즌이미지12[[팀명]:[사이즈35]],3,0),B14)</f>
        <v>부전승</v>
      </c>
      <c r="C32" s="72"/>
      <c r="D32" s="162"/>
      <c r="E32" s="83"/>
      <c r="F32" s="162">
        <f>IFERROR(VLOOKUP(F14,시즌이미지12[[팀명]:[사이즈35]],3,0),F14)</f>
        <v>0</v>
      </c>
      <c r="G32" s="84"/>
      <c r="H32" s="164">
        <f>IFERROR(VLOOKUP(H14,시즌이미지12[[팀명]:[사이즈35]],3,0),H14)</f>
        <v>0</v>
      </c>
      <c r="I32" s="84"/>
      <c r="J32" s="162">
        <f>IFERROR(VLOOKUP(J14,시즌이미지12[[팀명]:[사이즈35]],3,0),J14)</f>
        <v>0</v>
      </c>
      <c r="K32" s="1"/>
      <c r="L32" s="46" t="s">
        <v>104</v>
      </c>
    </row>
    <row r="33" spans="2:21" x14ac:dyDescent="0.3">
      <c r="B33" s="72" t="e" vm="24">
        <f>IFERROR(VLOOKUP(B15,시즌이미지12[[팀명]:[사이즈35]],3,0),B15)</f>
        <v>#VALUE!</v>
      </c>
      <c r="C33" s="72"/>
      <c r="D33" s="162" t="e" vm="24">
        <f>IF(B33="부전승",B34,IF(B34="부전승",B33,IF(VLOOKUP(B33,#REF!,3,0)=1,B33,B34)))</f>
        <v>#VALUE!</v>
      </c>
      <c r="E33" s="83"/>
      <c r="F33" s="162" t="e" vm="24">
        <f>IFERROR(VLOOKUP(F15,시즌이미지12[[팀명]:[사이즈35]],3,0),F15)</f>
        <v>#VALUE!</v>
      </c>
      <c r="G33" s="84"/>
      <c r="H33" s="164">
        <f>IFERROR(VLOOKUP(H15,시즌이미지12[[팀명]:[사이즈35]],3,0),H15)</f>
        <v>0</v>
      </c>
      <c r="I33" s="84"/>
      <c r="J33" s="162">
        <f>IFERROR(VLOOKUP(J15,시즌이미지12[[팀명]:[사이즈35]],3,0),J15)</f>
        <v>0</v>
      </c>
      <c r="K33" s="1"/>
      <c r="L33" s="44" t="s">
        <v>4</v>
      </c>
      <c r="M33" s="42" t="s">
        <v>12</v>
      </c>
      <c r="N33" s="42" t="s">
        <v>8</v>
      </c>
      <c r="O33" s="42" t="s">
        <v>9</v>
      </c>
      <c r="P33" s="42" t="s">
        <v>10</v>
      </c>
      <c r="Q33" s="42" t="s">
        <v>5</v>
      </c>
      <c r="R33" s="42" t="s">
        <v>6</v>
      </c>
      <c r="S33" s="42" t="s">
        <v>13</v>
      </c>
      <c r="T33" s="43" t="s">
        <v>35</v>
      </c>
    </row>
    <row r="34" spans="2:21" x14ac:dyDescent="0.3">
      <c r="B34" s="72" t="str">
        <f>IFERROR(VLOOKUP(B16,시즌이미지12[[팀명]:[사이즈35]],3,0),B16)</f>
        <v>부전승</v>
      </c>
      <c r="C34" s="72"/>
      <c r="D34" s="162"/>
      <c r="E34" s="83"/>
      <c r="F34" s="162">
        <f>IFERROR(VLOOKUP(F16,시즌이미지12[[팀명]:[사이즈35]],3,0),F16)</f>
        <v>0</v>
      </c>
      <c r="G34" s="84"/>
      <c r="H34" s="164">
        <f>IFERROR(VLOOKUP(H16,시즌이미지12[[팀명]:[사이즈35]],3,0),H16)</f>
        <v>0</v>
      </c>
      <c r="I34" s="84"/>
      <c r="J34" s="162">
        <f>IFERROR(VLOOKUP(J16,시즌이미지12[[팀명]:[사이즈35]],3,0),J16)</f>
        <v>0</v>
      </c>
      <c r="K34" s="1"/>
      <c r="L34" t="str" cm="1">
        <f t="array" ref="L34:T37">_xlfn._xlws.SORT(_xlfn.CHOOSECOLS(_xlfn._xlws.FILTER(리그순위표[], ISNUMBER(SEARCH(L32, 리그순위표[대회 종류]))), 2, 3, 4, 5, 6, 7, 8, 9, 10), {9,8}, {-1,-1})</f>
        <v>도르트문트</v>
      </c>
      <c r="M34" s="1">
        <v>6</v>
      </c>
      <c r="N34" s="1">
        <v>5</v>
      </c>
      <c r="O34" s="1">
        <v>1</v>
      </c>
      <c r="P34" s="1">
        <v>0</v>
      </c>
      <c r="Q34" s="1">
        <v>30</v>
      </c>
      <c r="R34" s="1">
        <v>10</v>
      </c>
      <c r="S34" s="1">
        <v>20</v>
      </c>
      <c r="T34" s="1">
        <v>16</v>
      </c>
      <c r="U34" t="s">
        <v>141</v>
      </c>
    </row>
    <row r="35" spans="2:21" x14ac:dyDescent="0.3">
      <c r="B35" s="72" t="e" vm="23">
        <f>IFERROR(VLOOKUP(B17,시즌이미지12[[팀명]:[사이즈35]],3,0),B17)</f>
        <v>#VALUE!</v>
      </c>
      <c r="C35" s="72"/>
      <c r="D35" s="162" t="e" vm="23">
        <f>IF(B35="부전승",B36,IF(B36="부전승",B35,IF(VLOOKUP(B35,#REF!,3,0)=1,B35,B36)))</f>
        <v>#VALUE!</v>
      </c>
      <c r="E35" s="83"/>
      <c r="F35" s="162">
        <f>IFERROR(VLOOKUP(F17,시즌이미지12[[팀명]:[사이즈35]],3,0),F17)</f>
        <v>0</v>
      </c>
      <c r="G35" s="84"/>
      <c r="H35" s="164">
        <f>IFERROR(VLOOKUP(H17,시즌이미지12[[팀명]:[사이즈35]],3,0),H17)</f>
        <v>0</v>
      </c>
      <c r="I35" s="84"/>
      <c r="J35" s="162">
        <f>IFERROR(VLOOKUP(J17,시즌이미지12[[팀명]:[사이즈35]],3,0),J17)</f>
        <v>0</v>
      </c>
      <c r="K35" s="1"/>
      <c r="L35" t="str">
        <v>맨체스터 유나이티드</v>
      </c>
      <c r="M35" s="1">
        <v>6</v>
      </c>
      <c r="N35" s="1">
        <v>3</v>
      </c>
      <c r="O35" s="1">
        <v>1</v>
      </c>
      <c r="P35" s="1">
        <v>2</v>
      </c>
      <c r="Q35" s="1">
        <v>19</v>
      </c>
      <c r="R35" s="1">
        <v>13</v>
      </c>
      <c r="S35" s="1">
        <v>6</v>
      </c>
      <c r="T35" s="1">
        <v>10</v>
      </c>
      <c r="U35" t="s">
        <v>144</v>
      </c>
    </row>
    <row r="36" spans="2:21" ht="16.399999999999999" thickBot="1" x14ac:dyDescent="0.35">
      <c r="B36" s="73" t="str">
        <f>IFERROR(VLOOKUP(B18,시즌이미지12[[팀명]:[사이즈35]],3,0),B18)</f>
        <v>부전승</v>
      </c>
      <c r="C36" s="73"/>
      <c r="D36" s="163"/>
      <c r="E36" s="86"/>
      <c r="F36" s="163">
        <f>IFERROR(VLOOKUP(F18,시즌이미지12[[팀명]:[사이즈35]],3,0),F18)</f>
        <v>0</v>
      </c>
      <c r="G36" s="85"/>
      <c r="H36" s="165">
        <f>IFERROR(VLOOKUP(H18,시즌이미지12[[팀명]:[사이즈35]],3,0),H18)</f>
        <v>0</v>
      </c>
      <c r="I36" s="85"/>
      <c r="J36" s="163">
        <f>IFERROR(VLOOKUP(J18,시즌이미지12[[팀명]:[사이즈35]],3,0),J18)</f>
        <v>0</v>
      </c>
      <c r="K36" s="1"/>
      <c r="L36" t="str">
        <v>토트넘</v>
      </c>
      <c r="M36" s="1">
        <v>6</v>
      </c>
      <c r="N36" s="1">
        <v>2</v>
      </c>
      <c r="O36" s="1">
        <v>1</v>
      </c>
      <c r="P36" s="1">
        <v>3</v>
      </c>
      <c r="Q36" s="1">
        <v>10</v>
      </c>
      <c r="R36" s="1">
        <v>19</v>
      </c>
      <c r="S36" s="1">
        <v>-9</v>
      </c>
      <c r="T36" s="1">
        <v>7</v>
      </c>
      <c r="U36" t="s">
        <v>149</v>
      </c>
    </row>
    <row r="37" spans="2:21" x14ac:dyDescent="0.3">
      <c r="L37" t="str">
        <v>아우크스부르크</v>
      </c>
      <c r="M37" s="1">
        <v>6</v>
      </c>
      <c r="N37" s="1">
        <v>0</v>
      </c>
      <c r="O37" s="1">
        <v>1</v>
      </c>
      <c r="P37" s="1">
        <v>5</v>
      </c>
      <c r="Q37" s="1">
        <v>6</v>
      </c>
      <c r="R37" s="1">
        <v>23</v>
      </c>
      <c r="S37" s="1">
        <v>-17</v>
      </c>
      <c r="T37" s="1">
        <v>1</v>
      </c>
      <c r="U37" t="s">
        <v>150</v>
      </c>
    </row>
    <row r="38" spans="2:21" ht="16.399999999999999" thickBot="1" x14ac:dyDescent="0.35"/>
    <row r="39" spans="2:21" ht="16.399999999999999" thickBot="1" x14ac:dyDescent="0.35">
      <c r="L39" s="46" t="s">
        <v>106</v>
      </c>
    </row>
    <row r="40" spans="2:21" x14ac:dyDescent="0.3">
      <c r="C40" t="s">
        <v>544</v>
      </c>
      <c r="L40" s="44" t="s">
        <v>4</v>
      </c>
      <c r="M40" s="42" t="s">
        <v>12</v>
      </c>
      <c r="N40" s="42" t="s">
        <v>8</v>
      </c>
      <c r="O40" s="42" t="s">
        <v>9</v>
      </c>
      <c r="P40" s="42" t="s">
        <v>10</v>
      </c>
      <c r="Q40" s="42" t="s">
        <v>5</v>
      </c>
      <c r="R40" s="42" t="s">
        <v>6</v>
      </c>
      <c r="S40" s="42" t="s">
        <v>13</v>
      </c>
      <c r="T40" s="43" t="s">
        <v>35</v>
      </c>
    </row>
    <row r="41" spans="2:21" x14ac:dyDescent="0.3">
      <c r="C41" t="s">
        <v>545</v>
      </c>
      <c r="L41" t="str" cm="1">
        <f t="array" ref="L41:T43">_xlfn._xlws.SORT(_xlfn.CHOOSECOLS(_xlfn._xlws.FILTER(리그순위표[], ISNUMBER(SEARCH(L39, 리그순위표[대회 종류]))), 2, 3, 4, 5, 6, 7, 8, 9, 10), {9,8}, {-1,-1})</f>
        <v>인테르</v>
      </c>
      <c r="M41" s="1">
        <v>4</v>
      </c>
      <c r="N41" s="1">
        <v>4</v>
      </c>
      <c r="O41" s="1">
        <v>0</v>
      </c>
      <c r="P41" s="1">
        <v>0</v>
      </c>
      <c r="Q41" s="1">
        <v>15</v>
      </c>
      <c r="R41" s="1">
        <v>7</v>
      </c>
      <c r="S41" s="1">
        <v>8</v>
      </c>
      <c r="T41" s="1">
        <v>12</v>
      </c>
      <c r="U41" t="s">
        <v>159</v>
      </c>
    </row>
    <row r="42" spans="2:21" x14ac:dyDescent="0.3">
      <c r="C42" t="s">
        <v>546</v>
      </c>
      <c r="L42" t="str">
        <v>PSV</v>
      </c>
      <c r="M42" s="1">
        <v>4</v>
      </c>
      <c r="N42" s="1">
        <v>0</v>
      </c>
      <c r="O42" s="1">
        <v>2</v>
      </c>
      <c r="P42" s="1">
        <v>2</v>
      </c>
      <c r="Q42" s="1">
        <v>12</v>
      </c>
      <c r="R42" s="1">
        <v>15</v>
      </c>
      <c r="S42" s="1">
        <v>-3</v>
      </c>
      <c r="T42" s="1">
        <v>2</v>
      </c>
      <c r="U42" t="s">
        <v>361</v>
      </c>
    </row>
    <row r="43" spans="2:21" x14ac:dyDescent="0.3">
      <c r="C43" t="s">
        <v>547</v>
      </c>
      <c r="L43" t="str">
        <v>유벤투스</v>
      </c>
      <c r="M43" s="1">
        <v>4</v>
      </c>
      <c r="N43" s="1">
        <v>0</v>
      </c>
      <c r="O43" s="1">
        <v>2</v>
      </c>
      <c r="P43" s="1">
        <v>2</v>
      </c>
      <c r="Q43" s="1">
        <v>7</v>
      </c>
      <c r="R43" s="1">
        <v>12</v>
      </c>
      <c r="S43" s="1">
        <v>-5</v>
      </c>
      <c r="T43" s="1">
        <v>2</v>
      </c>
      <c r="U43" t="s">
        <v>142</v>
      </c>
    </row>
    <row r="44" spans="2:21" ht="16.399999999999999" thickBot="1" x14ac:dyDescent="0.35">
      <c r="U44" t="s">
        <v>362</v>
      </c>
    </row>
    <row r="45" spans="2:21" ht="16.399999999999999" thickBot="1" x14ac:dyDescent="0.35">
      <c r="B45" t="s">
        <v>142</v>
      </c>
      <c r="L45" s="46" t="s">
        <v>107</v>
      </c>
    </row>
    <row r="46" spans="2:21" x14ac:dyDescent="0.3">
      <c r="B46" t="s">
        <v>541</v>
      </c>
      <c r="L46" s="44" t="s">
        <v>4</v>
      </c>
      <c r="M46" s="42" t="s">
        <v>12</v>
      </c>
      <c r="N46" s="42" t="s">
        <v>8</v>
      </c>
      <c r="O46" s="42" t="s">
        <v>9</v>
      </c>
      <c r="P46" s="42" t="s">
        <v>10</v>
      </c>
      <c r="Q46" s="42" t="s">
        <v>5</v>
      </c>
      <c r="R46" s="42" t="s">
        <v>6</v>
      </c>
      <c r="S46" s="42" t="s">
        <v>13</v>
      </c>
      <c r="T46" s="43" t="s">
        <v>35</v>
      </c>
    </row>
    <row r="47" spans="2:21" x14ac:dyDescent="0.3">
      <c r="B47" t="s">
        <v>67</v>
      </c>
      <c r="L47" t="str" cm="1">
        <f t="array" ref="L47:T49">_xlfn._xlws.SORT(_xlfn.CHOOSECOLS(_xlfn._xlws.FILTER(리그순위표[], ISNUMBER(SEARCH(L45, 리그순위표[대회 종류]))), 2, 3, 4, 5, 6, 7, 8, 9, 10), {9,8}, {-1,-1})</f>
        <v>비야레알</v>
      </c>
      <c r="M47" s="1">
        <v>4</v>
      </c>
      <c r="N47" s="1">
        <v>2</v>
      </c>
      <c r="O47" s="1">
        <v>2</v>
      </c>
      <c r="P47" s="1">
        <v>0</v>
      </c>
      <c r="Q47" s="1">
        <v>9</v>
      </c>
      <c r="R47" s="1">
        <v>5</v>
      </c>
      <c r="S47" s="1">
        <v>4</v>
      </c>
      <c r="T47" s="1">
        <v>8</v>
      </c>
      <c r="U47" t="s">
        <v>145</v>
      </c>
    </row>
    <row r="48" spans="2:21" x14ac:dyDescent="0.3">
      <c r="B48" t="s">
        <v>541</v>
      </c>
      <c r="L48" t="str">
        <v>바이에른 뮌헨</v>
      </c>
      <c r="M48" s="1">
        <v>4</v>
      </c>
      <c r="N48" s="1">
        <v>1</v>
      </c>
      <c r="O48" s="1">
        <v>2</v>
      </c>
      <c r="P48" s="1">
        <v>1</v>
      </c>
      <c r="Q48" s="1">
        <v>7</v>
      </c>
      <c r="R48" s="1">
        <v>6</v>
      </c>
      <c r="S48" s="1">
        <v>1</v>
      </c>
      <c r="T48" s="1">
        <v>5</v>
      </c>
      <c r="U48" t="s">
        <v>148</v>
      </c>
    </row>
    <row r="49" spans="2:21" x14ac:dyDescent="0.3">
      <c r="B49" t="s">
        <v>543</v>
      </c>
      <c r="L49" t="str">
        <v>뉴캐슬 유나이티드</v>
      </c>
      <c r="M49" s="1">
        <v>4</v>
      </c>
      <c r="N49" s="1">
        <v>1</v>
      </c>
      <c r="O49" s="1">
        <v>0</v>
      </c>
      <c r="P49" s="1">
        <v>3</v>
      </c>
      <c r="Q49" s="1">
        <v>7</v>
      </c>
      <c r="R49" s="1">
        <v>12</v>
      </c>
      <c r="S49" s="1">
        <v>-5</v>
      </c>
      <c r="T49" s="1">
        <v>3</v>
      </c>
      <c r="U49" t="s">
        <v>151</v>
      </c>
    </row>
    <row r="50" spans="2:21" x14ac:dyDescent="0.3">
      <c r="B50" t="s">
        <v>541</v>
      </c>
    </row>
    <row r="51" spans="2:21" x14ac:dyDescent="0.3">
      <c r="B51" t="s">
        <v>542</v>
      </c>
    </row>
    <row r="52" spans="2:21" x14ac:dyDescent="0.3">
      <c r="B52" t="s">
        <v>541</v>
      </c>
    </row>
    <row r="53" spans="2:21" x14ac:dyDescent="0.3">
      <c r="B53" t="s">
        <v>126</v>
      </c>
    </row>
    <row r="54" spans="2:21" x14ac:dyDescent="0.3">
      <c r="B54" t="s">
        <v>541</v>
      </c>
    </row>
    <row r="55" spans="2:21" x14ac:dyDescent="0.3">
      <c r="B55" t="s">
        <v>150</v>
      </c>
    </row>
    <row r="56" spans="2:21" x14ac:dyDescent="0.3">
      <c r="B56" t="s">
        <v>541</v>
      </c>
    </row>
    <row r="57" spans="2:21" x14ac:dyDescent="0.3">
      <c r="B57" t="s">
        <v>140</v>
      </c>
    </row>
    <row r="58" spans="2:21" x14ac:dyDescent="0.3">
      <c r="B58" t="s">
        <v>541</v>
      </c>
    </row>
    <row r="59" spans="2:21" x14ac:dyDescent="0.3">
      <c r="B59" t="s">
        <v>101</v>
      </c>
    </row>
    <row r="60" spans="2:21" x14ac:dyDescent="0.3">
      <c r="B60" t="s">
        <v>541</v>
      </c>
    </row>
  </sheetData>
  <mergeCells count="44">
    <mergeCell ref="I3:I10"/>
    <mergeCell ref="I11:I18"/>
    <mergeCell ref="G11:G14"/>
    <mergeCell ref="E15:E16"/>
    <mergeCell ref="E17:E18"/>
    <mergeCell ref="G3:G6"/>
    <mergeCell ref="G7:G10"/>
    <mergeCell ref="G15:G18"/>
    <mergeCell ref="E5:E6"/>
    <mergeCell ref="E7:E8"/>
    <mergeCell ref="E9:E10"/>
    <mergeCell ref="E11:E12"/>
    <mergeCell ref="E13:E14"/>
    <mergeCell ref="D3:D4"/>
    <mergeCell ref="F3:F6"/>
    <mergeCell ref="H3:H10"/>
    <mergeCell ref="J3:J18"/>
    <mergeCell ref="D5:D6"/>
    <mergeCell ref="D7:D8"/>
    <mergeCell ref="F7:F10"/>
    <mergeCell ref="D9:D10"/>
    <mergeCell ref="D11:D12"/>
    <mergeCell ref="F11:F14"/>
    <mergeCell ref="H11:H18"/>
    <mergeCell ref="D13:D14"/>
    <mergeCell ref="D15:D16"/>
    <mergeCell ref="F15:F18"/>
    <mergeCell ref="D17:D18"/>
    <mergeCell ref="E3:E4"/>
    <mergeCell ref="F33:F36"/>
    <mergeCell ref="D35:D36"/>
    <mergeCell ref="J21:J36"/>
    <mergeCell ref="D23:D24"/>
    <mergeCell ref="D25:D26"/>
    <mergeCell ref="F25:F28"/>
    <mergeCell ref="D27:D28"/>
    <mergeCell ref="D29:D30"/>
    <mergeCell ref="F29:F32"/>
    <mergeCell ref="H29:H36"/>
    <mergeCell ref="D31:D32"/>
    <mergeCell ref="D33:D34"/>
    <mergeCell ref="D21:D22"/>
    <mergeCell ref="F21:F24"/>
    <mergeCell ref="H21:H28"/>
  </mergeCells>
  <phoneticPr fontId="1" type="noConversion"/>
  <dataValidations disablePrompts="1" count="1">
    <dataValidation type="list" allowBlank="1" showInputMessage="1" showErrorMessage="1" sqref="L25 L45 L39 L32" xr:uid="{D09B571D-2A8D-428F-B4A2-D70ACD800D0A}">
      <formula1>$AH$2:$AH$15</formula1>
    </dataValidation>
  </dataValidation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2494743-AF7F-4556-9115-9099FCFCF25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1부리그</vt:lpstr>
      <vt:lpstr>2부리그</vt:lpstr>
      <vt:lpstr>UCL 그룹스테이지</vt:lpstr>
      <vt:lpstr>UCL 토너먼트</vt:lpstr>
      <vt:lpstr>FA컵 토너먼트</vt:lpstr>
      <vt:lpstr>리그테이블DB</vt:lpstr>
      <vt:lpstr>득점왕DB</vt:lpstr>
      <vt:lpstr>LOGO_DB</vt:lpstr>
      <vt:lpstr>선수목록</vt:lpstr>
      <vt:lpstr>FA컵디자인</vt:lpstr>
      <vt:lpstr>UCL디자인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원영 송</dc:creator>
  <cp:lastModifiedBy>원영 송</cp:lastModifiedBy>
  <dcterms:created xsi:type="dcterms:W3CDTF">2026-04-17T00:49:04Z</dcterms:created>
  <dcterms:modified xsi:type="dcterms:W3CDTF">2026-04-21T12:14:45Z</dcterms:modified>
</cp:coreProperties>
</file>