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Override PartName="/xl/embeddings/oleObject3.bin" ContentType="application/vnd.openxmlformats-officedocument.oleObject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0" yWindow="-15" windowWidth="9645" windowHeight="8490"/>
  </bookViews>
  <sheets>
    <sheet name="Summary" sheetId="9" r:id="rId1"/>
    <sheet name="Original" sheetId="11" r:id="rId2"/>
    <sheet name="Improvement" sheetId="13" r:id="rId3"/>
    <sheet name="Layout" sheetId="14" r:id="rId4"/>
    <sheet name="Receive" sheetId="4" r:id="rId5"/>
    <sheet name="JIT" sheetId="5" r:id="rId6"/>
    <sheet name="BULKY,A仓" sheetId="6" r:id="rId7"/>
    <sheet name="FG Store" sheetId="7" r:id="rId8"/>
    <sheet name="RIR &amp; headcount" sheetId="8" r:id="rId9"/>
    <sheet name="headcount" sheetId="16" r:id="rId10"/>
    <sheet name="revenue" sheetId="15" r:id="rId11"/>
    <sheet name="Sheet3" sheetId="17" r:id="rId12"/>
  </sheets>
  <definedNames>
    <definedName name="_xlnm.Print_Area" localSheetId="6">'BULKY,A仓'!$A$1:$M$81</definedName>
    <definedName name="_xlnm.Print_Area" localSheetId="7">'FG Store'!$A$1:$K$26</definedName>
    <definedName name="_xlnm.Print_Area" localSheetId="5">JIT!$A$1:$M$30</definedName>
    <definedName name="_xlnm.Print_Area" localSheetId="4">Receive!$A$1:$N$33</definedName>
  </definedNames>
  <calcPr calcId="125725"/>
</workbook>
</file>

<file path=xl/calcChain.xml><?xml version="1.0" encoding="utf-8"?>
<calcChain xmlns="http://schemas.openxmlformats.org/spreadsheetml/2006/main">
  <c r="K24" i="4"/>
  <c r="O25" i="9"/>
  <c r="O27"/>
  <c r="O26"/>
  <c r="N88"/>
  <c r="M88"/>
  <c r="L88"/>
  <c r="K88"/>
  <c r="J88"/>
  <c r="I88"/>
  <c r="H88"/>
  <c r="G88"/>
  <c r="F88"/>
  <c r="E88"/>
  <c r="D88"/>
  <c r="C88"/>
  <c r="N83"/>
  <c r="M83"/>
  <c r="L83"/>
  <c r="K83"/>
  <c r="J83"/>
  <c r="I83"/>
  <c r="H83"/>
  <c r="G83"/>
  <c r="F83"/>
  <c r="E83"/>
  <c r="D83"/>
  <c r="C83"/>
  <c r="N82"/>
  <c r="M82"/>
  <c r="L82"/>
  <c r="K82"/>
  <c r="J82"/>
  <c r="I82"/>
  <c r="H82"/>
  <c r="G82"/>
  <c r="F82"/>
  <c r="E82"/>
  <c r="D82"/>
  <c r="C82"/>
  <c r="N80"/>
  <c r="M80"/>
  <c r="L80"/>
  <c r="K80"/>
  <c r="J80"/>
  <c r="I80"/>
  <c r="H80"/>
  <c r="G80"/>
  <c r="F80"/>
  <c r="E80"/>
  <c r="D80"/>
  <c r="C80"/>
  <c r="E50" i="16" l="1"/>
  <c r="F50"/>
  <c r="I50"/>
  <c r="J50"/>
  <c r="M50"/>
  <c r="B50"/>
  <c r="O40"/>
  <c r="C38"/>
  <c r="D38"/>
  <c r="E38"/>
  <c r="F38"/>
  <c r="G38"/>
  <c r="H38"/>
  <c r="C36"/>
  <c r="D36"/>
  <c r="E36"/>
  <c r="F36"/>
  <c r="G36"/>
  <c r="H36"/>
  <c r="C34"/>
  <c r="D34"/>
  <c r="E34"/>
  <c r="F34"/>
  <c r="G34"/>
  <c r="H34"/>
  <c r="B38"/>
  <c r="B36"/>
  <c r="B34"/>
  <c r="N37"/>
  <c r="N35"/>
  <c r="N33"/>
  <c r="N34" s="1"/>
  <c r="N30"/>
  <c r="N45"/>
  <c r="N44"/>
  <c r="N43"/>
  <c r="M24"/>
  <c r="L24"/>
  <c r="K24"/>
  <c r="J24"/>
  <c r="I24"/>
  <c r="H24"/>
  <c r="G24"/>
  <c r="F24"/>
  <c r="E24"/>
  <c r="D24"/>
  <c r="C24"/>
  <c r="B24"/>
  <c r="M21"/>
  <c r="L21"/>
  <c r="K21"/>
  <c r="J21"/>
  <c r="I21"/>
  <c r="H21"/>
  <c r="G21"/>
  <c r="F21"/>
  <c r="E21"/>
  <c r="D21"/>
  <c r="C21"/>
  <c r="B21"/>
  <c r="N20"/>
  <c r="C16"/>
  <c r="D16"/>
  <c r="E16"/>
  <c r="F16"/>
  <c r="G16"/>
  <c r="H16"/>
  <c r="I16"/>
  <c r="J16"/>
  <c r="K16"/>
  <c r="L16"/>
  <c r="M16"/>
  <c r="B16"/>
  <c r="C13"/>
  <c r="D13"/>
  <c r="E13"/>
  <c r="F13"/>
  <c r="G13"/>
  <c r="H13"/>
  <c r="I13"/>
  <c r="J13"/>
  <c r="K13"/>
  <c r="L13"/>
  <c r="M13"/>
  <c r="B13"/>
  <c r="N12"/>
  <c r="C8"/>
  <c r="D8"/>
  <c r="E8"/>
  <c r="F8"/>
  <c r="G8"/>
  <c r="H8"/>
  <c r="I8"/>
  <c r="J8"/>
  <c r="K8"/>
  <c r="L8"/>
  <c r="M8"/>
  <c r="B8"/>
  <c r="C5"/>
  <c r="D5"/>
  <c r="E5"/>
  <c r="F5"/>
  <c r="G5"/>
  <c r="H5"/>
  <c r="I5"/>
  <c r="J5"/>
  <c r="K5"/>
  <c r="L5"/>
  <c r="M5"/>
  <c r="B5"/>
  <c r="N4"/>
  <c r="O7" s="1"/>
  <c r="N22"/>
  <c r="N24" s="1"/>
  <c r="D51" s="1"/>
  <c r="N19"/>
  <c r="N14"/>
  <c r="N16" s="1"/>
  <c r="C50" s="1"/>
  <c r="N11"/>
  <c r="N13" s="1"/>
  <c r="O16" s="1"/>
  <c r="N6"/>
  <c r="N8" s="1"/>
  <c r="F49" s="1"/>
  <c r="N3"/>
  <c r="N5" s="1"/>
  <c r="J66" i="9"/>
  <c r="K66"/>
  <c r="L66"/>
  <c r="M66"/>
  <c r="N66"/>
  <c r="J61"/>
  <c r="K61"/>
  <c r="L61"/>
  <c r="M61"/>
  <c r="N61"/>
  <c r="J60"/>
  <c r="K60"/>
  <c r="L60"/>
  <c r="M60"/>
  <c r="N60"/>
  <c r="I60"/>
  <c r="H60"/>
  <c r="K58"/>
  <c r="L58"/>
  <c r="M58"/>
  <c r="N58"/>
  <c r="I58"/>
  <c r="J58"/>
  <c r="O7"/>
  <c r="O9"/>
  <c r="D66"/>
  <c r="E66"/>
  <c r="F66"/>
  <c r="G66"/>
  <c r="H66"/>
  <c r="I66"/>
  <c r="C66"/>
  <c r="O14"/>
  <c r="O13"/>
  <c r="O8"/>
  <c r="O20" s="1"/>
  <c r="O15"/>
  <c r="O21" s="1"/>
  <c r="I21"/>
  <c r="H21"/>
  <c r="G21"/>
  <c r="F21"/>
  <c r="E21"/>
  <c r="D21"/>
  <c r="I20"/>
  <c r="H20"/>
  <c r="G20"/>
  <c r="F20"/>
  <c r="E20"/>
  <c r="D20"/>
  <c r="I19"/>
  <c r="H19"/>
  <c r="G19"/>
  <c r="F19"/>
  <c r="E19"/>
  <c r="D19"/>
  <c r="C20"/>
  <c r="C21"/>
  <c r="C19"/>
  <c r="C60"/>
  <c r="B51" i="16" l="1"/>
  <c r="N51" s="1"/>
  <c r="F51"/>
  <c r="H49"/>
  <c r="O8"/>
  <c r="C51"/>
  <c r="I49"/>
  <c r="N36"/>
  <c r="M51"/>
  <c r="I51"/>
  <c r="E51"/>
  <c r="L50"/>
  <c r="H50"/>
  <c r="N50" s="1"/>
  <c r="D50"/>
  <c r="K49"/>
  <c r="G49"/>
  <c r="C49"/>
  <c r="J51"/>
  <c r="L49"/>
  <c r="D49"/>
  <c r="K51"/>
  <c r="G51"/>
  <c r="M49"/>
  <c r="E49"/>
  <c r="N38"/>
  <c r="B49"/>
  <c r="L51"/>
  <c r="H51"/>
  <c r="K50"/>
  <c r="G50"/>
  <c r="J49"/>
  <c r="N21"/>
  <c r="O24" s="1"/>
  <c r="O19" i="9"/>
  <c r="D61"/>
  <c r="E61"/>
  <c r="F61"/>
  <c r="G61"/>
  <c r="H61"/>
  <c r="I61"/>
  <c r="C61"/>
  <c r="D60"/>
  <c r="E60"/>
  <c r="F60"/>
  <c r="G60"/>
  <c r="D58"/>
  <c r="E58"/>
  <c r="F58"/>
  <c r="G58"/>
  <c r="H58"/>
  <c r="C58"/>
  <c r="J19" i="7"/>
  <c r="L28" i="5"/>
  <c r="L22"/>
  <c r="L45" i="6"/>
  <c r="L28"/>
  <c r="L22"/>
  <c r="L16"/>
  <c r="L10"/>
  <c r="N49" i="16" l="1"/>
  <c r="C46" i="9"/>
  <c r="L42"/>
  <c r="H42"/>
  <c r="L41"/>
  <c r="H41"/>
  <c r="N8" i="8"/>
  <c r="N7"/>
  <c r="N12"/>
  <c r="N11"/>
  <c r="D42" i="9" l="1"/>
  <c r="C42"/>
  <c r="D41"/>
  <c r="C41"/>
  <c r="L35"/>
  <c r="E79" l="1"/>
  <c r="E87" s="1"/>
  <c r="G79"/>
  <c r="G87" s="1"/>
  <c r="I79"/>
  <c r="K79"/>
  <c r="M79"/>
  <c r="C79"/>
  <c r="D79"/>
  <c r="D87" s="1"/>
  <c r="F79"/>
  <c r="H79"/>
  <c r="H87" s="1"/>
  <c r="J79"/>
  <c r="L79"/>
  <c r="L87" s="1"/>
  <c r="N79"/>
  <c r="M87"/>
  <c r="K87"/>
  <c r="I87"/>
  <c r="C87"/>
  <c r="N87"/>
  <c r="J87"/>
  <c r="F87"/>
  <c r="K57"/>
  <c r="K65" s="1"/>
  <c r="M57"/>
  <c r="M65" s="1"/>
  <c r="I57"/>
  <c r="L57"/>
  <c r="L65" s="1"/>
  <c r="N57"/>
  <c r="N65" s="1"/>
  <c r="J57"/>
  <c r="J65" s="1"/>
  <c r="L40"/>
  <c r="D57"/>
  <c r="D65" s="1"/>
  <c r="F57"/>
  <c r="F65" s="1"/>
  <c r="H57"/>
  <c r="H65" s="1"/>
  <c r="C57"/>
  <c r="C65" s="1"/>
  <c r="E57"/>
  <c r="E65" s="1"/>
  <c r="G57"/>
  <c r="G65" s="1"/>
  <c r="I65"/>
  <c r="N4" i="8"/>
  <c r="N3"/>
  <c r="L43" i="9" l="1"/>
  <c r="I80" i="6"/>
  <c r="J79"/>
  <c r="L79" s="1"/>
  <c r="J76"/>
  <c r="L76" s="1"/>
  <c r="I75"/>
  <c r="I81" s="1"/>
  <c r="J74"/>
  <c r="L74" s="1"/>
  <c r="J71"/>
  <c r="L71" s="1"/>
  <c r="J67"/>
  <c r="J65"/>
  <c r="J61"/>
  <c r="L61" s="1"/>
  <c r="J57"/>
  <c r="J55"/>
  <c r="J53"/>
  <c r="J51"/>
  <c r="J49"/>
  <c r="L49" s="1"/>
  <c r="J47"/>
  <c r="L47" s="1"/>
  <c r="K45"/>
  <c r="J43"/>
  <c r="L43" s="1"/>
  <c r="J41"/>
  <c r="L41" s="1"/>
  <c r="J39"/>
  <c r="K39" s="1"/>
  <c r="J35"/>
  <c r="K35" s="1"/>
  <c r="J33"/>
  <c r="K33" s="1"/>
  <c r="J29"/>
  <c r="K29" s="1"/>
  <c r="J23"/>
  <c r="K23" s="1"/>
  <c r="J17"/>
  <c r="K17" s="1"/>
  <c r="J11"/>
  <c r="K11" s="1"/>
  <c r="J8"/>
  <c r="J14" s="1"/>
  <c r="J20" s="1"/>
  <c r="J5"/>
  <c r="K5" s="1"/>
  <c r="I29" i="5"/>
  <c r="J27"/>
  <c r="K27" s="1"/>
  <c r="J25"/>
  <c r="K25" s="1"/>
  <c r="J21"/>
  <c r="K21" s="1"/>
  <c r="J19"/>
  <c r="K19" s="1"/>
  <c r="J17"/>
  <c r="J23" s="1"/>
  <c r="J11"/>
  <c r="K11" s="1"/>
  <c r="L11" s="1"/>
  <c r="L16" s="1"/>
  <c r="J8"/>
  <c r="J14" s="1"/>
  <c r="J5"/>
  <c r="K5" s="1"/>
  <c r="L6" s="1"/>
  <c r="L10" s="1"/>
  <c r="L29" s="1"/>
  <c r="D35" i="9" s="1"/>
  <c r="M32" i="4"/>
  <c r="L32"/>
  <c r="I32"/>
  <c r="K27"/>
  <c r="J27"/>
  <c r="J24"/>
  <c r="H20"/>
  <c r="H32" s="1"/>
  <c r="K17"/>
  <c r="J17"/>
  <c r="K16"/>
  <c r="J16"/>
  <c r="K14"/>
  <c r="J14"/>
  <c r="K12"/>
  <c r="J12"/>
  <c r="L46" i="6" l="1"/>
  <c r="L75"/>
  <c r="K32" i="4"/>
  <c r="H33" s="1"/>
  <c r="C35" i="9" s="1"/>
  <c r="J32" i="4"/>
  <c r="L80" i="6"/>
  <c r="E77" i="9"/>
  <c r="E84" s="1"/>
  <c r="G77"/>
  <c r="I77"/>
  <c r="K77"/>
  <c r="K84" s="1"/>
  <c r="M77"/>
  <c r="M84" s="1"/>
  <c r="C77"/>
  <c r="C55"/>
  <c r="D77"/>
  <c r="F77"/>
  <c r="F84" s="1"/>
  <c r="H77"/>
  <c r="J77"/>
  <c r="L77"/>
  <c r="L84" s="1"/>
  <c r="N77"/>
  <c r="I84"/>
  <c r="G84"/>
  <c r="C84"/>
  <c r="N84"/>
  <c r="J84"/>
  <c r="H84"/>
  <c r="D84"/>
  <c r="K34" i="6"/>
  <c r="L29"/>
  <c r="L34" s="1"/>
  <c r="L55" i="9"/>
  <c r="L62" s="1"/>
  <c r="N55"/>
  <c r="N62" s="1"/>
  <c r="I55"/>
  <c r="I62" s="1"/>
  <c r="K55"/>
  <c r="K62" s="1"/>
  <c r="M55"/>
  <c r="M62" s="1"/>
  <c r="J55"/>
  <c r="J62" s="1"/>
  <c r="C40"/>
  <c r="C43" s="1"/>
  <c r="E55"/>
  <c r="E62" s="1"/>
  <c r="G55"/>
  <c r="G62" s="1"/>
  <c r="C62"/>
  <c r="F55"/>
  <c r="F62" s="1"/>
  <c r="H55"/>
  <c r="H62" s="1"/>
  <c r="D55"/>
  <c r="D62" s="1"/>
  <c r="D40"/>
  <c r="D43" s="1"/>
  <c r="K40" i="6"/>
  <c r="L35"/>
  <c r="L40" s="1"/>
  <c r="J63"/>
  <c r="L63" s="1"/>
  <c r="L51"/>
  <c r="J59"/>
  <c r="L53"/>
  <c r="K55"/>
  <c r="L55"/>
  <c r="K57"/>
  <c r="L57"/>
  <c r="K65"/>
  <c r="L65"/>
  <c r="K67"/>
  <c r="L67"/>
  <c r="K8" i="5"/>
  <c r="K14" s="1"/>
  <c r="K17"/>
  <c r="K23" s="1"/>
  <c r="K28" s="1"/>
  <c r="K8" i="6"/>
  <c r="K10" s="1"/>
  <c r="K41"/>
  <c r="K43"/>
  <c r="L52"/>
  <c r="K47"/>
  <c r="K49"/>
  <c r="K51"/>
  <c r="K61"/>
  <c r="K71"/>
  <c r="K74"/>
  <c r="K76"/>
  <c r="K79"/>
  <c r="K16" i="5"/>
  <c r="J26" i="6"/>
  <c r="K26" s="1"/>
  <c r="K28" s="1"/>
  <c r="K20"/>
  <c r="K22" s="1"/>
  <c r="K14"/>
  <c r="K16" s="1"/>
  <c r="K53"/>
  <c r="K59" s="1"/>
  <c r="J69" l="1"/>
  <c r="K22" i="5"/>
  <c r="K63" i="6"/>
  <c r="K69"/>
  <c r="K70" s="1"/>
  <c r="L69"/>
  <c r="L59"/>
  <c r="L64" s="1"/>
  <c r="L58"/>
  <c r="K80"/>
  <c r="K75"/>
  <c r="K52"/>
  <c r="K46"/>
  <c r="K10" i="5"/>
  <c r="K29" s="1"/>
  <c r="L70" i="6"/>
  <c r="K64"/>
  <c r="K58"/>
  <c r="L81" l="1"/>
  <c r="H35" i="9" s="1"/>
  <c r="F78" s="1"/>
  <c r="F85" s="1"/>
  <c r="F89" s="1"/>
  <c r="F92" s="1"/>
  <c r="F93" s="1"/>
  <c r="K81" i="6"/>
  <c r="F56" i="9" l="1"/>
  <c r="F63" s="1"/>
  <c r="F67" s="1"/>
  <c r="F70" s="1"/>
  <c r="F71" s="1"/>
  <c r="K56"/>
  <c r="K63" s="1"/>
  <c r="K67" s="1"/>
  <c r="K70" s="1"/>
  <c r="K71" s="1"/>
  <c r="E78"/>
  <c r="E85" s="1"/>
  <c r="E89" s="1"/>
  <c r="E92" s="1"/>
  <c r="E93" s="1"/>
  <c r="J78"/>
  <c r="J85" s="1"/>
  <c r="J89" s="1"/>
  <c r="J92" s="1"/>
  <c r="J93" s="1"/>
  <c r="N56"/>
  <c r="N63" s="1"/>
  <c r="N67" s="1"/>
  <c r="N70" s="1"/>
  <c r="N71" s="1"/>
  <c r="C78"/>
  <c r="C85" s="1"/>
  <c r="C89" s="1"/>
  <c r="C92" s="1"/>
  <c r="C93" s="1"/>
  <c r="E56"/>
  <c r="E63" s="1"/>
  <c r="E67" s="1"/>
  <c r="E70" s="1"/>
  <c r="E71" s="1"/>
  <c r="D78"/>
  <c r="D85" s="1"/>
  <c r="D89" s="1"/>
  <c r="D92" s="1"/>
  <c r="D93" s="1"/>
  <c r="D56"/>
  <c r="D63" s="1"/>
  <c r="D67" s="1"/>
  <c r="D70" s="1"/>
  <c r="D71" s="1"/>
  <c r="M56"/>
  <c r="M63" s="1"/>
  <c r="M67" s="1"/>
  <c r="M70" s="1"/>
  <c r="M71" s="1"/>
  <c r="I78"/>
  <c r="I85" s="1"/>
  <c r="I89" s="1"/>
  <c r="I92" s="1"/>
  <c r="I93" s="1"/>
  <c r="N78"/>
  <c r="N85" s="1"/>
  <c r="N89" s="1"/>
  <c r="N92" s="1"/>
  <c r="N93" s="1"/>
  <c r="I56"/>
  <c r="I63" s="1"/>
  <c r="I67" s="1"/>
  <c r="I70" s="1"/>
  <c r="I71" s="1"/>
  <c r="C56"/>
  <c r="C63" s="1"/>
  <c r="C67" s="1"/>
  <c r="C70" s="1"/>
  <c r="C71" s="1"/>
  <c r="J56"/>
  <c r="J63" s="1"/>
  <c r="J67" s="1"/>
  <c r="J70" s="1"/>
  <c r="J71" s="1"/>
  <c r="M78"/>
  <c r="M85" s="1"/>
  <c r="M89" s="1"/>
  <c r="M92" s="1"/>
  <c r="M93" s="1"/>
  <c r="H78"/>
  <c r="H85" s="1"/>
  <c r="H89" s="1"/>
  <c r="H92" s="1"/>
  <c r="H93" s="1"/>
  <c r="G78"/>
  <c r="G85" s="1"/>
  <c r="G89" s="1"/>
  <c r="G92" s="1"/>
  <c r="G93" s="1"/>
  <c r="G56"/>
  <c r="G63" s="1"/>
  <c r="G67" s="1"/>
  <c r="G70" s="1"/>
  <c r="G71" s="1"/>
  <c r="H56"/>
  <c r="H63" s="1"/>
  <c r="H67" s="1"/>
  <c r="H70" s="1"/>
  <c r="H71" s="1"/>
  <c r="L56"/>
  <c r="L63" s="1"/>
  <c r="L67" s="1"/>
  <c r="L70" s="1"/>
  <c r="L71" s="1"/>
  <c r="H40"/>
  <c r="H43" s="1"/>
  <c r="C47" s="1"/>
  <c r="L78"/>
  <c r="L85" s="1"/>
  <c r="L89" s="1"/>
  <c r="L92" s="1"/>
  <c r="L93" s="1"/>
  <c r="K78"/>
  <c r="K85" s="1"/>
  <c r="K89" s="1"/>
  <c r="K92" s="1"/>
  <c r="K93" s="1"/>
  <c r="C44" l="1"/>
</calcChain>
</file>

<file path=xl/sharedStrings.xml><?xml version="1.0" encoding="utf-8"?>
<sst xmlns="http://schemas.openxmlformats.org/spreadsheetml/2006/main" count="710" uniqueCount="359">
  <si>
    <r>
      <t>CMS</t>
    </r>
    <r>
      <rPr>
        <sz val="18"/>
        <rFont val="宋体"/>
        <family val="3"/>
        <charset val="134"/>
      </rPr>
      <t>收货部效率评估</t>
    </r>
    <phoneticPr fontId="4" type="noConversion"/>
  </si>
  <si>
    <t>From:CIE</t>
    <phoneticPr fontId="4" type="noConversion"/>
  </si>
  <si>
    <t>Date:24th.2.2014              Rev:4.0</t>
    <phoneticPr fontId="4" type="noConversion"/>
  </si>
  <si>
    <t>操作
步驟</t>
    <phoneticPr fontId="4" type="noConversion"/>
  </si>
  <si>
    <t>序号</t>
    <phoneticPr fontId="4" type="noConversion"/>
  </si>
  <si>
    <t>明细</t>
    <phoneticPr fontId="4" type="noConversion"/>
  </si>
  <si>
    <t>香港料</t>
  </si>
  <si>
    <t>大陸料</t>
  </si>
  <si>
    <t>Remarks</t>
    <phoneticPr fontId="4" type="noConversion"/>
  </si>
  <si>
    <r>
      <t xml:space="preserve">計劃用時
</t>
    </r>
    <r>
      <rPr>
        <b/>
        <sz val="10"/>
        <rFont val="Arial"/>
        <family val="2"/>
      </rPr>
      <t>(</t>
    </r>
    <r>
      <rPr>
        <b/>
        <sz val="10"/>
        <rFont val="宋体"/>
        <family val="3"/>
        <charset val="134"/>
      </rPr>
      <t>分</t>
    </r>
    <r>
      <rPr>
        <b/>
        <sz val="10"/>
        <rFont val="Arial"/>
        <family val="2"/>
      </rPr>
      <t>/RIR)</t>
    </r>
    <phoneticPr fontId="4" type="noConversion"/>
  </si>
  <si>
    <t>CIE第2次确认</t>
    <phoneticPr fontId="4" type="noConversion"/>
  </si>
  <si>
    <t>CIE第3次确认</t>
    <phoneticPr fontId="4" type="noConversion"/>
  </si>
  <si>
    <r>
      <t xml:space="preserve">計劃用時
</t>
    </r>
    <r>
      <rPr>
        <b/>
        <sz val="10"/>
        <rFont val="Times New Roman"/>
        <family val="1"/>
      </rPr>
      <t>(</t>
    </r>
    <r>
      <rPr>
        <b/>
        <sz val="10"/>
        <rFont val="宋体"/>
        <family val="3"/>
        <charset val="134"/>
      </rPr>
      <t>分</t>
    </r>
    <r>
      <rPr>
        <b/>
        <sz val="12"/>
        <rFont val="Times New Roman"/>
        <family val="1"/>
      </rPr>
      <t>/RIR)</t>
    </r>
    <phoneticPr fontId="4" type="noConversion"/>
  </si>
  <si>
    <t>查單</t>
    <phoneticPr fontId="4" type="noConversion"/>
  </si>
  <si>
    <r>
      <t>接到供應商送貨單後，进入</t>
    </r>
    <r>
      <rPr>
        <sz val="9"/>
        <rFont val="Times New Roman"/>
        <family val="1"/>
      </rPr>
      <t>L1000,</t>
    </r>
    <r>
      <rPr>
        <sz val="9"/>
        <rFont val="宋体"/>
        <family val="3"/>
        <charset val="134"/>
      </rPr>
      <t>输入</t>
    </r>
    <r>
      <rPr>
        <sz val="9"/>
        <rFont val="Times New Roman"/>
        <family val="1"/>
      </rPr>
      <t>PO</t>
    </r>
    <r>
      <rPr>
        <sz val="9"/>
        <rFont val="宋体"/>
        <family val="3"/>
        <charset val="134"/>
      </rPr>
      <t>和</t>
    </r>
    <r>
      <rPr>
        <sz val="9"/>
        <rFont val="Times New Roman"/>
        <family val="1"/>
      </rPr>
      <t>PN</t>
    </r>
    <r>
      <rPr>
        <sz val="9"/>
        <rFont val="宋体"/>
        <family val="3"/>
        <charset val="134"/>
      </rPr>
      <t>，验证物料与系统是否一致</t>
    </r>
    <phoneticPr fontId="4" type="noConversion"/>
  </si>
  <si>
    <t>N/A</t>
    <phoneticPr fontId="12" type="noConversion"/>
  </si>
  <si>
    <r>
      <t>單據無誤，在送貨單上標註</t>
    </r>
    <r>
      <rPr>
        <sz val="9"/>
        <rFont val="Times New Roman"/>
        <family val="1"/>
      </rPr>
      <t>MG,</t>
    </r>
    <r>
      <rPr>
        <sz val="9"/>
        <rFont val="宋体"/>
        <family val="3"/>
        <charset val="134"/>
      </rPr>
      <t>並簽名確認</t>
    </r>
    <phoneticPr fontId="4" type="noConversion"/>
  </si>
  <si>
    <t>收貨</t>
    <phoneticPr fontId="4" type="noConversion"/>
  </si>
  <si>
    <t>檢查物料包裝是否完整、完好</t>
    <phoneticPr fontId="4" type="noConversion"/>
  </si>
  <si>
    <t>根據送貨單核對來料型號、數量，抄寫包裝狀況</t>
    <phoneticPr fontId="4" type="noConversion"/>
  </si>
  <si>
    <t>核對無誤後在送貨單、轉廠單上簽字確認</t>
    <phoneticPr fontId="4" type="noConversion"/>
  </si>
  <si>
    <r>
      <t>將物料擺放至指定待点區域（</t>
    </r>
    <r>
      <rPr>
        <sz val="9"/>
        <rFont val="Times New Roman"/>
        <family val="1"/>
      </rPr>
      <t>C1/C2)</t>
    </r>
    <phoneticPr fontId="4" type="noConversion"/>
  </si>
  <si>
    <t>做單</t>
    <phoneticPr fontId="4" type="noConversion"/>
  </si>
  <si>
    <r>
      <t>根據送貨單内容將來料信息</t>
    </r>
    <r>
      <rPr>
        <sz val="9"/>
        <rFont val="Times New Roman"/>
        <family val="1"/>
      </rPr>
      <t xml:space="preserve"> Book-in L1000</t>
    </r>
    <r>
      <rPr>
        <sz val="9"/>
        <rFont val="宋体"/>
        <family val="3"/>
        <charset val="134"/>
      </rPr>
      <t>系統，寫出</t>
    </r>
    <r>
      <rPr>
        <sz val="9"/>
        <rFont val="Times New Roman"/>
        <family val="1"/>
      </rPr>
      <t>RIR No.</t>
    </r>
    <phoneticPr fontId="4" type="noConversion"/>
  </si>
  <si>
    <t>卸車</t>
    <phoneticPr fontId="4" type="noConversion"/>
  </si>
  <si>
    <r>
      <t>將物料逐板從貨櫃卸下，根據</t>
    </r>
    <r>
      <rPr>
        <sz val="9"/>
        <rFont val="Times New Roman"/>
        <family val="1"/>
      </rPr>
      <t>PI list</t>
    </r>
    <r>
      <rPr>
        <sz val="9"/>
        <rFont val="宋体"/>
        <family val="3"/>
        <charset val="134"/>
      </rPr>
      <t>清點箱數，將物料擺放至指定物料收货区</t>
    </r>
    <phoneticPr fontId="4" type="noConversion"/>
  </si>
  <si>
    <r>
      <t>根据</t>
    </r>
    <r>
      <rPr>
        <sz val="10"/>
        <rFont val="Arial"/>
        <family val="2"/>
      </rPr>
      <t>8,9</t>
    </r>
    <r>
      <rPr>
        <sz val="10"/>
        <rFont val="宋体"/>
        <family val="3"/>
        <charset val="134"/>
      </rPr>
      <t>份收货记录计算</t>
    </r>
    <r>
      <rPr>
        <sz val="10"/>
        <rFont val="Arial"/>
        <family val="2"/>
      </rPr>
      <t>1pallet=17.77 RIR;</t>
    </r>
    <r>
      <rPr>
        <sz val="10"/>
        <rFont val="宋体"/>
        <family val="3"/>
        <charset val="134"/>
      </rPr>
      <t>重新计时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分钟完成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个</t>
    </r>
    <r>
      <rPr>
        <sz val="10"/>
        <rFont val="Arial"/>
        <family val="2"/>
      </rPr>
      <t>pallet</t>
    </r>
    <r>
      <rPr>
        <sz val="10"/>
        <rFont val="宋体"/>
        <family val="3"/>
        <charset val="134"/>
      </rPr>
      <t>并增加</t>
    </r>
    <r>
      <rPr>
        <sz val="10"/>
        <rFont val="Arial"/>
        <family val="2"/>
      </rPr>
      <t>10%</t>
    </r>
    <r>
      <rPr>
        <sz val="10"/>
        <rFont val="宋体"/>
        <family val="3"/>
        <charset val="134"/>
      </rPr>
      <t>距离宽放</t>
    </r>
    <r>
      <rPr>
        <sz val="10"/>
        <rFont val="Arial"/>
        <family val="2"/>
      </rPr>
      <t>.</t>
    </r>
    <phoneticPr fontId="4" type="noConversion"/>
  </si>
  <si>
    <t>卸货后, IC物料交到IC仓后, 需再确实箱数</t>
    <phoneticPr fontId="12" type="noConversion"/>
  </si>
  <si>
    <r>
      <t xml:space="preserve">转位置
</t>
    </r>
    <r>
      <rPr>
        <sz val="6"/>
        <rFont val="宋体"/>
        <family val="3"/>
        <charset val="134"/>
      </rPr>
      <t>(</t>
    </r>
    <r>
      <rPr>
        <sz val="6"/>
        <rFont val="Times New Roman"/>
        <family val="1"/>
      </rPr>
      <t>WEC to WTSJ)</t>
    </r>
    <phoneticPr fontId="4" type="noConversion"/>
  </si>
  <si>
    <r>
      <t>進入</t>
    </r>
    <r>
      <rPr>
        <sz val="9"/>
        <rFont val="Times New Roman"/>
        <family val="1"/>
      </rPr>
      <t>L1000</t>
    </r>
    <r>
      <rPr>
        <sz val="9"/>
        <rFont val="宋体"/>
        <family val="3"/>
        <charset val="134"/>
      </rPr>
      <t>將</t>
    </r>
    <r>
      <rPr>
        <sz val="9"/>
        <rFont val="Times New Roman"/>
        <family val="1"/>
      </rPr>
      <t>PI</t>
    </r>
    <r>
      <rPr>
        <sz val="9"/>
        <rFont val="宋体"/>
        <family val="3"/>
        <charset val="134"/>
      </rPr>
      <t>轉入沙井收貨部位置</t>
    </r>
    <phoneticPr fontId="4" type="noConversion"/>
  </si>
  <si>
    <t>4.04min完成50个RIR,根据个人电脑熟练度不同,增加宽放5%</t>
    <phoneticPr fontId="4" type="noConversion"/>
  </si>
  <si>
    <t>點料</t>
    <phoneticPr fontId="4" type="noConversion"/>
  </si>
  <si>
    <r>
      <t>按來料順序領取整板物料</t>
    </r>
    <r>
      <rPr>
        <strike/>
        <sz val="9"/>
        <color indexed="14"/>
        <rFont val="Times New Roman"/>
        <family val="1"/>
      </rPr>
      <t>invice</t>
    </r>
    <r>
      <rPr>
        <strike/>
        <sz val="9"/>
        <color indexed="14"/>
        <rFont val="宋体"/>
        <family val="3"/>
        <charset val="134"/>
      </rPr>
      <t>，在紀錄文件中錄入點料起始時間（或點料結束時間）</t>
    </r>
    <phoneticPr fontId="4" type="noConversion"/>
  </si>
  <si>
    <r>
      <t>进入</t>
    </r>
    <r>
      <rPr>
        <sz val="9"/>
        <rFont val="Times New Roman"/>
        <family val="1"/>
      </rPr>
      <t>L1000</t>
    </r>
    <r>
      <rPr>
        <sz val="9"/>
        <rFont val="宋体"/>
        <family val="3"/>
        <charset val="134"/>
      </rPr>
      <t>打印貼纸</t>
    </r>
    <phoneticPr fontId="4" type="noConversion"/>
  </si>
  <si>
    <t>41.9min完成85个RIR,根据个人电脑熟练度不同,增加宽放5%</t>
    <phoneticPr fontId="4" type="noConversion"/>
  </si>
  <si>
    <r>
      <t>Invoice</t>
    </r>
    <r>
      <rPr>
        <sz val="9"/>
        <rFont val="宋体"/>
        <family val="3"/>
        <charset val="134"/>
      </rPr>
      <t>對應實物，開箱察看包裝狀況，抄寫</t>
    </r>
    <r>
      <rPr>
        <sz val="9"/>
        <rFont val="Times New Roman"/>
        <family val="1"/>
      </rPr>
      <t>date code (MG7024 / MG5007 / MG7028)</t>
    </r>
    <phoneticPr fontId="4" type="noConversion"/>
  </si>
  <si>
    <t>根据8,9份收货记录计算须手抄date code RIR在整个RIR占有率为22.53%;重新计时92min完成27个RIR并增加5%点料员宽放.</t>
    <phoneticPr fontId="4" type="noConversion"/>
  </si>
  <si>
    <t>按先进先点原则, 顺序领料, 将物料摆放在待点区内</t>
    <phoneticPr fontId="4" type="noConversion"/>
  </si>
  <si>
    <r>
      <t>抽樣檢驗</t>
    </r>
    <r>
      <rPr>
        <strike/>
        <sz val="9"/>
        <color indexed="14"/>
        <rFont val="Times New Roman"/>
        <family val="1"/>
      </rPr>
      <t>label</t>
    </r>
    <r>
      <rPr>
        <strike/>
        <sz val="9"/>
        <color indexed="14"/>
        <rFont val="宋体"/>
        <family val="3"/>
        <charset val="134"/>
      </rPr>
      <t>掃描情況</t>
    </r>
    <phoneticPr fontId="4" type="noConversion"/>
  </si>
  <si>
    <r>
      <t>對應實物數量、</t>
    </r>
    <r>
      <rPr>
        <sz val="9"/>
        <rFont val="Times New Roman"/>
        <family val="1"/>
      </rPr>
      <t>Part No</t>
    </r>
    <r>
      <rPr>
        <sz val="9"/>
        <rFont val="宋体"/>
        <family val="3"/>
        <charset val="134"/>
      </rPr>
      <t>、</t>
    </r>
    <r>
      <rPr>
        <sz val="9"/>
        <rFont val="Times New Roman"/>
        <family val="1"/>
      </rPr>
      <t>QPL</t>
    </r>
    <r>
      <rPr>
        <sz val="9"/>
        <rFont val="宋体"/>
        <family val="3"/>
        <charset val="134"/>
      </rPr>
      <t>等信息粘貼</t>
    </r>
    <r>
      <rPr>
        <sz val="9"/>
        <rFont val="Times New Roman"/>
        <family val="1"/>
      </rPr>
      <t>label</t>
    </r>
    <phoneticPr fontId="4" type="noConversion"/>
  </si>
  <si>
    <t>按物料最少包装状况贴label及贴外箱label, 并放回外箱包装, 封箱</t>
    <phoneticPr fontId="4" type="noConversion"/>
  </si>
  <si>
    <r>
      <t>區分擺放</t>
    </r>
    <r>
      <rPr>
        <sz val="9"/>
        <rFont val="Times New Roman"/>
        <family val="1"/>
      </rPr>
      <t>STS</t>
    </r>
    <r>
      <rPr>
        <sz val="9"/>
        <rFont val="宋体"/>
        <family val="3"/>
        <charset val="134"/>
      </rPr>
      <t>物料、</t>
    </r>
    <r>
      <rPr>
        <sz val="9"/>
        <rFont val="Times New Roman"/>
        <family val="1"/>
      </rPr>
      <t>IQC</t>
    </r>
    <r>
      <rPr>
        <sz val="9"/>
        <rFont val="宋体"/>
        <family val="3"/>
        <charset val="134"/>
      </rPr>
      <t>物料，以及不同樓層物料</t>
    </r>
    <phoneticPr fontId="4" type="noConversion"/>
  </si>
  <si>
    <t>拆解空箱，擺放整齊</t>
    <phoneticPr fontId="4" type="noConversion"/>
  </si>
  <si>
    <r>
      <t>進入</t>
    </r>
    <r>
      <rPr>
        <sz val="9"/>
        <rFont val="Times New Roman"/>
        <family val="1"/>
      </rPr>
      <t>L1000,</t>
    </r>
    <r>
      <rPr>
        <sz val="9"/>
        <rFont val="宋体"/>
        <family val="3"/>
        <charset val="134"/>
      </rPr>
      <t>打印</t>
    </r>
    <r>
      <rPr>
        <sz val="9"/>
        <rFont val="Times New Roman"/>
        <family val="1"/>
      </rPr>
      <t>RIR</t>
    </r>
    <r>
      <rPr>
        <sz val="9"/>
        <rFont val="宋体"/>
        <family val="3"/>
        <charset val="134"/>
      </rPr>
      <t>單</t>
    </r>
    <phoneticPr fontId="4" type="noConversion"/>
  </si>
  <si>
    <t>20.42min完成27个RIR,根据个人电脑熟练程度和包装数量不同增加15%宽放</t>
    <phoneticPr fontId="4" type="noConversion"/>
  </si>
  <si>
    <r>
      <t>逐一核對</t>
    </r>
    <r>
      <rPr>
        <sz val="9"/>
        <rFont val="Times New Roman"/>
        <family val="1"/>
      </rPr>
      <t>RIR</t>
    </r>
    <r>
      <rPr>
        <sz val="9"/>
        <rFont val="宋体"/>
        <family val="3"/>
        <charset val="134"/>
      </rPr>
      <t>與實物，避免漏單或少料</t>
    </r>
    <phoneticPr fontId="4" type="noConversion"/>
  </si>
  <si>
    <r>
      <t>进入</t>
    </r>
    <r>
      <rPr>
        <sz val="9"/>
        <rFont val="Times New Roman"/>
        <family val="1"/>
      </rPr>
      <t>L1000</t>
    </r>
    <r>
      <rPr>
        <sz val="9"/>
        <rFont val="宋体"/>
        <family val="3"/>
        <charset val="134"/>
      </rPr>
      <t>，將</t>
    </r>
    <r>
      <rPr>
        <sz val="9"/>
        <rFont val="Times New Roman"/>
        <family val="1"/>
      </rPr>
      <t>RIR</t>
    </r>
    <r>
      <rPr>
        <sz val="9"/>
        <rFont val="宋体"/>
        <family val="3"/>
        <charset val="134"/>
      </rPr>
      <t>系統位置轉入</t>
    </r>
    <r>
      <rPr>
        <sz val="9"/>
        <rFont val="Times New Roman"/>
        <family val="1"/>
      </rPr>
      <t>IQC(IQC</t>
    </r>
    <r>
      <rPr>
        <sz val="9"/>
        <rFont val="宋体"/>
        <family val="3"/>
        <charset val="134"/>
      </rPr>
      <t>物料）或</t>
    </r>
    <r>
      <rPr>
        <sz val="9"/>
        <rFont val="Times New Roman"/>
        <family val="1"/>
      </rPr>
      <t>STS</t>
    </r>
    <r>
      <rPr>
        <sz val="9"/>
        <rFont val="宋体"/>
        <family val="3"/>
        <charset val="134"/>
      </rPr>
      <t>待過倉位置；過單</t>
    </r>
    <phoneticPr fontId="4" type="noConversion"/>
  </si>
  <si>
    <t>執料</t>
    <phoneticPr fontId="4" type="noConversion"/>
  </si>
  <si>
    <t>按貼紙標示樓層將物料分開擺放；對應過倉單據</t>
    <phoneticPr fontId="4" type="noConversion"/>
  </si>
  <si>
    <t>21.45分完成17个RIR,根据RIR数量多少和是否有PASS料和MRB料混料,增加宽放10%</t>
    <phoneticPr fontId="4" type="noConversion"/>
  </si>
  <si>
    <t>過倉</t>
    <phoneticPr fontId="4" type="noConversion"/>
  </si>
  <si>
    <r>
      <t>进入</t>
    </r>
    <r>
      <rPr>
        <sz val="9"/>
        <rFont val="Times New Roman"/>
        <family val="1"/>
      </rPr>
      <t>L1000</t>
    </r>
    <r>
      <rPr>
        <sz val="9"/>
        <rFont val="宋体"/>
        <family val="3"/>
        <charset val="134"/>
      </rPr>
      <t>，掃描待過倉物料</t>
    </r>
    <r>
      <rPr>
        <sz val="9"/>
        <rFont val="Times New Roman"/>
        <family val="1"/>
      </rPr>
      <t>RIR No</t>
    </r>
    <phoneticPr fontId="4" type="noConversion"/>
  </si>
  <si>
    <r>
      <t>过仓物料必需先行加固整理</t>
    </r>
    <r>
      <rPr>
        <sz val="9"/>
        <rFont val="Times New Roman"/>
        <family val="1"/>
      </rPr>
      <t>(</t>
    </r>
    <r>
      <rPr>
        <sz val="9"/>
        <rFont val="宋体"/>
        <family val="3"/>
        <charset val="134"/>
      </rPr>
      <t>包围膜</t>
    </r>
    <r>
      <rPr>
        <sz val="9"/>
        <rFont val="Times New Roman"/>
        <family val="1"/>
      </rPr>
      <t>/</t>
    </r>
    <r>
      <rPr>
        <sz val="9"/>
        <rFont val="宋体"/>
        <family val="3"/>
        <charset val="134"/>
      </rPr>
      <t>胶纸</t>
    </r>
    <r>
      <rPr>
        <sz val="9"/>
        <rFont val="Times New Roman"/>
        <family val="1"/>
      </rPr>
      <t xml:space="preserve">), </t>
    </r>
    <r>
      <rPr>
        <sz val="9"/>
        <rFont val="宋体"/>
        <family val="3"/>
        <charset val="134"/>
      </rPr>
      <t>物料過倉（</t>
    </r>
    <r>
      <rPr>
        <sz val="9"/>
        <rFont val="Times New Roman"/>
        <family val="1"/>
      </rPr>
      <t>C1/C2/A1/A2/A3/A4JIT/</t>
    </r>
    <r>
      <rPr>
        <sz val="9"/>
        <rFont val="宋体"/>
        <family val="3"/>
        <charset val="134"/>
      </rPr>
      <t>華納）</t>
    </r>
    <phoneticPr fontId="4" type="noConversion"/>
  </si>
  <si>
    <t>檢查</t>
    <phoneticPr fontId="4" type="noConversion"/>
  </si>
  <si>
    <r>
      <t>打印每日</t>
    </r>
    <r>
      <rPr>
        <sz val="9"/>
        <rFont val="Times New Roman"/>
        <family val="1"/>
      </rPr>
      <t>book-in</t>
    </r>
    <r>
      <rPr>
        <sz val="9"/>
        <rFont val="宋体"/>
        <family val="3"/>
        <charset val="134"/>
      </rPr>
      <t>報表，逐一核查</t>
    </r>
    <phoneticPr fontId="4" type="noConversion"/>
  </si>
  <si>
    <r>
      <t>注</t>
    </r>
    <r>
      <rPr>
        <sz val="10"/>
        <color indexed="10"/>
        <rFont val="Arial"/>
        <family val="2"/>
      </rPr>
      <t xml:space="preserve"> : </t>
    </r>
    <r>
      <rPr>
        <sz val="10"/>
        <color indexed="10"/>
        <rFont val="宋体"/>
        <family val="3"/>
        <charset val="134"/>
      </rPr>
      <t>第</t>
    </r>
    <r>
      <rPr>
        <sz val="10"/>
        <color indexed="10"/>
        <rFont val="Arial"/>
        <family val="2"/>
      </rPr>
      <t>12</t>
    </r>
    <r>
      <rPr>
        <sz val="10"/>
        <color indexed="10"/>
        <rFont val="宋体"/>
        <family val="3"/>
        <charset val="134"/>
      </rPr>
      <t>项</t>
    </r>
    <r>
      <rPr>
        <sz val="10"/>
        <color indexed="10"/>
        <rFont val="Arial"/>
        <family val="2"/>
      </rPr>
      <t xml:space="preserve">  </t>
    </r>
    <r>
      <rPr>
        <sz val="10"/>
        <color indexed="10"/>
        <rFont val="宋体"/>
        <family val="3"/>
        <charset val="134"/>
      </rPr>
      <t>打印贴纸有</t>
    </r>
    <r>
      <rPr>
        <sz val="10"/>
        <color indexed="10"/>
        <rFont val="Arial"/>
        <family val="2"/>
      </rPr>
      <t>2</t>
    </r>
    <r>
      <rPr>
        <sz val="10"/>
        <color indexed="10"/>
        <rFont val="宋体"/>
        <family val="3"/>
        <charset val="134"/>
      </rPr>
      <t>种方式</t>
    </r>
    <r>
      <rPr>
        <sz val="10"/>
        <color indexed="10"/>
        <rFont val="Arial"/>
        <family val="2"/>
      </rPr>
      <t>,(1)</t>
    </r>
    <r>
      <rPr>
        <sz val="10"/>
        <color indexed="10"/>
        <rFont val="宋体"/>
        <family val="3"/>
        <charset val="134"/>
      </rPr>
      <t>是正常按照系统内之包装状况打印</t>
    </r>
    <r>
      <rPr>
        <sz val="10"/>
        <color indexed="10"/>
        <rFont val="Arial"/>
        <family val="2"/>
      </rPr>
      <t>(2)</t>
    </r>
    <r>
      <rPr>
        <sz val="10"/>
        <color indexed="10"/>
        <rFont val="宋体"/>
        <family val="3"/>
        <charset val="134"/>
      </rPr>
      <t>是抄完</t>
    </r>
    <r>
      <rPr>
        <sz val="10"/>
        <color indexed="10"/>
        <rFont val="Arial"/>
        <family val="2"/>
      </rPr>
      <t xml:space="preserve">date code </t>
    </r>
    <r>
      <rPr>
        <sz val="10"/>
        <color indexed="10"/>
        <rFont val="宋体"/>
        <family val="3"/>
        <charset val="134"/>
      </rPr>
      <t>再打印贴纸</t>
    </r>
    <phoneticPr fontId="4" type="noConversion"/>
  </si>
  <si>
    <t>total</t>
    <phoneticPr fontId="4" type="noConversion"/>
  </si>
  <si>
    <t>Average</t>
    <phoneticPr fontId="4" type="noConversion"/>
  </si>
  <si>
    <r>
      <t>C2 JIT</t>
    </r>
    <r>
      <rPr>
        <b/>
        <sz val="12"/>
        <rFont val="宋体"/>
        <family val="3"/>
        <charset val="134"/>
      </rPr>
      <t>货仓效率評估</t>
    </r>
    <phoneticPr fontId="4" type="noConversion"/>
  </si>
  <si>
    <t>Rev.2.0</t>
    <phoneticPr fontId="4" type="noConversion"/>
  </si>
  <si>
    <t>本次评估没有包括等待时间和寻找工具时间</t>
    <phoneticPr fontId="4" type="noConversion"/>
  </si>
  <si>
    <t>项目</t>
    <phoneticPr fontId="4" type="noConversion"/>
  </si>
  <si>
    <t>操作步驟</t>
    <phoneticPr fontId="4" type="noConversion"/>
  </si>
  <si>
    <r>
      <t>計劃用時
（分</t>
    </r>
    <r>
      <rPr>
        <b/>
        <sz val="10"/>
        <rFont val="Arial"/>
        <family val="2"/>
      </rPr>
      <t>/RIR)</t>
    </r>
    <phoneticPr fontId="4" type="noConversion"/>
  </si>
  <si>
    <r>
      <t>CIE</t>
    </r>
    <r>
      <rPr>
        <b/>
        <sz val="9"/>
        <rFont val="宋体"/>
        <family val="3"/>
        <charset val="134"/>
      </rPr>
      <t>测试实际用时</t>
    </r>
    <r>
      <rPr>
        <b/>
        <sz val="9"/>
        <rFont val="Arial"/>
        <family val="2"/>
      </rPr>
      <t>(Min/RIR)</t>
    </r>
    <phoneticPr fontId="4" type="noConversion"/>
  </si>
  <si>
    <r>
      <t>CIE</t>
    </r>
    <r>
      <rPr>
        <b/>
        <sz val="10"/>
        <rFont val="宋体"/>
        <family val="3"/>
        <charset val="134"/>
      </rPr>
      <t>评估时间
分</t>
    </r>
    <r>
      <rPr>
        <b/>
        <sz val="10"/>
        <rFont val="Arial"/>
        <family val="2"/>
      </rPr>
      <t>/RIR</t>
    </r>
    <phoneticPr fontId="4" type="noConversion"/>
  </si>
  <si>
    <r>
      <t>SMT</t>
    </r>
    <r>
      <rPr>
        <b/>
        <sz val="10"/>
        <rFont val="宋体"/>
        <family val="3"/>
        <charset val="134"/>
      </rPr>
      <t>料卷装</t>
    </r>
    <phoneticPr fontId="4" type="noConversion"/>
  </si>
  <si>
    <r>
      <t>根據过仓纸核對來料型號、</t>
    </r>
    <r>
      <rPr>
        <sz val="10"/>
        <rFont val="Arial"/>
        <family val="2"/>
      </rPr>
      <t xml:space="preserve">PART 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RIR. </t>
    </r>
    <r>
      <rPr>
        <sz val="10"/>
        <rFont val="宋体"/>
        <family val="3"/>
        <charset val="134"/>
      </rPr>
      <t>数量</t>
    </r>
    <r>
      <rPr>
        <sz val="10"/>
        <rFont val="Arial"/>
        <family val="2"/>
      </rPr>
      <t xml:space="preserve">. </t>
    </r>
    <r>
      <rPr>
        <sz val="10"/>
        <rFont val="宋体"/>
        <family val="3"/>
        <charset val="134"/>
      </rPr>
      <t>然后在过仓上签名确认</t>
    </r>
    <phoneticPr fontId="4" type="noConversion"/>
  </si>
  <si>
    <r>
      <t>核對無誤後将物料摆放至指定的位置</t>
    </r>
    <r>
      <rPr>
        <sz val="10"/>
        <rFont val="Arial"/>
        <family val="2"/>
      </rPr>
      <t>.</t>
    </r>
    <phoneticPr fontId="4" type="noConversion"/>
  </si>
  <si>
    <r>
      <t>进入</t>
    </r>
    <r>
      <rPr>
        <sz val="10"/>
        <rFont val="Arial"/>
        <family val="2"/>
      </rPr>
      <t xml:space="preserve">L1000 </t>
    </r>
    <r>
      <rPr>
        <sz val="10"/>
        <rFont val="宋体"/>
        <family val="3"/>
        <charset val="134"/>
      </rPr>
      <t>输入</t>
    </r>
    <r>
      <rPr>
        <sz val="10"/>
        <rFont val="Arial"/>
        <family val="2"/>
      </rPr>
      <t xml:space="preserve">RIR NO </t>
    </r>
    <r>
      <rPr>
        <sz val="10"/>
        <rFont val="宋体"/>
        <family val="3"/>
        <charset val="134"/>
      </rPr>
      <t>将过仓纸上的位置位置转到</t>
    </r>
    <r>
      <rPr>
        <sz val="10"/>
        <rFont val="Arial"/>
        <family val="2"/>
      </rPr>
      <t xml:space="preserve">L1000 </t>
    </r>
    <phoneticPr fontId="4" type="noConversion"/>
  </si>
  <si>
    <t>收</t>
    <phoneticPr fontId="4" type="noConversion"/>
  </si>
  <si>
    <r>
      <t>查是否有漏转、少转或收货部已转位置到</t>
    </r>
    <r>
      <rPr>
        <sz val="10"/>
        <rFont val="Arial"/>
        <family val="2"/>
      </rPr>
      <t>RSTOCMS</t>
    </r>
    <r>
      <rPr>
        <sz val="10"/>
        <rFont val="宋体"/>
        <family val="3"/>
        <charset val="134"/>
      </rPr>
      <t>或</t>
    </r>
    <r>
      <rPr>
        <sz val="10"/>
        <rFont val="Arial"/>
        <family val="2"/>
      </rPr>
      <t>GSTOJIT</t>
    </r>
    <r>
      <rPr>
        <sz val="10"/>
        <rFont val="宋体"/>
        <family val="3"/>
        <charset val="134"/>
      </rPr>
      <t>而无料过仓等情况</t>
    </r>
    <phoneticPr fontId="4" type="noConversion"/>
  </si>
  <si>
    <t>料</t>
  </si>
  <si>
    <r>
      <t>SMT</t>
    </r>
    <r>
      <rPr>
        <b/>
        <sz val="10"/>
        <rFont val="宋体"/>
        <family val="3"/>
        <charset val="134"/>
      </rPr>
      <t>收料平均时间</t>
    </r>
    <r>
      <rPr>
        <b/>
        <sz val="10"/>
        <rFont val="Arial"/>
        <family val="2"/>
      </rPr>
      <t xml:space="preserve"> </t>
    </r>
    <phoneticPr fontId="4" type="noConversion"/>
  </si>
  <si>
    <r>
      <t>MI</t>
    </r>
    <r>
      <rPr>
        <b/>
        <sz val="10"/>
        <rFont val="宋体"/>
        <family val="3"/>
        <charset val="134"/>
      </rPr>
      <t>料</t>
    </r>
    <phoneticPr fontId="4" type="noConversion"/>
  </si>
  <si>
    <t>檢查物料包裝是否完整、完好</t>
    <phoneticPr fontId="4" type="noConversion"/>
  </si>
  <si>
    <r>
      <t>根據过仓纸核對來料型號</t>
    </r>
    <r>
      <rPr>
        <sz val="10"/>
        <rFont val="Arial"/>
        <family val="2"/>
      </rPr>
      <t>.PART;RIR.</t>
    </r>
    <r>
      <rPr>
        <sz val="10"/>
        <rFont val="宋体"/>
        <family val="3"/>
        <charset val="134"/>
      </rPr>
      <t>数量</t>
    </r>
    <r>
      <rPr>
        <sz val="10"/>
        <rFont val="Arial"/>
        <family val="2"/>
      </rPr>
      <t>.</t>
    </r>
    <r>
      <rPr>
        <sz val="10"/>
        <rFont val="宋体"/>
        <family val="3"/>
        <charset val="134"/>
      </rPr>
      <t>然后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在过仓上签名确认</t>
    </r>
    <phoneticPr fontId="4" type="noConversion"/>
  </si>
  <si>
    <r>
      <t>MI</t>
    </r>
    <r>
      <rPr>
        <b/>
        <sz val="10"/>
        <rFont val="宋体"/>
        <family val="3"/>
        <charset val="134"/>
      </rPr>
      <t>收料平均时间</t>
    </r>
    <r>
      <rPr>
        <b/>
        <sz val="10"/>
        <rFont val="Arial"/>
        <family val="2"/>
      </rPr>
      <t xml:space="preserve"> </t>
    </r>
    <phoneticPr fontId="4" type="noConversion"/>
  </si>
  <si>
    <t>打单</t>
    <phoneticPr fontId="4" type="noConversion"/>
  </si>
  <si>
    <r>
      <t>接到</t>
    </r>
    <r>
      <rPr>
        <sz val="10"/>
        <rFont val="Arial"/>
        <family val="2"/>
      </rPr>
      <t>PMC</t>
    </r>
    <r>
      <rPr>
        <sz val="10"/>
        <rFont val="宋体"/>
        <family val="3"/>
        <charset val="134"/>
      </rPr>
      <t>的排期，进入</t>
    </r>
    <r>
      <rPr>
        <sz val="10"/>
        <rFont val="Arial"/>
        <family val="2"/>
      </rPr>
      <t>L1000,</t>
    </r>
    <r>
      <rPr>
        <sz val="10"/>
        <rFont val="宋体"/>
        <family val="3"/>
        <charset val="134"/>
      </rPr>
      <t>输入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，下载</t>
    </r>
    <r>
      <rPr>
        <sz val="10"/>
        <rFont val="Arial"/>
        <family val="2"/>
      </rPr>
      <t xml:space="preserve"> L1000</t>
    </r>
    <r>
      <rPr>
        <sz val="10"/>
        <rFont val="宋体"/>
        <family val="3"/>
        <charset val="134"/>
      </rPr>
      <t>资料</t>
    </r>
    <r>
      <rPr>
        <sz val="10"/>
        <rFont val="Arial"/>
        <family val="2"/>
      </rPr>
      <t>.</t>
    </r>
    <phoneticPr fontId="4" type="noConversion"/>
  </si>
  <si>
    <r>
      <t>然后运行</t>
    </r>
    <r>
      <rPr>
        <sz val="10"/>
        <rFont val="Arial"/>
        <family val="2"/>
      </rPr>
      <t xml:space="preserve"> FTP </t>
    </r>
    <r>
      <rPr>
        <sz val="10"/>
        <rFont val="宋体"/>
        <family val="3"/>
        <charset val="134"/>
      </rPr>
      <t>打印</t>
    </r>
    <r>
      <rPr>
        <sz val="10"/>
        <rFont val="Arial"/>
        <family val="2"/>
      </rPr>
      <t>.</t>
    </r>
    <phoneticPr fontId="4" type="noConversion"/>
  </si>
  <si>
    <r>
      <t>SMT</t>
    </r>
    <r>
      <rPr>
        <b/>
        <sz val="10"/>
        <rFont val="宋体"/>
        <family val="3"/>
        <charset val="134"/>
      </rPr>
      <t>料卷装</t>
    </r>
    <phoneticPr fontId="4" type="noConversion"/>
  </si>
  <si>
    <r>
      <t>根据打印出来的发料单</t>
    </r>
    <r>
      <rPr>
        <sz val="10"/>
        <rFont val="Arial"/>
        <family val="2"/>
      </rPr>
      <t>.</t>
    </r>
    <r>
      <rPr>
        <sz val="10"/>
        <rFont val="宋体"/>
        <family val="3"/>
        <charset val="134"/>
      </rPr>
      <t>在货架上执料</t>
    </r>
    <r>
      <rPr>
        <sz val="10"/>
        <rFont val="Arial"/>
        <family val="2"/>
      </rPr>
      <t>.</t>
    </r>
    <r>
      <rPr>
        <sz val="10"/>
        <rFont val="宋体"/>
        <family val="3"/>
        <charset val="134"/>
      </rPr>
      <t>核对物料</t>
    </r>
    <r>
      <rPr>
        <sz val="10"/>
        <rFont val="Arial"/>
        <family val="2"/>
      </rPr>
      <t>.</t>
    </r>
    <r>
      <rPr>
        <sz val="10"/>
        <rFont val="宋体"/>
        <family val="3"/>
        <charset val="134"/>
      </rPr>
      <t>型号</t>
    </r>
    <r>
      <rPr>
        <sz val="10"/>
        <rFont val="Arial"/>
        <family val="2"/>
      </rPr>
      <t xml:space="preserve">.PART NO  RIR  </t>
    </r>
    <r>
      <rPr>
        <sz val="10"/>
        <rFont val="宋体"/>
        <family val="3"/>
        <charset val="134"/>
      </rPr>
      <t>数量</t>
    </r>
    <r>
      <rPr>
        <sz val="10"/>
        <rFont val="Arial"/>
        <family val="2"/>
      </rPr>
      <t>.</t>
    </r>
    <r>
      <rPr>
        <sz val="10"/>
        <rFont val="宋体"/>
        <family val="3"/>
        <charset val="134"/>
      </rPr>
      <t>然后在发料单上签名确认</t>
    </r>
    <r>
      <rPr>
        <sz val="10"/>
        <rFont val="Arial"/>
        <family val="2"/>
      </rPr>
      <t>..</t>
    </r>
    <phoneticPr fontId="4" type="noConversion"/>
  </si>
  <si>
    <t>发</t>
    <phoneticPr fontId="4" type="noConversion"/>
  </si>
  <si>
    <r>
      <t>货仓备好料后生产线到货仓收料</t>
    </r>
    <r>
      <rPr>
        <sz val="10"/>
        <rFont val="Arial"/>
        <family val="2"/>
      </rPr>
      <t>.</t>
    </r>
    <r>
      <rPr>
        <sz val="10"/>
        <rFont val="宋体"/>
        <family val="3"/>
        <charset val="134"/>
      </rPr>
      <t>根据发料单核对物料</t>
    </r>
    <r>
      <rPr>
        <sz val="10"/>
        <rFont val="Arial"/>
        <family val="2"/>
      </rPr>
      <t xml:space="preserve">.PART NO RIR </t>
    </r>
    <r>
      <rPr>
        <sz val="10"/>
        <rFont val="宋体"/>
        <family val="3"/>
        <charset val="134"/>
      </rPr>
      <t>数量在收料单上签名确认</t>
    </r>
    <r>
      <rPr>
        <sz val="10"/>
        <rFont val="Arial"/>
        <family val="2"/>
      </rPr>
      <t>.</t>
    </r>
    <phoneticPr fontId="4" type="noConversion"/>
  </si>
  <si>
    <r>
      <t>生产部确认后</t>
    </r>
    <r>
      <rPr>
        <sz val="10"/>
        <rFont val="Arial"/>
        <family val="2"/>
      </rPr>
      <t>.</t>
    </r>
    <r>
      <rPr>
        <sz val="10"/>
        <rFont val="宋体"/>
        <family val="3"/>
        <charset val="134"/>
      </rPr>
      <t>进入</t>
    </r>
    <r>
      <rPr>
        <sz val="10"/>
        <rFont val="Arial"/>
        <family val="2"/>
      </rPr>
      <t xml:space="preserve">L1000 </t>
    </r>
    <r>
      <rPr>
        <sz val="10"/>
        <rFont val="宋体"/>
        <family val="3"/>
        <charset val="134"/>
      </rPr>
      <t>扣数</t>
    </r>
    <r>
      <rPr>
        <sz val="10"/>
        <rFont val="Arial"/>
        <family val="2"/>
      </rPr>
      <t xml:space="preserve">. </t>
    </r>
    <r>
      <rPr>
        <sz val="10"/>
        <rFont val="宋体"/>
        <family val="3"/>
        <charset val="134"/>
      </rPr>
      <t>输入</t>
    </r>
    <r>
      <rPr>
        <sz val="10"/>
        <rFont val="Arial"/>
        <family val="2"/>
      </rPr>
      <t xml:space="preserve">. </t>
    </r>
    <r>
      <rPr>
        <sz val="10"/>
        <rFont val="宋体"/>
        <family val="3"/>
        <charset val="134"/>
      </rPr>
      <t>拉号</t>
    </r>
    <r>
      <rPr>
        <sz val="10"/>
        <rFont val="Arial"/>
        <family val="2"/>
      </rPr>
      <t xml:space="preserve">. ID NO  RIR NO   </t>
    </r>
    <r>
      <rPr>
        <sz val="10"/>
        <rFont val="宋体"/>
        <family val="3"/>
        <charset val="134"/>
      </rPr>
      <t>数量</t>
    </r>
    <r>
      <rPr>
        <sz val="10"/>
        <rFont val="Arial"/>
        <family val="2"/>
      </rPr>
      <t xml:space="preserve"> .</t>
    </r>
    <phoneticPr fontId="4" type="noConversion"/>
  </si>
  <si>
    <r>
      <t>SMT</t>
    </r>
    <r>
      <rPr>
        <b/>
        <sz val="10"/>
        <rFont val="宋体"/>
        <family val="3"/>
        <charset val="134"/>
      </rPr>
      <t>发料平均时间</t>
    </r>
    <r>
      <rPr>
        <b/>
        <sz val="10"/>
        <rFont val="Arial"/>
        <family val="2"/>
      </rPr>
      <t xml:space="preserve"> </t>
    </r>
    <phoneticPr fontId="4" type="noConversion"/>
  </si>
  <si>
    <r>
      <t>生产部确认后</t>
    </r>
    <r>
      <rPr>
        <sz val="10"/>
        <rFont val="Arial"/>
        <family val="2"/>
      </rPr>
      <t>.</t>
    </r>
    <r>
      <rPr>
        <sz val="10"/>
        <rFont val="宋体"/>
        <family val="3"/>
        <charset val="134"/>
      </rPr>
      <t>进入</t>
    </r>
    <r>
      <rPr>
        <sz val="10"/>
        <rFont val="Arial"/>
        <family val="2"/>
      </rPr>
      <t>L1000</t>
    </r>
    <r>
      <rPr>
        <sz val="10"/>
        <rFont val="宋体"/>
        <family val="3"/>
        <charset val="134"/>
      </rPr>
      <t>扣数</t>
    </r>
    <r>
      <rPr>
        <sz val="10"/>
        <rFont val="Arial"/>
        <family val="2"/>
      </rPr>
      <t>.</t>
    </r>
    <r>
      <rPr>
        <sz val="10"/>
        <rFont val="宋体"/>
        <family val="3"/>
        <charset val="134"/>
      </rPr>
      <t>输入</t>
    </r>
    <r>
      <rPr>
        <sz val="10"/>
        <rFont val="Arial"/>
        <family val="2"/>
      </rPr>
      <t>ID NO.</t>
    </r>
    <phoneticPr fontId="4" type="noConversion"/>
  </si>
  <si>
    <r>
      <t>MI</t>
    </r>
    <r>
      <rPr>
        <b/>
        <sz val="10"/>
        <rFont val="宋体"/>
        <family val="3"/>
        <charset val="134"/>
      </rPr>
      <t>发料平均时间</t>
    </r>
    <r>
      <rPr>
        <b/>
        <sz val="10"/>
        <rFont val="Arial"/>
        <family val="2"/>
      </rPr>
      <t xml:space="preserve"> </t>
    </r>
    <phoneticPr fontId="4" type="noConversion"/>
  </si>
  <si>
    <t>总平均时间</t>
  </si>
  <si>
    <r>
      <t>建议</t>
    </r>
    <r>
      <rPr>
        <sz val="12"/>
        <rFont val="Arial"/>
        <family val="2"/>
      </rPr>
      <t>:</t>
    </r>
    <phoneticPr fontId="4" type="noConversion"/>
  </si>
  <si>
    <r>
      <t>.</t>
    </r>
    <r>
      <rPr>
        <sz val="11"/>
        <color theme="1"/>
        <rFont val="宋体"/>
        <family val="2"/>
        <charset val="134"/>
        <scheme val="minor"/>
      </rPr>
      <t>现货仓收料和发料时</t>
    </r>
    <r>
      <rPr>
        <sz val="12"/>
        <rFont val="Times New Roman"/>
        <family val="1"/>
      </rPr>
      <t>,</t>
    </r>
    <r>
      <rPr>
        <sz val="11"/>
        <color theme="1"/>
        <rFont val="宋体"/>
        <family val="2"/>
        <charset val="134"/>
        <scheme val="minor"/>
      </rPr>
      <t>主要浪费时间工作</t>
    </r>
    <r>
      <rPr>
        <sz val="12"/>
        <rFont val="Times New Roman"/>
        <family val="1"/>
      </rPr>
      <t>:</t>
    </r>
    <r>
      <rPr>
        <sz val="11"/>
        <color theme="1"/>
        <rFont val="宋体"/>
        <family val="2"/>
        <charset val="134"/>
        <scheme val="minor"/>
      </rPr>
      <t/>
    </r>
    <phoneticPr fontId="4" type="noConversion"/>
  </si>
  <si>
    <r>
      <t>1.</t>
    </r>
    <r>
      <rPr>
        <sz val="12"/>
        <rFont val="宋体"/>
        <family val="3"/>
        <charset val="134"/>
      </rPr>
      <t>在区分不同的</t>
    </r>
    <r>
      <rPr>
        <sz val="12"/>
        <rFont val="Arial"/>
        <family val="2"/>
      </rPr>
      <t>RIR</t>
    </r>
    <r>
      <rPr>
        <sz val="12"/>
        <rFont val="宋体"/>
        <family val="3"/>
        <charset val="134"/>
      </rPr>
      <t>物料</t>
    </r>
    <r>
      <rPr>
        <sz val="12"/>
        <rFont val="Arial"/>
        <family val="2"/>
      </rPr>
      <t>,</t>
    </r>
    <r>
      <rPr>
        <sz val="11"/>
        <color theme="1"/>
        <rFont val="宋体"/>
        <family val="2"/>
        <charset val="134"/>
        <scheme val="minor"/>
      </rPr>
      <t>因每次收料和发料时卡板放置不同</t>
    </r>
    <r>
      <rPr>
        <sz val="12"/>
        <rFont val="Arial"/>
        <family val="2"/>
      </rPr>
      <t>RIR</t>
    </r>
    <r>
      <rPr>
        <sz val="11"/>
        <color theme="1"/>
        <rFont val="宋体"/>
        <family val="2"/>
        <charset val="134"/>
        <scheme val="minor"/>
      </rPr>
      <t>物料混装在一起</t>
    </r>
    <r>
      <rPr>
        <sz val="12"/>
        <rFont val="Arial"/>
        <family val="2"/>
      </rPr>
      <t>;</t>
    </r>
    <r>
      <rPr>
        <sz val="11"/>
        <color theme="1"/>
        <rFont val="宋体"/>
        <family val="2"/>
        <charset val="134"/>
        <scheme val="minor"/>
      </rPr>
      <t>造成</t>
    </r>
    <r>
      <rPr>
        <sz val="12"/>
        <rFont val="Arial"/>
        <family val="2"/>
      </rPr>
      <t>A.</t>
    </r>
    <r>
      <rPr>
        <sz val="11"/>
        <color theme="1"/>
        <rFont val="宋体"/>
        <family val="2"/>
        <charset val="134"/>
        <scheme val="minor"/>
      </rPr>
      <t>货仓收料员核对过仓纸时和物料</t>
    </r>
    <r>
      <rPr>
        <sz val="12"/>
        <rFont val="Arial"/>
        <family val="2"/>
      </rPr>
      <t>RIR.PART</t>
    </r>
    <r>
      <rPr>
        <sz val="11"/>
        <color theme="1"/>
        <rFont val="宋体"/>
        <family val="2"/>
        <charset val="134"/>
        <scheme val="minor"/>
      </rPr>
      <t>寻找时间浪费</t>
    </r>
    <r>
      <rPr>
        <sz val="12"/>
        <rFont val="Arial"/>
        <family val="2"/>
      </rPr>
      <t>.</t>
    </r>
    <phoneticPr fontId="4" type="noConversion"/>
  </si>
  <si>
    <r>
      <t xml:space="preserve">                                                                                                                                                  B.</t>
    </r>
    <r>
      <rPr>
        <sz val="11"/>
        <color theme="1"/>
        <rFont val="宋体"/>
        <family val="2"/>
        <charset val="134"/>
        <scheme val="minor"/>
      </rPr>
      <t>生产领料员核对物料寻找时间浪费</t>
    </r>
    <r>
      <rPr>
        <sz val="12"/>
        <rFont val="Arial"/>
        <family val="2"/>
      </rPr>
      <t>.</t>
    </r>
    <phoneticPr fontId="4" type="noConversion"/>
  </si>
  <si>
    <r>
      <t>2.</t>
    </r>
    <r>
      <rPr>
        <sz val="11"/>
        <color theme="1"/>
        <rFont val="宋体"/>
        <family val="2"/>
        <charset val="134"/>
        <scheme val="minor"/>
      </rPr>
      <t>货仓发料员在核对料单时不按物料包装大小分类</t>
    </r>
    <r>
      <rPr>
        <sz val="12"/>
        <rFont val="Arial"/>
        <family val="2"/>
      </rPr>
      <t>,</t>
    </r>
    <r>
      <rPr>
        <sz val="11"/>
        <color theme="1"/>
        <rFont val="宋体"/>
        <family val="2"/>
        <charset val="134"/>
        <scheme val="minor"/>
      </rPr>
      <t>造成生产领料员核对物料时间浪费</t>
    </r>
    <r>
      <rPr>
        <sz val="12"/>
        <rFont val="Arial"/>
        <family val="2"/>
      </rPr>
      <t>,</t>
    </r>
    <r>
      <rPr>
        <sz val="11"/>
        <color theme="1"/>
        <rFont val="宋体"/>
        <family val="2"/>
        <charset val="134"/>
        <scheme val="minor"/>
      </rPr>
      <t>建议将相同</t>
    </r>
    <r>
      <rPr>
        <sz val="12"/>
        <rFont val="Arial"/>
        <family val="2"/>
      </rPr>
      <t>RIR</t>
    </r>
    <r>
      <rPr>
        <sz val="11"/>
        <color theme="1"/>
        <rFont val="宋体"/>
        <family val="2"/>
        <charset val="134"/>
        <scheme val="minor"/>
      </rPr>
      <t>采用大包装在下</t>
    </r>
    <r>
      <rPr>
        <sz val="12"/>
        <rFont val="Arial"/>
        <family val="2"/>
      </rPr>
      <t>,</t>
    </r>
    <r>
      <rPr>
        <sz val="11"/>
        <color theme="1"/>
        <rFont val="宋体"/>
        <family val="2"/>
        <charset val="134"/>
        <scheme val="minor"/>
      </rPr>
      <t>小包装在上原则进行分类</t>
    </r>
    <r>
      <rPr>
        <sz val="12"/>
        <rFont val="Arial"/>
        <family val="2"/>
      </rPr>
      <t>.</t>
    </r>
    <phoneticPr fontId="4" type="noConversion"/>
  </si>
  <si>
    <r>
      <t>3.</t>
    </r>
    <r>
      <rPr>
        <sz val="12"/>
        <rFont val="宋体"/>
        <family val="3"/>
        <charset val="134"/>
      </rPr>
      <t>建议在收发料时在卡板上增加不同的颜色的框子</t>
    </r>
    <r>
      <rPr>
        <sz val="12"/>
        <rFont val="Arial"/>
        <family val="2"/>
      </rPr>
      <t>,</t>
    </r>
    <r>
      <rPr>
        <sz val="12"/>
        <rFont val="宋体"/>
        <family val="3"/>
        <charset val="134"/>
      </rPr>
      <t>减少物料放置和生产线确认混装</t>
    </r>
    <r>
      <rPr>
        <sz val="12"/>
        <rFont val="Arial"/>
        <family val="2"/>
      </rPr>
      <t>RIR</t>
    </r>
    <r>
      <rPr>
        <sz val="12"/>
        <rFont val="宋体"/>
        <family val="3"/>
        <charset val="134"/>
      </rPr>
      <t>区分的时间</t>
    </r>
    <phoneticPr fontId="4" type="noConversion"/>
  </si>
  <si>
    <r>
      <t>审核</t>
    </r>
    <r>
      <rPr>
        <sz val="12"/>
        <rFont val="Arial"/>
        <family val="2"/>
      </rPr>
      <t>: YIP MING</t>
    </r>
    <phoneticPr fontId="4" type="noConversion"/>
  </si>
  <si>
    <t>CMS STORE 大件料效率評估</t>
    <phoneticPr fontId="4" type="noConversion"/>
  </si>
  <si>
    <r>
      <t>CIE</t>
    </r>
    <r>
      <rPr>
        <b/>
        <sz val="10"/>
        <rFont val="宋体"/>
        <family val="3"/>
        <charset val="134"/>
      </rPr>
      <t>测试实际用时</t>
    </r>
    <r>
      <rPr>
        <b/>
        <sz val="10"/>
        <rFont val="Arial"/>
        <family val="2"/>
      </rPr>
      <t>(Min/RIR)</t>
    </r>
    <phoneticPr fontId="4" type="noConversion"/>
  </si>
  <si>
    <t>收料</t>
    <phoneticPr fontId="4" type="noConversion"/>
  </si>
  <si>
    <t>五金料无须上货架</t>
    <phoneticPr fontId="4" type="noConversion"/>
  </si>
  <si>
    <r>
      <t>根據过仓纸核對來料型號、</t>
    </r>
    <r>
      <rPr>
        <sz val="10"/>
        <rFont val="Times New Roman"/>
        <family val="1"/>
      </rPr>
      <t xml:space="preserve">PART </t>
    </r>
    <r>
      <rPr>
        <sz val="10"/>
        <rFont val="宋体"/>
        <family val="3"/>
        <charset val="134"/>
      </rPr>
      <t>，</t>
    </r>
    <r>
      <rPr>
        <sz val="10"/>
        <rFont val="Times New Roman"/>
        <family val="1"/>
      </rPr>
      <t xml:space="preserve">RIR. </t>
    </r>
    <r>
      <rPr>
        <sz val="10"/>
        <rFont val="宋体"/>
        <family val="3"/>
        <charset val="134"/>
      </rPr>
      <t>数量</t>
    </r>
    <r>
      <rPr>
        <sz val="10"/>
        <rFont val="Times New Roman"/>
        <family val="1"/>
      </rPr>
      <t xml:space="preserve">. </t>
    </r>
    <r>
      <rPr>
        <sz val="10"/>
        <rFont val="宋体"/>
        <family val="3"/>
        <charset val="134"/>
      </rPr>
      <t>然后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在过仓上签名确认</t>
    </r>
    <phoneticPr fontId="4" type="noConversion"/>
  </si>
  <si>
    <r>
      <t>核對無誤後将物料摆放至指定的位置，填位置在过仓单上以便入机</t>
    </r>
    <r>
      <rPr>
        <sz val="10"/>
        <rFont val="Times New Roman"/>
        <family val="1"/>
      </rPr>
      <t>.</t>
    </r>
    <phoneticPr fontId="4" type="noConversion"/>
  </si>
  <si>
    <r>
      <t>进入</t>
    </r>
    <r>
      <rPr>
        <sz val="10"/>
        <rFont val="Times New Roman"/>
        <family val="1"/>
      </rPr>
      <t xml:space="preserve">L1000 </t>
    </r>
    <r>
      <rPr>
        <sz val="10"/>
        <rFont val="宋体"/>
        <family val="3"/>
        <charset val="134"/>
      </rPr>
      <t>输入</t>
    </r>
    <r>
      <rPr>
        <sz val="10"/>
        <rFont val="Times New Roman"/>
        <family val="1"/>
      </rPr>
      <t xml:space="preserve">RIR NO </t>
    </r>
    <r>
      <rPr>
        <sz val="10"/>
        <rFont val="宋体"/>
        <family val="3"/>
        <charset val="134"/>
      </rPr>
      <t>将位置由</t>
    </r>
    <r>
      <rPr>
        <sz val="10"/>
        <rFont val="Times New Roman"/>
        <family val="1"/>
      </rPr>
      <t>RSTOCMS</t>
    </r>
    <r>
      <rPr>
        <sz val="10"/>
        <rFont val="宋体"/>
        <family val="3"/>
        <charset val="134"/>
      </rPr>
      <t>或</t>
    </r>
    <r>
      <rPr>
        <sz val="10"/>
        <rFont val="Times New Roman"/>
        <family val="1"/>
      </rPr>
      <t>GSTOJIT</t>
    </r>
    <r>
      <rPr>
        <sz val="10"/>
        <rFont val="宋体"/>
        <family val="3"/>
        <charset val="134"/>
      </rPr>
      <t>转到过仓单上收料时所填位置</t>
    </r>
    <phoneticPr fontId="4" type="noConversion"/>
  </si>
  <si>
    <r>
      <t>查是否有漏转、少转或收货部已转位置到</t>
    </r>
    <r>
      <rPr>
        <sz val="10"/>
        <rFont val="Times New Roman"/>
        <family val="1"/>
      </rPr>
      <t>RSTOCMS</t>
    </r>
    <r>
      <rPr>
        <sz val="10"/>
        <rFont val="宋体"/>
        <family val="3"/>
        <charset val="134"/>
      </rPr>
      <t>或</t>
    </r>
    <r>
      <rPr>
        <sz val="10"/>
        <rFont val="Times New Roman"/>
        <family val="1"/>
      </rPr>
      <t>GSTOJIT</t>
    </r>
    <r>
      <rPr>
        <sz val="10"/>
        <rFont val="宋体"/>
        <family val="3"/>
        <charset val="134"/>
      </rPr>
      <t>而无料过仓等情况</t>
    </r>
    <phoneticPr fontId="4" type="noConversion"/>
  </si>
  <si>
    <r>
      <t>无须上货架五金料平均收料时间</t>
    </r>
    <r>
      <rPr>
        <b/>
        <sz val="10"/>
        <rFont val="Times New Roman"/>
        <family val="1"/>
      </rPr>
      <t>(</t>
    </r>
    <r>
      <rPr>
        <b/>
        <sz val="10"/>
        <rFont val="宋体"/>
        <family val="3"/>
        <charset val="134"/>
      </rPr>
      <t>分钟</t>
    </r>
    <r>
      <rPr>
        <b/>
        <sz val="10"/>
        <rFont val="Times New Roman"/>
        <family val="1"/>
      </rPr>
      <t>)</t>
    </r>
    <phoneticPr fontId="4" type="noConversion"/>
  </si>
  <si>
    <r>
      <t>五金料须
上货架</t>
    </r>
    <r>
      <rPr>
        <b/>
        <sz val="10"/>
        <rFont val="Times New Roman"/>
        <family val="1"/>
      </rPr>
      <t>(</t>
    </r>
    <r>
      <rPr>
        <b/>
        <sz val="10"/>
        <rFont val="宋体"/>
        <family val="3"/>
        <charset val="134"/>
      </rPr>
      <t>用叉车</t>
    </r>
    <r>
      <rPr>
        <b/>
        <sz val="10"/>
        <rFont val="Times New Roman"/>
        <family val="1"/>
      </rPr>
      <t>)</t>
    </r>
    <phoneticPr fontId="4" type="noConversion"/>
  </si>
  <si>
    <r>
      <t>须上货架五金料平均收料时间</t>
    </r>
    <r>
      <rPr>
        <b/>
        <sz val="10"/>
        <rFont val="Times New Roman"/>
        <family val="1"/>
      </rPr>
      <t>(</t>
    </r>
    <r>
      <rPr>
        <b/>
        <sz val="10"/>
        <rFont val="宋体"/>
        <family val="3"/>
        <charset val="134"/>
      </rPr>
      <t>分钟</t>
    </r>
    <r>
      <rPr>
        <b/>
        <sz val="10"/>
        <rFont val="Times New Roman"/>
        <family val="1"/>
      </rPr>
      <t>)</t>
    </r>
    <phoneticPr fontId="4" type="noConversion"/>
  </si>
  <si>
    <t>包材
无须上货架</t>
    <phoneticPr fontId="4" type="noConversion"/>
  </si>
  <si>
    <r>
      <t>无须上货架包装料平均收料时间</t>
    </r>
    <r>
      <rPr>
        <b/>
        <sz val="10"/>
        <rFont val="Times New Roman"/>
        <family val="1"/>
      </rPr>
      <t>(</t>
    </r>
    <r>
      <rPr>
        <b/>
        <sz val="10"/>
        <rFont val="宋体"/>
        <family val="3"/>
        <charset val="134"/>
      </rPr>
      <t>分钟</t>
    </r>
    <r>
      <rPr>
        <b/>
        <sz val="10"/>
        <rFont val="Times New Roman"/>
        <family val="1"/>
      </rPr>
      <t>)</t>
    </r>
    <phoneticPr fontId="4" type="noConversion"/>
  </si>
  <si>
    <t>包材
须上货架</t>
    <phoneticPr fontId="4" type="noConversion"/>
  </si>
  <si>
    <r>
      <t>须上货架包装料平均收料时间</t>
    </r>
    <r>
      <rPr>
        <b/>
        <sz val="10"/>
        <rFont val="Times New Roman"/>
        <family val="1"/>
      </rPr>
      <t>(</t>
    </r>
    <r>
      <rPr>
        <b/>
        <sz val="10"/>
        <rFont val="宋体"/>
        <family val="3"/>
        <charset val="134"/>
      </rPr>
      <t>分钟</t>
    </r>
    <r>
      <rPr>
        <b/>
        <sz val="10"/>
        <rFont val="Times New Roman"/>
        <family val="1"/>
      </rPr>
      <t>)</t>
    </r>
    <phoneticPr fontId="4" type="noConversion"/>
  </si>
  <si>
    <r>
      <t>(</t>
    </r>
    <r>
      <rPr>
        <b/>
        <sz val="10"/>
        <rFont val="宋体"/>
        <family val="3"/>
        <charset val="134"/>
      </rPr>
      <t xml:space="preserve">A)STORE收料
(卷装) </t>
    </r>
    <phoneticPr fontId="4" type="noConversion"/>
  </si>
  <si>
    <r>
      <t>根據过仓纸核對來料型號、</t>
    </r>
    <r>
      <rPr>
        <sz val="10"/>
        <rFont val="Times New Roman"/>
        <family val="1"/>
      </rPr>
      <t xml:space="preserve">PART </t>
    </r>
    <r>
      <rPr>
        <sz val="10"/>
        <rFont val="宋体"/>
        <family val="3"/>
        <charset val="134"/>
      </rPr>
      <t>，</t>
    </r>
    <r>
      <rPr>
        <sz val="10"/>
        <rFont val="Times New Roman"/>
        <family val="1"/>
      </rPr>
      <t xml:space="preserve">RIR. </t>
    </r>
    <r>
      <rPr>
        <sz val="10"/>
        <rFont val="宋体"/>
        <family val="3"/>
        <charset val="134"/>
      </rPr>
      <t>数量</t>
    </r>
    <r>
      <rPr>
        <sz val="10"/>
        <rFont val="Times New Roman"/>
        <family val="1"/>
      </rPr>
      <t xml:space="preserve">. </t>
    </r>
    <phoneticPr fontId="4" type="noConversion"/>
  </si>
  <si>
    <r>
      <t>核對無誤後将物料摆放至指定的位置</t>
    </r>
    <r>
      <rPr>
        <sz val="10"/>
        <rFont val="Times New Roman"/>
        <family val="1"/>
      </rPr>
      <t>.</t>
    </r>
    <phoneticPr fontId="4" type="noConversion"/>
  </si>
  <si>
    <t>用扫描器扫描转位置</t>
    <phoneticPr fontId="4" type="noConversion"/>
  </si>
  <si>
    <t>收完一批料后,用L1000,7.7.8功能检查是否有RSTOCMS物料未收.</t>
    <phoneticPr fontId="4" type="noConversion"/>
  </si>
  <si>
    <r>
      <t xml:space="preserve">A store </t>
    </r>
    <r>
      <rPr>
        <b/>
        <sz val="10"/>
        <rFont val="宋体"/>
        <family val="3"/>
        <charset val="134"/>
      </rPr>
      <t>卷装料平均收料时间</t>
    </r>
    <r>
      <rPr>
        <b/>
        <sz val="10"/>
        <rFont val="Times New Roman"/>
        <family val="1"/>
      </rPr>
      <t>(</t>
    </r>
    <r>
      <rPr>
        <b/>
        <sz val="10"/>
        <rFont val="宋体"/>
        <family val="3"/>
        <charset val="134"/>
      </rPr>
      <t>分钟</t>
    </r>
    <r>
      <rPr>
        <b/>
        <sz val="10"/>
        <rFont val="Times New Roman"/>
        <family val="1"/>
      </rPr>
      <t>)</t>
    </r>
    <phoneticPr fontId="4" type="noConversion"/>
  </si>
  <si>
    <r>
      <t>(</t>
    </r>
    <r>
      <rPr>
        <b/>
        <sz val="10"/>
        <rFont val="宋体"/>
        <family val="3"/>
        <charset val="134"/>
      </rPr>
      <t>A)STORE
收料
(大件)</t>
    </r>
    <phoneticPr fontId="4" type="noConversion"/>
  </si>
  <si>
    <r>
      <t>根據过仓纸核對來料型號、</t>
    </r>
    <r>
      <rPr>
        <sz val="10"/>
        <rFont val="Times New Roman"/>
        <family val="1"/>
      </rPr>
      <t xml:space="preserve">PART </t>
    </r>
    <r>
      <rPr>
        <sz val="10"/>
        <rFont val="宋体"/>
        <family val="3"/>
        <charset val="134"/>
      </rPr>
      <t>，</t>
    </r>
    <r>
      <rPr>
        <sz val="10"/>
        <rFont val="Times New Roman"/>
        <family val="1"/>
      </rPr>
      <t xml:space="preserve">RIR. </t>
    </r>
    <r>
      <rPr>
        <sz val="10"/>
        <rFont val="宋体"/>
        <family val="3"/>
        <charset val="134"/>
      </rPr>
      <t>数量</t>
    </r>
    <r>
      <rPr>
        <sz val="10"/>
        <rFont val="Times New Roman"/>
        <family val="1"/>
      </rPr>
      <t>.</t>
    </r>
    <phoneticPr fontId="4" type="noConversion"/>
  </si>
  <si>
    <t>收完一批料后,用L1000,7.7.8功能检查是否有RSTOCMS物料未收(3字头IC,个别9字头功能模块)</t>
    <phoneticPr fontId="4" type="noConversion"/>
  </si>
  <si>
    <r>
      <t xml:space="preserve">A store </t>
    </r>
    <r>
      <rPr>
        <b/>
        <sz val="10"/>
        <rFont val="宋体"/>
        <family val="3"/>
        <charset val="134"/>
      </rPr>
      <t>大件料平均收料时间</t>
    </r>
    <r>
      <rPr>
        <b/>
        <sz val="10"/>
        <rFont val="Times New Roman"/>
        <family val="1"/>
      </rPr>
      <t>(</t>
    </r>
    <r>
      <rPr>
        <b/>
        <sz val="10"/>
        <rFont val="宋体"/>
        <family val="3"/>
        <charset val="134"/>
      </rPr>
      <t>分钟</t>
    </r>
    <r>
      <rPr>
        <b/>
        <sz val="10"/>
        <rFont val="Times New Roman"/>
        <family val="1"/>
      </rPr>
      <t>)</t>
    </r>
    <phoneticPr fontId="4" type="noConversion"/>
  </si>
  <si>
    <t>发料</t>
    <phoneticPr fontId="4" type="noConversion"/>
  </si>
  <si>
    <r>
      <t>发料</t>
    </r>
    <r>
      <rPr>
        <b/>
        <sz val="10"/>
        <rFont val="Times New Roman"/>
        <family val="1"/>
      </rPr>
      <t>(</t>
    </r>
    <r>
      <rPr>
        <b/>
        <sz val="10"/>
        <rFont val="宋体"/>
        <family val="3"/>
        <charset val="134"/>
      </rPr>
      <t>五金料无须上货架）</t>
    </r>
    <phoneticPr fontId="4" type="noConversion"/>
  </si>
  <si>
    <r>
      <t>进入</t>
    </r>
    <r>
      <rPr>
        <sz val="10"/>
        <rFont val="Times New Roman"/>
        <family val="1"/>
      </rPr>
      <t>L1000</t>
    </r>
    <r>
      <rPr>
        <sz val="10"/>
        <rFont val="宋体"/>
        <family val="3"/>
        <charset val="134"/>
      </rPr>
      <t>查生产线输料情况</t>
    </r>
    <phoneticPr fontId="4" type="noConversion"/>
  </si>
  <si>
    <r>
      <t>3.33min</t>
    </r>
    <r>
      <rPr>
        <sz val="10"/>
        <rFont val="宋体"/>
        <family val="3"/>
        <charset val="134"/>
      </rPr>
      <t>完成</t>
    </r>
    <r>
      <rPr>
        <sz val="10"/>
        <rFont val="Times New Roman"/>
        <family val="1"/>
      </rPr>
      <t>17</t>
    </r>
    <r>
      <rPr>
        <sz val="10"/>
        <rFont val="宋体"/>
        <family val="3"/>
        <charset val="134"/>
      </rPr>
      <t>个</t>
    </r>
    <r>
      <rPr>
        <sz val="10"/>
        <rFont val="Times New Roman"/>
        <family val="1"/>
      </rPr>
      <t>RIR</t>
    </r>
    <r>
      <rPr>
        <sz val="10"/>
        <rFont val="宋体"/>
        <family val="3"/>
        <charset val="134"/>
      </rPr>
      <t>单</t>
    </r>
    <r>
      <rPr>
        <sz val="10"/>
        <rFont val="Times New Roman"/>
        <family val="1"/>
      </rPr>
      <t>,</t>
    </r>
    <r>
      <rPr>
        <sz val="10"/>
        <rFont val="宋体"/>
        <family val="3"/>
        <charset val="134"/>
      </rPr>
      <t>根据个人电脑熟练度不同</t>
    </r>
    <r>
      <rPr>
        <sz val="10"/>
        <rFont val="Times New Roman"/>
        <family val="1"/>
      </rPr>
      <t>,</t>
    </r>
    <r>
      <rPr>
        <sz val="10"/>
        <rFont val="宋体"/>
        <family val="3"/>
        <charset val="134"/>
      </rPr>
      <t>增加宽放</t>
    </r>
    <r>
      <rPr>
        <sz val="10"/>
        <rFont val="Times New Roman"/>
        <family val="1"/>
      </rPr>
      <t>5%</t>
    </r>
    <phoneticPr fontId="4" type="noConversion"/>
  </si>
  <si>
    <r>
      <t>进入</t>
    </r>
    <r>
      <rPr>
        <sz val="10"/>
        <rFont val="Times New Roman"/>
        <family val="1"/>
      </rPr>
      <t>FTP</t>
    </r>
    <r>
      <rPr>
        <sz val="10"/>
        <rFont val="宋体"/>
        <family val="3"/>
        <charset val="134"/>
      </rPr>
      <t>温资料打单</t>
    </r>
    <phoneticPr fontId="4" type="noConversion"/>
  </si>
  <si>
    <r>
      <t>根据打印出来的发料单核对物料</t>
    </r>
    <r>
      <rPr>
        <sz val="10"/>
        <rFont val="Times New Roman"/>
        <family val="1"/>
      </rPr>
      <t>.</t>
    </r>
    <r>
      <rPr>
        <sz val="10"/>
        <rFont val="宋体"/>
        <family val="3"/>
        <charset val="134"/>
      </rPr>
      <t>型号</t>
    </r>
    <r>
      <rPr>
        <sz val="10"/>
        <rFont val="Times New Roman"/>
        <family val="1"/>
      </rPr>
      <t>.PART NO RIR</t>
    </r>
    <r>
      <rPr>
        <sz val="10"/>
        <rFont val="宋体"/>
        <family val="3"/>
        <charset val="134"/>
      </rPr>
      <t>数量发料</t>
    </r>
    <r>
      <rPr>
        <sz val="10"/>
        <rFont val="Times New Roman"/>
        <family val="1"/>
      </rPr>
      <t>.</t>
    </r>
    <r>
      <rPr>
        <sz val="10"/>
        <rFont val="宋体"/>
        <family val="3"/>
        <charset val="134"/>
      </rPr>
      <t>然后在发料单上签名确认</t>
    </r>
    <r>
      <rPr>
        <sz val="10"/>
        <rFont val="Times New Roman"/>
        <family val="1"/>
      </rPr>
      <t>.</t>
    </r>
    <phoneticPr fontId="4" type="noConversion"/>
  </si>
  <si>
    <t>将不同时间段物料拉到指定区域暂放，待生产部收料</t>
    <phoneticPr fontId="4" type="noConversion"/>
  </si>
  <si>
    <r>
      <t>生产部确认无误后，进入</t>
    </r>
    <r>
      <rPr>
        <sz val="10"/>
        <rFont val="Times New Roman"/>
        <family val="1"/>
      </rPr>
      <t>L1000</t>
    </r>
    <r>
      <rPr>
        <sz val="10"/>
        <rFont val="宋体"/>
        <family val="3"/>
        <charset val="134"/>
      </rPr>
      <t>扣数，转多发数</t>
    </r>
    <r>
      <rPr>
        <sz val="10"/>
        <rFont val="Times New Roman"/>
        <family val="1"/>
      </rPr>
      <t>,</t>
    </r>
    <r>
      <rPr>
        <sz val="10"/>
        <rFont val="宋体"/>
        <family val="3"/>
        <charset val="134"/>
      </rPr>
      <t>查是否有少发料，漏发料情况</t>
    </r>
    <phoneticPr fontId="4" type="noConversion"/>
  </si>
  <si>
    <r>
      <t>无须上货架五金料平均发料时间</t>
    </r>
    <r>
      <rPr>
        <b/>
        <sz val="10"/>
        <rFont val="Times New Roman"/>
        <family val="1"/>
      </rPr>
      <t>(</t>
    </r>
    <r>
      <rPr>
        <b/>
        <sz val="10"/>
        <rFont val="宋体"/>
        <family val="3"/>
        <charset val="134"/>
      </rPr>
      <t>分钟</t>
    </r>
    <r>
      <rPr>
        <b/>
        <sz val="10"/>
        <rFont val="Times New Roman"/>
        <family val="1"/>
      </rPr>
      <t>)</t>
    </r>
    <phoneticPr fontId="4" type="noConversion"/>
  </si>
  <si>
    <r>
      <t>发料</t>
    </r>
    <r>
      <rPr>
        <b/>
        <sz val="10"/>
        <rFont val="Times New Roman"/>
        <family val="1"/>
      </rPr>
      <t>(</t>
    </r>
    <r>
      <rPr>
        <b/>
        <sz val="10"/>
        <rFont val="宋体"/>
        <family val="3"/>
        <charset val="134"/>
      </rPr>
      <t>五金料须上货架）</t>
    </r>
    <phoneticPr fontId="4" type="noConversion"/>
  </si>
  <si>
    <r>
      <t>须上货架五金料平均发料时间</t>
    </r>
    <r>
      <rPr>
        <b/>
        <sz val="10"/>
        <rFont val="Times New Roman"/>
        <family val="1"/>
      </rPr>
      <t>(</t>
    </r>
    <r>
      <rPr>
        <b/>
        <sz val="10"/>
        <rFont val="宋体"/>
        <family val="3"/>
        <charset val="134"/>
      </rPr>
      <t>分钟</t>
    </r>
    <r>
      <rPr>
        <b/>
        <sz val="10"/>
        <rFont val="Times New Roman"/>
        <family val="1"/>
      </rPr>
      <t>)</t>
    </r>
    <phoneticPr fontId="4" type="noConversion"/>
  </si>
  <si>
    <r>
      <t>发料</t>
    </r>
    <r>
      <rPr>
        <b/>
        <sz val="10"/>
        <rFont val="Times New Roman"/>
        <family val="1"/>
      </rPr>
      <t>(</t>
    </r>
    <r>
      <rPr>
        <b/>
        <sz val="10"/>
        <rFont val="宋体"/>
        <family val="3"/>
        <charset val="134"/>
      </rPr>
      <t>包材</t>
    </r>
    <r>
      <rPr>
        <b/>
        <sz val="10"/>
        <rFont val="Times New Roman"/>
        <family val="1"/>
      </rPr>
      <t>)</t>
    </r>
    <r>
      <rPr>
        <b/>
        <sz val="10"/>
        <rFont val="宋体"/>
        <family val="3"/>
        <charset val="134"/>
      </rPr>
      <t>无须上货架</t>
    </r>
    <phoneticPr fontId="4" type="noConversion"/>
  </si>
  <si>
    <r>
      <t>根据打印出来的发料单核对物料</t>
    </r>
    <r>
      <rPr>
        <sz val="10"/>
        <rFont val="Times New Roman"/>
        <family val="1"/>
      </rPr>
      <t>.</t>
    </r>
    <r>
      <rPr>
        <sz val="10"/>
        <rFont val="宋体"/>
        <family val="3"/>
        <charset val="134"/>
      </rPr>
      <t>型号</t>
    </r>
    <r>
      <rPr>
        <sz val="10"/>
        <rFont val="Times New Roman"/>
        <family val="1"/>
      </rPr>
      <t>.PART NO  RIR</t>
    </r>
    <r>
      <rPr>
        <sz val="10"/>
        <rFont val="宋体"/>
        <family val="3"/>
        <charset val="134"/>
      </rPr>
      <t>数量发料</t>
    </r>
    <r>
      <rPr>
        <sz val="10"/>
        <rFont val="Times New Roman"/>
        <family val="1"/>
      </rPr>
      <t>.</t>
    </r>
    <r>
      <rPr>
        <sz val="10"/>
        <rFont val="宋体"/>
        <family val="3"/>
        <charset val="134"/>
      </rPr>
      <t>然后在发料单上签名确认</t>
    </r>
    <r>
      <rPr>
        <sz val="10"/>
        <rFont val="Times New Roman"/>
        <family val="1"/>
      </rPr>
      <t>.</t>
    </r>
    <phoneticPr fontId="4" type="noConversion"/>
  </si>
  <si>
    <t>9</t>
    <phoneticPr fontId="4" type="noConversion"/>
  </si>
  <si>
    <r>
      <t>无须上货架包装料平均发料时间</t>
    </r>
    <r>
      <rPr>
        <b/>
        <sz val="10"/>
        <rFont val="Times New Roman"/>
        <family val="1"/>
      </rPr>
      <t>(</t>
    </r>
    <r>
      <rPr>
        <b/>
        <sz val="10"/>
        <rFont val="宋体"/>
        <family val="3"/>
        <charset val="134"/>
      </rPr>
      <t>分钟</t>
    </r>
    <r>
      <rPr>
        <b/>
        <sz val="10"/>
        <rFont val="Times New Roman"/>
        <family val="1"/>
      </rPr>
      <t>)</t>
    </r>
    <phoneticPr fontId="4" type="noConversion"/>
  </si>
  <si>
    <r>
      <t>发料</t>
    </r>
    <r>
      <rPr>
        <b/>
        <sz val="10"/>
        <rFont val="Times New Roman"/>
        <family val="1"/>
      </rPr>
      <t>(</t>
    </r>
    <r>
      <rPr>
        <b/>
        <sz val="10"/>
        <rFont val="宋体"/>
        <family val="3"/>
        <charset val="134"/>
      </rPr>
      <t>包材</t>
    </r>
    <r>
      <rPr>
        <b/>
        <sz val="10"/>
        <rFont val="Times New Roman"/>
        <family val="1"/>
      </rPr>
      <t>)</t>
    </r>
    <r>
      <rPr>
        <b/>
        <sz val="10"/>
        <rFont val="宋体"/>
        <family val="3"/>
        <charset val="134"/>
      </rPr>
      <t>须上货架</t>
    </r>
    <phoneticPr fontId="4" type="noConversion"/>
  </si>
  <si>
    <r>
      <t>上货架包装料平均发料时间</t>
    </r>
    <r>
      <rPr>
        <b/>
        <sz val="10"/>
        <rFont val="Times New Roman"/>
        <family val="1"/>
      </rPr>
      <t>(</t>
    </r>
    <r>
      <rPr>
        <b/>
        <sz val="10"/>
        <rFont val="宋体"/>
        <family val="3"/>
        <charset val="134"/>
      </rPr>
      <t>分钟</t>
    </r>
    <r>
      <rPr>
        <b/>
        <sz val="10"/>
        <rFont val="Times New Roman"/>
        <family val="1"/>
      </rPr>
      <t>)</t>
    </r>
    <phoneticPr fontId="4" type="noConversion"/>
  </si>
  <si>
    <r>
      <t>发料</t>
    </r>
    <r>
      <rPr>
        <b/>
        <sz val="10"/>
        <rFont val="Times New Roman"/>
        <family val="1"/>
      </rPr>
      <t>HIM</t>
    </r>
    <r>
      <rPr>
        <b/>
        <sz val="10"/>
        <rFont val="宋体"/>
        <family val="3"/>
        <charset val="134"/>
      </rPr>
      <t>物料</t>
    </r>
    <phoneticPr fontId="4" type="noConversion"/>
  </si>
  <si>
    <r>
      <t>根据打印出来的发料单核对物料</t>
    </r>
    <r>
      <rPr>
        <sz val="10"/>
        <rFont val="Times New Roman"/>
        <family val="1"/>
      </rPr>
      <t>.</t>
    </r>
    <r>
      <rPr>
        <sz val="10"/>
        <rFont val="宋体"/>
        <family val="3"/>
        <charset val="134"/>
      </rPr>
      <t>型号</t>
    </r>
    <r>
      <rPr>
        <sz val="10"/>
        <rFont val="Times New Roman"/>
        <family val="1"/>
      </rPr>
      <t>.PART NO RIR</t>
    </r>
    <r>
      <rPr>
        <sz val="10"/>
        <rFont val="宋体"/>
        <family val="3"/>
        <charset val="134"/>
      </rPr>
      <t>数量发料</t>
    </r>
    <r>
      <rPr>
        <sz val="10"/>
        <rFont val="Times New Roman"/>
        <family val="1"/>
      </rPr>
      <t>.</t>
    </r>
    <r>
      <rPr>
        <sz val="10"/>
        <rFont val="宋体"/>
        <family val="3"/>
        <charset val="134"/>
      </rPr>
      <t>然后在发料单上签名确认</t>
    </r>
    <phoneticPr fontId="4" type="noConversion"/>
  </si>
  <si>
    <r>
      <t>高危物料平均发料时间</t>
    </r>
    <r>
      <rPr>
        <b/>
        <sz val="10"/>
        <rFont val="Times New Roman"/>
        <family val="1"/>
      </rPr>
      <t>(</t>
    </r>
    <r>
      <rPr>
        <b/>
        <sz val="10"/>
        <rFont val="宋体"/>
        <family val="3"/>
        <charset val="134"/>
      </rPr>
      <t>分钟</t>
    </r>
    <r>
      <rPr>
        <b/>
        <sz val="10"/>
        <rFont val="Times New Roman"/>
        <family val="1"/>
      </rPr>
      <t>)</t>
    </r>
    <phoneticPr fontId="4" type="noConversion"/>
  </si>
  <si>
    <t>A STORE (卷装)</t>
    <phoneticPr fontId="4" type="noConversion"/>
  </si>
  <si>
    <t>A STORE人员 在收到JIT仓送过来的IC发料单后,进行发料</t>
    <phoneticPr fontId="4" type="noConversion"/>
  </si>
  <si>
    <r>
      <t>A STORE</t>
    </r>
    <r>
      <rPr>
        <sz val="10"/>
        <rFont val="宋体"/>
        <family val="3"/>
        <charset val="134"/>
      </rPr>
      <t>备好料后</t>
    </r>
    <r>
      <rPr>
        <sz val="10"/>
        <rFont val="Times New Roman"/>
        <family val="1"/>
      </rPr>
      <t>JIT</t>
    </r>
    <r>
      <rPr>
        <sz val="10"/>
        <rFont val="宋体"/>
        <family val="3"/>
        <charset val="134"/>
      </rPr>
      <t>仓过来收料</t>
    </r>
    <r>
      <rPr>
        <sz val="10"/>
        <rFont val="Times New Roman"/>
        <family val="1"/>
      </rPr>
      <t>.</t>
    </r>
    <r>
      <rPr>
        <sz val="10"/>
        <rFont val="宋体"/>
        <family val="3"/>
        <charset val="134"/>
      </rPr>
      <t>根据发料单核对物料</t>
    </r>
    <r>
      <rPr>
        <sz val="10"/>
        <rFont val="Times New Roman"/>
        <family val="1"/>
      </rPr>
      <t xml:space="preserve">.PART NO RIR </t>
    </r>
    <r>
      <rPr>
        <sz val="10"/>
        <rFont val="宋体"/>
        <family val="3"/>
        <charset val="134"/>
      </rPr>
      <t>数量在收料单上签名确认</t>
    </r>
    <r>
      <rPr>
        <sz val="10"/>
        <rFont val="Times New Roman"/>
        <family val="1"/>
      </rPr>
      <t>.</t>
    </r>
    <phoneticPr fontId="4" type="noConversion"/>
  </si>
  <si>
    <t>发完一物料，整理，摆好。</t>
    <phoneticPr fontId="4" type="noConversion"/>
  </si>
  <si>
    <t>在收完料后, JIT STORE转完位置,A STORE 人员用L1000,3.22.2功能检查所发物料是否转到JIT位置</t>
    <phoneticPr fontId="4" type="noConversion"/>
  </si>
  <si>
    <r>
      <t>A</t>
    </r>
    <r>
      <rPr>
        <b/>
        <sz val="10"/>
        <rFont val="宋体"/>
        <family val="3"/>
        <charset val="134"/>
      </rPr>
      <t>仓卷装物料平均发料时间</t>
    </r>
    <r>
      <rPr>
        <b/>
        <sz val="10"/>
        <rFont val="Times New Roman"/>
        <family val="1"/>
      </rPr>
      <t>(</t>
    </r>
    <r>
      <rPr>
        <b/>
        <sz val="10"/>
        <rFont val="宋体"/>
        <family val="3"/>
        <charset val="134"/>
      </rPr>
      <t>分钟</t>
    </r>
    <r>
      <rPr>
        <b/>
        <sz val="10"/>
        <rFont val="Times New Roman"/>
        <family val="1"/>
      </rPr>
      <t>)</t>
    </r>
    <phoneticPr fontId="4" type="noConversion"/>
  </si>
  <si>
    <t>A STORE (大件)</t>
    <phoneticPr fontId="4" type="noConversion"/>
  </si>
  <si>
    <r>
      <t>A</t>
    </r>
    <r>
      <rPr>
        <b/>
        <sz val="10"/>
        <rFont val="宋体"/>
        <family val="3"/>
        <charset val="134"/>
      </rPr>
      <t>仓大件物料平均发料时间</t>
    </r>
    <r>
      <rPr>
        <b/>
        <sz val="10"/>
        <rFont val="Times New Roman"/>
        <family val="1"/>
      </rPr>
      <t>(</t>
    </r>
    <r>
      <rPr>
        <b/>
        <sz val="10"/>
        <rFont val="宋体"/>
        <family val="3"/>
        <charset val="134"/>
      </rPr>
      <t>分钟</t>
    </r>
    <r>
      <rPr>
        <b/>
        <sz val="10"/>
        <rFont val="Times New Roman"/>
        <family val="1"/>
      </rPr>
      <t>)</t>
    </r>
    <phoneticPr fontId="4" type="noConversion"/>
  </si>
  <si>
    <r>
      <t xml:space="preserve">                    </t>
    </r>
    <r>
      <rPr>
        <sz val="11"/>
        <color theme="1"/>
        <rFont val="宋体"/>
        <family val="2"/>
        <charset val="134"/>
        <scheme val="minor"/>
      </rPr>
      <t>成品仓</t>
    </r>
    <r>
      <rPr>
        <sz val="12"/>
        <rFont val="Times New Roman"/>
        <family val="1"/>
      </rPr>
      <t>C1</t>
    </r>
    <r>
      <rPr>
        <sz val="11"/>
        <color theme="1"/>
        <rFont val="宋体"/>
        <family val="2"/>
        <charset val="134"/>
        <scheme val="minor"/>
      </rPr>
      <t>到</t>
    </r>
    <r>
      <rPr>
        <sz val="12"/>
        <rFont val="Times New Roman"/>
        <family val="1"/>
      </rPr>
      <t>A</t>
    </r>
    <r>
      <rPr>
        <sz val="11"/>
        <color theme="1"/>
        <rFont val="宋体"/>
        <family val="2"/>
        <charset val="134"/>
        <scheme val="minor"/>
      </rPr>
      <t>厂</t>
    </r>
    <r>
      <rPr>
        <sz val="12"/>
        <rFont val="Times New Roman"/>
        <family val="1"/>
      </rPr>
      <t>3</t>
    </r>
    <r>
      <rPr>
        <sz val="11"/>
        <color theme="1"/>
        <rFont val="宋体"/>
        <family val="2"/>
        <charset val="134"/>
        <scheme val="minor"/>
      </rPr>
      <t>楼的运作出货操作平均时间</t>
    </r>
    <phoneticPr fontId="4" type="noConversion"/>
  </si>
  <si>
    <t xml:space="preserve">     本次评估都没有包括等待时间</t>
    <phoneticPr fontId="4" type="noConversion"/>
  </si>
  <si>
    <t>Rev: 2.0</t>
    <phoneticPr fontId="4" type="noConversion"/>
  </si>
  <si>
    <t>步骤</t>
    <phoneticPr fontId="4" type="noConversion"/>
  </si>
  <si>
    <t>操作内容</t>
    <phoneticPr fontId="4" type="noConversion"/>
  </si>
  <si>
    <t>货仓评估每板时间</t>
    <phoneticPr fontId="4" type="noConversion"/>
  </si>
  <si>
    <r>
      <t xml:space="preserve">CIE </t>
    </r>
    <r>
      <rPr>
        <sz val="11"/>
        <color theme="1"/>
        <rFont val="宋体"/>
        <family val="2"/>
        <charset val="134"/>
        <scheme val="minor"/>
      </rPr>
      <t>评估每板时间</t>
    </r>
    <r>
      <rPr>
        <sz val="12"/>
        <rFont val="Times New Roman"/>
        <family val="1"/>
      </rPr>
      <t>(</t>
    </r>
    <r>
      <rPr>
        <sz val="11"/>
        <color theme="1"/>
        <rFont val="宋体"/>
        <family val="2"/>
        <charset val="134"/>
        <scheme val="minor"/>
      </rPr>
      <t>分钟</t>
    </r>
    <r>
      <rPr>
        <sz val="12"/>
        <rFont val="Times New Roman"/>
        <family val="1"/>
      </rPr>
      <t>)</t>
    </r>
    <phoneticPr fontId="4" type="noConversion"/>
  </si>
  <si>
    <t>备注</t>
    <phoneticPr fontId="4" type="noConversion"/>
  </si>
  <si>
    <r>
      <t>登陆</t>
    </r>
    <r>
      <rPr>
        <sz val="12"/>
        <rFont val="Times New Roman"/>
        <family val="1"/>
      </rPr>
      <t>L1000</t>
    </r>
    <r>
      <rPr>
        <sz val="11"/>
        <color theme="1"/>
        <rFont val="宋体"/>
        <family val="2"/>
        <charset val="134"/>
        <scheme val="minor"/>
      </rPr>
      <t>系统</t>
    </r>
    <r>
      <rPr>
        <sz val="12"/>
        <rFont val="Times New Roman"/>
        <family val="1"/>
      </rPr>
      <t>,</t>
    </r>
    <r>
      <rPr>
        <sz val="11"/>
        <color theme="1"/>
        <rFont val="宋体"/>
        <family val="2"/>
        <charset val="134"/>
        <scheme val="minor"/>
      </rPr>
      <t>打印</t>
    </r>
    <r>
      <rPr>
        <sz val="12"/>
        <rFont val="Times New Roman"/>
        <family val="1"/>
      </rPr>
      <t>FTN</t>
    </r>
    <r>
      <rPr>
        <sz val="11"/>
        <color theme="1"/>
        <rFont val="宋体"/>
        <family val="2"/>
        <charset val="134"/>
        <scheme val="minor"/>
      </rPr>
      <t>单</t>
    </r>
    <r>
      <rPr>
        <sz val="12"/>
        <rFont val="Times New Roman"/>
        <family val="1"/>
      </rPr>
      <t>(16.14.13)</t>
    </r>
    <phoneticPr fontId="4" type="noConversion"/>
  </si>
  <si>
    <r>
      <t>0.5</t>
    </r>
    <r>
      <rPr>
        <sz val="11"/>
        <color theme="1"/>
        <rFont val="宋体"/>
        <family val="2"/>
        <charset val="134"/>
        <scheme val="minor"/>
      </rPr>
      <t>分钟</t>
    </r>
    <r>
      <rPr>
        <sz val="12"/>
        <rFont val="Times New Roman"/>
        <family val="1"/>
      </rPr>
      <t>/</t>
    </r>
    <r>
      <rPr>
        <sz val="11"/>
        <color theme="1"/>
        <rFont val="宋体"/>
        <family val="2"/>
        <charset val="134"/>
        <scheme val="minor"/>
      </rPr>
      <t>板</t>
    </r>
    <phoneticPr fontId="4" type="noConversion"/>
  </si>
  <si>
    <r>
      <t>打印</t>
    </r>
    <r>
      <rPr>
        <sz val="12"/>
        <rFont val="Times New Roman"/>
        <family val="1"/>
      </rPr>
      <t>2</t>
    </r>
    <r>
      <rPr>
        <sz val="11"/>
        <color theme="1"/>
        <rFont val="宋体"/>
        <family val="2"/>
        <charset val="134"/>
        <scheme val="minor"/>
      </rPr>
      <t>板</t>
    </r>
    <r>
      <rPr>
        <sz val="12"/>
        <rFont val="Times New Roman"/>
        <family val="1"/>
      </rPr>
      <t>FTN</t>
    </r>
    <r>
      <rPr>
        <sz val="11"/>
        <color theme="1"/>
        <rFont val="宋体"/>
        <family val="2"/>
        <charset val="134"/>
        <scheme val="minor"/>
      </rPr>
      <t>单号用了</t>
    </r>
    <r>
      <rPr>
        <sz val="12"/>
        <rFont val="Times New Roman"/>
        <family val="1"/>
      </rPr>
      <t>1</t>
    </r>
    <r>
      <rPr>
        <sz val="11"/>
        <color theme="1"/>
        <rFont val="宋体"/>
        <family val="2"/>
        <charset val="134"/>
        <scheme val="minor"/>
      </rPr>
      <t>分钟</t>
    </r>
    <phoneticPr fontId="4" type="noConversion"/>
  </si>
  <si>
    <r>
      <t>拿着</t>
    </r>
    <r>
      <rPr>
        <sz val="12"/>
        <rFont val="Times New Roman"/>
        <family val="1"/>
      </rPr>
      <t>FTN</t>
    </r>
    <r>
      <rPr>
        <sz val="11"/>
        <color theme="1"/>
        <rFont val="宋体"/>
        <family val="2"/>
        <charset val="134"/>
        <scheme val="minor"/>
      </rPr>
      <t>单去生产各车间楼层收成品机</t>
    </r>
    <r>
      <rPr>
        <sz val="12"/>
        <rFont val="Times New Roman"/>
        <family val="1"/>
      </rPr>
      <t>(</t>
    </r>
    <r>
      <rPr>
        <sz val="11"/>
        <color theme="1"/>
        <rFont val="宋体"/>
        <family val="2"/>
        <charset val="134"/>
        <scheme val="minor"/>
      </rPr>
      <t>包括等电梯</t>
    </r>
    <r>
      <rPr>
        <sz val="12"/>
        <rFont val="Times New Roman"/>
        <family val="1"/>
      </rPr>
      <t>/</t>
    </r>
    <r>
      <rPr>
        <sz val="11"/>
        <color theme="1"/>
        <rFont val="宋体"/>
        <family val="2"/>
        <charset val="134"/>
        <scheme val="minor"/>
      </rPr>
      <t>过安检门</t>
    </r>
    <r>
      <rPr>
        <sz val="12"/>
        <rFont val="Times New Roman"/>
        <family val="1"/>
      </rPr>
      <t>/</t>
    </r>
    <r>
      <rPr>
        <sz val="11"/>
        <color theme="1"/>
        <rFont val="宋体"/>
        <family val="2"/>
        <charset val="134"/>
        <scheme val="minor"/>
      </rPr>
      <t>单程空驶</t>
    </r>
    <r>
      <rPr>
        <sz val="12"/>
        <rFont val="Times New Roman"/>
        <family val="1"/>
      </rPr>
      <t>,</t>
    </r>
    <r>
      <rPr>
        <sz val="11"/>
        <color theme="1"/>
        <rFont val="宋体"/>
        <family val="2"/>
        <charset val="134"/>
        <scheme val="minor"/>
      </rPr>
      <t>核对</t>
    </r>
    <r>
      <rPr>
        <sz val="12"/>
        <rFont val="Times New Roman"/>
        <family val="1"/>
      </rPr>
      <t>Lot/Serial No,</t>
    </r>
    <r>
      <rPr>
        <sz val="11"/>
        <color theme="1"/>
        <rFont val="宋体"/>
        <family val="2"/>
        <charset val="134"/>
        <scheme val="minor"/>
      </rPr>
      <t>检查是否有</t>
    </r>
    <r>
      <rPr>
        <sz val="12"/>
        <rFont val="Times New Roman"/>
        <family val="1"/>
      </rPr>
      <t>QA Pass Label</t>
    </r>
    <r>
      <rPr>
        <sz val="11"/>
        <color theme="1"/>
        <rFont val="宋体"/>
        <family val="2"/>
        <charset val="134"/>
        <scheme val="minor"/>
      </rPr>
      <t>及印章</t>
    </r>
    <r>
      <rPr>
        <sz val="12"/>
        <rFont val="Times New Roman"/>
        <family val="1"/>
      </rPr>
      <t>)</t>
    </r>
    <phoneticPr fontId="4" type="noConversion"/>
  </si>
  <si>
    <r>
      <t>18</t>
    </r>
    <r>
      <rPr>
        <sz val="11"/>
        <color theme="1"/>
        <rFont val="宋体"/>
        <family val="2"/>
        <charset val="134"/>
        <scheme val="minor"/>
      </rPr>
      <t>分钟</t>
    </r>
    <r>
      <rPr>
        <sz val="12"/>
        <rFont val="Times New Roman"/>
        <family val="1"/>
      </rPr>
      <t>/</t>
    </r>
    <r>
      <rPr>
        <sz val="11"/>
        <color theme="1"/>
        <rFont val="宋体"/>
        <family val="2"/>
        <charset val="134"/>
        <scheme val="minor"/>
      </rPr>
      <t>板</t>
    </r>
    <phoneticPr fontId="4" type="noConversion"/>
  </si>
  <si>
    <t>测试时没有等待电梯时间(C1到A厂3楼5分钟,A厂3楼到C 8分钟</t>
    <phoneticPr fontId="4" type="noConversion"/>
  </si>
  <si>
    <r>
      <t>归位</t>
    </r>
    <r>
      <rPr>
        <sz val="12"/>
        <rFont val="Times New Roman"/>
        <family val="1"/>
      </rPr>
      <t>,</t>
    </r>
    <r>
      <rPr>
        <sz val="11"/>
        <color theme="1"/>
        <rFont val="宋体"/>
        <family val="2"/>
        <charset val="134"/>
        <scheme val="minor"/>
      </rPr>
      <t>把拉回来的成品机放入适当的位置</t>
    </r>
    <r>
      <rPr>
        <sz val="12"/>
        <rFont val="Times New Roman"/>
        <family val="1"/>
      </rPr>
      <t>(</t>
    </r>
    <r>
      <rPr>
        <sz val="11"/>
        <color theme="1"/>
        <rFont val="宋体"/>
        <family val="2"/>
        <charset val="134"/>
        <scheme val="minor"/>
      </rPr>
      <t>包括上货架</t>
    </r>
    <r>
      <rPr>
        <sz val="12"/>
        <rFont val="Times New Roman"/>
        <family val="1"/>
      </rPr>
      <t>)</t>
    </r>
    <phoneticPr fontId="4" type="noConversion"/>
  </si>
  <si>
    <r>
      <t>2</t>
    </r>
    <r>
      <rPr>
        <sz val="11"/>
        <color theme="1"/>
        <rFont val="宋体"/>
        <family val="2"/>
        <charset val="134"/>
        <scheme val="minor"/>
      </rPr>
      <t>分钟</t>
    </r>
    <r>
      <rPr>
        <sz val="12"/>
        <rFont val="Times New Roman"/>
        <family val="1"/>
      </rPr>
      <t>/</t>
    </r>
    <r>
      <rPr>
        <sz val="11"/>
        <color theme="1"/>
        <rFont val="宋体"/>
        <family val="2"/>
        <charset val="134"/>
        <scheme val="minor"/>
      </rPr>
      <t>板</t>
    </r>
    <phoneticPr fontId="4" type="noConversion"/>
  </si>
  <si>
    <r>
      <t>用叉车同时放两板货</t>
    </r>
    <r>
      <rPr>
        <sz val="12"/>
        <rFont val="Times New Roman"/>
        <family val="1"/>
      </rPr>
      <t>(2.5</t>
    </r>
    <r>
      <rPr>
        <sz val="11"/>
        <color theme="1"/>
        <rFont val="宋体"/>
        <family val="2"/>
        <charset val="134"/>
        <scheme val="minor"/>
      </rPr>
      <t>分钟</t>
    </r>
    <r>
      <rPr>
        <sz val="12"/>
        <rFont val="Times New Roman"/>
        <family val="1"/>
      </rPr>
      <t>/2</t>
    </r>
    <r>
      <rPr>
        <sz val="11"/>
        <color theme="1"/>
        <rFont val="宋体"/>
        <family val="2"/>
        <charset val="134"/>
        <scheme val="minor"/>
      </rPr>
      <t>板</t>
    </r>
    <r>
      <rPr>
        <sz val="12"/>
        <rFont val="Times New Roman"/>
        <family val="1"/>
      </rPr>
      <t>)</t>
    </r>
    <phoneticPr fontId="4" type="noConversion"/>
  </si>
  <si>
    <r>
      <t>在</t>
    </r>
    <r>
      <rPr>
        <sz val="12"/>
        <rFont val="Times New Roman"/>
        <family val="1"/>
      </rPr>
      <t>L1000</t>
    </r>
    <r>
      <rPr>
        <sz val="11"/>
        <color theme="1"/>
        <rFont val="宋体"/>
        <family val="2"/>
        <charset val="134"/>
        <scheme val="minor"/>
      </rPr>
      <t>系统把拉回来的成品机依</t>
    </r>
    <r>
      <rPr>
        <sz val="12"/>
        <rFont val="Times New Roman"/>
        <family val="1"/>
      </rPr>
      <t>Lot/Serial</t>
    </r>
    <r>
      <rPr>
        <sz val="11"/>
        <color theme="1"/>
        <rFont val="宋体"/>
        <family val="2"/>
        <charset val="134"/>
        <scheme val="minor"/>
      </rPr>
      <t>及数量由生产部</t>
    </r>
    <r>
      <rPr>
        <sz val="12"/>
        <rFont val="Times New Roman"/>
        <family val="1"/>
      </rPr>
      <t>location</t>
    </r>
    <r>
      <rPr>
        <sz val="11"/>
        <color theme="1"/>
        <rFont val="宋体"/>
        <family val="2"/>
        <charset val="134"/>
        <scheme val="minor"/>
      </rPr>
      <t>转到成品仓</t>
    </r>
    <r>
      <rPr>
        <sz val="12"/>
        <rFont val="Times New Roman"/>
        <family val="1"/>
      </rPr>
      <t>location:FGCAxxxx,or FGCBxxxx.</t>
    </r>
    <phoneticPr fontId="4" type="noConversion"/>
  </si>
  <si>
    <r>
      <t>1</t>
    </r>
    <r>
      <rPr>
        <sz val="11"/>
        <color theme="1"/>
        <rFont val="宋体"/>
        <family val="2"/>
        <charset val="134"/>
        <scheme val="minor"/>
      </rPr>
      <t>分钟</t>
    </r>
    <r>
      <rPr>
        <sz val="12"/>
        <rFont val="Times New Roman"/>
        <family val="1"/>
      </rPr>
      <t>/</t>
    </r>
    <r>
      <rPr>
        <sz val="11"/>
        <color theme="1"/>
        <rFont val="宋体"/>
        <family val="2"/>
        <charset val="134"/>
        <scheme val="minor"/>
      </rPr>
      <t>板</t>
    </r>
    <phoneticPr fontId="4" type="noConversion"/>
  </si>
  <si>
    <r>
      <t>依</t>
    </r>
    <r>
      <rPr>
        <sz val="12"/>
        <rFont val="Times New Roman"/>
        <family val="1"/>
      </rPr>
      <t>SRF</t>
    </r>
    <r>
      <rPr>
        <sz val="11"/>
        <color theme="1"/>
        <rFont val="宋体"/>
        <family val="2"/>
        <charset val="134"/>
        <scheme val="minor"/>
      </rPr>
      <t>单备货</t>
    </r>
    <r>
      <rPr>
        <sz val="12"/>
        <rFont val="Times New Roman"/>
        <family val="1"/>
      </rPr>
      <t>,</t>
    </r>
    <r>
      <rPr>
        <sz val="11"/>
        <color theme="1"/>
        <rFont val="宋体"/>
        <family val="2"/>
        <charset val="134"/>
        <scheme val="minor"/>
      </rPr>
      <t>核对</t>
    </r>
    <r>
      <rPr>
        <sz val="12"/>
        <rFont val="Times New Roman"/>
        <family val="1"/>
      </rPr>
      <t>PO# no,Model,qty.</t>
    </r>
    <r>
      <rPr>
        <sz val="11"/>
        <color theme="1"/>
        <rFont val="宋体"/>
        <family val="2"/>
        <charset val="134"/>
        <scheme val="minor"/>
      </rPr>
      <t>箱数等</t>
    </r>
    <r>
      <rPr>
        <sz val="12"/>
        <rFont val="Times New Roman"/>
        <family val="1"/>
      </rPr>
      <t>,</t>
    </r>
    <r>
      <rPr>
        <sz val="11"/>
        <color theme="1"/>
        <rFont val="宋体"/>
        <family val="2"/>
        <charset val="134"/>
        <scheme val="minor"/>
      </rPr>
      <t>并确保合板及合箱之要求</t>
    </r>
    <r>
      <rPr>
        <sz val="12"/>
        <rFont val="Times New Roman"/>
        <family val="1"/>
      </rPr>
      <t>.</t>
    </r>
    <phoneticPr fontId="4" type="noConversion"/>
  </si>
  <si>
    <r>
      <t>5</t>
    </r>
    <r>
      <rPr>
        <sz val="11"/>
        <color theme="1"/>
        <rFont val="宋体"/>
        <family val="2"/>
        <charset val="134"/>
        <scheme val="minor"/>
      </rPr>
      <t>分钟</t>
    </r>
    <r>
      <rPr>
        <sz val="12"/>
        <rFont val="Times New Roman"/>
        <family val="1"/>
      </rPr>
      <t>/</t>
    </r>
    <r>
      <rPr>
        <sz val="11"/>
        <color theme="1"/>
        <rFont val="宋体"/>
        <family val="2"/>
        <charset val="134"/>
        <scheme val="minor"/>
      </rPr>
      <t>板</t>
    </r>
    <phoneticPr fontId="4" type="noConversion"/>
  </si>
  <si>
    <t>检查核对</t>
    <phoneticPr fontId="4" type="noConversion"/>
  </si>
  <si>
    <r>
      <t>备完出货之后</t>
    </r>
    <r>
      <rPr>
        <sz val="12"/>
        <rFont val="Times New Roman"/>
        <family val="1"/>
      </rPr>
      <t>,</t>
    </r>
    <r>
      <rPr>
        <sz val="11"/>
        <color theme="1"/>
        <rFont val="宋体"/>
        <family val="2"/>
        <charset val="134"/>
        <scheme val="minor"/>
      </rPr>
      <t>整理其它未出货的成品</t>
    </r>
    <r>
      <rPr>
        <sz val="12"/>
        <rFont val="Times New Roman"/>
        <family val="1"/>
      </rPr>
      <t>(</t>
    </r>
    <r>
      <rPr>
        <sz val="11"/>
        <color theme="1"/>
        <rFont val="宋体"/>
        <family val="2"/>
        <charset val="134"/>
        <scheme val="minor"/>
      </rPr>
      <t>如调整位置</t>
    </r>
    <r>
      <rPr>
        <sz val="12"/>
        <rFont val="Times New Roman"/>
        <family val="1"/>
      </rPr>
      <t>/</t>
    </r>
    <r>
      <rPr>
        <sz val="11"/>
        <color theme="1"/>
        <rFont val="宋体"/>
        <family val="2"/>
        <charset val="134"/>
        <scheme val="minor"/>
      </rPr>
      <t>合板</t>
    </r>
    <r>
      <rPr>
        <sz val="12"/>
        <rFont val="Times New Roman"/>
        <family val="1"/>
      </rPr>
      <t>,</t>
    </r>
    <r>
      <rPr>
        <sz val="11"/>
        <color theme="1"/>
        <rFont val="宋体"/>
        <family val="2"/>
        <charset val="134"/>
        <scheme val="minor"/>
      </rPr>
      <t>整理尾数等</t>
    </r>
    <r>
      <rPr>
        <sz val="12"/>
        <rFont val="Times New Roman"/>
        <family val="1"/>
      </rPr>
      <t>.)</t>
    </r>
    <phoneticPr fontId="4" type="noConversion"/>
  </si>
  <si>
    <t>在成品四周围上保鲜膜并加四条纸角</t>
    <phoneticPr fontId="4" type="noConversion"/>
  </si>
  <si>
    <r>
      <t>3</t>
    </r>
    <r>
      <rPr>
        <sz val="11"/>
        <color theme="1"/>
        <rFont val="宋体"/>
        <family val="2"/>
        <charset val="134"/>
        <scheme val="minor"/>
      </rPr>
      <t>分钟</t>
    </r>
    <r>
      <rPr>
        <sz val="12"/>
        <rFont val="Times New Roman"/>
        <family val="1"/>
      </rPr>
      <t>/</t>
    </r>
    <r>
      <rPr>
        <sz val="11"/>
        <color theme="1"/>
        <rFont val="宋体"/>
        <family val="2"/>
        <charset val="134"/>
        <scheme val="minor"/>
      </rPr>
      <t>板</t>
    </r>
    <phoneticPr fontId="4" type="noConversion"/>
  </si>
  <si>
    <r>
      <t>在备好出货的每板打黄带</t>
    </r>
    <r>
      <rPr>
        <sz val="12"/>
        <rFont val="Times New Roman"/>
        <family val="1"/>
      </rPr>
      <t>4</t>
    </r>
    <r>
      <rPr>
        <sz val="11"/>
        <color theme="1"/>
        <rFont val="宋体"/>
        <family val="2"/>
        <charset val="134"/>
        <scheme val="minor"/>
      </rPr>
      <t>条</t>
    </r>
    <phoneticPr fontId="4" type="noConversion"/>
  </si>
  <si>
    <r>
      <t>4</t>
    </r>
    <r>
      <rPr>
        <sz val="11"/>
        <color theme="1"/>
        <rFont val="宋体"/>
        <family val="2"/>
        <charset val="134"/>
        <scheme val="minor"/>
      </rPr>
      <t>分钟</t>
    </r>
    <r>
      <rPr>
        <sz val="12"/>
        <rFont val="Times New Roman"/>
        <family val="1"/>
      </rPr>
      <t>/</t>
    </r>
    <r>
      <rPr>
        <sz val="11"/>
        <color theme="1"/>
        <rFont val="宋体"/>
        <family val="2"/>
        <charset val="134"/>
        <scheme val="minor"/>
      </rPr>
      <t>板</t>
    </r>
    <phoneticPr fontId="4" type="noConversion"/>
  </si>
  <si>
    <r>
      <t>6.5</t>
    </r>
    <r>
      <rPr>
        <sz val="11"/>
        <color theme="1"/>
        <rFont val="宋体"/>
        <family val="2"/>
        <charset val="134"/>
        <scheme val="minor"/>
      </rPr>
      <t>分钟</t>
    </r>
    <r>
      <rPr>
        <sz val="12"/>
        <rFont val="Times New Roman"/>
        <family val="1"/>
      </rPr>
      <t>/2</t>
    </r>
    <r>
      <rPr>
        <sz val="11"/>
        <color theme="1"/>
        <rFont val="宋体"/>
        <family val="2"/>
        <charset val="134"/>
        <scheme val="minor"/>
      </rPr>
      <t>板</t>
    </r>
    <phoneticPr fontId="4" type="noConversion"/>
  </si>
  <si>
    <r>
      <t>收到司机从</t>
    </r>
    <r>
      <rPr>
        <sz val="12"/>
        <rFont val="Times New Roman"/>
        <family val="1"/>
      </rPr>
      <t>Shipping</t>
    </r>
    <r>
      <rPr>
        <sz val="11"/>
        <color theme="1"/>
        <rFont val="宋体"/>
        <family val="2"/>
        <charset val="134"/>
        <scheme val="minor"/>
      </rPr>
      <t>部拿来的</t>
    </r>
    <r>
      <rPr>
        <sz val="12"/>
        <rFont val="Times New Roman"/>
        <family val="1"/>
      </rPr>
      <t>OSO,</t>
    </r>
    <r>
      <rPr>
        <sz val="11"/>
        <color theme="1"/>
        <rFont val="宋体"/>
        <family val="2"/>
        <charset val="134"/>
        <scheme val="minor"/>
      </rPr>
      <t>出闸纸</t>
    </r>
    <r>
      <rPr>
        <sz val="12"/>
        <rFont val="Times New Roman"/>
        <family val="1"/>
      </rPr>
      <t>,</t>
    </r>
    <r>
      <rPr>
        <sz val="11"/>
        <color theme="1"/>
        <rFont val="宋体"/>
        <family val="2"/>
        <charset val="134"/>
        <scheme val="minor"/>
      </rPr>
      <t>需核对</t>
    </r>
    <r>
      <rPr>
        <sz val="12"/>
        <rFont val="Times New Roman"/>
        <family val="1"/>
      </rPr>
      <t>OSO/</t>
    </r>
    <r>
      <rPr>
        <sz val="11"/>
        <color theme="1"/>
        <rFont val="宋体"/>
        <family val="2"/>
        <charset val="134"/>
        <scheme val="minor"/>
      </rPr>
      <t>出闸纸的</t>
    </r>
    <r>
      <rPr>
        <sz val="12"/>
        <rFont val="Times New Roman"/>
        <family val="1"/>
      </rPr>
      <t>Model no/qty</t>
    </r>
    <r>
      <rPr>
        <sz val="11"/>
        <color theme="1"/>
        <rFont val="宋体"/>
        <family val="2"/>
        <charset val="134"/>
        <scheme val="minor"/>
      </rPr>
      <t>是否与</t>
    </r>
    <r>
      <rPr>
        <sz val="12"/>
        <rFont val="Times New Roman"/>
        <family val="1"/>
      </rPr>
      <t>SRF</t>
    </r>
    <r>
      <rPr>
        <sz val="11"/>
        <color theme="1"/>
        <rFont val="宋体"/>
        <family val="2"/>
        <charset val="134"/>
        <scheme val="minor"/>
      </rPr>
      <t>一致及车牌号是否一致</t>
    </r>
    <r>
      <rPr>
        <sz val="12"/>
        <rFont val="Times New Roman"/>
        <family val="1"/>
      </rPr>
      <t>,</t>
    </r>
    <r>
      <rPr>
        <sz val="11"/>
        <color theme="1"/>
        <rFont val="宋体"/>
        <family val="2"/>
        <charset val="134"/>
        <scheme val="minor"/>
      </rPr>
      <t>检查司机是否签名</t>
    </r>
    <phoneticPr fontId="4" type="noConversion"/>
  </si>
  <si>
    <t>CIE测量的是两板一车(用时间5分钟),但是平均出货最低应有五板一车</t>
    <phoneticPr fontId="4" type="noConversion"/>
  </si>
  <si>
    <r>
      <t>核对</t>
    </r>
    <r>
      <rPr>
        <sz val="12"/>
        <rFont val="Times New Roman"/>
        <family val="1"/>
      </rPr>
      <t>Invoice</t>
    </r>
    <r>
      <rPr>
        <sz val="11"/>
        <color theme="1"/>
        <rFont val="宋体"/>
        <family val="2"/>
        <charset val="134"/>
        <scheme val="minor"/>
      </rPr>
      <t>与</t>
    </r>
    <r>
      <rPr>
        <sz val="12"/>
        <rFont val="Times New Roman"/>
        <family val="1"/>
      </rPr>
      <t>OSO/SRF</t>
    </r>
    <r>
      <rPr>
        <sz val="11"/>
        <color theme="1"/>
        <rFont val="宋体"/>
        <family val="2"/>
        <charset val="134"/>
        <scheme val="minor"/>
      </rPr>
      <t>一致</t>
    </r>
    <r>
      <rPr>
        <sz val="12"/>
        <rFont val="Times New Roman"/>
        <family val="1"/>
      </rPr>
      <t>,</t>
    </r>
    <r>
      <rPr>
        <sz val="11"/>
        <color theme="1"/>
        <rFont val="宋体"/>
        <family val="2"/>
        <charset val="134"/>
        <scheme val="minor"/>
      </rPr>
      <t>没问题同时放入每板成品包装里</t>
    </r>
    <phoneticPr fontId="4" type="noConversion"/>
  </si>
  <si>
    <r>
      <t>在内保和外保的严格点数和监督下装车或装柜</t>
    </r>
    <r>
      <rPr>
        <sz val="12"/>
        <rFont val="Times New Roman"/>
        <family val="1"/>
      </rPr>
      <t>(</t>
    </r>
    <r>
      <rPr>
        <sz val="11"/>
        <color theme="1"/>
        <rFont val="宋体"/>
        <family val="2"/>
        <charset val="134"/>
        <scheme val="minor"/>
      </rPr>
      <t>包括寻找内保和外保所花的时间</t>
    </r>
    <phoneticPr fontId="4" type="noConversion"/>
  </si>
  <si>
    <t>有时可能因找寻内外保花更多时间</t>
    <phoneticPr fontId="4" type="noConversion"/>
  </si>
  <si>
    <r>
      <t>OSO</t>
    </r>
    <r>
      <rPr>
        <sz val="11"/>
        <color theme="1"/>
        <rFont val="宋体"/>
        <family val="2"/>
        <charset val="134"/>
        <scheme val="minor"/>
      </rPr>
      <t>扣数</t>
    </r>
    <r>
      <rPr>
        <sz val="12"/>
        <rFont val="Times New Roman"/>
        <family val="1"/>
      </rPr>
      <t>,</t>
    </r>
    <r>
      <rPr>
        <sz val="11"/>
        <color theme="1"/>
        <rFont val="宋体"/>
        <family val="2"/>
        <charset val="134"/>
        <scheme val="minor"/>
      </rPr>
      <t>整理</t>
    </r>
    <r>
      <rPr>
        <sz val="12"/>
        <rFont val="Times New Roman"/>
        <family val="1"/>
      </rPr>
      <t>SRF/OSO</t>
    </r>
    <r>
      <rPr>
        <sz val="11"/>
        <color theme="1"/>
        <rFont val="宋体"/>
        <family val="2"/>
        <charset val="134"/>
        <scheme val="minor"/>
      </rPr>
      <t>资料文档</t>
    </r>
    <r>
      <rPr>
        <sz val="12"/>
        <rFont val="Times New Roman"/>
        <family val="1"/>
      </rPr>
      <t>.</t>
    </r>
    <phoneticPr fontId="4" type="noConversion"/>
  </si>
  <si>
    <r>
      <t>2.5</t>
    </r>
    <r>
      <rPr>
        <sz val="11"/>
        <color theme="1"/>
        <rFont val="宋体"/>
        <family val="2"/>
        <charset val="134"/>
        <scheme val="minor"/>
      </rPr>
      <t>分钟</t>
    </r>
    <r>
      <rPr>
        <sz val="12"/>
        <rFont val="Times New Roman"/>
        <family val="1"/>
      </rPr>
      <t>/</t>
    </r>
    <r>
      <rPr>
        <sz val="11"/>
        <color theme="1"/>
        <rFont val="宋体"/>
        <family val="2"/>
        <charset val="134"/>
        <scheme val="minor"/>
      </rPr>
      <t>板</t>
    </r>
    <phoneticPr fontId="4" type="noConversion"/>
  </si>
  <si>
    <t>整理OSO/SRF</t>
    <phoneticPr fontId="4" type="noConversion"/>
  </si>
  <si>
    <t xml:space="preserve">Total </t>
    <phoneticPr fontId="4" type="noConversion"/>
  </si>
  <si>
    <t>46分钟/板</t>
    <phoneticPr fontId="4" type="noConversion"/>
  </si>
  <si>
    <t>分钟/板(没有包括等待时间)</t>
  </si>
  <si>
    <r>
      <t>建议</t>
    </r>
    <r>
      <rPr>
        <sz val="12"/>
        <rFont val="Times New Roman"/>
        <family val="1"/>
      </rPr>
      <t>:</t>
    </r>
    <phoneticPr fontId="4" type="noConversion"/>
  </si>
  <si>
    <r>
      <t>指定一部货运电梯专门用于货仓运送成品使用</t>
    </r>
    <r>
      <rPr>
        <sz val="12"/>
        <rFont val="Times New Roman"/>
        <family val="1"/>
      </rPr>
      <t>,</t>
    </r>
    <r>
      <rPr>
        <sz val="11"/>
        <color theme="1"/>
        <rFont val="宋体"/>
        <family val="2"/>
        <charset val="134"/>
        <scheme val="minor"/>
      </rPr>
      <t>可以减少等待电梯时间的浪费</t>
    </r>
    <r>
      <rPr>
        <sz val="12"/>
        <rFont val="Times New Roman"/>
        <family val="1"/>
      </rPr>
      <t>.</t>
    </r>
    <phoneticPr fontId="4" type="noConversion"/>
  </si>
  <si>
    <r>
      <t>审核</t>
    </r>
    <r>
      <rPr>
        <sz val="12"/>
        <rFont val="Times New Roman"/>
        <family val="1"/>
      </rPr>
      <t xml:space="preserve">: </t>
    </r>
    <r>
      <rPr>
        <sz val="11"/>
        <color theme="1"/>
        <rFont val="宋体"/>
        <family val="2"/>
        <charset val="134"/>
        <scheme val="minor"/>
      </rPr>
      <t>叶明</t>
    </r>
    <phoneticPr fontId="4" type="noConversion"/>
  </si>
  <si>
    <r>
      <t>批准</t>
    </r>
    <r>
      <rPr>
        <sz val="12"/>
        <rFont val="Times New Roman"/>
        <family val="1"/>
      </rPr>
      <t>:</t>
    </r>
    <phoneticPr fontId="4" type="noConversion"/>
  </si>
  <si>
    <r>
      <t>制作</t>
    </r>
    <r>
      <rPr>
        <sz val="12"/>
        <rFont val="Times New Roman"/>
        <family val="1"/>
      </rPr>
      <t xml:space="preserve">:  </t>
    </r>
    <r>
      <rPr>
        <sz val="11"/>
        <color theme="1"/>
        <rFont val="宋体"/>
        <family val="1"/>
        <scheme val="minor"/>
      </rPr>
      <t>YZ.ZHANG</t>
    </r>
    <r>
      <rPr>
        <sz val="12"/>
        <rFont val="Times New Roman"/>
        <family val="1"/>
      </rPr>
      <t>(14-Feb-24)</t>
    </r>
    <phoneticPr fontId="4" type="noConversion"/>
  </si>
  <si>
    <t>RIR's Summary</t>
    <phoneticPr fontId="4" type="noConversion"/>
  </si>
  <si>
    <t>Month</t>
    <phoneticPr fontId="4" type="noConversion"/>
  </si>
  <si>
    <t>Jan</t>
    <phoneticPr fontId="4" type="noConversion"/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</si>
  <si>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</si>
  <si>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</si>
  <si>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</si>
  <si>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</si>
  <si>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</si>
  <si>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</si>
  <si>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</si>
  <si>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</si>
  <si>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</si>
  <si>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</si>
  <si>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</si>
  <si>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RIR's</t>
    <phoneticPr fontId="4" type="noConversion"/>
  </si>
  <si>
    <t>2012' RIR's</t>
    <phoneticPr fontId="4" type="noConversion"/>
  </si>
  <si>
    <t>2013' RIR's</t>
  </si>
  <si>
    <t>Month</t>
  </si>
  <si>
    <t>Jan</t>
  </si>
  <si>
    <t>WTTS General Store Department Operation Standard Time And Headcount Analyse</t>
    <phoneticPr fontId="3" type="noConversion"/>
  </si>
  <si>
    <t>Receive</t>
    <phoneticPr fontId="3" type="noConversion"/>
  </si>
  <si>
    <t>JIT</t>
    <phoneticPr fontId="3" type="noConversion"/>
  </si>
  <si>
    <t>A store</t>
    <phoneticPr fontId="3" type="noConversion"/>
  </si>
  <si>
    <t>Storage</t>
    <phoneticPr fontId="3" type="noConversion"/>
  </si>
  <si>
    <t>DO2 JIT</t>
    <phoneticPr fontId="3" type="noConversion"/>
  </si>
  <si>
    <t>DO3 JIT</t>
    <phoneticPr fontId="3" type="noConversion"/>
  </si>
  <si>
    <t>B JIT</t>
    <phoneticPr fontId="3" type="noConversion"/>
  </si>
  <si>
    <t>A bulky</t>
    <phoneticPr fontId="3" type="noConversion"/>
  </si>
  <si>
    <t>B Bulky</t>
    <phoneticPr fontId="3" type="noConversion"/>
  </si>
  <si>
    <t>A packing</t>
    <phoneticPr fontId="3" type="noConversion"/>
  </si>
  <si>
    <t>FG</t>
    <phoneticPr fontId="3" type="noConversion"/>
  </si>
  <si>
    <t>RTV</t>
    <phoneticPr fontId="3" type="noConversion"/>
  </si>
  <si>
    <t>B FG</t>
    <phoneticPr fontId="3" type="noConversion"/>
  </si>
  <si>
    <t>A FG</t>
    <phoneticPr fontId="3" type="noConversion"/>
  </si>
  <si>
    <t>E FG</t>
    <phoneticPr fontId="3" type="noConversion"/>
  </si>
  <si>
    <t>Standard time(min)</t>
    <phoneticPr fontId="3" type="noConversion"/>
  </si>
  <si>
    <t>RIR handle requirement
(hours per month)</t>
    <phoneticPr fontId="3" type="noConversion"/>
  </si>
  <si>
    <r>
      <t>CIE第</t>
    </r>
    <r>
      <rPr>
        <b/>
        <sz val="10"/>
        <rFont val="宋体"/>
        <family val="3"/>
        <charset val="134"/>
      </rPr>
      <t>4</t>
    </r>
    <r>
      <rPr>
        <b/>
        <sz val="10"/>
        <rFont val="宋体"/>
        <family val="3"/>
        <charset val="134"/>
      </rPr>
      <t>次确认</t>
    </r>
    <phoneticPr fontId="4" type="noConversion"/>
  </si>
  <si>
    <r>
      <t>制作</t>
    </r>
    <r>
      <rPr>
        <sz val="12"/>
        <rFont val="Arial"/>
        <family val="2"/>
      </rPr>
      <t xml:space="preserve">: </t>
    </r>
    <r>
      <rPr>
        <sz val="12"/>
        <rFont val="宋体"/>
        <family val="3"/>
        <charset val="134"/>
      </rPr>
      <t>张毅正</t>
    </r>
    <r>
      <rPr>
        <sz val="12"/>
        <rFont val="Arial"/>
        <family val="2"/>
      </rPr>
      <t>(10th.2.2014</t>
    </r>
    <phoneticPr fontId="4" type="noConversion"/>
  </si>
  <si>
    <t>FG Pallet Summary</t>
    <phoneticPr fontId="51" type="noConversion"/>
  </si>
  <si>
    <t>Month</t>
    <phoneticPr fontId="51" type="noConversion"/>
  </si>
  <si>
    <t>Jan</t>
    <phoneticPr fontId="51" type="noConversion"/>
  </si>
  <si>
    <t>Total Pallet</t>
    <phoneticPr fontId="51" type="noConversion"/>
  </si>
  <si>
    <t xml:space="preserve">2012' </t>
    <phoneticPr fontId="51" type="noConversion"/>
  </si>
  <si>
    <t>2013'</t>
    <phoneticPr fontId="51" type="noConversion"/>
  </si>
  <si>
    <t>CMS Transaction Summary</t>
    <phoneticPr fontId="51" type="noConversion"/>
  </si>
  <si>
    <t xml:space="preserve">Total  Shortage headcount </t>
    <phoneticPr fontId="3" type="noConversion"/>
  </si>
  <si>
    <r>
      <rPr>
        <b/>
        <sz val="10"/>
        <rFont val="宋体"/>
        <family val="3"/>
        <charset val="134"/>
      </rPr>
      <t>改善后时间
分</t>
    </r>
    <r>
      <rPr>
        <b/>
        <sz val="10"/>
        <rFont val="Arial"/>
        <family val="2"/>
      </rPr>
      <t>/RIR</t>
    </r>
    <phoneticPr fontId="4" type="noConversion"/>
  </si>
  <si>
    <t>Current General warehouse operation flow chart</t>
    <phoneticPr fontId="3" type="noConversion"/>
  </si>
  <si>
    <t>Total:     37 steps.</t>
    <phoneticPr fontId="3" type="noConversion"/>
  </si>
  <si>
    <t>General warehouse operation flow chart (Improvement)</t>
    <phoneticPr fontId="3" type="noConversion"/>
  </si>
  <si>
    <t>Total:     33 steps.</t>
    <phoneticPr fontId="3" type="noConversion"/>
  </si>
  <si>
    <r>
      <rPr>
        <sz val="11"/>
        <color theme="1"/>
        <rFont val="宋体"/>
        <family val="3"/>
        <charset val="134"/>
      </rPr>
      <t>备注：（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3"/>
        <charset val="134"/>
      </rPr>
      <t>）将点料由</t>
    </r>
    <r>
      <rPr>
        <sz val="11"/>
        <color theme="1"/>
        <rFont val="Calibri"/>
        <family val="2"/>
      </rPr>
      <t>MIS</t>
    </r>
    <r>
      <rPr>
        <sz val="11"/>
        <color theme="1"/>
        <rFont val="宋体"/>
        <family val="3"/>
        <charset val="134"/>
      </rPr>
      <t>改为打描作业，减少手抄</t>
    </r>
    <r>
      <rPr>
        <sz val="11"/>
        <color theme="1"/>
        <rFont val="Calibri"/>
        <family val="2"/>
      </rPr>
      <t xml:space="preserve">Datecode. </t>
    </r>
    <r>
      <rPr>
        <sz val="11"/>
        <color theme="1"/>
        <rFont val="宋体"/>
        <family val="3"/>
        <charset val="134"/>
      </rPr>
      <t>并且使用打描物料时手动转位置改为自动转位置。</t>
    </r>
    <phoneticPr fontId="3" type="noConversion"/>
  </si>
  <si>
    <r>
      <t xml:space="preserve">               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Calibri"/>
        <family val="2"/>
      </rPr>
      <t>2</t>
    </r>
    <r>
      <rPr>
        <sz val="11"/>
        <color theme="1"/>
        <rFont val="宋体"/>
        <family val="3"/>
        <charset val="134"/>
      </rPr>
      <t>）因收货部有货品数量检查动作，所以取消</t>
    </r>
    <r>
      <rPr>
        <sz val="11"/>
        <color theme="1"/>
        <rFont val="Calibri"/>
        <family val="2"/>
      </rPr>
      <t>JIG</t>
    </r>
    <r>
      <rPr>
        <sz val="11"/>
        <color theme="1"/>
        <rFont val="宋体"/>
        <family val="3"/>
        <charset val="134"/>
      </rPr>
      <t>仓检查和数量检查两项动作。减少重复作业时间。</t>
    </r>
    <phoneticPr fontId="3" type="noConversion"/>
  </si>
  <si>
    <r>
      <t xml:space="preserve">               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Calibri"/>
        <family val="2"/>
      </rPr>
      <t>3</t>
    </r>
    <r>
      <rPr>
        <sz val="11"/>
        <color theme="1"/>
        <rFont val="宋体"/>
        <family val="3"/>
        <charset val="134"/>
      </rPr>
      <t>）重新评估和更新</t>
    </r>
    <r>
      <rPr>
        <sz val="11"/>
        <color theme="1"/>
        <rFont val="Calibri"/>
        <family val="2"/>
      </rPr>
      <t>JIT</t>
    </r>
    <r>
      <rPr>
        <sz val="11"/>
        <color theme="1"/>
        <rFont val="宋体"/>
        <family val="3"/>
        <charset val="134"/>
      </rPr>
      <t>仓和</t>
    </r>
    <r>
      <rPr>
        <sz val="11"/>
        <color theme="1"/>
        <rFont val="Calibri"/>
        <family val="2"/>
      </rPr>
      <t>Bulky</t>
    </r>
    <r>
      <rPr>
        <sz val="11"/>
        <color theme="1"/>
        <rFont val="宋体"/>
        <family val="3"/>
        <charset val="134"/>
      </rPr>
      <t>仓运作周期时间。</t>
    </r>
    <phoneticPr fontId="3" type="noConversion"/>
  </si>
  <si>
    <r>
      <rPr>
        <sz val="11"/>
        <color theme="1"/>
        <rFont val="宋体"/>
        <family val="3"/>
        <charset val="134"/>
      </rPr>
      <t>备注：（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3"/>
        <charset val="134"/>
      </rPr>
      <t>）将点料由</t>
    </r>
    <r>
      <rPr>
        <sz val="11"/>
        <color theme="1"/>
        <rFont val="Calibri"/>
        <family val="2"/>
      </rPr>
      <t>MIS</t>
    </r>
    <r>
      <rPr>
        <sz val="11"/>
        <color theme="1"/>
        <rFont val="宋体"/>
        <family val="3"/>
        <charset val="134"/>
      </rPr>
      <t>将采用系统改为打描作业，减少手抄</t>
    </r>
    <r>
      <rPr>
        <sz val="11"/>
        <color theme="1"/>
        <rFont val="Calibri"/>
        <family val="2"/>
      </rPr>
      <t xml:space="preserve">Datecode. </t>
    </r>
    <r>
      <rPr>
        <sz val="11"/>
        <color theme="1"/>
        <rFont val="宋体"/>
        <family val="3"/>
        <charset val="134"/>
      </rPr>
      <t>并且使用打描物料时手动转位置改为自动转位置。</t>
    </r>
    <phoneticPr fontId="3" type="noConversion"/>
  </si>
  <si>
    <t>No including leader</t>
    <phoneticPr fontId="3" type="noConversion"/>
  </si>
  <si>
    <t>Work Days  &amp; Weekend OT</t>
    <phoneticPr fontId="64" type="noConversion"/>
  </si>
  <si>
    <t>Normal Workdays</t>
    <phoneticPr fontId="64" type="noConversion"/>
  </si>
  <si>
    <t>Receive H/C：</t>
    <phoneticPr fontId="64" type="noConversion"/>
  </si>
  <si>
    <r>
      <t>R</t>
    </r>
    <r>
      <rPr>
        <sz val="10"/>
        <color theme="1"/>
        <rFont val="宋体"/>
        <family val="3"/>
        <charset val="134"/>
      </rPr>
      <t>TV</t>
    </r>
    <r>
      <rPr>
        <sz val="10"/>
        <color theme="1"/>
        <rFont val="宋体"/>
        <family val="3"/>
        <charset val="134"/>
      </rPr>
      <t xml:space="preserve"> H/C：</t>
    </r>
    <phoneticPr fontId="64" type="noConversion"/>
  </si>
  <si>
    <r>
      <t>F</t>
    </r>
    <r>
      <rPr>
        <sz val="10"/>
        <color theme="1"/>
        <rFont val="宋体"/>
        <family val="3"/>
        <charset val="134"/>
      </rPr>
      <t>G H/C</t>
    </r>
    <phoneticPr fontId="3" type="noConversion"/>
  </si>
  <si>
    <t>Standard headcountrequirement</t>
    <phoneticPr fontId="64" type="noConversion"/>
  </si>
  <si>
    <r>
      <t xml:space="preserve">JIT </t>
    </r>
    <r>
      <rPr>
        <sz val="10"/>
        <color indexed="8"/>
        <rFont val="宋体"/>
        <family val="3"/>
        <charset val="134"/>
      </rPr>
      <t>H/C:</t>
    </r>
    <phoneticPr fontId="64" type="noConversion"/>
  </si>
  <si>
    <t>Receive RIR handle requirement
(hours per month)</t>
    <phoneticPr fontId="3" type="noConversion"/>
  </si>
  <si>
    <t>JIT RIR handle requirement
(hours per month)</t>
    <phoneticPr fontId="3" type="noConversion"/>
  </si>
  <si>
    <t>FG RIR handle requirement
(hours per month)</t>
    <phoneticPr fontId="3" type="noConversion"/>
  </si>
  <si>
    <t>Actual 2014 RIR quantity(receive)</t>
    <phoneticPr fontId="3" type="noConversion"/>
  </si>
  <si>
    <t>Actual 2014 RIR quantity(CMS)</t>
    <phoneticPr fontId="3" type="noConversion"/>
  </si>
  <si>
    <t>Actual 2014 Finish Goods pallets</t>
    <phoneticPr fontId="3" type="noConversion"/>
  </si>
  <si>
    <t>Estimate 2014 RIR quantity(receive)</t>
    <phoneticPr fontId="3" type="noConversion"/>
  </si>
  <si>
    <t>Estimate 2014 RIR quantity(CMS)</t>
    <phoneticPr fontId="3" type="noConversion"/>
  </si>
  <si>
    <t>Estimate 2014 Finish Goods pallets</t>
    <phoneticPr fontId="3" type="noConversion"/>
  </si>
  <si>
    <t>Supervisor H/C</t>
    <phoneticPr fontId="3" type="noConversion"/>
  </si>
  <si>
    <t>Leader H/C</t>
    <phoneticPr fontId="3" type="noConversion"/>
  </si>
  <si>
    <t>Handler H/C</t>
    <phoneticPr fontId="3" type="noConversion"/>
  </si>
  <si>
    <t>Receive
(/RIR)</t>
    <phoneticPr fontId="3" type="noConversion"/>
  </si>
  <si>
    <t>JIT
(/RIR)</t>
    <phoneticPr fontId="3" type="noConversion"/>
  </si>
  <si>
    <t>FG
(/pallet)</t>
    <phoneticPr fontId="3" type="noConversion"/>
  </si>
  <si>
    <t>Available Worktime
(hours per month)</t>
    <phoneticPr fontId="3" type="noConversion"/>
  </si>
  <si>
    <t>Available OT time worktime
(hrs per month = 2 day x 11hrs + 21.75 x 3 hrs)</t>
    <phoneticPr fontId="3" type="noConversion"/>
  </si>
  <si>
    <t>Available Worktime
(hours per month = 21.75 x 8hrs)</t>
    <phoneticPr fontId="3" type="noConversion"/>
  </si>
  <si>
    <t>Available Normal (1.5x) OT time (hours/month)</t>
    <phoneticPr fontId="3" type="noConversion"/>
  </si>
  <si>
    <t>Available Weekend OTtime (hours/month)</t>
    <phoneticPr fontId="64" type="noConversion"/>
  </si>
  <si>
    <r>
      <t xml:space="preserve">Available </t>
    </r>
    <r>
      <rPr>
        <sz val="10"/>
        <rFont val="Arial"/>
        <family val="2"/>
      </rPr>
      <t>W</t>
    </r>
    <r>
      <rPr>
        <sz val="10"/>
        <rFont val="宋体"/>
        <family val="3"/>
        <charset val="134"/>
      </rPr>
      <t>eekend OT days</t>
    </r>
    <phoneticPr fontId="64" type="noConversion"/>
  </si>
  <si>
    <r>
      <t xml:space="preserve">H/C </t>
    </r>
    <r>
      <rPr>
        <b/>
        <sz val="10"/>
        <color indexed="10"/>
        <rFont val="宋体"/>
        <family val="3"/>
        <charset val="134"/>
      </rPr>
      <t>shortage</t>
    </r>
    <r>
      <rPr>
        <b/>
        <sz val="10"/>
        <color indexed="8"/>
        <rFont val="宋体"/>
        <family val="3"/>
        <charset val="134"/>
      </rPr>
      <t xml:space="preserve"> or</t>
    </r>
    <r>
      <rPr>
        <b/>
        <sz val="10"/>
        <color indexed="12"/>
        <rFont val="宋体"/>
        <family val="3"/>
        <charset val="134"/>
      </rPr>
      <t xml:space="preserve"> surplus</t>
    </r>
    <phoneticPr fontId="64" type="noConversion"/>
  </si>
  <si>
    <t>Extra 2X OT days</t>
    <phoneticPr fontId="3" type="noConversion"/>
  </si>
  <si>
    <t xml:space="preserve">Total working days </t>
    <phoneticPr fontId="3" type="noConversion"/>
  </si>
  <si>
    <t>Standard headcount</t>
    <phoneticPr fontId="3" type="noConversion"/>
  </si>
  <si>
    <t>Total Standard headcount</t>
    <phoneticPr fontId="3" type="noConversion"/>
  </si>
  <si>
    <t>Total Current headcount</t>
    <phoneticPr fontId="3" type="noConversion"/>
  </si>
  <si>
    <r>
      <t>实际测试</t>
    </r>
    <r>
      <rPr>
        <sz val="10"/>
        <rFont val="Arial"/>
        <family val="2"/>
      </rPr>
      <t>45.86min</t>
    </r>
    <r>
      <rPr>
        <sz val="10"/>
        <rFont val="宋体"/>
        <family val="3"/>
        <charset val="134"/>
      </rPr>
      <t>完成</t>
    </r>
    <r>
      <rPr>
        <sz val="10"/>
        <rFont val="Arial"/>
        <family val="2"/>
      </rPr>
      <t>22</t>
    </r>
    <r>
      <rPr>
        <sz val="10"/>
        <rFont val="宋体"/>
        <family val="3"/>
        <charset val="134"/>
      </rPr>
      <t>个</t>
    </r>
    <r>
      <rPr>
        <sz val="10"/>
        <rFont val="Arial"/>
        <family val="2"/>
      </rPr>
      <t>RIR,</t>
    </r>
    <r>
      <rPr>
        <sz val="10"/>
        <rFont val="宋体"/>
        <family val="3"/>
        <charset val="134"/>
      </rPr>
      <t>根据</t>
    </r>
    <r>
      <rPr>
        <sz val="10"/>
        <rFont val="Arial"/>
        <family val="2"/>
      </rPr>
      <t>RIR</t>
    </r>
    <r>
      <rPr>
        <sz val="10"/>
        <rFont val="宋体"/>
        <family val="3"/>
        <charset val="134"/>
      </rPr>
      <t>数量多少</t>
    </r>
    <r>
      <rPr>
        <sz val="10"/>
        <rFont val="Arial"/>
        <family val="2"/>
      </rPr>
      <t>.</t>
    </r>
    <r>
      <rPr>
        <sz val="10"/>
        <rFont val="宋体"/>
        <family val="3"/>
        <charset val="134"/>
      </rPr>
      <t>物料摆放位置和距离不同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增加宽放</t>
    </r>
    <r>
      <rPr>
        <sz val="10"/>
        <rFont val="Arial"/>
        <family val="2"/>
      </rPr>
      <t>0%.</t>
    </r>
    <phoneticPr fontId="4" type="noConversion"/>
  </si>
  <si>
    <r>
      <t>实际测试用时</t>
    </r>
    <r>
      <rPr>
        <sz val="10"/>
        <rFont val="Arial"/>
        <family val="2"/>
      </rPr>
      <t>10.44</t>
    </r>
    <r>
      <rPr>
        <sz val="10"/>
        <rFont val="宋体"/>
        <family val="3"/>
        <charset val="134"/>
      </rPr>
      <t>完成</t>
    </r>
    <r>
      <rPr>
        <sz val="10"/>
        <rFont val="Arial"/>
        <family val="2"/>
      </rPr>
      <t>37</t>
    </r>
    <r>
      <rPr>
        <sz val="10"/>
        <rFont val="宋体"/>
        <family val="3"/>
        <charset val="134"/>
      </rPr>
      <t>个</t>
    </r>
    <r>
      <rPr>
        <sz val="10"/>
        <rFont val="Arial"/>
        <family val="2"/>
      </rPr>
      <t>RIR,</t>
    </r>
    <r>
      <rPr>
        <sz val="10"/>
        <rFont val="宋体"/>
        <family val="3"/>
        <charset val="134"/>
      </rPr>
      <t>检查用时</t>
    </r>
    <r>
      <rPr>
        <sz val="10"/>
        <rFont val="Arial"/>
        <family val="2"/>
      </rPr>
      <t>1.02min,</t>
    </r>
    <r>
      <rPr>
        <sz val="10"/>
        <rFont val="宋体"/>
        <family val="3"/>
        <charset val="134"/>
      </rPr>
      <t>根据个人电脑熟练度不同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增加宽放</t>
    </r>
    <r>
      <rPr>
        <sz val="10"/>
        <rFont val="Arial"/>
        <family val="2"/>
      </rPr>
      <t>0%</t>
    </r>
    <phoneticPr fontId="4" type="noConversion"/>
  </si>
  <si>
    <r>
      <t>实际测试</t>
    </r>
    <r>
      <rPr>
        <sz val="10"/>
        <rFont val="Arial"/>
        <family val="2"/>
      </rPr>
      <t>49.17min</t>
    </r>
    <r>
      <rPr>
        <sz val="10"/>
        <rFont val="宋体"/>
        <family val="3"/>
        <charset val="134"/>
      </rPr>
      <t>完成</t>
    </r>
    <r>
      <rPr>
        <sz val="10"/>
        <rFont val="Arial"/>
        <family val="2"/>
      </rPr>
      <t>15</t>
    </r>
    <r>
      <rPr>
        <sz val="10"/>
        <rFont val="宋体"/>
        <family val="3"/>
        <charset val="134"/>
      </rPr>
      <t>个</t>
    </r>
    <r>
      <rPr>
        <sz val="10"/>
        <rFont val="Arial"/>
        <family val="2"/>
      </rPr>
      <t>RIR;</t>
    </r>
    <r>
      <rPr>
        <sz val="10"/>
        <rFont val="宋体"/>
        <family val="3"/>
        <charset val="134"/>
      </rPr>
      <t>根据</t>
    </r>
    <r>
      <rPr>
        <sz val="10"/>
        <rFont val="Arial"/>
        <family val="2"/>
      </rPr>
      <t>RIR</t>
    </r>
    <r>
      <rPr>
        <sz val="10"/>
        <rFont val="宋体"/>
        <family val="3"/>
        <charset val="134"/>
      </rPr>
      <t>数量多少</t>
    </r>
    <r>
      <rPr>
        <sz val="10"/>
        <rFont val="Arial"/>
        <family val="2"/>
      </rPr>
      <t>.</t>
    </r>
    <r>
      <rPr>
        <sz val="10"/>
        <rFont val="宋体"/>
        <family val="3"/>
        <charset val="134"/>
      </rPr>
      <t>物料摆放位置和距离不同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增加宽放</t>
    </r>
    <r>
      <rPr>
        <sz val="10"/>
        <rFont val="Arial"/>
        <family val="2"/>
      </rPr>
      <t>0%.</t>
    </r>
    <phoneticPr fontId="4" type="noConversion"/>
  </si>
  <si>
    <r>
      <t>实际测试用时</t>
    </r>
    <r>
      <rPr>
        <sz val="10"/>
        <rFont val="Arial"/>
        <family val="2"/>
      </rPr>
      <t>145.53</t>
    </r>
    <r>
      <rPr>
        <sz val="10"/>
        <rFont val="宋体"/>
        <family val="3"/>
        <charset val="134"/>
      </rPr>
      <t>秒完成</t>
    </r>
    <r>
      <rPr>
        <sz val="10"/>
        <rFont val="Arial"/>
        <family val="2"/>
      </rPr>
      <t>14</t>
    </r>
    <r>
      <rPr>
        <sz val="10"/>
        <rFont val="宋体"/>
        <family val="3"/>
        <charset val="134"/>
      </rPr>
      <t>个</t>
    </r>
    <r>
      <rPr>
        <sz val="10"/>
        <rFont val="Arial"/>
        <family val="2"/>
      </rPr>
      <t>RIR,</t>
    </r>
    <r>
      <rPr>
        <sz val="10"/>
        <rFont val="宋体"/>
        <family val="3"/>
        <charset val="134"/>
      </rPr>
      <t>根据个人电脑熟练度不同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增加宽放</t>
    </r>
    <r>
      <rPr>
        <sz val="10"/>
        <rFont val="Arial"/>
        <family val="2"/>
      </rPr>
      <t>0%</t>
    </r>
    <phoneticPr fontId="4" type="noConversion"/>
  </si>
  <si>
    <r>
      <t>54.54min</t>
    </r>
    <r>
      <rPr>
        <sz val="10"/>
        <rFont val="宋体"/>
        <family val="3"/>
        <charset val="134"/>
      </rPr>
      <t>完成</t>
    </r>
    <r>
      <rPr>
        <sz val="10"/>
        <rFont val="Times New Roman"/>
        <family val="1"/>
      </rPr>
      <t>14</t>
    </r>
    <r>
      <rPr>
        <sz val="10"/>
        <rFont val="宋体"/>
        <family val="3"/>
        <charset val="134"/>
      </rPr>
      <t>个</t>
    </r>
    <r>
      <rPr>
        <sz val="10"/>
        <rFont val="Times New Roman"/>
        <family val="1"/>
      </rPr>
      <t>RIR</t>
    </r>
    <r>
      <rPr>
        <sz val="10"/>
        <rFont val="宋体"/>
        <family val="3"/>
        <charset val="134"/>
      </rPr>
      <t>单</t>
    </r>
    <r>
      <rPr>
        <sz val="10"/>
        <rFont val="Times New Roman"/>
        <family val="1"/>
      </rPr>
      <t>,</t>
    </r>
    <r>
      <rPr>
        <sz val="10"/>
        <rFont val="宋体"/>
        <family val="3"/>
        <charset val="134"/>
      </rPr>
      <t>根据物料包装数量尾数多少数量不同</t>
    </r>
    <r>
      <rPr>
        <sz val="10"/>
        <rFont val="Times New Roman"/>
        <family val="1"/>
      </rPr>
      <t>,</t>
    </r>
    <r>
      <rPr>
        <sz val="10"/>
        <rFont val="宋体"/>
        <family val="3"/>
        <charset val="134"/>
      </rPr>
      <t>和取料时区域差异</t>
    </r>
    <r>
      <rPr>
        <sz val="10"/>
        <rFont val="Times New Roman"/>
        <family val="1"/>
      </rPr>
      <t>;</t>
    </r>
    <r>
      <rPr>
        <sz val="10"/>
        <rFont val="宋体"/>
        <family val="3"/>
        <charset val="134"/>
      </rPr>
      <t>增加</t>
    </r>
    <r>
      <rPr>
        <sz val="10"/>
        <rFont val="Times New Roman"/>
        <family val="1"/>
      </rPr>
      <t>0%</t>
    </r>
    <r>
      <rPr>
        <sz val="10"/>
        <rFont val="宋体"/>
        <family val="3"/>
        <charset val="134"/>
      </rPr>
      <t>宽放率</t>
    </r>
    <r>
      <rPr>
        <sz val="10"/>
        <rFont val="Times New Roman"/>
        <family val="1"/>
      </rPr>
      <t>.</t>
    </r>
    <phoneticPr fontId="4" type="noConversion"/>
  </si>
  <si>
    <r>
      <t>实际用时</t>
    </r>
    <r>
      <rPr>
        <sz val="10"/>
        <rFont val="Arial"/>
        <family val="2"/>
      </rPr>
      <t>9.52min</t>
    </r>
    <r>
      <rPr>
        <sz val="10"/>
        <rFont val="宋体"/>
        <family val="3"/>
        <charset val="134"/>
      </rPr>
      <t>完成</t>
    </r>
    <r>
      <rPr>
        <sz val="10"/>
        <rFont val="Arial"/>
        <family val="2"/>
      </rPr>
      <t>14</t>
    </r>
    <r>
      <rPr>
        <sz val="10"/>
        <rFont val="宋体"/>
        <family val="3"/>
        <charset val="134"/>
      </rPr>
      <t>个</t>
    </r>
    <r>
      <rPr>
        <sz val="10"/>
        <rFont val="Arial"/>
        <family val="2"/>
      </rPr>
      <t>RIR,</t>
    </r>
    <r>
      <rPr>
        <sz val="10"/>
        <rFont val="宋体"/>
        <family val="3"/>
        <charset val="134"/>
      </rPr>
      <t>根据个人电脑熟练度和输入速度不同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增加宽放</t>
    </r>
    <r>
      <rPr>
        <sz val="10"/>
        <rFont val="Arial"/>
        <family val="2"/>
      </rPr>
      <t>0%</t>
    </r>
    <phoneticPr fontId="4" type="noConversion"/>
  </si>
  <si>
    <r>
      <t>70.16min</t>
    </r>
    <r>
      <rPr>
        <sz val="10"/>
        <rFont val="宋体"/>
        <family val="3"/>
        <charset val="134"/>
      </rPr>
      <t>完成</t>
    </r>
    <r>
      <rPr>
        <sz val="10"/>
        <rFont val="Times New Roman"/>
        <family val="1"/>
      </rPr>
      <t>10</t>
    </r>
    <r>
      <rPr>
        <sz val="10"/>
        <rFont val="宋体"/>
        <family val="3"/>
        <charset val="134"/>
      </rPr>
      <t>个</t>
    </r>
    <r>
      <rPr>
        <sz val="10"/>
        <rFont val="Times New Roman"/>
        <family val="1"/>
      </rPr>
      <t>RIR</t>
    </r>
    <r>
      <rPr>
        <sz val="10"/>
        <rFont val="宋体"/>
        <family val="3"/>
        <charset val="134"/>
      </rPr>
      <t>单</t>
    </r>
    <r>
      <rPr>
        <sz val="10"/>
        <rFont val="Times New Roman"/>
        <family val="1"/>
      </rPr>
      <t>,</t>
    </r>
    <r>
      <rPr>
        <sz val="10"/>
        <rFont val="宋体"/>
        <family val="3"/>
        <charset val="134"/>
      </rPr>
      <t>根据物料包装数量尾数多少数量不同</t>
    </r>
    <r>
      <rPr>
        <sz val="10"/>
        <rFont val="Times New Roman"/>
        <family val="1"/>
      </rPr>
      <t>,</t>
    </r>
    <r>
      <rPr>
        <sz val="10"/>
        <rFont val="宋体"/>
        <family val="3"/>
        <charset val="134"/>
      </rPr>
      <t>和取料时区域差异</t>
    </r>
    <r>
      <rPr>
        <sz val="10"/>
        <rFont val="Times New Roman"/>
        <family val="1"/>
      </rPr>
      <t>;</t>
    </r>
    <r>
      <rPr>
        <sz val="10"/>
        <rFont val="宋体"/>
        <family val="3"/>
        <charset val="134"/>
      </rPr>
      <t>增加</t>
    </r>
    <r>
      <rPr>
        <sz val="10"/>
        <rFont val="Times New Roman"/>
        <family val="1"/>
      </rPr>
      <t>0%</t>
    </r>
    <r>
      <rPr>
        <sz val="10"/>
        <rFont val="宋体"/>
        <family val="3"/>
        <charset val="134"/>
      </rPr>
      <t>宽放率</t>
    </r>
    <r>
      <rPr>
        <sz val="10"/>
        <rFont val="Times New Roman"/>
        <family val="1"/>
      </rPr>
      <t>.</t>
    </r>
    <phoneticPr fontId="4" type="noConversion"/>
  </si>
  <si>
    <r>
      <t>实际用时</t>
    </r>
    <r>
      <rPr>
        <sz val="10"/>
        <rFont val="Arial"/>
        <family val="2"/>
      </rPr>
      <t>2.85min</t>
    </r>
    <r>
      <rPr>
        <sz val="10"/>
        <rFont val="宋体"/>
        <family val="3"/>
        <charset val="134"/>
      </rPr>
      <t>完成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个</t>
    </r>
    <r>
      <rPr>
        <sz val="10"/>
        <rFont val="Arial"/>
        <family val="2"/>
      </rPr>
      <t>RIR,</t>
    </r>
    <r>
      <rPr>
        <sz val="10"/>
        <rFont val="宋体"/>
        <family val="3"/>
        <charset val="134"/>
      </rPr>
      <t>根据个人电脑熟练度和输入速度不同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增加宽放</t>
    </r>
    <r>
      <rPr>
        <sz val="10"/>
        <rFont val="Arial"/>
        <family val="2"/>
      </rPr>
      <t>0%</t>
    </r>
    <phoneticPr fontId="4" type="noConversion"/>
  </si>
  <si>
    <r>
      <t>42.496min</t>
    </r>
    <r>
      <rPr>
        <sz val="10"/>
        <rFont val="宋体"/>
        <family val="3"/>
        <charset val="134"/>
      </rPr>
      <t>完成</t>
    </r>
    <r>
      <rPr>
        <sz val="10"/>
        <rFont val="Times New Roman"/>
        <family val="1"/>
      </rPr>
      <t>16</t>
    </r>
    <r>
      <rPr>
        <sz val="10"/>
        <rFont val="宋体"/>
        <family val="3"/>
        <charset val="134"/>
      </rPr>
      <t>个</t>
    </r>
    <r>
      <rPr>
        <sz val="10"/>
        <rFont val="Times New Roman"/>
        <family val="1"/>
      </rPr>
      <t>RIR</t>
    </r>
    <r>
      <rPr>
        <sz val="10"/>
        <rFont val="宋体"/>
        <family val="3"/>
        <charset val="134"/>
      </rPr>
      <t>单</t>
    </r>
    <r>
      <rPr>
        <sz val="10"/>
        <rFont val="Times New Roman"/>
        <family val="1"/>
      </rPr>
      <t>,</t>
    </r>
    <r>
      <rPr>
        <sz val="10"/>
        <rFont val="宋体"/>
        <family val="3"/>
        <charset val="134"/>
      </rPr>
      <t>根据</t>
    </r>
    <r>
      <rPr>
        <sz val="10"/>
        <rFont val="Times New Roman"/>
        <family val="1"/>
      </rPr>
      <t>RIR</t>
    </r>
    <r>
      <rPr>
        <sz val="10"/>
        <rFont val="宋体"/>
        <family val="3"/>
        <charset val="134"/>
      </rPr>
      <t>数量多少</t>
    </r>
    <r>
      <rPr>
        <sz val="10"/>
        <rFont val="Times New Roman"/>
        <family val="1"/>
      </rPr>
      <t>.</t>
    </r>
    <r>
      <rPr>
        <sz val="10"/>
        <rFont val="宋体"/>
        <family val="3"/>
        <charset val="134"/>
      </rPr>
      <t>物料摆放位置和距离不同</t>
    </r>
    <r>
      <rPr>
        <sz val="10"/>
        <rFont val="Times New Roman"/>
        <family val="1"/>
      </rPr>
      <t>,</t>
    </r>
    <r>
      <rPr>
        <sz val="10"/>
        <rFont val="宋体"/>
        <family val="3"/>
        <charset val="134"/>
      </rPr>
      <t>增加宽放</t>
    </r>
    <r>
      <rPr>
        <sz val="10"/>
        <rFont val="Times New Roman"/>
        <family val="1"/>
      </rPr>
      <t>0%.</t>
    </r>
    <phoneticPr fontId="4" type="noConversion"/>
  </si>
  <si>
    <r>
      <t>9.6min</t>
    </r>
    <r>
      <rPr>
        <sz val="10"/>
        <rFont val="宋体"/>
        <family val="3"/>
        <charset val="134"/>
      </rPr>
      <t>完成</t>
    </r>
    <r>
      <rPr>
        <sz val="10"/>
        <rFont val="Times New Roman"/>
        <family val="1"/>
      </rPr>
      <t>16</t>
    </r>
    <r>
      <rPr>
        <sz val="10"/>
        <rFont val="宋体"/>
        <family val="3"/>
        <charset val="134"/>
      </rPr>
      <t>个</t>
    </r>
    <r>
      <rPr>
        <sz val="10"/>
        <rFont val="Times New Roman"/>
        <family val="1"/>
      </rPr>
      <t>RIR</t>
    </r>
    <r>
      <rPr>
        <sz val="10"/>
        <rFont val="宋体"/>
        <family val="3"/>
        <charset val="134"/>
      </rPr>
      <t>单</t>
    </r>
    <r>
      <rPr>
        <sz val="10"/>
        <rFont val="Times New Roman"/>
        <family val="1"/>
      </rPr>
      <t>,</t>
    </r>
    <r>
      <rPr>
        <sz val="10"/>
        <rFont val="宋体"/>
        <family val="3"/>
        <charset val="134"/>
      </rPr>
      <t>根据个人电脑熟练度不同</t>
    </r>
    <r>
      <rPr>
        <sz val="10"/>
        <rFont val="Times New Roman"/>
        <family val="1"/>
      </rPr>
      <t>,</t>
    </r>
    <r>
      <rPr>
        <sz val="10"/>
        <rFont val="宋体"/>
        <family val="3"/>
        <charset val="134"/>
      </rPr>
      <t>增加宽放</t>
    </r>
    <r>
      <rPr>
        <sz val="10"/>
        <rFont val="Times New Roman"/>
        <family val="1"/>
      </rPr>
      <t>0%</t>
    </r>
    <phoneticPr fontId="4" type="noConversion"/>
  </si>
  <si>
    <r>
      <t>125.43min</t>
    </r>
    <r>
      <rPr>
        <sz val="10"/>
        <rFont val="宋体"/>
        <family val="3"/>
        <charset val="134"/>
      </rPr>
      <t>完成</t>
    </r>
    <r>
      <rPr>
        <sz val="10"/>
        <rFont val="Times New Roman"/>
        <family val="1"/>
      </rPr>
      <t>22</t>
    </r>
    <r>
      <rPr>
        <sz val="10"/>
        <rFont val="宋体"/>
        <family val="3"/>
        <charset val="134"/>
      </rPr>
      <t>个</t>
    </r>
    <r>
      <rPr>
        <sz val="10"/>
        <rFont val="Times New Roman"/>
        <family val="1"/>
      </rPr>
      <t>RIR</t>
    </r>
    <r>
      <rPr>
        <sz val="10"/>
        <rFont val="宋体"/>
        <family val="3"/>
        <charset val="134"/>
      </rPr>
      <t>单</t>
    </r>
    <r>
      <rPr>
        <sz val="10"/>
        <rFont val="Times New Roman"/>
        <family val="1"/>
      </rPr>
      <t>,</t>
    </r>
    <r>
      <rPr>
        <sz val="10"/>
        <rFont val="宋体"/>
        <family val="3"/>
        <charset val="134"/>
      </rPr>
      <t>根据</t>
    </r>
    <r>
      <rPr>
        <sz val="10"/>
        <rFont val="Times New Roman"/>
        <family val="1"/>
      </rPr>
      <t>RIR</t>
    </r>
    <r>
      <rPr>
        <sz val="10"/>
        <rFont val="宋体"/>
        <family val="3"/>
        <charset val="134"/>
      </rPr>
      <t>数量多少</t>
    </r>
    <r>
      <rPr>
        <sz val="10"/>
        <rFont val="Times New Roman"/>
        <family val="1"/>
      </rPr>
      <t>.</t>
    </r>
    <r>
      <rPr>
        <sz val="10"/>
        <rFont val="宋体"/>
        <family val="3"/>
        <charset val="134"/>
      </rPr>
      <t>物料摆放位置和距离不同</t>
    </r>
    <r>
      <rPr>
        <sz val="10"/>
        <rFont val="Times New Roman"/>
        <family val="1"/>
      </rPr>
      <t>,</t>
    </r>
    <r>
      <rPr>
        <sz val="10"/>
        <rFont val="宋体"/>
        <family val="3"/>
        <charset val="134"/>
      </rPr>
      <t>增加宽放</t>
    </r>
    <r>
      <rPr>
        <sz val="10"/>
        <rFont val="Times New Roman"/>
        <family val="1"/>
      </rPr>
      <t>0%.</t>
    </r>
    <phoneticPr fontId="4" type="noConversion"/>
  </si>
  <si>
    <r>
      <t>11.5min</t>
    </r>
    <r>
      <rPr>
        <sz val="10"/>
        <rFont val="宋体"/>
        <family val="3"/>
        <charset val="134"/>
      </rPr>
      <t>完成</t>
    </r>
    <r>
      <rPr>
        <sz val="10"/>
        <rFont val="Arial"/>
        <family val="2"/>
      </rPr>
      <t>25</t>
    </r>
    <r>
      <rPr>
        <sz val="10"/>
        <rFont val="宋体"/>
        <family val="3"/>
        <charset val="134"/>
      </rPr>
      <t>个</t>
    </r>
    <r>
      <rPr>
        <sz val="10"/>
        <rFont val="Arial"/>
        <family val="2"/>
      </rPr>
      <t>RIR</t>
    </r>
    <r>
      <rPr>
        <sz val="10"/>
        <rFont val="宋体"/>
        <family val="3"/>
        <charset val="134"/>
      </rPr>
      <t>单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根据个人电脑熟练度不同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增加宽放</t>
    </r>
    <r>
      <rPr>
        <sz val="10"/>
        <rFont val="Arial"/>
        <family val="2"/>
      </rPr>
      <t>0%</t>
    </r>
    <phoneticPr fontId="4" type="noConversion"/>
  </si>
  <si>
    <t>96.5min完成25个RIR单,根据RIR数量多少.物料摆放位置和距离不同,增加宽放0%.</t>
    <phoneticPr fontId="4" type="noConversion"/>
  </si>
  <si>
    <r>
      <t>12.3min</t>
    </r>
    <r>
      <rPr>
        <sz val="10"/>
        <rFont val="宋体"/>
        <family val="3"/>
        <charset val="134"/>
      </rPr>
      <t>完成</t>
    </r>
    <r>
      <rPr>
        <sz val="10"/>
        <rFont val="Arial"/>
        <family val="2"/>
      </rPr>
      <t>30</t>
    </r>
    <r>
      <rPr>
        <sz val="10"/>
        <rFont val="宋体"/>
        <family val="3"/>
        <charset val="134"/>
      </rPr>
      <t>个</t>
    </r>
    <r>
      <rPr>
        <sz val="10"/>
        <rFont val="Arial"/>
        <family val="2"/>
      </rPr>
      <t>RIR</t>
    </r>
    <r>
      <rPr>
        <sz val="10"/>
        <rFont val="宋体"/>
        <family val="3"/>
        <charset val="134"/>
      </rPr>
      <t>单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根据个人电脑熟练度不同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增加宽放</t>
    </r>
    <r>
      <rPr>
        <sz val="10"/>
        <rFont val="Arial"/>
        <family val="2"/>
      </rPr>
      <t>0%</t>
    </r>
    <phoneticPr fontId="4" type="noConversion"/>
  </si>
  <si>
    <r>
      <t>75</t>
    </r>
    <r>
      <rPr>
        <sz val="10"/>
        <rFont val="Times New Roman"/>
        <family val="1"/>
      </rPr>
      <t>.19</t>
    </r>
    <r>
      <rPr>
        <sz val="10"/>
        <rFont val="宋体"/>
        <family val="3"/>
        <charset val="134"/>
      </rPr>
      <t>min完成30个RIR单,根据RIR数量多少.物料摆放位置和距离不同,增加宽放0%.</t>
    </r>
    <phoneticPr fontId="4" type="noConversion"/>
  </si>
  <si>
    <r>
      <t>根据个人电脑熟练度不同</t>
    </r>
    <r>
      <rPr>
        <sz val="10"/>
        <rFont val="Times New Roman"/>
        <family val="1"/>
      </rPr>
      <t>,</t>
    </r>
    <r>
      <rPr>
        <sz val="10"/>
        <rFont val="宋体"/>
        <family val="3"/>
        <charset val="134"/>
      </rPr>
      <t>增加宽放</t>
    </r>
    <r>
      <rPr>
        <sz val="10"/>
        <rFont val="Times New Roman"/>
        <family val="1"/>
      </rPr>
      <t>0%</t>
    </r>
    <phoneticPr fontId="4" type="noConversion"/>
  </si>
  <si>
    <r>
      <t>25.8min</t>
    </r>
    <r>
      <rPr>
        <sz val="10"/>
        <rFont val="宋体"/>
        <family val="3"/>
        <charset val="134"/>
      </rPr>
      <t>完成</t>
    </r>
    <r>
      <rPr>
        <sz val="10"/>
        <rFont val="Times New Roman"/>
        <family val="1"/>
      </rPr>
      <t>5</t>
    </r>
    <r>
      <rPr>
        <sz val="10"/>
        <rFont val="宋体"/>
        <family val="3"/>
        <charset val="134"/>
      </rPr>
      <t>个</t>
    </r>
    <r>
      <rPr>
        <sz val="10"/>
        <rFont val="Times New Roman"/>
        <family val="1"/>
      </rPr>
      <t>RIR</t>
    </r>
    <r>
      <rPr>
        <sz val="10"/>
        <rFont val="宋体"/>
        <family val="3"/>
        <charset val="134"/>
      </rPr>
      <t>单</t>
    </r>
    <r>
      <rPr>
        <sz val="10"/>
        <rFont val="Times New Roman"/>
        <family val="1"/>
      </rPr>
      <t>,</t>
    </r>
    <r>
      <rPr>
        <sz val="10"/>
        <rFont val="宋体"/>
        <family val="3"/>
        <charset val="134"/>
      </rPr>
      <t>根据高危仓的位置和经两道门控</t>
    </r>
    <r>
      <rPr>
        <sz val="10"/>
        <rFont val="Times New Roman"/>
        <family val="1"/>
      </rPr>
      <t>.</t>
    </r>
    <r>
      <rPr>
        <sz val="10"/>
        <rFont val="宋体"/>
        <family val="3"/>
        <charset val="134"/>
      </rPr>
      <t>运载工具的限制</t>
    </r>
    <r>
      <rPr>
        <sz val="10"/>
        <rFont val="Times New Roman"/>
        <family val="1"/>
      </rPr>
      <t>,</t>
    </r>
    <r>
      <rPr>
        <sz val="10"/>
        <rFont val="宋体"/>
        <family val="3"/>
        <charset val="134"/>
      </rPr>
      <t>增加宽放</t>
    </r>
    <r>
      <rPr>
        <sz val="10"/>
        <rFont val="Times New Roman"/>
        <family val="1"/>
      </rPr>
      <t>0%.</t>
    </r>
    <phoneticPr fontId="4" type="noConversion"/>
  </si>
  <si>
    <r>
      <t>3.33min</t>
    </r>
    <r>
      <rPr>
        <sz val="10"/>
        <rFont val="宋体"/>
        <family val="3"/>
        <charset val="134"/>
      </rPr>
      <t>完成</t>
    </r>
    <r>
      <rPr>
        <sz val="10"/>
        <rFont val="Times New Roman"/>
        <family val="1"/>
      </rPr>
      <t>17</t>
    </r>
    <r>
      <rPr>
        <sz val="10"/>
        <rFont val="宋体"/>
        <family val="3"/>
        <charset val="134"/>
      </rPr>
      <t>个</t>
    </r>
    <r>
      <rPr>
        <sz val="10"/>
        <rFont val="Times New Roman"/>
        <family val="1"/>
      </rPr>
      <t>RIR</t>
    </r>
    <r>
      <rPr>
        <sz val="10"/>
        <rFont val="宋体"/>
        <family val="3"/>
        <charset val="134"/>
      </rPr>
      <t>单</t>
    </r>
    <r>
      <rPr>
        <sz val="10"/>
        <rFont val="Times New Roman"/>
        <family val="1"/>
      </rPr>
      <t>,</t>
    </r>
    <r>
      <rPr>
        <sz val="10"/>
        <rFont val="宋体"/>
        <family val="3"/>
        <charset val="134"/>
      </rPr>
      <t>根据个人电脑熟练度不同</t>
    </r>
    <r>
      <rPr>
        <sz val="10"/>
        <rFont val="Times New Roman"/>
        <family val="1"/>
      </rPr>
      <t>,</t>
    </r>
    <r>
      <rPr>
        <sz val="10"/>
        <rFont val="宋体"/>
        <family val="3"/>
        <charset val="134"/>
      </rPr>
      <t>增加宽放</t>
    </r>
    <r>
      <rPr>
        <sz val="10"/>
        <rFont val="Times New Roman"/>
        <family val="1"/>
      </rPr>
      <t>0%</t>
    </r>
    <phoneticPr fontId="4" type="noConversion"/>
  </si>
  <si>
    <r>
      <t>66.24min</t>
    </r>
    <r>
      <rPr>
        <sz val="10"/>
        <rFont val="宋体"/>
        <family val="3"/>
        <charset val="134"/>
      </rPr>
      <t>完成</t>
    </r>
    <r>
      <rPr>
        <sz val="10"/>
        <rFont val="Times New Roman"/>
        <family val="1"/>
      </rPr>
      <t>10</t>
    </r>
    <r>
      <rPr>
        <sz val="10"/>
        <rFont val="宋体"/>
        <family val="3"/>
        <charset val="134"/>
      </rPr>
      <t>个</t>
    </r>
    <r>
      <rPr>
        <sz val="10"/>
        <rFont val="Times New Roman"/>
        <family val="1"/>
      </rPr>
      <t>RIR</t>
    </r>
    <r>
      <rPr>
        <sz val="10"/>
        <rFont val="宋体"/>
        <family val="3"/>
        <charset val="134"/>
      </rPr>
      <t>单</t>
    </r>
    <r>
      <rPr>
        <sz val="10"/>
        <rFont val="Times New Roman"/>
        <family val="1"/>
      </rPr>
      <t>,</t>
    </r>
    <r>
      <rPr>
        <sz val="10"/>
        <rFont val="宋体"/>
        <family val="3"/>
        <charset val="134"/>
      </rPr>
      <t>根据</t>
    </r>
    <r>
      <rPr>
        <sz val="10"/>
        <rFont val="Times New Roman"/>
        <family val="1"/>
      </rPr>
      <t>RIR</t>
    </r>
    <r>
      <rPr>
        <sz val="10"/>
        <rFont val="宋体"/>
        <family val="3"/>
        <charset val="134"/>
      </rPr>
      <t>数量多少</t>
    </r>
    <r>
      <rPr>
        <sz val="10"/>
        <rFont val="Times New Roman"/>
        <family val="1"/>
      </rPr>
      <t>.</t>
    </r>
    <r>
      <rPr>
        <sz val="10"/>
        <rFont val="宋体"/>
        <family val="3"/>
        <charset val="134"/>
      </rPr>
      <t>物料摆放位置和距离不同</t>
    </r>
    <r>
      <rPr>
        <sz val="10"/>
        <rFont val="Times New Roman"/>
        <family val="1"/>
      </rPr>
      <t>,</t>
    </r>
    <r>
      <rPr>
        <sz val="10"/>
        <rFont val="宋体"/>
        <family val="3"/>
        <charset val="134"/>
      </rPr>
      <t>增加宽放</t>
    </r>
    <r>
      <rPr>
        <sz val="10"/>
        <rFont val="Times New Roman"/>
        <family val="1"/>
      </rPr>
      <t>0%.</t>
    </r>
    <phoneticPr fontId="4" type="noConversion"/>
  </si>
  <si>
    <r>
      <t>3.06min</t>
    </r>
    <r>
      <rPr>
        <sz val="10"/>
        <rFont val="宋体"/>
        <family val="3"/>
        <charset val="134"/>
      </rPr>
      <t>完成</t>
    </r>
    <r>
      <rPr>
        <sz val="10"/>
        <rFont val="Times New Roman"/>
        <family val="1"/>
      </rPr>
      <t>17</t>
    </r>
    <r>
      <rPr>
        <sz val="10"/>
        <rFont val="宋体"/>
        <family val="3"/>
        <charset val="134"/>
      </rPr>
      <t>个</t>
    </r>
    <r>
      <rPr>
        <sz val="10"/>
        <rFont val="Times New Roman"/>
        <family val="1"/>
      </rPr>
      <t>RIR</t>
    </r>
    <r>
      <rPr>
        <sz val="10"/>
        <rFont val="宋体"/>
        <family val="3"/>
        <charset val="134"/>
      </rPr>
      <t>单</t>
    </r>
    <r>
      <rPr>
        <sz val="10"/>
        <rFont val="Times New Roman"/>
        <family val="1"/>
      </rPr>
      <t>,</t>
    </r>
    <r>
      <rPr>
        <sz val="10"/>
        <rFont val="宋体"/>
        <family val="3"/>
        <charset val="134"/>
      </rPr>
      <t>根据个人电脑熟练度不同</t>
    </r>
    <r>
      <rPr>
        <sz val="10"/>
        <rFont val="Times New Roman"/>
        <family val="1"/>
      </rPr>
      <t>,</t>
    </r>
    <r>
      <rPr>
        <sz val="10"/>
        <rFont val="宋体"/>
        <family val="3"/>
        <charset val="134"/>
      </rPr>
      <t>增加宽放</t>
    </r>
    <r>
      <rPr>
        <sz val="10"/>
        <rFont val="Times New Roman"/>
        <family val="1"/>
      </rPr>
      <t>0%</t>
    </r>
    <phoneticPr fontId="4" type="noConversion"/>
  </si>
  <si>
    <r>
      <t>68.17min</t>
    </r>
    <r>
      <rPr>
        <sz val="10"/>
        <rFont val="宋体"/>
        <family val="3"/>
        <charset val="134"/>
      </rPr>
      <t>完成</t>
    </r>
    <r>
      <rPr>
        <sz val="10"/>
        <rFont val="Times New Roman"/>
        <family val="1"/>
      </rPr>
      <t>17</t>
    </r>
    <r>
      <rPr>
        <sz val="10"/>
        <rFont val="宋体"/>
        <family val="3"/>
        <charset val="134"/>
      </rPr>
      <t>个</t>
    </r>
    <r>
      <rPr>
        <sz val="10"/>
        <rFont val="Times New Roman"/>
        <family val="1"/>
      </rPr>
      <t>RIR</t>
    </r>
    <r>
      <rPr>
        <sz val="10"/>
        <rFont val="宋体"/>
        <family val="3"/>
        <charset val="134"/>
      </rPr>
      <t>单</t>
    </r>
    <r>
      <rPr>
        <sz val="10"/>
        <rFont val="Times New Roman"/>
        <family val="1"/>
      </rPr>
      <t>,</t>
    </r>
    <r>
      <rPr>
        <sz val="10"/>
        <rFont val="宋体"/>
        <family val="3"/>
        <charset val="134"/>
      </rPr>
      <t>根据</t>
    </r>
    <r>
      <rPr>
        <sz val="10"/>
        <rFont val="Times New Roman"/>
        <family val="1"/>
      </rPr>
      <t>RIR</t>
    </r>
    <r>
      <rPr>
        <sz val="10"/>
        <rFont val="宋体"/>
        <family val="3"/>
        <charset val="134"/>
      </rPr>
      <t>数量多少</t>
    </r>
    <r>
      <rPr>
        <sz val="10"/>
        <rFont val="Times New Roman"/>
        <family val="1"/>
      </rPr>
      <t>.</t>
    </r>
    <r>
      <rPr>
        <sz val="10"/>
        <rFont val="宋体"/>
        <family val="3"/>
        <charset val="134"/>
      </rPr>
      <t>物料摆放位置和距离不同</t>
    </r>
    <r>
      <rPr>
        <sz val="10"/>
        <rFont val="Times New Roman"/>
        <family val="1"/>
      </rPr>
      <t>,</t>
    </r>
    <r>
      <rPr>
        <sz val="10"/>
        <rFont val="宋体"/>
        <family val="3"/>
        <charset val="134"/>
      </rPr>
      <t>增加宽放</t>
    </r>
    <r>
      <rPr>
        <sz val="10"/>
        <rFont val="Times New Roman"/>
        <family val="1"/>
      </rPr>
      <t>0%.</t>
    </r>
    <phoneticPr fontId="4" type="noConversion"/>
  </si>
  <si>
    <r>
      <t>47.82min</t>
    </r>
    <r>
      <rPr>
        <sz val="10"/>
        <rFont val="宋体"/>
        <family val="3"/>
        <charset val="134"/>
      </rPr>
      <t>完成</t>
    </r>
    <r>
      <rPr>
        <sz val="10"/>
        <rFont val="Times New Roman"/>
        <family val="1"/>
      </rPr>
      <t>7</t>
    </r>
    <r>
      <rPr>
        <sz val="10"/>
        <rFont val="宋体"/>
        <family val="3"/>
        <charset val="134"/>
      </rPr>
      <t>个</t>
    </r>
    <r>
      <rPr>
        <sz val="10"/>
        <rFont val="Times New Roman"/>
        <family val="1"/>
      </rPr>
      <t>RIR</t>
    </r>
    <r>
      <rPr>
        <sz val="10"/>
        <rFont val="宋体"/>
        <family val="3"/>
        <charset val="134"/>
      </rPr>
      <t>单</t>
    </r>
    <r>
      <rPr>
        <sz val="10"/>
        <rFont val="Times New Roman"/>
        <family val="1"/>
      </rPr>
      <t>,</t>
    </r>
    <r>
      <rPr>
        <sz val="10"/>
        <rFont val="宋体"/>
        <family val="3"/>
        <charset val="134"/>
      </rPr>
      <t>根据</t>
    </r>
    <r>
      <rPr>
        <sz val="10"/>
        <rFont val="Times New Roman"/>
        <family val="1"/>
      </rPr>
      <t>RIR</t>
    </r>
    <r>
      <rPr>
        <sz val="10"/>
        <rFont val="宋体"/>
        <family val="3"/>
        <charset val="134"/>
      </rPr>
      <t>数量多少</t>
    </r>
    <r>
      <rPr>
        <sz val="10"/>
        <rFont val="Times New Roman"/>
        <family val="1"/>
      </rPr>
      <t>.</t>
    </r>
    <r>
      <rPr>
        <sz val="10"/>
        <rFont val="宋体"/>
        <family val="3"/>
        <charset val="134"/>
      </rPr>
      <t>物料摆放位置和距离不同</t>
    </r>
    <r>
      <rPr>
        <sz val="10"/>
        <rFont val="Times New Roman"/>
        <family val="1"/>
      </rPr>
      <t>,</t>
    </r>
    <r>
      <rPr>
        <sz val="10"/>
        <rFont val="宋体"/>
        <family val="3"/>
        <charset val="134"/>
      </rPr>
      <t>增加宽放</t>
    </r>
    <r>
      <rPr>
        <sz val="10"/>
        <rFont val="Times New Roman"/>
        <family val="1"/>
      </rPr>
      <t>0%.</t>
    </r>
    <phoneticPr fontId="4" type="noConversion"/>
  </si>
  <si>
    <r>
      <t>根据个人电脑熟练度不同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增加宽放</t>
    </r>
    <r>
      <rPr>
        <sz val="10"/>
        <rFont val="Arial"/>
        <family val="2"/>
      </rPr>
      <t>0%</t>
    </r>
    <phoneticPr fontId="4" type="noConversion"/>
  </si>
  <si>
    <r>
      <t>6.86min</t>
    </r>
    <r>
      <rPr>
        <sz val="10"/>
        <rFont val="宋体"/>
        <family val="3"/>
        <charset val="134"/>
      </rPr>
      <t>完成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>个</t>
    </r>
    <r>
      <rPr>
        <sz val="10"/>
        <rFont val="Times New Roman"/>
        <family val="1"/>
      </rPr>
      <t>RIR</t>
    </r>
    <r>
      <rPr>
        <sz val="10"/>
        <rFont val="宋体"/>
        <family val="3"/>
        <charset val="134"/>
      </rPr>
      <t>单</t>
    </r>
    <r>
      <rPr>
        <sz val="10"/>
        <rFont val="Times New Roman"/>
        <family val="1"/>
      </rPr>
      <t>,</t>
    </r>
    <r>
      <rPr>
        <sz val="10"/>
        <rFont val="宋体"/>
        <family val="3"/>
        <charset val="134"/>
      </rPr>
      <t>根据</t>
    </r>
    <r>
      <rPr>
        <sz val="10"/>
        <rFont val="Times New Roman"/>
        <family val="1"/>
      </rPr>
      <t>RIR</t>
    </r>
    <r>
      <rPr>
        <sz val="10"/>
        <rFont val="宋体"/>
        <family val="3"/>
        <charset val="134"/>
      </rPr>
      <t>数量多少</t>
    </r>
    <r>
      <rPr>
        <sz val="10"/>
        <rFont val="Times New Roman"/>
        <family val="1"/>
      </rPr>
      <t>.</t>
    </r>
    <r>
      <rPr>
        <sz val="10"/>
        <rFont val="宋体"/>
        <family val="3"/>
        <charset val="134"/>
      </rPr>
      <t>物料摆放位置和距离不同</t>
    </r>
    <r>
      <rPr>
        <sz val="10"/>
        <rFont val="Times New Roman"/>
        <family val="1"/>
      </rPr>
      <t>,</t>
    </r>
    <r>
      <rPr>
        <sz val="10"/>
        <rFont val="宋体"/>
        <family val="3"/>
        <charset val="134"/>
      </rPr>
      <t>增加宽放</t>
    </r>
    <r>
      <rPr>
        <sz val="10"/>
        <rFont val="Times New Roman"/>
        <family val="1"/>
      </rPr>
      <t>0%.</t>
    </r>
    <phoneticPr fontId="4" type="noConversion"/>
  </si>
  <si>
    <r>
      <t>3.36min</t>
    </r>
    <r>
      <rPr>
        <sz val="10"/>
        <rFont val="宋体"/>
        <family val="3"/>
        <charset val="134"/>
      </rPr>
      <t>完成</t>
    </r>
    <r>
      <rPr>
        <sz val="10"/>
        <rFont val="Arial"/>
        <family val="2"/>
      </rPr>
      <t>16</t>
    </r>
    <r>
      <rPr>
        <sz val="10"/>
        <rFont val="宋体"/>
        <family val="3"/>
        <charset val="134"/>
      </rPr>
      <t>个</t>
    </r>
    <r>
      <rPr>
        <sz val="10"/>
        <rFont val="Arial"/>
        <family val="2"/>
      </rPr>
      <t>RIR</t>
    </r>
    <r>
      <rPr>
        <sz val="10"/>
        <rFont val="宋体"/>
        <family val="3"/>
        <charset val="134"/>
      </rPr>
      <t>单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根据个人电脑熟练度不同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增加宽放</t>
    </r>
    <r>
      <rPr>
        <sz val="10"/>
        <rFont val="Arial"/>
        <family val="2"/>
      </rPr>
      <t>0%</t>
    </r>
    <phoneticPr fontId="4" type="noConversion"/>
  </si>
  <si>
    <r>
      <t>41.28min</t>
    </r>
    <r>
      <rPr>
        <sz val="10"/>
        <rFont val="宋体"/>
        <family val="3"/>
        <charset val="134"/>
      </rPr>
      <t>完成</t>
    </r>
    <r>
      <rPr>
        <sz val="10"/>
        <rFont val="Times New Roman"/>
        <family val="1"/>
      </rPr>
      <t>16</t>
    </r>
    <r>
      <rPr>
        <sz val="10"/>
        <rFont val="宋体"/>
        <family val="3"/>
        <charset val="134"/>
      </rPr>
      <t>个</t>
    </r>
    <r>
      <rPr>
        <sz val="10"/>
        <rFont val="Times New Roman"/>
        <family val="1"/>
      </rPr>
      <t>RIR</t>
    </r>
    <r>
      <rPr>
        <sz val="10"/>
        <rFont val="宋体"/>
        <family val="3"/>
        <charset val="134"/>
      </rPr>
      <t>单</t>
    </r>
    <r>
      <rPr>
        <sz val="10"/>
        <rFont val="Times New Roman"/>
        <family val="1"/>
      </rPr>
      <t>,</t>
    </r>
    <r>
      <rPr>
        <sz val="10"/>
        <rFont val="宋体"/>
        <family val="3"/>
        <charset val="134"/>
      </rPr>
      <t>根据</t>
    </r>
    <r>
      <rPr>
        <sz val="10"/>
        <rFont val="Times New Roman"/>
        <family val="1"/>
      </rPr>
      <t>RIR</t>
    </r>
    <r>
      <rPr>
        <sz val="10"/>
        <rFont val="宋体"/>
        <family val="3"/>
        <charset val="134"/>
      </rPr>
      <t>数量多少</t>
    </r>
    <r>
      <rPr>
        <sz val="10"/>
        <rFont val="Times New Roman"/>
        <family val="1"/>
      </rPr>
      <t>.</t>
    </r>
    <r>
      <rPr>
        <sz val="10"/>
        <rFont val="宋体"/>
        <family val="3"/>
        <charset val="134"/>
      </rPr>
      <t>物料摆放位置和距离不同</t>
    </r>
    <r>
      <rPr>
        <sz val="10"/>
        <rFont val="Times New Roman"/>
        <family val="1"/>
      </rPr>
      <t>,</t>
    </r>
    <r>
      <rPr>
        <sz val="10"/>
        <rFont val="宋体"/>
        <family val="3"/>
        <charset val="134"/>
      </rPr>
      <t>增加宽放</t>
    </r>
    <r>
      <rPr>
        <sz val="10"/>
        <rFont val="Times New Roman"/>
        <family val="1"/>
      </rPr>
      <t>0%.</t>
    </r>
    <phoneticPr fontId="4" type="noConversion"/>
  </si>
  <si>
    <r>
      <t>3.24min</t>
    </r>
    <r>
      <rPr>
        <sz val="10"/>
        <rFont val="宋体"/>
        <family val="3"/>
        <charset val="134"/>
      </rPr>
      <t>完成</t>
    </r>
    <r>
      <rPr>
        <sz val="10"/>
        <rFont val="Arial"/>
        <family val="2"/>
      </rPr>
      <t>18</t>
    </r>
    <r>
      <rPr>
        <sz val="10"/>
        <rFont val="宋体"/>
        <family val="3"/>
        <charset val="134"/>
      </rPr>
      <t>个</t>
    </r>
    <r>
      <rPr>
        <sz val="10"/>
        <rFont val="Arial"/>
        <family val="2"/>
      </rPr>
      <t>RIR</t>
    </r>
    <r>
      <rPr>
        <sz val="10"/>
        <rFont val="宋体"/>
        <family val="3"/>
        <charset val="134"/>
      </rPr>
      <t>单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根据个人电脑熟练度不同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增加宽放</t>
    </r>
    <r>
      <rPr>
        <sz val="10"/>
        <rFont val="Arial"/>
        <family val="2"/>
      </rPr>
      <t>0%</t>
    </r>
    <phoneticPr fontId="4" type="noConversion"/>
  </si>
  <si>
    <r>
      <t>31.68min</t>
    </r>
    <r>
      <rPr>
        <sz val="10"/>
        <rFont val="宋体"/>
        <family val="3"/>
        <charset val="134"/>
      </rPr>
      <t>完成</t>
    </r>
    <r>
      <rPr>
        <sz val="10"/>
        <rFont val="Times New Roman"/>
        <family val="1"/>
      </rPr>
      <t>18</t>
    </r>
    <r>
      <rPr>
        <sz val="10"/>
        <rFont val="宋体"/>
        <family val="3"/>
        <charset val="134"/>
      </rPr>
      <t>个</t>
    </r>
    <r>
      <rPr>
        <sz val="10"/>
        <rFont val="Times New Roman"/>
        <family val="1"/>
      </rPr>
      <t>RIR</t>
    </r>
    <r>
      <rPr>
        <sz val="10"/>
        <rFont val="宋体"/>
        <family val="3"/>
        <charset val="134"/>
      </rPr>
      <t>单</t>
    </r>
    <r>
      <rPr>
        <sz val="10"/>
        <rFont val="Times New Roman"/>
        <family val="1"/>
      </rPr>
      <t>,</t>
    </r>
    <r>
      <rPr>
        <sz val="10"/>
        <rFont val="宋体"/>
        <family val="3"/>
        <charset val="134"/>
      </rPr>
      <t>根据</t>
    </r>
    <r>
      <rPr>
        <sz val="10"/>
        <rFont val="Times New Roman"/>
        <family val="1"/>
      </rPr>
      <t>RIR</t>
    </r>
    <r>
      <rPr>
        <sz val="10"/>
        <rFont val="宋体"/>
        <family val="3"/>
        <charset val="134"/>
      </rPr>
      <t>数量多少</t>
    </r>
    <r>
      <rPr>
        <sz val="10"/>
        <rFont val="Times New Roman"/>
        <family val="1"/>
      </rPr>
      <t>.</t>
    </r>
    <r>
      <rPr>
        <sz val="10"/>
        <rFont val="宋体"/>
        <family val="3"/>
        <charset val="134"/>
      </rPr>
      <t>物料摆放位置和距离不同</t>
    </r>
    <r>
      <rPr>
        <sz val="10"/>
        <rFont val="Times New Roman"/>
        <family val="1"/>
      </rPr>
      <t>,</t>
    </r>
    <r>
      <rPr>
        <sz val="10"/>
        <rFont val="宋体"/>
        <family val="3"/>
        <charset val="134"/>
      </rPr>
      <t>增加宽放</t>
    </r>
    <r>
      <rPr>
        <sz val="10"/>
        <rFont val="Times New Roman"/>
        <family val="1"/>
      </rPr>
      <t>0%.</t>
    </r>
    <phoneticPr fontId="4" type="noConversion"/>
  </si>
  <si>
    <r>
      <t>28.04min</t>
    </r>
    <r>
      <rPr>
        <sz val="10"/>
        <rFont val="宋体"/>
        <family val="3"/>
        <charset val="134"/>
      </rPr>
      <t>完成</t>
    </r>
    <r>
      <rPr>
        <sz val="10"/>
        <rFont val="Times New Roman"/>
        <family val="1"/>
      </rPr>
      <t>5</t>
    </r>
    <r>
      <rPr>
        <sz val="10"/>
        <rFont val="宋体"/>
        <family val="3"/>
        <charset val="134"/>
      </rPr>
      <t>个</t>
    </r>
    <r>
      <rPr>
        <sz val="10"/>
        <rFont val="Times New Roman"/>
        <family val="1"/>
      </rPr>
      <t>RIR</t>
    </r>
    <r>
      <rPr>
        <sz val="10"/>
        <rFont val="宋体"/>
        <family val="3"/>
        <charset val="134"/>
      </rPr>
      <t>单</t>
    </r>
    <r>
      <rPr>
        <sz val="10"/>
        <rFont val="Times New Roman"/>
        <family val="1"/>
      </rPr>
      <t>,</t>
    </r>
    <r>
      <rPr>
        <sz val="10"/>
        <rFont val="宋体"/>
        <family val="3"/>
        <charset val="134"/>
      </rPr>
      <t>根据</t>
    </r>
    <r>
      <rPr>
        <sz val="10"/>
        <rFont val="Times New Roman"/>
        <family val="1"/>
      </rPr>
      <t>RIR</t>
    </r>
    <r>
      <rPr>
        <sz val="10"/>
        <rFont val="宋体"/>
        <family val="3"/>
        <charset val="134"/>
      </rPr>
      <t>数量多少</t>
    </r>
    <r>
      <rPr>
        <sz val="10"/>
        <rFont val="Times New Roman"/>
        <family val="1"/>
      </rPr>
      <t>.</t>
    </r>
    <r>
      <rPr>
        <sz val="10"/>
        <rFont val="宋体"/>
        <family val="3"/>
        <charset val="134"/>
      </rPr>
      <t>物料摆放位置和距离不同</t>
    </r>
    <r>
      <rPr>
        <sz val="10"/>
        <rFont val="Times New Roman"/>
        <family val="1"/>
      </rPr>
      <t>,</t>
    </r>
    <r>
      <rPr>
        <sz val="10"/>
        <rFont val="宋体"/>
        <family val="3"/>
        <charset val="134"/>
      </rPr>
      <t>增加宽放</t>
    </r>
    <r>
      <rPr>
        <sz val="10"/>
        <rFont val="Times New Roman"/>
        <family val="1"/>
      </rPr>
      <t>0%.</t>
    </r>
    <phoneticPr fontId="4" type="noConversion"/>
  </si>
  <si>
    <r>
      <t>17.1min</t>
    </r>
    <r>
      <rPr>
        <sz val="10"/>
        <rFont val="宋体"/>
        <family val="3"/>
        <charset val="134"/>
      </rPr>
      <t>完成</t>
    </r>
    <r>
      <rPr>
        <sz val="10"/>
        <rFont val="Times New Roman"/>
        <family val="1"/>
      </rPr>
      <t>7</t>
    </r>
    <r>
      <rPr>
        <sz val="10"/>
        <rFont val="宋体"/>
        <family val="3"/>
        <charset val="134"/>
      </rPr>
      <t>个</t>
    </r>
    <r>
      <rPr>
        <sz val="10"/>
        <rFont val="Times New Roman"/>
        <family val="1"/>
      </rPr>
      <t>RIR</t>
    </r>
    <r>
      <rPr>
        <sz val="10"/>
        <rFont val="宋体"/>
        <family val="3"/>
        <charset val="134"/>
      </rPr>
      <t>单</t>
    </r>
    <r>
      <rPr>
        <sz val="10"/>
        <rFont val="Times New Roman"/>
        <family val="1"/>
      </rPr>
      <t>,</t>
    </r>
    <r>
      <rPr>
        <sz val="10"/>
        <rFont val="宋体"/>
        <family val="3"/>
        <charset val="134"/>
      </rPr>
      <t>根据</t>
    </r>
    <r>
      <rPr>
        <sz val="10"/>
        <rFont val="Times New Roman"/>
        <family val="1"/>
      </rPr>
      <t>RIR</t>
    </r>
    <r>
      <rPr>
        <sz val="10"/>
        <rFont val="宋体"/>
        <family val="3"/>
        <charset val="134"/>
      </rPr>
      <t>数量多少</t>
    </r>
    <r>
      <rPr>
        <sz val="10"/>
        <rFont val="Times New Roman"/>
        <family val="1"/>
      </rPr>
      <t>.</t>
    </r>
    <r>
      <rPr>
        <sz val="10"/>
        <rFont val="宋体"/>
        <family val="3"/>
        <charset val="134"/>
      </rPr>
      <t>物料摆放位置和距离不同</t>
    </r>
    <r>
      <rPr>
        <sz val="10"/>
        <rFont val="Times New Roman"/>
        <family val="1"/>
      </rPr>
      <t>,</t>
    </r>
    <r>
      <rPr>
        <sz val="10"/>
        <rFont val="宋体"/>
        <family val="3"/>
        <charset val="134"/>
      </rPr>
      <t>增加宽放</t>
    </r>
    <r>
      <rPr>
        <sz val="10"/>
        <rFont val="Times New Roman"/>
        <family val="1"/>
      </rPr>
      <t>0%.</t>
    </r>
    <phoneticPr fontId="4" type="noConversion"/>
  </si>
  <si>
    <t>Total Current Leader</t>
    <phoneticPr fontId="3" type="noConversion"/>
  </si>
  <si>
    <r>
      <t>Total Current Leader H/C</t>
    </r>
    <r>
      <rPr>
        <sz val="10.5"/>
        <color indexed="8"/>
        <rFont val="宋体"/>
        <family val="3"/>
        <charset val="134"/>
      </rPr>
      <t>：</t>
    </r>
    <phoneticPr fontId="64" type="noConversion"/>
  </si>
  <si>
    <t>1.  2014 ( Jan – Jul)general store actual performance Lot quantity:</t>
    <phoneticPr fontId="3" type="noConversion"/>
  </si>
  <si>
    <r>
      <t>Cur</t>
    </r>
    <r>
      <rPr>
        <b/>
        <sz val="10"/>
        <color indexed="8"/>
        <rFont val="宋体"/>
        <family val="3"/>
        <charset val="134"/>
      </rPr>
      <t>rent H/C(No including leader)</t>
    </r>
    <phoneticPr fontId="64" type="noConversion"/>
  </si>
  <si>
    <t>YTD</t>
    <phoneticPr fontId="3" type="noConversion"/>
  </si>
  <si>
    <t>YTD</t>
    <phoneticPr fontId="3" type="noConversion"/>
  </si>
  <si>
    <t>2. Estimate 2014 general store handle Lot quantity:( Come from 2012/2013 average data.)</t>
    <phoneticPr fontId="3" type="noConversion"/>
  </si>
  <si>
    <t>ratio (compare actual against estimation)</t>
    <phoneticPr fontId="3" type="noConversion"/>
  </si>
  <si>
    <t>Revenue from year 2012-2015</t>
  </si>
  <si>
    <t>Current (USD'M)</t>
  </si>
  <si>
    <t>Total</t>
  </si>
  <si>
    <t># of RIR/1M</t>
  </si>
  <si>
    <t>RIR's Summary</t>
  </si>
  <si>
    <t>Total RIR's</t>
  </si>
  <si>
    <t>2012' RIR's</t>
  </si>
  <si>
    <t>CMS Transaction Summary</t>
  </si>
  <si>
    <t>Total Pallet</t>
  </si>
  <si>
    <t xml:space="preserve">2012' </t>
  </si>
  <si>
    <t>2013'</t>
  </si>
  <si>
    <t>FG Pallet Summary</t>
  </si>
  <si>
    <t>2012 revenue
(M)</t>
  </si>
  <si>
    <t>2013 revenue
(M)</t>
  </si>
  <si>
    <t># of pallet/1M</t>
  </si>
  <si>
    <t>up</t>
  </si>
  <si>
    <t>down</t>
  </si>
  <si>
    <t>2014 revenue</t>
  </si>
  <si>
    <t>1.  2014 ( Jan – Jul)general store actual performance Lot quantity:</t>
  </si>
  <si>
    <t>YTD</t>
  </si>
  <si>
    <t>Actual 2014 RIR quantity(receive)</t>
  </si>
  <si>
    <t>Actual 2014 RIR quantity(CMS)</t>
  </si>
  <si>
    <t>Actual 2014 Finish Goods pallets</t>
  </si>
  <si>
    <t>2. Estimate 2014 general store handle Lot quantity:( Come from 2012/2013 average data.)</t>
  </si>
  <si>
    <t>Estimate 2014 RIR quantity(receive)</t>
  </si>
  <si>
    <t>Estimate 2014 RIR quantity(CMS)</t>
  </si>
  <si>
    <t>Estimate 2014 Finish Goods pallets</t>
  </si>
  <si>
    <t xml:space="preserve">Rev.No: 2.0    </t>
    <phoneticPr fontId="4" type="noConversion"/>
  </si>
  <si>
    <t>Release department:  CIE</t>
    <phoneticPr fontId="4" type="noConversion"/>
  </si>
  <si>
    <t>Release date:08th.Dec.2014</t>
    <phoneticPr fontId="4" type="noConversion"/>
  </si>
  <si>
    <t>3. Estimate 2014 general store handle Lot quantity:( Come from 2013 #/1M average data.) and assume 5% reducation</t>
    <phoneticPr fontId="3" type="noConversion"/>
  </si>
  <si>
    <t>3. Estimate 2014 general store handle Lot quantity:( Come from 2013 #/1M average data.) and assume 5% reducation.)</t>
    <phoneticPr fontId="3" type="noConversion"/>
  </si>
  <si>
    <t>4. WTTS general store headcout configuration on currently status.</t>
    <phoneticPr fontId="3" type="noConversion"/>
  </si>
  <si>
    <t>5.Standard headcount  compare with current headcont for CPT review.( Come from 2012/2013 average data.)</t>
    <phoneticPr fontId="3" type="noConversion"/>
  </si>
  <si>
    <t>6.Manpower Planning Analysis for Direct Labour  and  (Jan – Jul)general store actual performance Lot quantity  for CPT review</t>
    <phoneticPr fontId="3" type="noConversion"/>
  </si>
  <si>
    <r>
      <t xml:space="preserve">7.Manpower Planning Analysis for Direct Labour  and  general store </t>
    </r>
    <r>
      <rPr>
        <b/>
        <sz val="11"/>
        <color rgb="FFFF0000"/>
        <rFont val="Calibri"/>
        <family val="2"/>
      </rPr>
      <t>based on revenue</t>
    </r>
    <r>
      <rPr>
        <b/>
        <sz val="11"/>
        <color theme="1"/>
        <rFont val="Calibri"/>
        <family val="2"/>
      </rPr>
      <t xml:space="preserve">  for CPT review</t>
    </r>
    <phoneticPr fontId="3" type="noConversion"/>
  </si>
</sst>
</file>

<file path=xl/styles.xml><?xml version="1.0" encoding="utf-8"?>
<styleSheet xmlns="http://schemas.openxmlformats.org/spreadsheetml/2006/main">
  <numFmts count="9">
    <numFmt numFmtId="43" formatCode="_ * #,##0.00_ ;_ * \-#,##0.00_ ;_ * &quot;-&quot;??_ ;_ @_ "/>
    <numFmt numFmtId="176" formatCode="0.00_ "/>
    <numFmt numFmtId="177" formatCode="0.000_ "/>
    <numFmt numFmtId="178" formatCode="0.0"/>
    <numFmt numFmtId="179" formatCode="0.00;[Red]0.00"/>
    <numFmt numFmtId="180" formatCode="0_ "/>
    <numFmt numFmtId="181" formatCode="0.00\ &quot;min/pallets&quot;"/>
    <numFmt numFmtId="182" formatCode="#,##0_);[Red]\(#,##0\)"/>
    <numFmt numFmtId="183" formatCode="#,##0_ "/>
  </numFmts>
  <fonts count="94">
    <font>
      <sz val="11"/>
      <color theme="1"/>
      <name val="宋体"/>
      <family val="2"/>
      <charset val="134"/>
      <scheme val="minor"/>
    </font>
    <font>
      <sz val="12"/>
      <name val="新細明體"/>
      <family val="1"/>
    </font>
    <font>
      <sz val="18"/>
      <name val="Arial"/>
      <family val="2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Arial"/>
      <family val="2"/>
    </font>
    <font>
      <b/>
      <sz val="12"/>
      <name val="宋体"/>
      <family val="3"/>
      <charset val="134"/>
    </font>
    <font>
      <b/>
      <sz val="10"/>
      <name val="宋体"/>
      <family val="3"/>
      <charset val="134"/>
    </font>
    <font>
      <b/>
      <sz val="10"/>
      <name val="Arial"/>
      <family val="2"/>
    </font>
    <font>
      <b/>
      <sz val="10"/>
      <name val="Times New Roman"/>
      <family val="1"/>
    </font>
    <font>
      <b/>
      <sz val="12"/>
      <name val="Times New Roman"/>
      <family val="1"/>
    </font>
    <font>
      <sz val="9"/>
      <name val="Times New Roman"/>
      <family val="1"/>
    </font>
    <font>
      <sz val="9"/>
      <name val="Ming(for ISO10646)ExtB"/>
      <family val="3"/>
      <charset val="136"/>
    </font>
    <font>
      <sz val="12"/>
      <name val="宋体"/>
      <family val="3"/>
      <charset val="134"/>
    </font>
    <font>
      <sz val="12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trike/>
      <sz val="12"/>
      <color indexed="14"/>
      <name val="新細明體"/>
      <family val="1"/>
    </font>
    <font>
      <strike/>
      <sz val="9"/>
      <color indexed="14"/>
      <name val="宋体"/>
      <family val="3"/>
      <charset val="134"/>
    </font>
    <font>
      <strike/>
      <sz val="12"/>
      <name val="宋体"/>
      <family val="3"/>
      <charset val="134"/>
    </font>
    <font>
      <sz val="6"/>
      <name val="宋体"/>
      <family val="3"/>
      <charset val="134"/>
    </font>
    <font>
      <sz val="6"/>
      <name val="Times New Roman"/>
      <family val="1"/>
    </font>
    <font>
      <strike/>
      <sz val="9"/>
      <color indexed="14"/>
      <name val="Times New Roman"/>
      <family val="1"/>
    </font>
    <font>
      <sz val="10"/>
      <color indexed="10"/>
      <name val="宋体"/>
      <family val="3"/>
      <charset val="134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Times New Roman"/>
      <family val="1"/>
    </font>
    <font>
      <b/>
      <sz val="10"/>
      <color indexed="20"/>
      <name val="宋体"/>
      <family val="3"/>
      <charset val="134"/>
    </font>
    <font>
      <b/>
      <sz val="10"/>
      <color indexed="20"/>
      <name val="Arial"/>
      <family val="2"/>
    </font>
    <font>
      <b/>
      <sz val="9"/>
      <name val="Arial"/>
      <family val="2"/>
    </font>
    <font>
      <b/>
      <sz val="9"/>
      <name val="宋体"/>
      <family val="3"/>
      <charset val="134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Times New Roman"/>
      <family val="1"/>
    </font>
    <font>
      <b/>
      <sz val="14"/>
      <name val="宋体"/>
      <family val="3"/>
      <charset val="134"/>
    </font>
    <font>
      <sz val="10"/>
      <color indexed="12"/>
      <name val="宋体"/>
      <family val="3"/>
      <charset val="134"/>
    </font>
    <font>
      <b/>
      <sz val="10"/>
      <color indexed="53"/>
      <name val="宋体"/>
      <family val="3"/>
      <charset val="134"/>
    </font>
    <font>
      <b/>
      <sz val="11"/>
      <color indexed="12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12"/>
      <color indexed="12"/>
      <name val="宋体"/>
      <family val="3"/>
      <charset val="134"/>
    </font>
    <font>
      <b/>
      <sz val="10"/>
      <color indexed="52"/>
      <name val="宋体"/>
      <family val="3"/>
      <charset val="134"/>
    </font>
    <font>
      <b/>
      <sz val="12"/>
      <color indexed="12"/>
      <name val="Times New Roman"/>
      <family val="1"/>
    </font>
    <font>
      <sz val="11"/>
      <color theme="1"/>
      <name val="宋体"/>
      <family val="1"/>
      <scheme val="minor"/>
    </font>
    <font>
      <sz val="11"/>
      <color theme="1"/>
      <name val="宋体"/>
      <family val="3"/>
      <charset val="134"/>
      <scheme val="minor"/>
    </font>
    <font>
      <sz val="28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20"/>
      <color theme="1"/>
      <name val="Calibri"/>
      <family val="2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b/>
      <sz val="11"/>
      <color theme="1"/>
      <name val="Calibri"/>
      <family val="2"/>
    </font>
    <font>
      <sz val="18"/>
      <name val="宋体"/>
      <family val="3"/>
      <charset val="134"/>
    </font>
    <font>
      <b/>
      <sz val="16"/>
      <color rgb="FFFF0000"/>
      <name val="Calibri"/>
      <family val="2"/>
    </font>
    <font>
      <b/>
      <sz val="24"/>
      <color theme="1"/>
      <name val="Calibri"/>
      <family val="2"/>
    </font>
    <font>
      <sz val="11"/>
      <color theme="1"/>
      <name val="宋体"/>
      <family val="3"/>
      <charset val="134"/>
    </font>
    <font>
      <sz val="12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  <font>
      <b/>
      <sz val="12"/>
      <color rgb="FFFF0000"/>
      <name val="Arial"/>
      <family val="2"/>
    </font>
    <font>
      <b/>
      <sz val="16"/>
      <color rgb="FFFF000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0"/>
      <color indexed="8"/>
      <name val="宋体"/>
      <family val="3"/>
      <charset val="134"/>
    </font>
    <font>
      <b/>
      <sz val="10"/>
      <color rgb="FF0000FF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theme="1"/>
      <name val="Arial"/>
      <family val="2"/>
    </font>
    <font>
      <sz val="10.5"/>
      <color indexed="8"/>
      <name val="宋体"/>
      <family val="3"/>
      <charset val="134"/>
    </font>
    <font>
      <b/>
      <sz val="10"/>
      <color indexed="12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rgb="FF0000FF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10"/>
      <color rgb="FFFF0000"/>
      <name val="Arial"/>
      <family val="2"/>
    </font>
    <font>
      <sz val="14"/>
      <color theme="1"/>
      <name val="Calibri"/>
      <family val="2"/>
    </font>
    <font>
      <sz val="14"/>
      <color theme="1"/>
      <name val="宋体"/>
      <family val="2"/>
      <charset val="134"/>
      <scheme val="minor"/>
    </font>
    <font>
      <b/>
      <sz val="14"/>
      <color rgb="FFFF0000"/>
      <name val="Calibri"/>
      <family val="2"/>
    </font>
    <font>
      <sz val="10"/>
      <color theme="1"/>
      <name val="Times New Roman"/>
      <family val="2"/>
      <charset val="134"/>
    </font>
    <font>
      <b/>
      <sz val="11"/>
      <color theme="1"/>
      <name val="Times New Roman"/>
      <family val="2"/>
      <charset val="134"/>
    </font>
    <font>
      <b/>
      <sz val="11"/>
      <name val="Arial"/>
      <family val="2"/>
    </font>
    <font>
      <sz val="11"/>
      <color theme="1"/>
      <name val="Times New Roman"/>
      <family val="2"/>
      <charset val="134"/>
    </font>
    <font>
      <b/>
      <sz val="12"/>
      <color rgb="FF002060"/>
      <name val="Times New Roman"/>
      <family val="1"/>
    </font>
    <font>
      <sz val="12"/>
      <color rgb="FF00206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indexed="8"/>
      <name val="Franklin Gothic Book"/>
      <family val="2"/>
    </font>
    <font>
      <sz val="10"/>
      <color indexed="8"/>
      <name val="Franklin Gothic Book"/>
      <family val="2"/>
    </font>
    <font>
      <sz val="28"/>
      <color indexed="8"/>
      <name val="Franklin Gothic Book"/>
      <family val="2"/>
    </font>
    <font>
      <b/>
      <sz val="11"/>
      <color rgb="FFFF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1" fillId="0" borderId="0">
      <alignment vertical="center"/>
    </xf>
    <xf numFmtId="0" fontId="13" fillId="0" borderId="0"/>
    <xf numFmtId="0" fontId="45" fillId="0" borderId="0">
      <alignment vertical="center"/>
    </xf>
    <xf numFmtId="0" fontId="50" fillId="0" borderId="0"/>
    <xf numFmtId="0" fontId="16" fillId="0" borderId="0"/>
    <xf numFmtId="0" fontId="16" fillId="0" borderId="0"/>
    <xf numFmtId="0" fontId="63" fillId="0" borderId="0"/>
    <xf numFmtId="43" fontId="63" fillId="0" borderId="0" applyFont="0" applyFill="0" applyBorder="0" applyAlignment="0" applyProtection="0"/>
    <xf numFmtId="9" fontId="77" fillId="0" borderId="0" applyFont="0" applyFill="0" applyBorder="0" applyAlignment="0" applyProtection="0">
      <alignment vertical="center"/>
    </xf>
    <xf numFmtId="43" fontId="77" fillId="0" borderId="0" applyFont="0" applyFill="0" applyBorder="0" applyAlignment="0" applyProtection="0"/>
    <xf numFmtId="0" fontId="82" fillId="0" borderId="0">
      <alignment vertical="center"/>
    </xf>
    <xf numFmtId="43" fontId="82" fillId="0" borderId="0" applyFont="0" applyFill="0" applyBorder="0" applyAlignment="0" applyProtection="0">
      <alignment vertical="center"/>
    </xf>
    <xf numFmtId="0" fontId="82" fillId="0" borderId="0">
      <alignment vertical="center"/>
    </xf>
    <xf numFmtId="43" fontId="82" fillId="0" borderId="0" applyFont="0" applyFill="0" applyBorder="0" applyAlignment="0" applyProtection="0">
      <alignment vertical="center"/>
    </xf>
  </cellStyleXfs>
  <cellXfs count="477">
    <xf numFmtId="0" fontId="0" fillId="0" borderId="0" xfId="0">
      <alignment vertical="center"/>
    </xf>
    <xf numFmtId="0" fontId="1" fillId="2" borderId="0" xfId="1" applyFill="1">
      <alignment vertical="center"/>
    </xf>
    <xf numFmtId="0" fontId="5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5" fillId="2" borderId="1" xfId="1" applyFont="1" applyFill="1" applyBorder="1" applyAlignment="1">
      <alignment horizontal="right" vertical="center"/>
    </xf>
    <xf numFmtId="0" fontId="5" fillId="2" borderId="0" xfId="1" applyFont="1" applyFill="1" applyBorder="1" applyAlignment="1">
      <alignment horizontal="right" vertical="center"/>
    </xf>
    <xf numFmtId="0" fontId="1" fillId="0" borderId="6" xfId="1" applyFill="1" applyBorder="1" applyAlignment="1">
      <alignment horizontal="center" vertical="center"/>
    </xf>
    <xf numFmtId="0" fontId="1" fillId="2" borderId="3" xfId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center" wrapText="1" shrinkToFit="1"/>
    </xf>
    <xf numFmtId="0" fontId="1" fillId="2" borderId="3" xfId="1" applyFill="1" applyBorder="1">
      <alignment vertical="center"/>
    </xf>
    <xf numFmtId="0" fontId="1" fillId="0" borderId="3" xfId="1" applyFill="1" applyBorder="1" applyAlignment="1">
      <alignment horizontal="center"/>
    </xf>
    <xf numFmtId="176" fontId="1" fillId="0" borderId="3" xfId="1" applyNumberFormat="1" applyFill="1" applyBorder="1" applyAlignment="1">
      <alignment horizontal="center"/>
    </xf>
    <xf numFmtId="0" fontId="6" fillId="0" borderId="3" xfId="1" applyFont="1" applyFill="1" applyBorder="1" applyAlignment="1">
      <alignment horizontal="center"/>
    </xf>
    <xf numFmtId="0" fontId="13" fillId="0" borderId="3" xfId="1" applyFont="1" applyFill="1" applyBorder="1" applyAlignment="1">
      <alignment horizontal="center" shrinkToFit="1"/>
    </xf>
    <xf numFmtId="177" fontId="14" fillId="0" borderId="3" xfId="1" applyNumberFormat="1" applyFont="1" applyFill="1" applyBorder="1" applyAlignment="1">
      <alignment horizontal="center" shrinkToFit="1"/>
    </xf>
    <xf numFmtId="0" fontId="15" fillId="2" borderId="3" xfId="1" applyFont="1" applyFill="1" applyBorder="1" applyAlignment="1">
      <alignment vertical="center" wrapText="1"/>
    </xf>
    <xf numFmtId="0" fontId="17" fillId="0" borderId="3" xfId="1" applyFont="1" applyFill="1" applyBorder="1" applyAlignment="1">
      <alignment horizontal="center"/>
    </xf>
    <xf numFmtId="0" fontId="19" fillId="0" borderId="3" xfId="1" applyFont="1" applyFill="1" applyBorder="1" applyAlignment="1">
      <alignment horizontal="center" shrinkToFit="1"/>
    </xf>
    <xf numFmtId="0" fontId="6" fillId="0" borderId="2" xfId="1" applyFont="1" applyFill="1" applyBorder="1" applyAlignment="1">
      <alignment horizontal="center" wrapText="1"/>
    </xf>
    <xf numFmtId="0" fontId="17" fillId="2" borderId="3" xfId="1" applyFont="1" applyFill="1" applyBorder="1" applyAlignment="1">
      <alignment horizontal="center"/>
    </xf>
    <xf numFmtId="0" fontId="19" fillId="2" borderId="3" xfId="1" applyFont="1" applyFill="1" applyBorder="1" applyAlignment="1">
      <alignment horizontal="center" shrinkToFit="1"/>
    </xf>
    <xf numFmtId="0" fontId="1" fillId="3" borderId="3" xfId="1" applyFill="1" applyBorder="1" applyAlignment="1">
      <alignment horizontal="center"/>
    </xf>
    <xf numFmtId="176" fontId="14" fillId="0" borderId="3" xfId="1" applyNumberFormat="1" applyFont="1" applyFill="1" applyBorder="1" applyAlignment="1">
      <alignment horizontal="center" shrinkToFit="1"/>
    </xf>
    <xf numFmtId="0" fontId="19" fillId="2" borderId="8" xfId="1" applyFont="1" applyFill="1" applyBorder="1" applyAlignment="1">
      <alignment horizontal="center"/>
    </xf>
    <xf numFmtId="0" fontId="13" fillId="0" borderId="3" xfId="1" applyFont="1" applyFill="1" applyBorder="1" applyAlignment="1">
      <alignment horizontal="center"/>
    </xf>
    <xf numFmtId="176" fontId="1" fillId="0" borderId="3" xfId="1" applyNumberFormat="1" applyFill="1" applyBorder="1" applyAlignment="1">
      <alignment horizontal="center" vertical="center"/>
    </xf>
    <xf numFmtId="176" fontId="14" fillId="0" borderId="3" xfId="1" applyNumberFormat="1" applyFont="1" applyFill="1" applyBorder="1" applyAlignment="1">
      <alignment horizontal="center"/>
    </xf>
    <xf numFmtId="0" fontId="1" fillId="0" borderId="3" xfId="1" applyFill="1" applyBorder="1" applyAlignment="1">
      <alignment horizontal="center" vertical="center"/>
    </xf>
    <xf numFmtId="176" fontId="13" fillId="0" borderId="3" xfId="1" applyNumberFormat="1" applyFont="1" applyFill="1" applyBorder="1" applyAlignment="1">
      <alignment horizontal="center"/>
    </xf>
    <xf numFmtId="0" fontId="23" fillId="2" borderId="0" xfId="1" applyFont="1" applyFill="1" applyAlignment="1">
      <alignment horizontal="left" vertical="center"/>
    </xf>
    <xf numFmtId="0" fontId="1" fillId="2" borderId="0" xfId="1" applyFill="1" applyBorder="1">
      <alignment vertical="center"/>
    </xf>
    <xf numFmtId="0" fontId="1" fillId="2" borderId="0" xfId="1" applyFill="1" applyBorder="1" applyAlignment="1">
      <alignment horizontal="center" vertical="center"/>
    </xf>
    <xf numFmtId="0" fontId="13" fillId="2" borderId="0" xfId="1" applyFont="1" applyFill="1">
      <alignment vertical="center"/>
    </xf>
    <xf numFmtId="0" fontId="25" fillId="4" borderId="0" xfId="1" applyFont="1" applyFill="1">
      <alignment vertical="center"/>
    </xf>
    <xf numFmtId="0" fontId="1" fillId="4" borderId="0" xfId="1" applyFill="1">
      <alignment vertical="center"/>
    </xf>
    <xf numFmtId="0" fontId="1" fillId="4" borderId="0" xfId="1" applyFill="1" applyAlignment="1">
      <alignment horizontal="left" vertical="center"/>
    </xf>
    <xf numFmtId="176" fontId="5" fillId="5" borderId="0" xfId="1" applyNumberFormat="1" applyFont="1" applyFill="1" applyAlignment="1">
      <alignment horizontal="center" vertical="center"/>
    </xf>
    <xf numFmtId="176" fontId="26" fillId="5" borderId="0" xfId="1" applyNumberFormat="1" applyFont="1" applyFill="1" applyAlignment="1">
      <alignment horizontal="center" vertical="center"/>
    </xf>
    <xf numFmtId="0" fontId="27" fillId="2" borderId="0" xfId="1" applyFont="1" applyFill="1">
      <alignment vertical="center"/>
    </xf>
    <xf numFmtId="0" fontId="1" fillId="2" borderId="0" xfId="1" applyFill="1" applyAlignment="1">
      <alignment horizontal="center" vertical="center"/>
    </xf>
    <xf numFmtId="0" fontId="1" fillId="0" borderId="0" xfId="1" applyFill="1">
      <alignment vertical="center"/>
    </xf>
    <xf numFmtId="0" fontId="16" fillId="2" borderId="0" xfId="2" applyFont="1" applyFill="1"/>
    <xf numFmtId="0" fontId="8" fillId="2" borderId="1" xfId="2" applyFont="1" applyFill="1" applyBorder="1" applyAlignment="1">
      <alignment horizontal="center" vertical="center"/>
    </xf>
    <xf numFmtId="0" fontId="29" fillId="2" borderId="1" xfId="2" applyFont="1" applyFill="1" applyBorder="1" applyAlignment="1">
      <alignment horizontal="center" vertical="center"/>
    </xf>
    <xf numFmtId="0" fontId="8" fillId="2" borderId="2" xfId="2" applyFont="1" applyFill="1" applyBorder="1" applyAlignment="1">
      <alignment horizontal="center"/>
    </xf>
    <xf numFmtId="0" fontId="16" fillId="2" borderId="3" xfId="2" applyFont="1" applyFill="1" applyBorder="1" applyAlignment="1">
      <alignment horizontal="center"/>
    </xf>
    <xf numFmtId="178" fontId="16" fillId="2" borderId="3" xfId="2" applyNumberFormat="1" applyFont="1" applyFill="1" applyBorder="1" applyAlignment="1">
      <alignment horizontal="center" vertical="center"/>
    </xf>
    <xf numFmtId="0" fontId="8" fillId="2" borderId="8" xfId="2" applyFont="1" applyFill="1" applyBorder="1" applyAlignment="1">
      <alignment horizontal="center"/>
    </xf>
    <xf numFmtId="0" fontId="7" fillId="2" borderId="8" xfId="2" applyFont="1" applyFill="1" applyBorder="1" applyAlignment="1">
      <alignment horizontal="center"/>
    </xf>
    <xf numFmtId="0" fontId="16" fillId="2" borderId="6" xfId="2" applyNumberFormat="1" applyFont="1" applyFill="1" applyBorder="1" applyAlignment="1">
      <alignment horizontal="center" vertical="center"/>
    </xf>
    <xf numFmtId="0" fontId="16" fillId="2" borderId="4" xfId="2" applyFont="1" applyFill="1" applyBorder="1" applyAlignment="1">
      <alignment horizontal="center"/>
    </xf>
    <xf numFmtId="178" fontId="33" fillId="2" borderId="3" xfId="2" applyNumberFormat="1" applyFont="1" applyFill="1" applyBorder="1" applyAlignment="1">
      <alignment horizontal="center" vertical="center"/>
    </xf>
    <xf numFmtId="0" fontId="33" fillId="2" borderId="6" xfId="2" applyNumberFormat="1" applyFont="1" applyFill="1" applyBorder="1" applyAlignment="1">
      <alignment horizontal="center"/>
    </xf>
    <xf numFmtId="2" fontId="34" fillId="2" borderId="3" xfId="2" applyNumberFormat="1" applyFont="1" applyFill="1" applyBorder="1" applyAlignment="1">
      <alignment horizontal="center"/>
    </xf>
    <xf numFmtId="0" fontId="16" fillId="2" borderId="3" xfId="2" applyFont="1" applyFill="1" applyBorder="1"/>
    <xf numFmtId="0" fontId="8" fillId="2" borderId="7" xfId="2" applyFont="1" applyFill="1" applyBorder="1" applyAlignment="1">
      <alignment horizontal="center"/>
    </xf>
    <xf numFmtId="0" fontId="16" fillId="2" borderId="6" xfId="2" applyFont="1" applyFill="1" applyBorder="1" applyAlignment="1">
      <alignment horizontal="center" vertical="center"/>
    </xf>
    <xf numFmtId="2" fontId="16" fillId="2" borderId="3" xfId="2" applyNumberFormat="1" applyFont="1" applyFill="1" applyBorder="1" applyAlignment="1">
      <alignment horizontal="center" vertical="center"/>
    </xf>
    <xf numFmtId="2" fontId="32" fillId="2" borderId="3" xfId="2" applyNumberFormat="1" applyFont="1" applyFill="1" applyBorder="1" applyAlignment="1">
      <alignment horizontal="center" vertical="center"/>
    </xf>
    <xf numFmtId="0" fontId="15" fillId="2" borderId="3" xfId="2" applyFont="1" applyFill="1" applyBorder="1" applyAlignment="1">
      <alignment wrapText="1"/>
    </xf>
    <xf numFmtId="0" fontId="16" fillId="2" borderId="6" xfId="2" applyFont="1" applyFill="1" applyBorder="1" applyAlignment="1">
      <alignment horizontal="center"/>
    </xf>
    <xf numFmtId="0" fontId="33" fillId="2" borderId="3" xfId="2" applyNumberFormat="1" applyFont="1" applyFill="1" applyBorder="1" applyAlignment="1">
      <alignment horizontal="center"/>
    </xf>
    <xf numFmtId="0" fontId="16" fillId="2" borderId="8" xfId="2" applyFont="1" applyFill="1" applyBorder="1" applyAlignment="1">
      <alignment horizontal="center"/>
    </xf>
    <xf numFmtId="0" fontId="16" fillId="2" borderId="7" xfId="2" applyFont="1" applyFill="1" applyBorder="1" applyAlignment="1">
      <alignment horizontal="center"/>
    </xf>
    <xf numFmtId="2" fontId="33" fillId="2" borderId="3" xfId="2" applyNumberFormat="1" applyFont="1" applyFill="1" applyBorder="1" applyAlignment="1">
      <alignment horizontal="center" vertical="center"/>
    </xf>
    <xf numFmtId="0" fontId="7" fillId="2" borderId="4" xfId="2" applyFont="1" applyFill="1" applyBorder="1" applyAlignment="1">
      <alignment horizontal="left" vertical="center"/>
    </xf>
    <xf numFmtId="0" fontId="16" fillId="2" borderId="5" xfId="2" applyFont="1" applyFill="1" applyBorder="1" applyAlignment="1">
      <alignment vertical="center"/>
    </xf>
    <xf numFmtId="0" fontId="16" fillId="2" borderId="6" xfId="2" applyFont="1" applyFill="1" applyBorder="1" applyAlignment="1">
      <alignment vertical="center"/>
    </xf>
    <xf numFmtId="2" fontId="8" fillId="2" borderId="6" xfId="2" applyNumberFormat="1" applyFont="1" applyFill="1" applyBorder="1" applyAlignment="1">
      <alignment horizontal="center" vertical="center"/>
    </xf>
    <xf numFmtId="179" fontId="8" fillId="2" borderId="6" xfId="2" applyNumberFormat="1" applyFont="1" applyFill="1" applyBorder="1" applyAlignment="1">
      <alignment horizontal="center"/>
    </xf>
    <xf numFmtId="2" fontId="34" fillId="7" borderId="3" xfId="2" applyNumberFormat="1" applyFont="1" applyFill="1" applyBorder="1" applyAlignment="1">
      <alignment horizontal="center"/>
    </xf>
    <xf numFmtId="0" fontId="16" fillId="2" borderId="0" xfId="2" applyFont="1" applyFill="1" applyAlignment="1">
      <alignment horizontal="center"/>
    </xf>
    <xf numFmtId="0" fontId="16" fillId="2" borderId="0" xfId="2" applyFont="1" applyFill="1" applyAlignment="1">
      <alignment vertical="center"/>
    </xf>
    <xf numFmtId="0" fontId="13" fillId="8" borderId="11" xfId="2" applyFont="1" applyFill="1" applyBorder="1"/>
    <xf numFmtId="0" fontId="16" fillId="8" borderId="12" xfId="2" applyFont="1" applyFill="1" applyBorder="1"/>
    <xf numFmtId="0" fontId="16" fillId="8" borderId="12" xfId="2" applyFont="1" applyFill="1" applyBorder="1" applyAlignment="1">
      <alignment vertical="center"/>
    </xf>
    <xf numFmtId="0" fontId="16" fillId="8" borderId="13" xfId="2" applyFont="1" applyFill="1" applyBorder="1"/>
    <xf numFmtId="0" fontId="27" fillId="8" borderId="9" xfId="2" applyFont="1" applyFill="1" applyBorder="1"/>
    <xf numFmtId="0" fontId="16" fillId="8" borderId="0" xfId="2" applyFont="1" applyFill="1" applyBorder="1"/>
    <xf numFmtId="0" fontId="16" fillId="8" borderId="0" xfId="2" applyFont="1" applyFill="1" applyBorder="1" applyAlignment="1">
      <alignment vertical="center"/>
    </xf>
    <xf numFmtId="0" fontId="16" fillId="8" borderId="10" xfId="2" applyFont="1" applyFill="1" applyBorder="1"/>
    <xf numFmtId="0" fontId="13" fillId="8" borderId="9" xfId="2" applyFont="1" applyFill="1" applyBorder="1"/>
    <xf numFmtId="0" fontId="5" fillId="8" borderId="0" xfId="2" applyFont="1" applyFill="1" applyBorder="1"/>
    <xf numFmtId="0" fontId="5" fillId="8" borderId="14" xfId="2" applyFont="1" applyFill="1" applyBorder="1"/>
    <xf numFmtId="0" fontId="5" fillId="8" borderId="1" xfId="2" applyFont="1" applyFill="1" applyBorder="1"/>
    <xf numFmtId="0" fontId="16" fillId="8" borderId="1" xfId="2" applyFont="1" applyFill="1" applyBorder="1"/>
    <xf numFmtId="0" fontId="16" fillId="8" borderId="1" xfId="2" applyFont="1" applyFill="1" applyBorder="1" applyAlignment="1">
      <alignment vertical="center"/>
    </xf>
    <xf numFmtId="0" fontId="16" fillId="8" borderId="15" xfId="2" applyFont="1" applyFill="1" applyBorder="1"/>
    <xf numFmtId="0" fontId="13" fillId="2" borderId="0" xfId="2" applyFont="1" applyFill="1"/>
    <xf numFmtId="0" fontId="5" fillId="2" borderId="0" xfId="2" applyFont="1" applyFill="1" applyAlignment="1">
      <alignment vertical="center"/>
    </xf>
    <xf numFmtId="0" fontId="13" fillId="2" borderId="0" xfId="2" applyFont="1" applyFill="1" applyAlignment="1">
      <alignment vertical="center"/>
    </xf>
    <xf numFmtId="0" fontId="13" fillId="2" borderId="0" xfId="2" applyFill="1"/>
    <xf numFmtId="0" fontId="5" fillId="2" borderId="0" xfId="2" applyFont="1" applyFill="1"/>
    <xf numFmtId="0" fontId="15" fillId="2" borderId="0" xfId="2" applyFont="1" applyFill="1" applyAlignment="1">
      <alignment horizontal="center" vertical="center"/>
    </xf>
    <xf numFmtId="0" fontId="15" fillId="2" borderId="3" xfId="2" applyFont="1" applyFill="1" applyBorder="1" applyAlignment="1">
      <alignment horizontal="center"/>
    </xf>
    <xf numFmtId="2" fontId="15" fillId="2" borderId="3" xfId="2" applyNumberFormat="1" applyFont="1" applyFill="1" applyBorder="1" applyAlignment="1">
      <alignment horizontal="center" vertical="center"/>
    </xf>
    <xf numFmtId="0" fontId="15" fillId="2" borderId="0" xfId="2" applyFont="1" applyFill="1"/>
    <xf numFmtId="0" fontId="15" fillId="2" borderId="3" xfId="2" applyFont="1" applyFill="1" applyBorder="1" applyAlignment="1">
      <alignment horizontal="center" vertical="center"/>
    </xf>
    <xf numFmtId="0" fontId="7" fillId="2" borderId="6" xfId="2" applyFont="1" applyFill="1" applyBorder="1" applyAlignment="1">
      <alignment horizontal="center" vertical="center" wrapText="1"/>
    </xf>
    <xf numFmtId="2" fontId="38" fillId="2" borderId="3" xfId="2" applyNumberFormat="1" applyFont="1" applyFill="1" applyBorder="1" applyAlignment="1">
      <alignment horizontal="center" vertical="center"/>
    </xf>
    <xf numFmtId="0" fontId="15" fillId="2" borderId="3" xfId="2" applyFont="1" applyFill="1" applyBorder="1" applyAlignment="1">
      <alignment vertical="center"/>
    </xf>
    <xf numFmtId="2" fontId="39" fillId="2" borderId="3" xfId="2" applyNumberFormat="1" applyFont="1" applyFill="1" applyBorder="1" applyAlignment="1">
      <alignment horizontal="center" vertical="center"/>
    </xf>
    <xf numFmtId="0" fontId="15" fillId="2" borderId="3" xfId="2" applyFont="1" applyFill="1" applyBorder="1"/>
    <xf numFmtId="2" fontId="37" fillId="2" borderId="3" xfId="2" applyNumberFormat="1" applyFont="1" applyFill="1" applyBorder="1" applyAlignment="1">
      <alignment horizontal="center" vertical="center"/>
    </xf>
    <xf numFmtId="0" fontId="16" fillId="2" borderId="3" xfId="2" applyFont="1" applyFill="1" applyBorder="1" applyAlignment="1">
      <alignment wrapText="1"/>
    </xf>
    <xf numFmtId="0" fontId="15" fillId="2" borderId="4" xfId="2" applyFont="1" applyFill="1" applyBorder="1" applyAlignment="1">
      <alignment horizontal="center"/>
    </xf>
    <xf numFmtId="2" fontId="38" fillId="2" borderId="6" xfId="2" applyNumberFormat="1" applyFont="1" applyFill="1" applyBorder="1" applyAlignment="1">
      <alignment horizontal="center" vertical="center"/>
    </xf>
    <xf numFmtId="0" fontId="7" fillId="2" borderId="8" xfId="2" applyFont="1" applyFill="1" applyBorder="1" applyAlignment="1">
      <alignment horizontal="center" vertical="center" textRotation="255"/>
    </xf>
    <xf numFmtId="0" fontId="7" fillId="2" borderId="7" xfId="2" applyFont="1" applyFill="1" applyBorder="1" applyAlignment="1">
      <alignment horizontal="center" vertical="center" wrapText="1"/>
    </xf>
    <xf numFmtId="2" fontId="40" fillId="2" borderId="3" xfId="2" applyNumberFormat="1" applyFont="1" applyFill="1" applyBorder="1" applyAlignment="1">
      <alignment horizontal="center" vertical="center"/>
    </xf>
    <xf numFmtId="0" fontId="16" fillId="2" borderId="3" xfId="2" applyNumberFormat="1" applyFont="1" applyFill="1" applyBorder="1" applyAlignment="1">
      <alignment horizontal="center" vertical="center"/>
    </xf>
    <xf numFmtId="2" fontId="41" fillId="2" borderId="3" xfId="2" applyNumberFormat="1" applyFont="1" applyFill="1" applyBorder="1" applyAlignment="1">
      <alignment horizontal="center" vertical="center"/>
    </xf>
    <xf numFmtId="0" fontId="15" fillId="2" borderId="6" xfId="2" applyFont="1" applyFill="1" applyBorder="1" applyAlignment="1">
      <alignment horizontal="center"/>
    </xf>
    <xf numFmtId="0" fontId="7" fillId="2" borderId="15" xfId="2" applyFont="1" applyFill="1" applyBorder="1" applyAlignment="1">
      <alignment horizontal="center" vertical="center" wrapText="1"/>
    </xf>
    <xf numFmtId="0" fontId="35" fillId="2" borderId="3" xfId="2" applyFont="1" applyFill="1" applyBorder="1" applyAlignment="1">
      <alignment wrapText="1"/>
    </xf>
    <xf numFmtId="49" fontId="9" fillId="2" borderId="15" xfId="2" applyNumberFormat="1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wrapText="1"/>
    </xf>
    <xf numFmtId="0" fontId="7" fillId="2" borderId="6" xfId="2" applyFont="1" applyFill="1" applyBorder="1" applyAlignment="1">
      <alignment horizontal="center" wrapText="1"/>
    </xf>
    <xf numFmtId="0" fontId="7" fillId="2" borderId="6" xfId="2" applyFont="1" applyFill="1" applyBorder="1" applyAlignment="1">
      <alignment horizontal="center"/>
    </xf>
    <xf numFmtId="2" fontId="42" fillId="2" borderId="3" xfId="2" applyNumberFormat="1" applyFont="1" applyFill="1" applyBorder="1" applyAlignment="1">
      <alignment horizontal="center" vertical="center"/>
    </xf>
    <xf numFmtId="0" fontId="15" fillId="2" borderId="7" xfId="2" applyFont="1" applyFill="1" applyBorder="1" applyAlignment="1">
      <alignment horizontal="center"/>
    </xf>
    <xf numFmtId="2" fontId="10" fillId="2" borderId="3" xfId="2" applyNumberFormat="1" applyFont="1" applyFill="1" applyBorder="1" applyAlignment="1">
      <alignment horizontal="center" vertical="center"/>
    </xf>
    <xf numFmtId="2" fontId="43" fillId="2" borderId="3" xfId="2" applyNumberFormat="1" applyFont="1" applyFill="1" applyBorder="1" applyAlignment="1">
      <alignment horizontal="center" vertical="center"/>
    </xf>
    <xf numFmtId="0" fontId="15" fillId="2" borderId="0" xfId="2" applyFont="1" applyFill="1" applyAlignment="1">
      <alignment horizontal="center"/>
    </xf>
    <xf numFmtId="0" fontId="15" fillId="2" borderId="0" xfId="2" applyFont="1" applyFill="1" applyAlignment="1">
      <alignment wrapText="1"/>
    </xf>
    <xf numFmtId="0" fontId="23" fillId="2" borderId="0" xfId="2" applyFont="1" applyFill="1"/>
    <xf numFmtId="0" fontId="13" fillId="0" borderId="0" xfId="2" applyAlignment="1">
      <alignment horizontal="center"/>
    </xf>
    <xf numFmtId="0" fontId="13" fillId="0" borderId="0" xfId="2"/>
    <xf numFmtId="0" fontId="27" fillId="0" borderId="0" xfId="2" applyFont="1"/>
    <xf numFmtId="0" fontId="13" fillId="9" borderId="0" xfId="2" applyFill="1"/>
    <xf numFmtId="0" fontId="13" fillId="0" borderId="3" xfId="2" applyBorder="1" applyAlignment="1">
      <alignment horizontal="center"/>
    </xf>
    <xf numFmtId="0" fontId="13" fillId="10" borderId="3" xfId="2" applyFill="1" applyBorder="1" applyAlignment="1">
      <alignment shrinkToFit="1"/>
    </xf>
    <xf numFmtId="0" fontId="27" fillId="7" borderId="3" xfId="2" applyFont="1" applyFill="1" applyBorder="1" applyAlignment="1">
      <alignment shrinkToFit="1"/>
    </xf>
    <xf numFmtId="0" fontId="13" fillId="0" borderId="3" xfId="2" applyBorder="1"/>
    <xf numFmtId="0" fontId="27" fillId="10" borderId="3" xfId="2" applyFont="1" applyFill="1" applyBorder="1"/>
    <xf numFmtId="0" fontId="27" fillId="7" borderId="3" xfId="2" applyFont="1" applyFill="1" applyBorder="1" applyAlignment="1">
      <alignment horizontal="center" vertical="center"/>
    </xf>
    <xf numFmtId="0" fontId="13" fillId="0" borderId="3" xfId="2" applyBorder="1" applyAlignment="1">
      <alignment wrapText="1" shrinkToFit="1"/>
    </xf>
    <xf numFmtId="0" fontId="27" fillId="0" borderId="3" xfId="2" applyFont="1" applyBorder="1"/>
    <xf numFmtId="0" fontId="13" fillId="0" borderId="3" xfId="2" applyBorder="1" applyAlignment="1">
      <alignment wrapText="1"/>
    </xf>
    <xf numFmtId="0" fontId="27" fillId="0" borderId="0" xfId="2" applyFont="1" applyAlignment="1">
      <alignment horizontal="center"/>
    </xf>
    <xf numFmtId="0" fontId="13" fillId="10" borderId="0" xfId="2" applyFill="1"/>
    <xf numFmtId="0" fontId="13" fillId="7" borderId="0" xfId="2" applyFill="1"/>
    <xf numFmtId="0" fontId="48" fillId="11" borderId="0" xfId="0" applyFont="1" applyFill="1">
      <alignment vertical="center"/>
    </xf>
    <xf numFmtId="0" fontId="48" fillId="11" borderId="1" xfId="0" applyFont="1" applyFill="1" applyBorder="1" applyAlignment="1">
      <alignment horizontal="center" vertical="center"/>
    </xf>
    <xf numFmtId="0" fontId="48" fillId="11" borderId="3" xfId="0" applyFont="1" applyFill="1" applyBorder="1">
      <alignment vertical="center"/>
    </xf>
    <xf numFmtId="180" fontId="48" fillId="11" borderId="3" xfId="0" applyNumberFormat="1" applyFont="1" applyFill="1" applyBorder="1">
      <alignment vertical="center"/>
    </xf>
    <xf numFmtId="0" fontId="48" fillId="11" borderId="0" xfId="0" applyFont="1" applyFill="1" applyBorder="1">
      <alignment vertical="center"/>
    </xf>
    <xf numFmtId="180" fontId="48" fillId="11" borderId="0" xfId="0" applyNumberFormat="1" applyFont="1" applyFill="1" applyBorder="1">
      <alignment vertical="center"/>
    </xf>
    <xf numFmtId="0" fontId="47" fillId="11" borderId="0" xfId="3" applyFont="1" applyFill="1">
      <alignment vertical="center"/>
    </xf>
    <xf numFmtId="0" fontId="47" fillId="11" borderId="0" xfId="3" applyFont="1" applyFill="1" applyAlignment="1">
      <alignment horizontal="center" vertical="center"/>
    </xf>
    <xf numFmtId="0" fontId="47" fillId="11" borderId="17" xfId="3" applyFont="1" applyFill="1" applyBorder="1" applyAlignment="1">
      <alignment horizontal="center" vertical="center"/>
    </xf>
    <xf numFmtId="0" fontId="25" fillId="11" borderId="17" xfId="3" applyFont="1" applyFill="1" applyBorder="1" applyAlignment="1">
      <alignment horizontal="left" vertical="center"/>
    </xf>
    <xf numFmtId="0" fontId="5" fillId="11" borderId="17" xfId="3" applyFont="1" applyFill="1" applyBorder="1" applyAlignment="1">
      <alignment horizontal="center" vertical="center"/>
    </xf>
    <xf numFmtId="180" fontId="48" fillId="11" borderId="3" xfId="0" applyNumberFormat="1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176" fontId="48" fillId="11" borderId="3" xfId="0" applyNumberFormat="1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vertical="center" wrapText="1"/>
    </xf>
    <xf numFmtId="0" fontId="52" fillId="0" borderId="3" xfId="1" applyFont="1" applyFill="1" applyBorder="1" applyAlignment="1">
      <alignment horizontal="center" wrapText="1" shrinkToFit="1"/>
    </xf>
    <xf numFmtId="0" fontId="50" fillId="2" borderId="0" xfId="2" applyFont="1" applyFill="1"/>
    <xf numFmtId="0" fontId="53" fillId="11" borderId="0" xfId="0" applyFont="1" applyFill="1" applyBorder="1">
      <alignment vertical="center"/>
    </xf>
    <xf numFmtId="0" fontId="48" fillId="13" borderId="3" xfId="0" applyFont="1" applyFill="1" applyBorder="1" applyAlignment="1">
      <alignment horizontal="center" vertical="center"/>
    </xf>
    <xf numFmtId="0" fontId="53" fillId="13" borderId="3" xfId="0" applyFont="1" applyFill="1" applyBorder="1">
      <alignment vertical="center"/>
    </xf>
    <xf numFmtId="0" fontId="53" fillId="14" borderId="3" xfId="0" applyFont="1" applyFill="1" applyBorder="1">
      <alignment vertical="center"/>
    </xf>
    <xf numFmtId="0" fontId="53" fillId="12" borderId="3" xfId="0" applyFont="1" applyFill="1" applyBorder="1">
      <alignment vertical="center"/>
    </xf>
    <xf numFmtId="2" fontId="32" fillId="2" borderId="2" xfId="2" applyNumberFormat="1" applyFont="1" applyFill="1" applyBorder="1" applyAlignment="1">
      <alignment horizontal="center" vertical="center"/>
    </xf>
    <xf numFmtId="2" fontId="32" fillId="2" borderId="7" xfId="2" applyNumberFormat="1" applyFont="1" applyFill="1" applyBorder="1" applyAlignment="1">
      <alignment horizontal="center" vertical="center"/>
    </xf>
    <xf numFmtId="2" fontId="32" fillId="2" borderId="8" xfId="2" applyNumberFormat="1" applyFont="1" applyFill="1" applyBorder="1" applyAlignment="1">
      <alignment horizontal="center" vertical="center"/>
    </xf>
    <xf numFmtId="2" fontId="15" fillId="2" borderId="3" xfId="2" applyNumberFormat="1" applyFont="1" applyFill="1" applyBorder="1" applyAlignment="1">
      <alignment horizontal="center" vertical="center"/>
    </xf>
    <xf numFmtId="0" fontId="47" fillId="11" borderId="0" xfId="0" applyFont="1" applyFill="1">
      <alignment vertical="center"/>
    </xf>
    <xf numFmtId="0" fontId="47" fillId="11" borderId="17" xfId="0" applyFont="1" applyFill="1" applyBorder="1" applyAlignment="1">
      <alignment horizontal="center" vertical="center"/>
    </xf>
    <xf numFmtId="0" fontId="47" fillId="11" borderId="0" xfId="0" applyFont="1" applyFill="1" applyAlignment="1">
      <alignment horizontal="center"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7" xfId="5" applyFont="1" applyFill="1" applyBorder="1" applyAlignment="1" applyProtection="1">
      <alignment horizontal="center" vertical="center"/>
      <protection locked="0"/>
    </xf>
    <xf numFmtId="0" fontId="5" fillId="11" borderId="17" xfId="6" applyFont="1" applyFill="1" applyBorder="1" applyAlignment="1" applyProtection="1">
      <alignment horizontal="center" vertical="center"/>
      <protection locked="0"/>
    </xf>
    <xf numFmtId="2" fontId="15" fillId="2" borderId="3" xfId="2" applyNumberFormat="1" applyFont="1" applyFill="1" applyBorder="1" applyAlignment="1">
      <alignment horizontal="center" vertical="center"/>
    </xf>
    <xf numFmtId="2" fontId="15" fillId="12" borderId="3" xfId="2" applyNumberFormat="1" applyFont="1" applyFill="1" applyBorder="1" applyAlignment="1">
      <alignment horizontal="center" vertical="center"/>
    </xf>
    <xf numFmtId="2" fontId="15" fillId="11" borderId="3" xfId="2" applyNumberFormat="1" applyFont="1" applyFill="1" applyBorder="1" applyAlignment="1">
      <alignment horizontal="center" vertical="center"/>
    </xf>
    <xf numFmtId="178" fontId="16" fillId="12" borderId="3" xfId="2" applyNumberFormat="1" applyFont="1" applyFill="1" applyBorder="1" applyAlignment="1">
      <alignment horizontal="center" vertical="center"/>
    </xf>
    <xf numFmtId="0" fontId="56" fillId="11" borderId="0" xfId="0" applyFont="1" applyFill="1">
      <alignment vertical="center"/>
    </xf>
    <xf numFmtId="0" fontId="0" fillId="11" borderId="0" xfId="0" applyFill="1">
      <alignment vertical="center"/>
    </xf>
    <xf numFmtId="180" fontId="55" fillId="12" borderId="5" xfId="0" applyNumberFormat="1" applyFont="1" applyFill="1" applyBorder="1" applyAlignment="1">
      <alignment horizontal="center" vertical="center"/>
    </xf>
    <xf numFmtId="180" fontId="55" fillId="12" borderId="6" xfId="0" applyNumberFormat="1" applyFont="1" applyFill="1" applyBorder="1" applyAlignment="1">
      <alignment horizontal="center" vertical="center"/>
    </xf>
    <xf numFmtId="0" fontId="58" fillId="0" borderId="0" xfId="2" applyFont="1"/>
    <xf numFmtId="176" fontId="13" fillId="7" borderId="0" xfId="2" applyNumberFormat="1" applyFill="1" applyAlignment="1">
      <alignment horizontal="center" vertical="center"/>
    </xf>
    <xf numFmtId="0" fontId="59" fillId="2" borderId="3" xfId="2" applyFont="1" applyFill="1" applyBorder="1"/>
    <xf numFmtId="0" fontId="60" fillId="2" borderId="3" xfId="2" applyFont="1" applyFill="1" applyBorder="1"/>
    <xf numFmtId="180" fontId="62" fillId="12" borderId="5" xfId="0" applyNumberFormat="1" applyFont="1" applyFill="1" applyBorder="1" applyAlignment="1">
      <alignment horizontal="left" vertical="center"/>
    </xf>
    <xf numFmtId="0" fontId="53" fillId="15" borderId="3" xfId="0" applyFont="1" applyFill="1" applyBorder="1">
      <alignment vertical="center"/>
    </xf>
    <xf numFmtId="0" fontId="53" fillId="15" borderId="1" xfId="0" applyFont="1" applyFill="1" applyBorder="1" applyAlignment="1">
      <alignment horizontal="left" vertical="center"/>
    </xf>
    <xf numFmtId="0" fontId="48" fillId="15" borderId="1" xfId="0" applyFont="1" applyFill="1" applyBorder="1" applyAlignment="1">
      <alignment horizontal="center" vertical="center"/>
    </xf>
    <xf numFmtId="180" fontId="48" fillId="11" borderId="3" xfId="0" applyNumberFormat="1" applyFont="1" applyFill="1" applyBorder="1" applyAlignment="1">
      <alignment horizontal="center" vertical="center"/>
    </xf>
    <xf numFmtId="0" fontId="8" fillId="16" borderId="3" xfId="7" applyFont="1" applyFill="1" applyBorder="1" applyAlignment="1">
      <alignment horizontal="center"/>
    </xf>
    <xf numFmtId="17" fontId="8" fillId="17" borderId="3" xfId="7" applyNumberFormat="1" applyFont="1" applyFill="1" applyBorder="1" applyAlignment="1">
      <alignment horizontal="center" vertical="top" wrapText="1"/>
    </xf>
    <xf numFmtId="182" fontId="16" fillId="0" borderId="3" xfId="8" applyNumberFormat="1" applyFont="1" applyFill="1" applyBorder="1"/>
    <xf numFmtId="182" fontId="16" fillId="0" borderId="3" xfId="8" applyNumberFormat="1" applyFont="1" applyFill="1" applyBorder="1" applyAlignment="1">
      <alignment horizontal="center"/>
    </xf>
    <xf numFmtId="0" fontId="65" fillId="0" borderId="3" xfId="7" applyFont="1" applyFill="1" applyBorder="1" applyAlignment="1">
      <alignment horizontal="center"/>
    </xf>
    <xf numFmtId="182" fontId="32" fillId="0" borderId="3" xfId="8" applyNumberFormat="1" applyFont="1" applyFill="1" applyBorder="1" applyAlignment="1">
      <alignment horizontal="center"/>
    </xf>
    <xf numFmtId="0" fontId="66" fillId="0" borderId="3" xfId="7" applyFont="1" applyFill="1" applyBorder="1" applyAlignment="1">
      <alignment vertical="center"/>
    </xf>
    <xf numFmtId="0" fontId="65" fillId="0" borderId="3" xfId="7" applyFont="1" applyFill="1" applyBorder="1" applyAlignment="1">
      <alignment horizontal="center" vertical="center"/>
    </xf>
    <xf numFmtId="182" fontId="67" fillId="0" borderId="3" xfId="8" applyNumberFormat="1" applyFont="1" applyFill="1" applyBorder="1" applyAlignment="1">
      <alignment horizontal="center"/>
    </xf>
    <xf numFmtId="0" fontId="66" fillId="0" borderId="7" xfId="7" applyFont="1" applyFill="1" applyBorder="1" applyAlignment="1">
      <alignment vertical="center"/>
    </xf>
    <xf numFmtId="0" fontId="15" fillId="11" borderId="3" xfId="7" applyFont="1" applyFill="1" applyBorder="1" applyAlignment="1">
      <alignment horizontal="center"/>
    </xf>
    <xf numFmtId="182" fontId="16" fillId="0" borderId="3" xfId="8" applyNumberFormat="1" applyFont="1" applyFill="1" applyBorder="1" applyAlignment="1">
      <alignment wrapText="1"/>
    </xf>
    <xf numFmtId="0" fontId="75" fillId="0" borderId="3" xfId="7" applyFont="1" applyFill="1" applyBorder="1" applyAlignment="1">
      <alignment vertical="center"/>
    </xf>
    <xf numFmtId="180" fontId="65" fillId="0" borderId="3" xfId="7" applyNumberFormat="1" applyFont="1" applyFill="1" applyBorder="1" applyAlignment="1">
      <alignment horizontal="center" vertical="center"/>
    </xf>
    <xf numFmtId="180" fontId="48" fillId="11" borderId="0" xfId="0" applyNumberFormat="1" applyFont="1" applyFill="1" applyBorder="1" applyAlignment="1">
      <alignment horizontal="center" vertical="center"/>
    </xf>
    <xf numFmtId="0" fontId="76" fillId="12" borderId="3" xfId="7" applyFont="1" applyFill="1" applyBorder="1" applyAlignment="1">
      <alignment vertical="center"/>
    </xf>
    <xf numFmtId="180" fontId="69" fillId="12" borderId="3" xfId="7" applyNumberFormat="1" applyFont="1" applyFill="1" applyBorder="1" applyAlignment="1">
      <alignment horizontal="center" vertical="center"/>
    </xf>
    <xf numFmtId="0" fontId="70" fillId="14" borderId="7" xfId="7" applyFont="1" applyFill="1" applyBorder="1" applyAlignment="1">
      <alignment vertical="center"/>
    </xf>
    <xf numFmtId="182" fontId="72" fillId="14" borderId="3" xfId="8" applyNumberFormat="1" applyFont="1" applyFill="1" applyBorder="1" applyAlignment="1">
      <alignment horizontal="center"/>
    </xf>
    <xf numFmtId="0" fontId="70" fillId="18" borderId="7" xfId="7" applyFont="1" applyFill="1" applyBorder="1" applyAlignment="1">
      <alignment vertical="center"/>
    </xf>
    <xf numFmtId="182" fontId="72" fillId="0" borderId="3" xfId="8" applyNumberFormat="1" applyFont="1" applyFill="1" applyBorder="1" applyAlignment="1">
      <alignment horizontal="center"/>
    </xf>
    <xf numFmtId="180" fontId="48" fillId="11" borderId="3" xfId="0" applyNumberFormat="1" applyFont="1" applyFill="1" applyBorder="1" applyAlignment="1">
      <alignment horizontal="center" vertical="center" wrapText="1"/>
    </xf>
    <xf numFmtId="183" fontId="78" fillId="18" borderId="3" xfId="8" applyNumberFormat="1" applyFont="1" applyFill="1" applyBorder="1" applyAlignment="1">
      <alignment horizontal="center"/>
    </xf>
    <xf numFmtId="180" fontId="66" fillId="0" borderId="7" xfId="7" applyNumberFormat="1" applyFont="1" applyFill="1" applyBorder="1" applyAlignment="1">
      <alignment horizontal="center" vertical="center"/>
    </xf>
    <xf numFmtId="9" fontId="48" fillId="11" borderId="0" xfId="9" applyFont="1" applyFill="1" applyBorder="1" applyAlignment="1">
      <alignment horizontal="center" vertical="center"/>
    </xf>
    <xf numFmtId="180" fontId="48" fillId="11" borderId="0" xfId="0" applyNumberFormat="1" applyFont="1" applyFill="1">
      <alignment vertical="center"/>
    </xf>
    <xf numFmtId="0" fontId="48" fillId="11" borderId="4" xfId="0" applyFont="1" applyFill="1" applyBorder="1">
      <alignment vertical="center"/>
    </xf>
    <xf numFmtId="9" fontId="48" fillId="11" borderId="3" xfId="9" applyFont="1" applyFill="1" applyBorder="1" applyAlignment="1">
      <alignment horizontal="center" vertical="center"/>
    </xf>
    <xf numFmtId="180" fontId="48" fillId="11" borderId="12" xfId="0" applyNumberFormat="1" applyFont="1" applyFill="1" applyBorder="1" applyAlignment="1">
      <alignment horizontal="center" vertical="center"/>
    </xf>
    <xf numFmtId="182" fontId="65" fillId="0" borderId="3" xfId="7" applyNumberFormat="1" applyFont="1" applyFill="1" applyBorder="1" applyAlignment="1">
      <alignment horizontal="center" vertical="center"/>
    </xf>
    <xf numFmtId="0" fontId="48" fillId="0" borderId="3" xfId="0" applyFont="1" applyFill="1" applyBorder="1" applyAlignment="1">
      <alignment horizontal="center" vertical="center"/>
    </xf>
    <xf numFmtId="180" fontId="48" fillId="0" borderId="3" xfId="0" applyNumberFormat="1" applyFont="1" applyFill="1" applyBorder="1" applyAlignment="1">
      <alignment horizontal="center" vertical="center"/>
    </xf>
    <xf numFmtId="0" fontId="82" fillId="0" borderId="0" xfId="11">
      <alignment vertical="center"/>
    </xf>
    <xf numFmtId="0" fontId="86" fillId="19" borderId="0" xfId="11" applyFont="1" applyFill="1">
      <alignment vertical="center"/>
    </xf>
    <xf numFmtId="0" fontId="87" fillId="19" borderId="0" xfId="11" applyFont="1" applyFill="1">
      <alignment vertical="center"/>
    </xf>
    <xf numFmtId="17" fontId="83" fillId="0" borderId="18" xfId="11" applyNumberFormat="1" applyFont="1" applyFill="1" applyBorder="1" applyAlignment="1">
      <alignment horizontal="center"/>
    </xf>
    <xf numFmtId="17" fontId="84" fillId="0" borderId="19" xfId="11" applyNumberFormat="1" applyFont="1" applyFill="1" applyBorder="1" applyAlignment="1">
      <alignment horizontal="center"/>
    </xf>
    <xf numFmtId="17" fontId="83" fillId="0" borderId="19" xfId="11" applyNumberFormat="1" applyFont="1" applyFill="1" applyBorder="1" applyAlignment="1">
      <alignment horizontal="center"/>
    </xf>
    <xf numFmtId="0" fontId="83" fillId="0" borderId="20" xfId="11" applyFont="1" applyBorder="1" applyAlignment="1">
      <alignment horizontal="center" vertical="center"/>
    </xf>
    <xf numFmtId="43" fontId="85" fillId="0" borderId="21" xfId="12" applyFont="1" applyBorder="1">
      <alignment vertical="center"/>
    </xf>
    <xf numFmtId="43" fontId="85" fillId="0" borderId="22" xfId="12" applyFont="1" applyBorder="1">
      <alignment vertical="center"/>
    </xf>
    <xf numFmtId="43" fontId="85" fillId="0" borderId="23" xfId="11" applyNumberFormat="1" applyFont="1" applyBorder="1">
      <alignment vertical="center"/>
    </xf>
    <xf numFmtId="0" fontId="88" fillId="11" borderId="0" xfId="3" applyFont="1" applyFill="1" applyAlignment="1">
      <alignment horizontal="right" vertical="center"/>
    </xf>
    <xf numFmtId="0" fontId="88" fillId="11" borderId="0" xfId="0" applyFont="1" applyFill="1" applyAlignment="1">
      <alignment horizontal="right" vertical="center"/>
    </xf>
    <xf numFmtId="0" fontId="88" fillId="11" borderId="3" xfId="3" applyFont="1" applyFill="1" applyBorder="1" applyAlignment="1">
      <alignment horizontal="right" vertical="center"/>
    </xf>
    <xf numFmtId="0" fontId="9" fillId="11" borderId="3" xfId="3" applyFont="1" applyFill="1" applyBorder="1" applyAlignment="1">
      <alignment horizontal="right" vertical="center"/>
    </xf>
    <xf numFmtId="0" fontId="35" fillId="11" borderId="3" xfId="3" applyFont="1" applyFill="1" applyBorder="1" applyAlignment="1">
      <alignment horizontal="right" vertical="center"/>
    </xf>
    <xf numFmtId="0" fontId="9" fillId="11" borderId="3" xfId="3" applyFont="1" applyFill="1" applyBorder="1" applyAlignment="1">
      <alignment horizontal="right" vertical="center" wrapText="1"/>
    </xf>
    <xf numFmtId="43" fontId="88" fillId="0" borderId="3" xfId="10" applyFont="1" applyBorder="1" applyAlignment="1">
      <alignment horizontal="right" vertical="center"/>
    </xf>
    <xf numFmtId="43" fontId="88" fillId="11" borderId="3" xfId="10" applyFont="1" applyFill="1" applyBorder="1" applyAlignment="1">
      <alignment horizontal="right" vertical="center"/>
    </xf>
    <xf numFmtId="0" fontId="88" fillId="11" borderId="0" xfId="3" applyFont="1" applyFill="1" applyAlignment="1">
      <alignment horizontal="left" vertical="center"/>
    </xf>
    <xf numFmtId="43" fontId="9" fillId="11" borderId="3" xfId="3" applyNumberFormat="1" applyFont="1" applyFill="1" applyBorder="1" applyAlignment="1">
      <alignment horizontal="right" vertical="center"/>
    </xf>
    <xf numFmtId="0" fontId="89" fillId="11" borderId="0" xfId="3" applyFont="1" applyFill="1" applyAlignment="1">
      <alignment horizontal="right" vertical="center"/>
    </xf>
    <xf numFmtId="0" fontId="88" fillId="11" borderId="0" xfId="0" applyFont="1" applyFill="1" applyAlignment="1">
      <alignment horizontal="left" vertical="center"/>
    </xf>
    <xf numFmtId="0" fontId="88" fillId="11" borderId="3" xfId="0" applyFont="1" applyFill="1" applyBorder="1" applyAlignment="1">
      <alignment horizontal="right" vertical="center"/>
    </xf>
    <xf numFmtId="0" fontId="35" fillId="11" borderId="3" xfId="0" applyFont="1" applyFill="1" applyBorder="1" applyAlignment="1">
      <alignment horizontal="right" vertical="center"/>
    </xf>
    <xf numFmtId="0" fontId="89" fillId="11" borderId="3" xfId="0" applyFont="1" applyFill="1" applyBorder="1" applyAlignment="1">
      <alignment horizontal="right" vertical="center"/>
    </xf>
    <xf numFmtId="0" fontId="9" fillId="11" borderId="3" xfId="0" applyFont="1" applyFill="1" applyBorder="1" applyAlignment="1">
      <alignment horizontal="right" vertical="center"/>
    </xf>
    <xf numFmtId="43" fontId="9" fillId="11" borderId="3" xfId="0" applyNumberFormat="1" applyFont="1" applyFill="1" applyBorder="1" applyAlignment="1">
      <alignment horizontal="right" vertical="center"/>
    </xf>
    <xf numFmtId="0" fontId="35" fillId="11" borderId="3" xfId="5" applyFont="1" applyFill="1" applyBorder="1" applyAlignment="1" applyProtection="1">
      <alignment horizontal="right" vertical="center"/>
      <protection locked="0"/>
    </xf>
    <xf numFmtId="0" fontId="35" fillId="11" borderId="3" xfId="6" applyFont="1" applyFill="1" applyBorder="1" applyAlignment="1" applyProtection="1">
      <alignment horizontal="right" vertical="center"/>
      <protection locked="0"/>
    </xf>
    <xf numFmtId="10" fontId="89" fillId="11" borderId="0" xfId="9" applyNumberFormat="1" applyFont="1" applyFill="1" applyAlignment="1">
      <alignment horizontal="right" vertical="center"/>
    </xf>
    <xf numFmtId="10" fontId="88" fillId="11" borderId="0" xfId="9" applyNumberFormat="1" applyFont="1" applyFill="1" applyAlignment="1">
      <alignment horizontal="right" vertical="center"/>
    </xf>
    <xf numFmtId="43" fontId="88" fillId="0" borderId="3" xfId="14" applyFont="1" applyBorder="1">
      <alignment vertical="center"/>
    </xf>
    <xf numFmtId="43" fontId="88" fillId="0" borderId="3" xfId="13" applyNumberFormat="1" applyFont="1" applyBorder="1">
      <alignment vertical="center"/>
    </xf>
    <xf numFmtId="43" fontId="88" fillId="0" borderId="21" xfId="12" applyFont="1" applyBorder="1">
      <alignment vertical="center"/>
    </xf>
    <xf numFmtId="43" fontId="88" fillId="0" borderId="22" xfId="12" applyFont="1" applyBorder="1">
      <alignment vertical="center"/>
    </xf>
    <xf numFmtId="43" fontId="88" fillId="0" borderId="23" xfId="11" applyNumberFormat="1" applyFont="1" applyBorder="1">
      <alignment vertical="center"/>
    </xf>
    <xf numFmtId="0" fontId="89" fillId="15" borderId="1" xfId="0" applyFont="1" applyFill="1" applyBorder="1" applyAlignment="1">
      <alignment horizontal="left" vertical="center"/>
    </xf>
    <xf numFmtId="0" fontId="88" fillId="15" borderId="1" xfId="0" applyFont="1" applyFill="1" applyBorder="1" applyAlignment="1">
      <alignment horizontal="center" vertical="center"/>
    </xf>
    <xf numFmtId="0" fontId="88" fillId="11" borderId="1" xfId="0" applyFont="1" applyFill="1" applyBorder="1" applyAlignment="1">
      <alignment horizontal="center" vertical="center"/>
    </xf>
    <xf numFmtId="0" fontId="88" fillId="11" borderId="0" xfId="0" applyFont="1" applyFill="1">
      <alignment vertical="center"/>
    </xf>
    <xf numFmtId="0" fontId="88" fillId="11" borderId="3" xfId="0" applyFont="1" applyFill="1" applyBorder="1">
      <alignment vertical="center"/>
    </xf>
    <xf numFmtId="0" fontId="88" fillId="11" borderId="3" xfId="0" applyFont="1" applyFill="1" applyBorder="1" applyAlignment="1">
      <alignment horizontal="center" vertical="center"/>
    </xf>
    <xf numFmtId="0" fontId="88" fillId="0" borderId="3" xfId="0" applyFont="1" applyFill="1" applyBorder="1" applyAlignment="1">
      <alignment horizontal="center" vertical="center"/>
    </xf>
    <xf numFmtId="180" fontId="88" fillId="11" borderId="3" xfId="0" applyNumberFormat="1" applyFont="1" applyFill="1" applyBorder="1" applyAlignment="1">
      <alignment horizontal="center" vertical="center"/>
    </xf>
    <xf numFmtId="180" fontId="88" fillId="0" borderId="3" xfId="0" applyNumberFormat="1" applyFont="1" applyFill="1" applyBorder="1" applyAlignment="1">
      <alignment horizontal="center" vertical="center"/>
    </xf>
    <xf numFmtId="180" fontId="88" fillId="11" borderId="0" xfId="0" applyNumberFormat="1" applyFont="1" applyFill="1">
      <alignment vertical="center"/>
    </xf>
    <xf numFmtId="0" fontId="88" fillId="11" borderId="0" xfId="0" applyFont="1" applyFill="1" applyBorder="1">
      <alignment vertical="center"/>
    </xf>
    <xf numFmtId="180" fontId="88" fillId="11" borderId="0" xfId="0" applyNumberFormat="1" applyFont="1" applyFill="1" applyBorder="1" applyAlignment="1">
      <alignment horizontal="center" vertical="center"/>
    </xf>
    <xf numFmtId="43" fontId="88" fillId="11" borderId="3" xfId="10" applyFont="1" applyFill="1" applyBorder="1" applyAlignment="1">
      <alignment horizontal="center" vertical="center"/>
    </xf>
    <xf numFmtId="180" fontId="48" fillId="11" borderId="3" xfId="0" applyNumberFormat="1" applyFont="1" applyFill="1" applyBorder="1" applyAlignment="1">
      <alignment horizontal="center" vertical="center"/>
    </xf>
    <xf numFmtId="0" fontId="90" fillId="2" borderId="0" xfId="0" applyFont="1" applyFill="1" applyAlignment="1"/>
    <xf numFmtId="0" fontId="91" fillId="2" borderId="0" xfId="0" applyFont="1" applyFill="1" applyAlignment="1"/>
    <xf numFmtId="0" fontId="92" fillId="2" borderId="0" xfId="0" applyFont="1" applyFill="1" applyAlignment="1">
      <alignment horizontal="left"/>
    </xf>
    <xf numFmtId="0" fontId="53" fillId="15" borderId="0" xfId="0" applyFont="1" applyFill="1" applyBorder="1">
      <alignment vertical="center"/>
    </xf>
    <xf numFmtId="0" fontId="48" fillId="15" borderId="0" xfId="0" applyFont="1" applyFill="1">
      <alignment vertical="center"/>
    </xf>
    <xf numFmtId="180" fontId="81" fillId="12" borderId="3" xfId="0" applyNumberFormat="1" applyFont="1" applyFill="1" applyBorder="1" applyAlignment="1">
      <alignment horizontal="center" vertical="center"/>
    </xf>
    <xf numFmtId="0" fontId="48" fillId="11" borderId="4" xfId="0" applyFont="1" applyFill="1" applyBorder="1" applyAlignment="1">
      <alignment horizontal="center" vertical="center"/>
    </xf>
    <xf numFmtId="0" fontId="48" fillId="11" borderId="5" xfId="0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center" vertical="center"/>
    </xf>
    <xf numFmtId="0" fontId="48" fillId="13" borderId="4" xfId="0" applyFont="1" applyFill="1" applyBorder="1" applyAlignment="1">
      <alignment horizontal="center" vertical="center"/>
    </xf>
    <xf numFmtId="0" fontId="48" fillId="13" borderId="5" xfId="0" applyFont="1" applyFill="1" applyBorder="1" applyAlignment="1">
      <alignment horizontal="center" vertical="center"/>
    </xf>
    <xf numFmtId="0" fontId="48" fillId="13" borderId="6" xfId="0" applyFont="1" applyFill="1" applyBorder="1" applyAlignment="1">
      <alignment horizontal="center" vertical="center"/>
    </xf>
    <xf numFmtId="180" fontId="79" fillId="14" borderId="4" xfId="0" applyNumberFormat="1" applyFont="1" applyFill="1" applyBorder="1" applyAlignment="1">
      <alignment horizontal="center" vertical="center"/>
    </xf>
    <xf numFmtId="180" fontId="79" fillId="14" borderId="5" xfId="0" applyNumberFormat="1" applyFont="1" applyFill="1" applyBorder="1" applyAlignment="1">
      <alignment horizontal="center" vertical="center"/>
    </xf>
    <xf numFmtId="180" fontId="79" fillId="14" borderId="6" xfId="0" applyNumberFormat="1" applyFont="1" applyFill="1" applyBorder="1" applyAlignment="1">
      <alignment horizontal="center" vertical="center"/>
    </xf>
    <xf numFmtId="0" fontId="79" fillId="13" borderId="4" xfId="0" applyFont="1" applyFill="1" applyBorder="1" applyAlignment="1">
      <alignment horizontal="center" vertical="center"/>
    </xf>
    <xf numFmtId="0" fontId="80" fillId="0" borderId="5" xfId="0" applyFont="1" applyBorder="1" applyAlignment="1">
      <alignment horizontal="center" vertical="center"/>
    </xf>
    <xf numFmtId="0" fontId="80" fillId="0" borderId="6" xfId="0" applyFont="1" applyBorder="1" applyAlignment="1">
      <alignment horizontal="center" vertical="center"/>
    </xf>
    <xf numFmtId="180" fontId="79" fillId="15" borderId="4" xfId="0" applyNumberFormat="1" applyFont="1" applyFill="1" applyBorder="1" applyAlignment="1">
      <alignment horizontal="center" vertical="center" wrapText="1"/>
    </xf>
    <xf numFmtId="0" fontId="80" fillId="0" borderId="5" xfId="0" applyFont="1" applyBorder="1" applyAlignment="1">
      <alignment horizontal="center" vertical="center" wrapText="1"/>
    </xf>
    <xf numFmtId="0" fontId="80" fillId="0" borderId="6" xfId="0" applyFont="1" applyBorder="1" applyAlignment="1">
      <alignment horizontal="center" vertical="center" wrapText="1"/>
    </xf>
    <xf numFmtId="180" fontId="48" fillId="11" borderId="4" xfId="0" applyNumberFormat="1" applyFont="1" applyFill="1" applyBorder="1" applyAlignment="1">
      <alignment horizontal="center" vertical="center"/>
    </xf>
    <xf numFmtId="180" fontId="48" fillId="11" borderId="5" xfId="0" applyNumberFormat="1" applyFont="1" applyFill="1" applyBorder="1" applyAlignment="1">
      <alignment horizontal="center" vertical="center"/>
    </xf>
    <xf numFmtId="180" fontId="48" fillId="11" borderId="6" xfId="0" applyNumberFormat="1" applyFont="1" applyFill="1" applyBorder="1" applyAlignment="1">
      <alignment horizontal="center" vertical="center"/>
    </xf>
    <xf numFmtId="0" fontId="49" fillId="11" borderId="0" xfId="0" applyFont="1" applyFill="1" applyBorder="1" applyAlignment="1">
      <alignment horizontal="center" vertical="center"/>
    </xf>
    <xf numFmtId="180" fontId="48" fillId="11" borderId="3" xfId="0" applyNumberFormat="1" applyFont="1" applyFill="1" applyBorder="1" applyAlignment="1">
      <alignment horizontal="center" vertical="center"/>
    </xf>
    <xf numFmtId="180" fontId="48" fillId="11" borderId="3" xfId="0" applyNumberFormat="1" applyFont="1" applyFill="1" applyBorder="1" applyAlignment="1">
      <alignment horizontal="center" vertical="center" wrapText="1"/>
    </xf>
    <xf numFmtId="0" fontId="48" fillId="11" borderId="2" xfId="0" applyFont="1" applyFill="1" applyBorder="1" applyAlignment="1">
      <alignment horizontal="center" vertical="center"/>
    </xf>
    <xf numFmtId="0" fontId="48" fillId="11" borderId="7" xfId="0" applyFont="1" applyFill="1" applyBorder="1" applyAlignment="1">
      <alignment horizontal="center" vertical="center"/>
    </xf>
    <xf numFmtId="180" fontId="48" fillId="11" borderId="4" xfId="0" applyNumberFormat="1" applyFont="1" applyFill="1" applyBorder="1" applyAlignment="1">
      <alignment horizontal="center" vertical="center" wrapText="1"/>
    </xf>
    <xf numFmtId="176" fontId="48" fillId="11" borderId="4" xfId="0" applyNumberFormat="1" applyFont="1" applyFill="1" applyBorder="1" applyAlignment="1">
      <alignment horizontal="center" vertical="center"/>
    </xf>
    <xf numFmtId="176" fontId="48" fillId="11" borderId="5" xfId="0" applyNumberFormat="1" applyFont="1" applyFill="1" applyBorder="1" applyAlignment="1">
      <alignment horizontal="center" vertical="center"/>
    </xf>
    <xf numFmtId="176" fontId="48" fillId="11" borderId="6" xfId="0" applyNumberFormat="1" applyFont="1" applyFill="1" applyBorder="1" applyAlignment="1">
      <alignment horizontal="center" vertical="center"/>
    </xf>
    <xf numFmtId="181" fontId="48" fillId="11" borderId="4" xfId="0" applyNumberFormat="1" applyFont="1" applyFill="1" applyBorder="1" applyAlignment="1">
      <alignment horizontal="center" vertical="center"/>
    </xf>
    <xf numFmtId="181" fontId="48" fillId="11" borderId="5" xfId="0" applyNumberFormat="1" applyFont="1" applyFill="1" applyBorder="1" applyAlignment="1">
      <alignment horizontal="center" vertical="center"/>
    </xf>
    <xf numFmtId="181" fontId="48" fillId="11" borderId="6" xfId="0" applyNumberFormat="1" applyFont="1" applyFill="1" applyBorder="1" applyAlignment="1">
      <alignment horizontal="center" vertical="center"/>
    </xf>
    <xf numFmtId="180" fontId="48" fillId="11" borderId="2" xfId="0" applyNumberFormat="1" applyFont="1" applyFill="1" applyBorder="1" applyAlignment="1">
      <alignment horizontal="center" vertical="center"/>
    </xf>
    <xf numFmtId="180" fontId="48" fillId="11" borderId="7" xfId="0" applyNumberFormat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0" fontId="6" fillId="0" borderId="7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left"/>
    </xf>
    <xf numFmtId="176" fontId="14" fillId="0" borderId="2" xfId="1" applyNumberFormat="1" applyFont="1" applyFill="1" applyBorder="1" applyAlignment="1">
      <alignment horizontal="center" vertical="center"/>
    </xf>
    <xf numFmtId="176" fontId="14" fillId="0" borderId="8" xfId="1" applyNumberFormat="1" applyFont="1" applyFill="1" applyBorder="1" applyAlignment="1">
      <alignment horizontal="center" vertical="center"/>
    </xf>
    <xf numFmtId="176" fontId="14" fillId="0" borderId="7" xfId="1" applyNumberFormat="1" applyFont="1" applyFill="1" applyBorder="1" applyAlignment="1">
      <alignment horizontal="center" vertical="center"/>
    </xf>
    <xf numFmtId="0" fontId="6" fillId="0" borderId="8" xfId="1" applyFont="1" applyFill="1" applyBorder="1" applyAlignment="1">
      <alignment horizontal="center" vertical="center"/>
    </xf>
    <xf numFmtId="0" fontId="18" fillId="2" borderId="3" xfId="1" applyFont="1" applyFill="1" applyBorder="1" applyAlignment="1">
      <alignment horizontal="left"/>
    </xf>
    <xf numFmtId="0" fontId="4" fillId="3" borderId="3" xfId="1" applyFont="1" applyFill="1" applyBorder="1" applyAlignment="1">
      <alignment horizontal="left"/>
    </xf>
    <xf numFmtId="176" fontId="14" fillId="0" borderId="2" xfId="1" applyNumberFormat="1" applyFont="1" applyFill="1" applyBorder="1" applyAlignment="1">
      <alignment horizontal="center" vertical="center" shrinkToFit="1"/>
    </xf>
    <xf numFmtId="176" fontId="14" fillId="0" borderId="8" xfId="1" applyNumberFormat="1" applyFont="1" applyFill="1" applyBorder="1" applyAlignment="1">
      <alignment horizontal="center" vertical="center" shrinkToFit="1"/>
    </xf>
    <xf numFmtId="176" fontId="14" fillId="0" borderId="7" xfId="1" applyNumberFormat="1" applyFont="1" applyFill="1" applyBorder="1" applyAlignment="1">
      <alignment horizontal="center" vertical="center" shrinkToFit="1"/>
    </xf>
    <xf numFmtId="176" fontId="61" fillId="6" borderId="0" xfId="1" applyNumberFormat="1" applyFont="1" applyFill="1" applyAlignment="1">
      <alignment horizontal="center" vertical="center"/>
    </xf>
    <xf numFmtId="0" fontId="1" fillId="0" borderId="2" xfId="1" applyFill="1" applyBorder="1" applyAlignment="1">
      <alignment horizontal="center"/>
    </xf>
    <xf numFmtId="0" fontId="1" fillId="0" borderId="8" xfId="1" applyFill="1" applyBorder="1" applyAlignment="1">
      <alignment horizontal="center"/>
    </xf>
    <xf numFmtId="0" fontId="1" fillId="0" borderId="7" xfId="1" applyFill="1" applyBorder="1" applyAlignment="1">
      <alignment horizontal="center"/>
    </xf>
    <xf numFmtId="0" fontId="15" fillId="2" borderId="2" xfId="1" applyFont="1" applyFill="1" applyBorder="1" applyAlignment="1">
      <alignment horizontal="left" vertical="center" wrapText="1"/>
    </xf>
    <xf numFmtId="0" fontId="15" fillId="2" borderId="7" xfId="1" applyFont="1" applyFill="1" applyBorder="1" applyAlignment="1">
      <alignment horizontal="left" vertical="center" wrapText="1"/>
    </xf>
    <xf numFmtId="0" fontId="4" fillId="3" borderId="3" xfId="1" applyFont="1" applyFill="1" applyBorder="1">
      <alignment vertical="center"/>
    </xf>
    <xf numFmtId="0" fontId="4" fillId="3" borderId="4" xfId="1" applyFont="1" applyFill="1" applyBorder="1" applyAlignment="1">
      <alignment horizontal="left" vertical="center"/>
    </xf>
    <xf numFmtId="0" fontId="4" fillId="3" borderId="5" xfId="1" applyFont="1" applyFill="1" applyBorder="1" applyAlignment="1">
      <alignment horizontal="left" vertical="center"/>
    </xf>
    <xf numFmtId="0" fontId="4" fillId="3" borderId="6" xfId="1" applyFont="1" applyFill="1" applyBorder="1" applyAlignment="1">
      <alignment horizontal="left" vertical="center"/>
    </xf>
    <xf numFmtId="0" fontId="15" fillId="2" borderId="8" xfId="1" applyFont="1" applyFill="1" applyBorder="1" applyAlignment="1">
      <alignment horizontal="left" vertical="center" wrapText="1"/>
    </xf>
    <xf numFmtId="0" fontId="13" fillId="0" borderId="2" xfId="1" applyFont="1" applyFill="1" applyBorder="1" applyAlignment="1">
      <alignment horizontal="center" shrinkToFit="1"/>
    </xf>
    <xf numFmtId="0" fontId="13" fillId="0" borderId="7" xfId="1" applyFont="1" applyFill="1" applyBorder="1" applyAlignment="1">
      <alignment horizontal="center" shrinkToFit="1"/>
    </xf>
    <xf numFmtId="0" fontId="13" fillId="2" borderId="2" xfId="1" applyFont="1" applyFill="1" applyBorder="1" applyAlignment="1">
      <alignment horizontal="center" vertical="center"/>
    </xf>
    <xf numFmtId="0" fontId="13" fillId="2" borderId="8" xfId="1" applyFont="1" applyFill="1" applyBorder="1" applyAlignment="1">
      <alignment horizontal="center" vertical="center"/>
    </xf>
    <xf numFmtId="0" fontId="13" fillId="2" borderId="7" xfId="1" applyFont="1" applyFill="1" applyBorder="1" applyAlignment="1">
      <alignment horizontal="center" vertical="center"/>
    </xf>
    <xf numFmtId="176" fontId="1" fillId="0" borderId="2" xfId="1" applyNumberFormat="1" applyFill="1" applyBorder="1" applyAlignment="1">
      <alignment horizontal="center" vertical="center"/>
    </xf>
    <xf numFmtId="176" fontId="1" fillId="0" borderId="8" xfId="1" applyNumberFormat="1" applyFill="1" applyBorder="1" applyAlignment="1">
      <alignment horizontal="center" vertical="center"/>
    </xf>
    <xf numFmtId="176" fontId="1" fillId="0" borderId="7" xfId="1" applyNumberFormat="1" applyFill="1" applyBorder="1" applyAlignment="1">
      <alignment horizontal="center" vertical="center"/>
    </xf>
    <xf numFmtId="0" fontId="11" fillId="3" borderId="3" xfId="1" applyFont="1" applyFill="1" applyBorder="1" applyAlignment="1">
      <alignment horizontal="left"/>
    </xf>
    <xf numFmtId="0" fontId="4" fillId="3" borderId="4" xfId="1" applyFont="1" applyFill="1" applyBorder="1" applyAlignment="1">
      <alignment horizontal="left"/>
    </xf>
    <xf numFmtId="0" fontId="4" fillId="3" borderId="5" xfId="1" applyFont="1" applyFill="1" applyBorder="1" applyAlignment="1">
      <alignment horizontal="left"/>
    </xf>
    <xf numFmtId="0" fontId="4" fillId="3" borderId="6" xfId="1" applyFont="1" applyFill="1" applyBorder="1" applyAlignment="1">
      <alignment horizontal="left"/>
    </xf>
    <xf numFmtId="0" fontId="4" fillId="0" borderId="4" xfId="1" applyFont="1" applyFill="1" applyBorder="1" applyAlignment="1">
      <alignment horizontal="left"/>
    </xf>
    <xf numFmtId="0" fontId="4" fillId="0" borderId="5" xfId="1" applyFont="1" applyFill="1" applyBorder="1" applyAlignment="1">
      <alignment horizontal="left"/>
    </xf>
    <xf numFmtId="0" fontId="4" fillId="0" borderId="6" xfId="1" applyFont="1" applyFill="1" applyBorder="1" applyAlignment="1">
      <alignment horizontal="left"/>
    </xf>
    <xf numFmtId="0" fontId="6" fillId="0" borderId="2" xfId="1" applyFont="1" applyFill="1" applyBorder="1" applyAlignment="1">
      <alignment horizontal="center"/>
    </xf>
    <xf numFmtId="0" fontId="6" fillId="0" borderId="7" xfId="1" applyFont="1" applyFill="1" applyBorder="1" applyAlignment="1">
      <alignment horizontal="center"/>
    </xf>
    <xf numFmtId="0" fontId="4" fillId="0" borderId="3" xfId="1" applyFont="1" applyFill="1" applyBorder="1" applyAlignment="1">
      <alignment horizontal="left" wrapText="1"/>
    </xf>
    <xf numFmtId="0" fontId="18" fillId="0" borderId="4" xfId="1" applyFont="1" applyFill="1" applyBorder="1" applyAlignment="1">
      <alignment horizontal="left" wrapText="1"/>
    </xf>
    <xf numFmtId="0" fontId="18" fillId="0" borderId="5" xfId="1" applyFont="1" applyFill="1" applyBorder="1" applyAlignment="1">
      <alignment horizontal="left" wrapText="1"/>
    </xf>
    <xf numFmtId="0" fontId="18" fillId="0" borderId="6" xfId="1" applyFont="1" applyFill="1" applyBorder="1" applyAlignment="1">
      <alignment horizontal="left" wrapText="1"/>
    </xf>
    <xf numFmtId="0" fontId="4" fillId="0" borderId="4" xfId="1" applyFont="1" applyFill="1" applyBorder="1" applyAlignment="1">
      <alignment horizontal="left" vertical="center" wrapText="1"/>
    </xf>
    <xf numFmtId="0" fontId="4" fillId="0" borderId="5" xfId="1" applyFont="1" applyFill="1" applyBorder="1" applyAlignment="1">
      <alignment horizontal="left" vertical="center" wrapText="1"/>
    </xf>
    <xf numFmtId="0" fontId="4" fillId="0" borderId="6" xfId="1" applyFont="1" applyFill="1" applyBorder="1" applyAlignment="1">
      <alignment horizontal="left" vertical="center" wrapText="1"/>
    </xf>
    <xf numFmtId="0" fontId="2" fillId="2" borderId="0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 wrapText="1"/>
    </xf>
    <xf numFmtId="0" fontId="6" fillId="0" borderId="7" xfId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/>
    </xf>
    <xf numFmtId="0" fontId="1" fillId="0" borderId="4" xfId="1" applyFill="1" applyBorder="1" applyAlignment="1">
      <alignment horizontal="center" vertical="center"/>
    </xf>
    <xf numFmtId="0" fontId="1" fillId="0" borderId="5" xfId="1" applyFill="1" applyBorder="1" applyAlignment="1">
      <alignment horizontal="center" vertical="center"/>
    </xf>
    <xf numFmtId="0" fontId="1" fillId="0" borderId="6" xfId="1" applyFill="1" applyBorder="1" applyAlignment="1">
      <alignment horizontal="center" vertical="center"/>
    </xf>
    <xf numFmtId="0" fontId="1" fillId="0" borderId="3" xfId="1" applyFill="1" applyBorder="1" applyAlignment="1">
      <alignment horizontal="center" vertical="center"/>
    </xf>
    <xf numFmtId="0" fontId="7" fillId="2" borderId="6" xfId="2" applyFont="1" applyFill="1" applyBorder="1" applyAlignment="1">
      <alignment horizontal="center" vertical="center"/>
    </xf>
    <xf numFmtId="0" fontId="8" fillId="2" borderId="6" xfId="2" applyFont="1" applyFill="1" applyBorder="1" applyAlignment="1">
      <alignment horizontal="center" vertical="center"/>
    </xf>
    <xf numFmtId="0" fontId="15" fillId="2" borderId="4" xfId="2" applyFont="1" applyFill="1" applyBorder="1" applyAlignment="1">
      <alignment horizontal="left" vertical="center" wrapText="1"/>
    </xf>
    <xf numFmtId="0" fontId="16" fillId="2" borderId="5" xfId="2" applyFont="1" applyFill="1" applyBorder="1" applyAlignment="1">
      <alignment horizontal="left" vertical="center" wrapText="1"/>
    </xf>
    <xf numFmtId="0" fontId="16" fillId="2" borderId="6" xfId="2" applyFont="1" applyFill="1" applyBorder="1" applyAlignment="1">
      <alignment horizontal="left" vertical="center" wrapText="1"/>
    </xf>
    <xf numFmtId="2" fontId="16" fillId="2" borderId="2" xfId="2" applyNumberFormat="1" applyFont="1" applyFill="1" applyBorder="1" applyAlignment="1">
      <alignment horizontal="center" vertical="center"/>
    </xf>
    <xf numFmtId="2" fontId="16" fillId="2" borderId="7" xfId="2" applyNumberFormat="1" applyFont="1" applyFill="1" applyBorder="1" applyAlignment="1">
      <alignment horizontal="center" vertical="center"/>
    </xf>
    <xf numFmtId="0" fontId="8" fillId="2" borderId="9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8" fillId="2" borderId="10" xfId="2" applyFont="1" applyFill="1" applyBorder="1" applyAlignment="1">
      <alignment horizontal="center" vertical="center"/>
    </xf>
    <xf numFmtId="0" fontId="16" fillId="2" borderId="6" xfId="2" applyFont="1" applyFill="1" applyBorder="1" applyAlignment="1"/>
    <xf numFmtId="0" fontId="16" fillId="2" borderId="2" xfId="2" applyNumberFormat="1" applyFont="1" applyFill="1" applyBorder="1" applyAlignment="1">
      <alignment horizontal="center" vertical="center"/>
    </xf>
    <xf numFmtId="0" fontId="16" fillId="2" borderId="7" xfId="2" applyNumberFormat="1" applyFont="1" applyFill="1" applyBorder="1" applyAlignment="1">
      <alignment horizontal="center" vertical="center"/>
    </xf>
    <xf numFmtId="0" fontId="15" fillId="2" borderId="3" xfId="2" applyFont="1" applyFill="1" applyBorder="1" applyAlignment="1">
      <alignment horizontal="left" vertical="center" wrapText="1"/>
    </xf>
    <xf numFmtId="0" fontId="16" fillId="2" borderId="3" xfId="2" applyFont="1" applyFill="1" applyBorder="1" applyAlignment="1">
      <alignment horizontal="left" vertical="center" wrapText="1"/>
    </xf>
    <xf numFmtId="0" fontId="35" fillId="2" borderId="2" xfId="2" applyFont="1" applyFill="1" applyBorder="1" applyAlignment="1">
      <alignment horizontal="left" vertical="center" wrapText="1"/>
    </xf>
    <xf numFmtId="0" fontId="15" fillId="2" borderId="7" xfId="2" applyFont="1" applyFill="1" applyBorder="1" applyAlignment="1">
      <alignment horizontal="left" vertical="center" wrapText="1"/>
    </xf>
    <xf numFmtId="2" fontId="32" fillId="2" borderId="2" xfId="2" applyNumberFormat="1" applyFont="1" applyFill="1" applyBorder="1" applyAlignment="1">
      <alignment horizontal="center" vertical="center"/>
    </xf>
    <xf numFmtId="2" fontId="32" fillId="2" borderId="7" xfId="2" applyNumberFormat="1" applyFont="1" applyFill="1" applyBorder="1" applyAlignment="1">
      <alignment horizontal="center" vertical="center"/>
    </xf>
    <xf numFmtId="0" fontId="15" fillId="2" borderId="2" xfId="2" applyFont="1" applyFill="1" applyBorder="1" applyAlignment="1">
      <alignment horizontal="left" vertical="center" wrapText="1"/>
    </xf>
    <xf numFmtId="0" fontId="8" fillId="2" borderId="4" xfId="2" applyFont="1" applyFill="1" applyBorder="1" applyAlignment="1">
      <alignment horizontal="center" vertical="center"/>
    </xf>
    <xf numFmtId="0" fontId="8" fillId="2" borderId="5" xfId="2" applyFont="1" applyFill="1" applyBorder="1" applyAlignment="1">
      <alignment horizontal="center" vertical="center"/>
    </xf>
    <xf numFmtId="0" fontId="15" fillId="2" borderId="8" xfId="2" applyFont="1" applyFill="1" applyBorder="1" applyAlignment="1">
      <alignment horizontal="left" vertical="center" wrapText="1"/>
    </xf>
    <xf numFmtId="0" fontId="15" fillId="2" borderId="2" xfId="2" applyFont="1" applyFill="1" applyBorder="1" applyAlignment="1">
      <alignment horizontal="left" wrapText="1"/>
    </xf>
    <xf numFmtId="0" fontId="16" fillId="2" borderId="7" xfId="2" applyFont="1" applyFill="1" applyBorder="1" applyAlignment="1">
      <alignment horizontal="left" wrapText="1"/>
    </xf>
    <xf numFmtId="0" fontId="8" fillId="2" borderId="3" xfId="2" applyFont="1" applyFill="1" applyBorder="1" applyAlignment="1">
      <alignment horizontal="center" vertical="center"/>
    </xf>
    <xf numFmtId="0" fontId="16" fillId="2" borderId="6" xfId="2" applyFont="1" applyFill="1" applyBorder="1" applyAlignment="1">
      <alignment horizontal="center" vertical="center"/>
    </xf>
    <xf numFmtId="2" fontId="16" fillId="2" borderId="8" xfId="2" applyNumberFormat="1" applyFont="1" applyFill="1" applyBorder="1" applyAlignment="1">
      <alignment horizontal="center" vertical="center"/>
    </xf>
    <xf numFmtId="2" fontId="32" fillId="2" borderId="8" xfId="2" applyNumberFormat="1" applyFont="1" applyFill="1" applyBorder="1" applyAlignment="1">
      <alignment horizontal="center" vertical="center"/>
    </xf>
    <xf numFmtId="0" fontId="8" fillId="2" borderId="6" xfId="2" applyNumberFormat="1" applyFont="1" applyFill="1" applyBorder="1" applyAlignment="1">
      <alignment horizontal="center" vertical="center"/>
    </xf>
    <xf numFmtId="0" fontId="15" fillId="2" borderId="7" xfId="2" applyFont="1" applyFill="1" applyBorder="1" applyAlignment="1">
      <alignment horizontal="left" wrapText="1"/>
    </xf>
    <xf numFmtId="0" fontId="25" fillId="2" borderId="0" xfId="2" applyFont="1" applyFill="1" applyBorder="1" applyAlignment="1">
      <alignment horizontal="center" vertical="center"/>
    </xf>
    <xf numFmtId="0" fontId="25" fillId="7" borderId="1" xfId="2" applyFont="1" applyFill="1" applyBorder="1" applyAlignment="1">
      <alignment vertical="center"/>
    </xf>
    <xf numFmtId="0" fontId="13" fillId="0" borderId="1" xfId="2" applyBorder="1" applyAlignment="1">
      <alignment vertical="center"/>
    </xf>
    <xf numFmtId="0" fontId="28" fillId="8" borderId="1" xfId="2" applyFont="1" applyFill="1" applyBorder="1" applyAlignment="1">
      <alignment horizontal="center" vertical="center"/>
    </xf>
    <xf numFmtId="0" fontId="7" fillId="2" borderId="2" xfId="2" applyFont="1" applyFill="1" applyBorder="1" applyAlignment="1">
      <alignment horizontal="center" vertical="center"/>
    </xf>
    <xf numFmtId="0" fontId="8" fillId="2" borderId="7" xfId="2" applyFont="1" applyFill="1" applyBorder="1" applyAlignment="1">
      <alignment horizontal="center" vertical="center"/>
    </xf>
    <xf numFmtId="0" fontId="8" fillId="2" borderId="2" xfId="2" applyFont="1" applyFill="1" applyBorder="1" applyAlignment="1">
      <alignment horizontal="center" vertical="center"/>
    </xf>
    <xf numFmtId="0" fontId="7" fillId="2" borderId="2" xfId="2" applyFont="1" applyFill="1" applyBorder="1" applyAlignment="1">
      <alignment horizontal="center" vertical="center" wrapText="1"/>
    </xf>
    <xf numFmtId="0" fontId="8" fillId="2" borderId="7" xfId="2" applyFont="1" applyFill="1" applyBorder="1" applyAlignment="1">
      <alignment horizontal="center" vertical="center" wrapText="1"/>
    </xf>
    <xf numFmtId="0" fontId="30" fillId="2" borderId="2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wrapText="1"/>
    </xf>
    <xf numFmtId="0" fontId="8" fillId="2" borderId="3" xfId="2" applyFont="1" applyFill="1" applyBorder="1" applyAlignment="1">
      <alignment horizontal="center"/>
    </xf>
    <xf numFmtId="0" fontId="7" fillId="2" borderId="4" xfId="2" applyFont="1" applyFill="1" applyBorder="1" applyAlignment="1">
      <alignment horizontal="left" wrapText="1"/>
    </xf>
    <xf numFmtId="0" fontId="7" fillId="2" borderId="5" xfId="2" applyFont="1" applyFill="1" applyBorder="1" applyAlignment="1">
      <alignment horizontal="left" wrapText="1"/>
    </xf>
    <xf numFmtId="0" fontId="7" fillId="2" borderId="6" xfId="2" applyFont="1" applyFill="1" applyBorder="1" applyAlignment="1">
      <alignment horizontal="left" wrapText="1"/>
    </xf>
    <xf numFmtId="0" fontId="15" fillId="2" borderId="2" xfId="2" applyFont="1" applyFill="1" applyBorder="1" applyAlignment="1">
      <alignment horizontal="center" vertical="center"/>
    </xf>
    <xf numFmtId="0" fontId="15" fillId="2" borderId="8" xfId="2" applyFont="1" applyFill="1" applyBorder="1" applyAlignment="1">
      <alignment horizontal="center" vertical="center"/>
    </xf>
    <xf numFmtId="0" fontId="15" fillId="2" borderId="7" xfId="2" applyFont="1" applyFill="1" applyBorder="1" applyAlignment="1">
      <alignment horizontal="center" vertical="center"/>
    </xf>
    <xf numFmtId="0" fontId="37" fillId="2" borderId="2" xfId="2" applyFont="1" applyFill="1" applyBorder="1" applyAlignment="1">
      <alignment horizontal="center" vertical="center"/>
    </xf>
    <xf numFmtId="0" fontId="37" fillId="2" borderId="8" xfId="2" applyFont="1" applyFill="1" applyBorder="1" applyAlignment="1">
      <alignment horizontal="center" vertical="center"/>
    </xf>
    <xf numFmtId="0" fontId="37" fillId="2" borderId="7" xfId="2" applyFont="1" applyFill="1" applyBorder="1" applyAlignment="1">
      <alignment horizontal="center" vertical="center"/>
    </xf>
    <xf numFmtId="0" fontId="15" fillId="2" borderId="8" xfId="2" applyFont="1" applyFill="1" applyBorder="1" applyAlignment="1">
      <alignment horizontal="left" wrapText="1"/>
    </xf>
    <xf numFmtId="0" fontId="35" fillId="2" borderId="3" xfId="2" applyFont="1" applyFill="1" applyBorder="1" applyAlignment="1">
      <alignment horizontal="left" wrapText="1"/>
    </xf>
    <xf numFmtId="0" fontId="15" fillId="2" borderId="3" xfId="2" applyFont="1" applyFill="1" applyBorder="1" applyAlignment="1">
      <alignment horizontal="left" wrapText="1"/>
    </xf>
    <xf numFmtId="0" fontId="15" fillId="2" borderId="4" xfId="2" applyFont="1" applyFill="1" applyBorder="1" applyAlignment="1">
      <alignment horizontal="left" wrapText="1"/>
    </xf>
    <xf numFmtId="0" fontId="15" fillId="2" borderId="5" xfId="2" applyFont="1" applyFill="1" applyBorder="1" applyAlignment="1">
      <alignment horizontal="left" wrapText="1"/>
    </xf>
    <xf numFmtId="0" fontId="15" fillId="2" borderId="6" xfId="2" applyFont="1" applyFill="1" applyBorder="1" applyAlignment="1">
      <alignment horizontal="left" wrapText="1"/>
    </xf>
    <xf numFmtId="0" fontId="9" fillId="2" borderId="3" xfId="2" applyFont="1" applyFill="1" applyBorder="1" applyAlignment="1">
      <alignment horizontal="center" wrapText="1"/>
    </xf>
    <xf numFmtId="0" fontId="7" fillId="2" borderId="3" xfId="2" applyFont="1" applyFill="1" applyBorder="1" applyAlignment="1">
      <alignment horizontal="center" wrapText="1"/>
    </xf>
    <xf numFmtId="2" fontId="15" fillId="2" borderId="2" xfId="2" applyNumberFormat="1" applyFont="1" applyFill="1" applyBorder="1" applyAlignment="1">
      <alignment horizontal="center" vertical="center"/>
    </xf>
    <xf numFmtId="2" fontId="15" fillId="2" borderId="8" xfId="2" applyNumberFormat="1" applyFont="1" applyFill="1" applyBorder="1" applyAlignment="1">
      <alignment horizontal="center" vertical="center"/>
    </xf>
    <xf numFmtId="2" fontId="15" fillId="2" borderId="7" xfId="2" applyNumberFormat="1" applyFont="1" applyFill="1" applyBorder="1" applyAlignment="1">
      <alignment horizontal="center" vertical="center"/>
    </xf>
    <xf numFmtId="0" fontId="7" fillId="2" borderId="8" xfId="2" applyFont="1" applyFill="1" applyBorder="1" applyAlignment="1">
      <alignment horizontal="center" vertical="center" wrapText="1"/>
    </xf>
    <xf numFmtId="0" fontId="7" fillId="2" borderId="7" xfId="2" applyFont="1" applyFill="1" applyBorder="1" applyAlignment="1">
      <alignment horizontal="center" vertical="center" wrapText="1"/>
    </xf>
    <xf numFmtId="0" fontId="15" fillId="2" borderId="8" xfId="2" applyFont="1" applyFill="1" applyBorder="1" applyAlignment="1"/>
    <xf numFmtId="0" fontId="15" fillId="2" borderId="7" xfId="2" applyFont="1" applyFill="1" applyBorder="1" applyAlignment="1"/>
    <xf numFmtId="2" fontId="37" fillId="2" borderId="2" xfId="2" applyNumberFormat="1" applyFont="1" applyFill="1" applyBorder="1" applyAlignment="1">
      <alignment horizontal="center" vertical="center"/>
    </xf>
    <xf numFmtId="2" fontId="37" fillId="2" borderId="8" xfId="2" applyNumberFormat="1" applyFont="1" applyFill="1" applyBorder="1" applyAlignment="1">
      <alignment horizontal="center" vertical="center"/>
    </xf>
    <xf numFmtId="2" fontId="37" fillId="2" borderId="7" xfId="2" applyNumberFormat="1" applyFont="1" applyFill="1" applyBorder="1" applyAlignment="1">
      <alignment horizontal="center" vertical="center"/>
    </xf>
    <xf numFmtId="0" fontId="7" fillId="2" borderId="2" xfId="2" applyFont="1" applyFill="1" applyBorder="1" applyAlignment="1">
      <alignment horizontal="center" vertical="center" textRotation="255"/>
    </xf>
    <xf numFmtId="0" fontId="7" fillId="2" borderId="8" xfId="2" applyFont="1" applyFill="1" applyBorder="1" applyAlignment="1">
      <alignment horizontal="center" vertical="center" textRotation="255"/>
    </xf>
    <xf numFmtId="0" fontId="7" fillId="2" borderId="9" xfId="2" applyFont="1" applyFill="1" applyBorder="1" applyAlignment="1">
      <alignment horizontal="center" vertical="center" textRotation="255"/>
    </xf>
    <xf numFmtId="0" fontId="35" fillId="2" borderId="2" xfId="2" applyFont="1" applyFill="1" applyBorder="1" applyAlignment="1">
      <alignment horizontal="left" wrapText="1"/>
    </xf>
    <xf numFmtId="2" fontId="15" fillId="2" borderId="3" xfId="2" applyNumberFormat="1" applyFont="1" applyFill="1" applyBorder="1" applyAlignment="1">
      <alignment horizontal="center" vertical="center"/>
    </xf>
    <xf numFmtId="2" fontId="37" fillId="2" borderId="3" xfId="2" applyNumberFormat="1" applyFont="1" applyFill="1" applyBorder="1" applyAlignment="1">
      <alignment horizontal="center" vertical="center"/>
    </xf>
    <xf numFmtId="49" fontId="7" fillId="2" borderId="2" xfId="2" applyNumberFormat="1" applyFont="1" applyFill="1" applyBorder="1" applyAlignment="1">
      <alignment horizontal="center" vertical="center" wrapText="1"/>
    </xf>
    <xf numFmtId="49" fontId="7" fillId="2" borderId="8" xfId="2" applyNumberFormat="1" applyFont="1" applyFill="1" applyBorder="1" applyAlignment="1">
      <alignment horizontal="center" vertical="center" wrapText="1"/>
    </xf>
    <xf numFmtId="49" fontId="7" fillId="2" borderId="7" xfId="2" applyNumberFormat="1" applyFont="1" applyFill="1" applyBorder="1" applyAlignment="1">
      <alignment horizontal="center" vertical="center" wrapText="1"/>
    </xf>
    <xf numFmtId="2" fontId="35" fillId="2" borderId="2" xfId="2" applyNumberFormat="1" applyFont="1" applyFill="1" applyBorder="1" applyAlignment="1">
      <alignment horizontal="center" vertical="center"/>
    </xf>
    <xf numFmtId="0" fontId="9" fillId="2" borderId="4" xfId="2" applyFont="1" applyFill="1" applyBorder="1" applyAlignment="1">
      <alignment horizontal="center" wrapText="1"/>
    </xf>
    <xf numFmtId="0" fontId="9" fillId="2" borderId="5" xfId="2" applyFont="1" applyFill="1" applyBorder="1" applyAlignment="1">
      <alignment horizontal="center" wrapText="1"/>
    </xf>
    <xf numFmtId="0" fontId="9" fillId="2" borderId="6" xfId="2" applyFont="1" applyFill="1" applyBorder="1" applyAlignment="1">
      <alignment horizontal="center" wrapText="1"/>
    </xf>
    <xf numFmtId="0" fontId="15" fillId="2" borderId="12" xfId="2" applyFont="1" applyFill="1" applyBorder="1" applyAlignment="1">
      <alignment horizontal="left" wrapText="1"/>
    </xf>
    <xf numFmtId="0" fontId="15" fillId="2" borderId="13" xfId="2" applyFont="1" applyFill="1" applyBorder="1" applyAlignment="1">
      <alignment horizontal="left" wrapText="1"/>
    </xf>
    <xf numFmtId="0" fontId="7" fillId="2" borderId="4" xfId="2" applyFont="1" applyFill="1" applyBorder="1" applyAlignment="1">
      <alignment horizontal="center" wrapText="1"/>
    </xf>
    <xf numFmtId="0" fontId="7" fillId="2" borderId="5" xfId="2" applyFont="1" applyFill="1" applyBorder="1" applyAlignment="1">
      <alignment horizontal="center" wrapText="1"/>
    </xf>
    <xf numFmtId="0" fontId="7" fillId="2" borderId="6" xfId="2" applyFont="1" applyFill="1" applyBorder="1" applyAlignment="1">
      <alignment horizontal="center" wrapText="1"/>
    </xf>
    <xf numFmtId="0" fontId="7" fillId="2" borderId="7" xfId="2" applyFont="1" applyFill="1" applyBorder="1" applyAlignment="1">
      <alignment horizontal="center" vertical="center" textRotation="255"/>
    </xf>
    <xf numFmtId="0" fontId="9" fillId="2" borderId="2" xfId="2" applyFont="1" applyFill="1" applyBorder="1" applyAlignment="1">
      <alignment horizontal="center" vertical="center" wrapText="1"/>
    </xf>
    <xf numFmtId="0" fontId="7" fillId="2" borderId="6" xfId="2" applyFont="1" applyFill="1" applyBorder="1" applyAlignment="1">
      <alignment horizontal="center" vertical="center" wrapText="1"/>
    </xf>
    <xf numFmtId="0" fontId="15" fillId="2" borderId="4" xfId="2" applyFont="1" applyFill="1" applyBorder="1" applyAlignment="1">
      <alignment wrapText="1"/>
    </xf>
    <xf numFmtId="0" fontId="15" fillId="2" borderId="5" xfId="2" applyFont="1" applyFill="1" applyBorder="1" applyAlignment="1">
      <alignment wrapText="1"/>
    </xf>
    <xf numFmtId="0" fontId="15" fillId="2" borderId="6" xfId="2" applyFont="1" applyFill="1" applyBorder="1" applyAlignment="1">
      <alignment wrapText="1"/>
    </xf>
    <xf numFmtId="0" fontId="36" fillId="2" borderId="0" xfId="2" applyFont="1" applyFill="1" applyAlignment="1">
      <alignment horizontal="center" vertical="center"/>
    </xf>
    <xf numFmtId="0" fontId="8" fillId="2" borderId="2" xfId="2" applyFont="1" applyFill="1" applyBorder="1" applyAlignment="1">
      <alignment horizontal="center" vertical="center" wrapText="1"/>
    </xf>
    <xf numFmtId="0" fontId="27" fillId="0" borderId="4" xfId="2" applyFont="1" applyBorder="1" applyAlignment="1"/>
    <xf numFmtId="0" fontId="13" fillId="0" borderId="5" xfId="2" applyBorder="1" applyAlignment="1"/>
    <xf numFmtId="0" fontId="13" fillId="0" borderId="6" xfId="2" applyBorder="1" applyAlignment="1"/>
    <xf numFmtId="0" fontId="13" fillId="0" borderId="4" xfId="2" applyBorder="1" applyAlignment="1"/>
    <xf numFmtId="0" fontId="13" fillId="0" borderId="4" xfId="2" applyBorder="1" applyAlignment="1">
      <alignment wrapText="1"/>
    </xf>
    <xf numFmtId="0" fontId="13" fillId="0" borderId="5" xfId="2" applyBorder="1" applyAlignment="1">
      <alignment wrapText="1"/>
    </xf>
    <xf numFmtId="0" fontId="13" fillId="0" borderId="6" xfId="2" applyBorder="1" applyAlignment="1">
      <alignment wrapText="1"/>
    </xf>
    <xf numFmtId="0" fontId="13" fillId="0" borderId="4" xfId="2" applyBorder="1" applyAlignment="1">
      <alignment wrapText="1" shrinkToFit="1"/>
    </xf>
    <xf numFmtId="0" fontId="13" fillId="0" borderId="5" xfId="2" applyBorder="1" applyAlignment="1">
      <alignment wrapText="1" shrinkToFit="1"/>
    </xf>
    <xf numFmtId="0" fontId="13" fillId="0" borderId="6" xfId="2" applyBorder="1" applyAlignment="1">
      <alignment wrapText="1" shrinkToFit="1"/>
    </xf>
    <xf numFmtId="0" fontId="46" fillId="11" borderId="16" xfId="3" applyFont="1" applyFill="1" applyBorder="1" applyAlignment="1">
      <alignment horizontal="center" vertical="center"/>
    </xf>
    <xf numFmtId="0" fontId="46" fillId="11" borderId="16" xfId="0" applyFont="1" applyFill="1" applyBorder="1" applyAlignment="1">
      <alignment horizontal="center" vertical="center"/>
    </xf>
    <xf numFmtId="0" fontId="88" fillId="11" borderId="0" xfId="3" applyFont="1" applyFill="1" applyBorder="1" applyAlignment="1">
      <alignment horizontal="left" vertical="center"/>
    </xf>
    <xf numFmtId="0" fontId="88" fillId="11" borderId="0" xfId="0" applyFont="1" applyFill="1" applyBorder="1" applyAlignment="1">
      <alignment horizontal="left" vertical="center"/>
    </xf>
  </cellXfs>
  <cellStyles count="15">
    <cellStyle name="Comma 2" xfId="12"/>
    <cellStyle name="Comma 4" xfId="14"/>
    <cellStyle name="Normal 2" xfId="11"/>
    <cellStyle name="Normal 4" xfId="13"/>
    <cellStyle name="百分比" xfId="9" builtinId="5"/>
    <cellStyle name="常规" xfId="0" builtinId="0"/>
    <cellStyle name="常规 2" xfId="1"/>
    <cellStyle name="常规 24" xfId="7"/>
    <cellStyle name="常规 3" xfId="2"/>
    <cellStyle name="常规 4" xfId="3"/>
    <cellStyle name="常规_FG Productivity measurement-2010'Mar" xfId="5"/>
    <cellStyle name="千位分隔" xfId="10" builtinId="3"/>
    <cellStyle name="千位分隔 7" xfId="8"/>
    <cellStyle name="樣式 1" xfId="6"/>
    <cellStyle name="一般_效率測算" xfId="4"/>
  </cellStyles>
  <dxfs count="4">
    <dxf>
      <font>
        <condense val="0"/>
        <extend val="0"/>
        <color rgb="FF9C0006"/>
      </font>
    </dxf>
    <dxf>
      <font>
        <color auto="1"/>
      </font>
    </dxf>
    <dxf>
      <font>
        <condense val="0"/>
        <extend val="0"/>
        <color rgb="FF9C0006"/>
      </font>
    </dxf>
    <dxf>
      <font>
        <color auto="1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485775</xdr:colOff>
      <xdr:row>26</xdr:row>
      <xdr:rowOff>66675</xdr:rowOff>
    </xdr:to>
    <xdr:pic>
      <xdr:nvPicPr>
        <xdr:cNvPr id="307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1458575" cy="45243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</xdr:row>
      <xdr:rowOff>28575</xdr:rowOff>
    </xdr:from>
    <xdr:to>
      <xdr:col>16</xdr:col>
      <xdr:colOff>447675</xdr:colOff>
      <xdr:row>54</xdr:row>
      <xdr:rowOff>123825</xdr:rowOff>
    </xdr:to>
    <xdr:pic>
      <xdr:nvPicPr>
        <xdr:cNvPr id="307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4829175"/>
          <a:ext cx="11420475" cy="45529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66675</xdr:rowOff>
    </xdr:from>
    <xdr:to>
      <xdr:col>14</xdr:col>
      <xdr:colOff>656724</xdr:colOff>
      <xdr:row>52</xdr:row>
      <xdr:rowOff>8522</xdr:rowOff>
    </xdr:to>
    <xdr:pic>
      <xdr:nvPicPr>
        <xdr:cNvPr id="2" name="图片 1" descr="WTSJ O-Chart_20140221 (3)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562100"/>
          <a:ext cx="10696074" cy="7561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Relationship Id="rId4" Type="http://schemas.openxmlformats.org/officeDocument/2006/relationships/oleObject" Target="../embeddings/oleObject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93"/>
  <sheetViews>
    <sheetView tabSelected="1" topLeftCell="A76" workbookViewId="0">
      <selection activeCell="J12" sqref="J12"/>
    </sheetView>
  </sheetViews>
  <sheetFormatPr defaultColWidth="9" defaultRowHeight="15"/>
  <cols>
    <col min="1" max="1" width="1.375" style="143" customWidth="1"/>
    <col min="2" max="2" width="35.25" style="143" customWidth="1"/>
    <col min="3" max="13" width="9.375" style="143" bestFit="1" customWidth="1"/>
    <col min="14" max="14" width="10.875" style="143" customWidth="1"/>
    <col min="15" max="16384" width="9" style="143"/>
  </cols>
  <sheetData>
    <row r="1" spans="2:15">
      <c r="B1" s="274" t="s">
        <v>350</v>
      </c>
      <c r="C1" s="275"/>
    </row>
    <row r="2" spans="2:15">
      <c r="B2" s="274" t="s">
        <v>351</v>
      </c>
      <c r="C2" s="275"/>
    </row>
    <row r="3" spans="2:15" ht="15" customHeight="1">
      <c r="B3" s="274" t="s">
        <v>352</v>
      </c>
      <c r="C3" s="276"/>
    </row>
    <row r="4" spans="2:15" ht="26.25">
      <c r="B4" s="298" t="s">
        <v>213</v>
      </c>
      <c r="C4" s="298"/>
      <c r="D4" s="298"/>
      <c r="E4" s="298"/>
      <c r="F4" s="298"/>
      <c r="G4" s="298"/>
      <c r="H4" s="298"/>
      <c r="I4" s="298"/>
      <c r="J4" s="298"/>
      <c r="K4" s="298"/>
      <c r="L4" s="298"/>
      <c r="M4" s="298"/>
      <c r="N4" s="298"/>
    </row>
    <row r="5" spans="2:15">
      <c r="B5" s="189" t="s">
        <v>317</v>
      </c>
      <c r="C5" s="190"/>
      <c r="D5" s="190"/>
      <c r="E5" s="190"/>
      <c r="F5" s="190"/>
      <c r="G5" s="190"/>
      <c r="H5" s="144"/>
      <c r="I5" s="144"/>
      <c r="J5" s="144"/>
      <c r="K5" s="144"/>
      <c r="L5" s="144"/>
      <c r="M5" s="144"/>
      <c r="N5" s="144"/>
    </row>
    <row r="6" spans="2:15">
      <c r="B6" s="145" t="s">
        <v>211</v>
      </c>
      <c r="C6" s="155" t="s">
        <v>212</v>
      </c>
      <c r="D6" s="155" t="s">
        <v>197</v>
      </c>
      <c r="E6" s="155" t="s">
        <v>198</v>
      </c>
      <c r="F6" s="155" t="s">
        <v>199</v>
      </c>
      <c r="G6" s="155" t="s">
        <v>200</v>
      </c>
      <c r="H6" s="155" t="s">
        <v>201</v>
      </c>
      <c r="I6" s="155" t="s">
        <v>202</v>
      </c>
      <c r="J6" s="222" t="s">
        <v>203</v>
      </c>
      <c r="K6" s="222" t="s">
        <v>204</v>
      </c>
      <c r="L6" s="222" t="s">
        <v>205</v>
      </c>
      <c r="M6" s="222" t="s">
        <v>206</v>
      </c>
      <c r="N6" s="222" t="s">
        <v>207</v>
      </c>
      <c r="O6" s="143" t="s">
        <v>319</v>
      </c>
    </row>
    <row r="7" spans="2:15">
      <c r="B7" s="145" t="s">
        <v>261</v>
      </c>
      <c r="C7" s="154">
        <v>33444</v>
      </c>
      <c r="D7" s="154">
        <v>26107</v>
      </c>
      <c r="E7" s="154">
        <v>35767</v>
      </c>
      <c r="F7" s="154">
        <v>34553</v>
      </c>
      <c r="G7" s="154">
        <v>34730</v>
      </c>
      <c r="H7" s="154">
        <v>37371</v>
      </c>
      <c r="I7" s="154">
        <v>38969</v>
      </c>
      <c r="J7" s="223"/>
      <c r="K7" s="223"/>
      <c r="L7" s="223"/>
      <c r="M7" s="223"/>
      <c r="N7" s="223"/>
      <c r="O7" s="217">
        <f>SUM(C7:J7)</f>
        <v>240941</v>
      </c>
    </row>
    <row r="8" spans="2:15">
      <c r="B8" s="145" t="s">
        <v>262</v>
      </c>
      <c r="C8" s="154">
        <v>233416</v>
      </c>
      <c r="D8" s="154">
        <v>221415</v>
      </c>
      <c r="E8" s="154">
        <v>255807</v>
      </c>
      <c r="F8" s="154">
        <v>249933</v>
      </c>
      <c r="G8" s="154">
        <v>228323</v>
      </c>
      <c r="H8" s="154">
        <v>245390</v>
      </c>
      <c r="I8" s="154">
        <v>249534</v>
      </c>
      <c r="J8" s="223"/>
      <c r="K8" s="223"/>
      <c r="L8" s="223"/>
      <c r="M8" s="223"/>
      <c r="N8" s="223"/>
      <c r="O8" s="217">
        <f>SUM(C8:I8)</f>
        <v>1683818</v>
      </c>
    </row>
    <row r="9" spans="2:15">
      <c r="B9" s="145" t="s">
        <v>263</v>
      </c>
      <c r="C9" s="154">
        <v>4875</v>
      </c>
      <c r="D9" s="154">
        <v>5303</v>
      </c>
      <c r="E9" s="154">
        <v>6073</v>
      </c>
      <c r="F9" s="154">
        <v>5884</v>
      </c>
      <c r="G9" s="154">
        <v>6212</v>
      </c>
      <c r="H9" s="154">
        <v>6078</v>
      </c>
      <c r="I9" s="154">
        <v>6625</v>
      </c>
      <c r="J9" s="223"/>
      <c r="K9" s="223"/>
      <c r="L9" s="223"/>
      <c r="M9" s="223"/>
      <c r="N9" s="223"/>
      <c r="O9" s="217">
        <f>SUM(C9:I9)</f>
        <v>41050</v>
      </c>
    </row>
    <row r="10" spans="2:15">
      <c r="B10" s="147"/>
      <c r="C10" s="206"/>
      <c r="D10" s="206"/>
      <c r="E10" s="206"/>
      <c r="F10" s="206"/>
      <c r="G10" s="206"/>
      <c r="H10" s="206"/>
      <c r="I10" s="206"/>
      <c r="J10" s="206"/>
      <c r="K10" s="206"/>
      <c r="L10" s="206"/>
      <c r="M10" s="206"/>
      <c r="N10" s="206"/>
    </row>
    <row r="11" spans="2:15">
      <c r="B11" s="189" t="s">
        <v>321</v>
      </c>
      <c r="C11" s="190"/>
      <c r="D11" s="190"/>
      <c r="E11" s="190"/>
      <c r="F11" s="190"/>
      <c r="G11" s="190"/>
      <c r="H11" s="144"/>
      <c r="I11" s="144"/>
      <c r="J11" s="144"/>
      <c r="K11" s="144"/>
      <c r="L11" s="144"/>
      <c r="M11" s="144"/>
      <c r="N11" s="144"/>
    </row>
    <row r="12" spans="2:15">
      <c r="B12" s="145" t="s">
        <v>211</v>
      </c>
      <c r="C12" s="155" t="s">
        <v>212</v>
      </c>
      <c r="D12" s="155" t="s">
        <v>197</v>
      </c>
      <c r="E12" s="155" t="s">
        <v>198</v>
      </c>
      <c r="F12" s="155" t="s">
        <v>199</v>
      </c>
      <c r="G12" s="155" t="s">
        <v>200</v>
      </c>
      <c r="H12" s="155" t="s">
        <v>201</v>
      </c>
      <c r="I12" s="155" t="s">
        <v>202</v>
      </c>
      <c r="J12" s="155" t="s">
        <v>203</v>
      </c>
      <c r="K12" s="155" t="s">
        <v>204</v>
      </c>
      <c r="L12" s="155" t="s">
        <v>205</v>
      </c>
      <c r="M12" s="155" t="s">
        <v>206</v>
      </c>
      <c r="N12" s="155" t="s">
        <v>207</v>
      </c>
      <c r="O12" s="143" t="s">
        <v>320</v>
      </c>
    </row>
    <row r="13" spans="2:15">
      <c r="B13" s="145" t="s">
        <v>264</v>
      </c>
      <c r="C13" s="191">
        <v>27098</v>
      </c>
      <c r="D13" s="191">
        <v>27532</v>
      </c>
      <c r="E13" s="191">
        <v>38062.5</v>
      </c>
      <c r="F13" s="191">
        <v>31073</v>
      </c>
      <c r="G13" s="191">
        <v>36038.5</v>
      </c>
      <c r="H13" s="191">
        <v>34595.5</v>
      </c>
      <c r="I13" s="191">
        <v>35220.5</v>
      </c>
      <c r="J13" s="191">
        <v>37802.5</v>
      </c>
      <c r="K13" s="191">
        <v>33240.5</v>
      </c>
      <c r="L13" s="191">
        <v>28628</v>
      </c>
      <c r="M13" s="191">
        <v>32873</v>
      </c>
      <c r="N13" s="191">
        <v>30989</v>
      </c>
      <c r="O13" s="217">
        <f>SUM(C13:I13)</f>
        <v>229620</v>
      </c>
    </row>
    <row r="14" spans="2:15">
      <c r="B14" s="145" t="s">
        <v>265</v>
      </c>
      <c r="C14" s="191">
        <v>177981</v>
      </c>
      <c r="D14" s="191">
        <v>166513</v>
      </c>
      <c r="E14" s="191">
        <v>260788.5</v>
      </c>
      <c r="F14" s="191">
        <v>248190</v>
      </c>
      <c r="G14" s="191">
        <v>239728.5</v>
      </c>
      <c r="H14" s="191">
        <v>262607</v>
      </c>
      <c r="I14" s="191">
        <v>251646.5</v>
      </c>
      <c r="J14" s="191">
        <v>261160</v>
      </c>
      <c r="K14" s="191">
        <v>238882.5</v>
      </c>
      <c r="L14" s="191">
        <v>234568</v>
      </c>
      <c r="M14" s="191">
        <v>261525.5</v>
      </c>
      <c r="N14" s="191">
        <v>251329</v>
      </c>
      <c r="O14" s="217">
        <f>SUM(C14:I14)</f>
        <v>1607454.5</v>
      </c>
    </row>
    <row r="15" spans="2:15">
      <c r="B15" s="145" t="s">
        <v>266</v>
      </c>
      <c r="C15" s="191">
        <v>4260</v>
      </c>
      <c r="D15" s="191">
        <v>4432</v>
      </c>
      <c r="E15" s="191">
        <v>5966</v>
      </c>
      <c r="F15" s="191">
        <v>5472</v>
      </c>
      <c r="G15" s="191">
        <v>6197</v>
      </c>
      <c r="H15" s="191">
        <v>6453.5</v>
      </c>
      <c r="I15" s="191">
        <v>6212</v>
      </c>
      <c r="J15" s="191">
        <v>5794</v>
      </c>
      <c r="K15" s="191">
        <v>5197.5</v>
      </c>
      <c r="L15" s="191">
        <v>5011.5</v>
      </c>
      <c r="M15" s="191">
        <v>5309</v>
      </c>
      <c r="N15" s="191">
        <v>5443.5</v>
      </c>
      <c r="O15" s="217">
        <f t="shared" ref="O15" si="0">SUM(C15:I15)</f>
        <v>38992.5</v>
      </c>
    </row>
    <row r="16" spans="2:15">
      <c r="B16" s="147"/>
      <c r="C16" s="206"/>
      <c r="D16" s="206"/>
      <c r="E16" s="206"/>
      <c r="F16" s="206"/>
      <c r="G16" s="206"/>
      <c r="H16" s="206"/>
      <c r="I16" s="206"/>
      <c r="J16" s="206"/>
      <c r="K16" s="206"/>
      <c r="L16" s="206"/>
      <c r="M16" s="206"/>
      <c r="N16" s="206"/>
    </row>
    <row r="17" spans="2:15">
      <c r="B17" s="147" t="s">
        <v>322</v>
      </c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</row>
    <row r="18" spans="2:15">
      <c r="B18" s="145" t="s">
        <v>211</v>
      </c>
      <c r="C18" s="155" t="s">
        <v>212</v>
      </c>
      <c r="D18" s="155" t="s">
        <v>197</v>
      </c>
      <c r="E18" s="155" t="s">
        <v>198</v>
      </c>
      <c r="F18" s="155" t="s">
        <v>199</v>
      </c>
      <c r="G18" s="155" t="s">
        <v>200</v>
      </c>
      <c r="H18" s="155" t="s">
        <v>201</v>
      </c>
      <c r="I18" s="155" t="s">
        <v>202</v>
      </c>
      <c r="J18" s="155" t="s">
        <v>203</v>
      </c>
      <c r="K18" s="155" t="s">
        <v>204</v>
      </c>
      <c r="L18" s="155" t="s">
        <v>205</v>
      </c>
      <c r="M18" s="155" t="s">
        <v>206</v>
      </c>
      <c r="N18" s="155" t="s">
        <v>207</v>
      </c>
    </row>
    <row r="19" spans="2:15">
      <c r="B19" s="218" t="s">
        <v>264</v>
      </c>
      <c r="C19" s="219">
        <f>(C7-C13)/C13</f>
        <v>0.23418702487268434</v>
      </c>
      <c r="D19" s="219">
        <f t="shared" ref="D19:I19" si="1">(D7-D13)/D13</f>
        <v>-5.17579543803574E-2</v>
      </c>
      <c r="E19" s="219">
        <f t="shared" si="1"/>
        <v>-6.0308702791461409E-2</v>
      </c>
      <c r="F19" s="219">
        <f t="shared" si="1"/>
        <v>0.11199433591864319</v>
      </c>
      <c r="G19" s="219">
        <f t="shared" si="1"/>
        <v>-3.6308392413668712E-2</v>
      </c>
      <c r="H19" s="219">
        <f t="shared" si="1"/>
        <v>8.0227197178823831E-2</v>
      </c>
      <c r="I19" s="219">
        <f t="shared" si="1"/>
        <v>0.10642949418662427</v>
      </c>
      <c r="J19" s="191"/>
      <c r="K19" s="191"/>
      <c r="L19" s="191"/>
      <c r="M19" s="191"/>
      <c r="N19" s="191"/>
      <c r="O19" s="216">
        <f>(O7-O13)/O13</f>
        <v>4.9303196585663268E-2</v>
      </c>
    </row>
    <row r="20" spans="2:15">
      <c r="B20" s="218" t="s">
        <v>265</v>
      </c>
      <c r="C20" s="219">
        <f t="shared" ref="C20:I21" si="2">(C8-C14)/C14</f>
        <v>0.31146583062236982</v>
      </c>
      <c r="D20" s="219">
        <f t="shared" si="2"/>
        <v>0.32971599815029456</v>
      </c>
      <c r="E20" s="219">
        <f t="shared" si="2"/>
        <v>-1.9101685848877538E-2</v>
      </c>
      <c r="F20" s="219">
        <f t="shared" si="2"/>
        <v>7.0228454007010754E-3</v>
      </c>
      <c r="G20" s="219">
        <f t="shared" si="2"/>
        <v>-4.7576737851361017E-2</v>
      </c>
      <c r="H20" s="219">
        <f t="shared" si="2"/>
        <v>-6.5561847170867493E-2</v>
      </c>
      <c r="I20" s="219">
        <f t="shared" si="2"/>
        <v>-8.3947124239756969E-3</v>
      </c>
      <c r="J20" s="191"/>
      <c r="K20" s="191"/>
      <c r="L20" s="191"/>
      <c r="M20" s="191"/>
      <c r="N20" s="191"/>
      <c r="O20" s="216">
        <f t="shared" ref="O20" si="3">(O8-O14)/O14</f>
        <v>4.7505854753587116E-2</v>
      </c>
    </row>
    <row r="21" spans="2:15">
      <c r="B21" s="218" t="s">
        <v>266</v>
      </c>
      <c r="C21" s="219">
        <f t="shared" si="2"/>
        <v>0.14436619718309859</v>
      </c>
      <c r="D21" s="219">
        <f t="shared" si="2"/>
        <v>0.19652527075812273</v>
      </c>
      <c r="E21" s="219">
        <f t="shared" si="2"/>
        <v>1.7934964800536374E-2</v>
      </c>
      <c r="F21" s="219">
        <f t="shared" si="2"/>
        <v>7.5292397660818716E-2</v>
      </c>
      <c r="G21" s="219">
        <f t="shared" si="2"/>
        <v>2.4205260609972568E-3</v>
      </c>
      <c r="H21" s="219">
        <f t="shared" si="2"/>
        <v>-5.818548074688154E-2</v>
      </c>
      <c r="I21" s="219">
        <f t="shared" si="2"/>
        <v>6.648422408242112E-2</v>
      </c>
      <c r="J21" s="191"/>
      <c r="K21" s="191"/>
      <c r="L21" s="191"/>
      <c r="M21" s="191"/>
      <c r="N21" s="191"/>
      <c r="O21" s="216">
        <f t="shared" ref="O21" si="4">(O9-O15)/O15</f>
        <v>5.2766557671347053E-2</v>
      </c>
    </row>
    <row r="22" spans="2:15">
      <c r="B22" s="147"/>
      <c r="C22" s="220"/>
      <c r="D22" s="220"/>
      <c r="E22" s="220"/>
      <c r="F22" s="220"/>
      <c r="G22" s="220"/>
      <c r="H22" s="220"/>
      <c r="I22" s="220"/>
      <c r="J22" s="220"/>
      <c r="K22" s="220"/>
      <c r="L22" s="220"/>
      <c r="M22" s="220"/>
      <c r="N22" s="220"/>
    </row>
    <row r="23" spans="2:15">
      <c r="B23" s="189" t="s">
        <v>354</v>
      </c>
      <c r="C23" s="190"/>
      <c r="D23" s="190"/>
      <c r="E23" s="190"/>
      <c r="F23" s="190"/>
      <c r="G23" s="190"/>
      <c r="H23" s="189"/>
      <c r="I23" s="190"/>
      <c r="J23" s="144"/>
      <c r="K23" s="144"/>
      <c r="L23" s="144"/>
      <c r="M23" s="144"/>
      <c r="N23" s="144"/>
    </row>
    <row r="24" spans="2:15">
      <c r="B24" s="145" t="s">
        <v>211</v>
      </c>
      <c r="C24" s="155" t="s">
        <v>212</v>
      </c>
      <c r="D24" s="155" t="s">
        <v>197</v>
      </c>
      <c r="E24" s="155" t="s">
        <v>198</v>
      </c>
      <c r="F24" s="155" t="s">
        <v>199</v>
      </c>
      <c r="G24" s="155" t="s">
        <v>200</v>
      </c>
      <c r="H24" s="155" t="s">
        <v>201</v>
      </c>
      <c r="I24" s="155" t="s">
        <v>202</v>
      </c>
      <c r="J24" s="155" t="s">
        <v>203</v>
      </c>
      <c r="K24" s="155" t="s">
        <v>204</v>
      </c>
      <c r="L24" s="155" t="s">
        <v>205</v>
      </c>
      <c r="M24" s="155" t="s">
        <v>206</v>
      </c>
      <c r="N24" s="155" t="s">
        <v>207</v>
      </c>
      <c r="O24" s="143" t="s">
        <v>319</v>
      </c>
    </row>
    <row r="25" spans="2:15">
      <c r="B25" s="145" t="s">
        <v>264</v>
      </c>
      <c r="C25" s="273">
        <v>32580.79277177632</v>
      </c>
      <c r="D25" s="273">
        <v>24871.678932383074</v>
      </c>
      <c r="E25" s="273">
        <v>37426.803917166457</v>
      </c>
      <c r="F25" s="273">
        <v>35634.599983444103</v>
      </c>
      <c r="G25" s="273">
        <v>36494.618095300764</v>
      </c>
      <c r="H25" s="273">
        <v>35400.836962337773</v>
      </c>
      <c r="I25" s="273">
        <v>37873.333360664081</v>
      </c>
      <c r="J25" s="273">
        <v>39329.130024631086</v>
      </c>
      <c r="K25" s="273">
        <v>36981.298275472596</v>
      </c>
      <c r="L25" s="273">
        <v>36584.145132219703</v>
      </c>
      <c r="M25" s="273">
        <v>36013.394694271672</v>
      </c>
      <c r="N25" s="273">
        <v>38963.776834374548</v>
      </c>
      <c r="O25" s="217">
        <f>SUM(C25:I25)</f>
        <v>240282.66402307258</v>
      </c>
    </row>
    <row r="26" spans="2:15">
      <c r="B26" s="145" t="s">
        <v>265</v>
      </c>
      <c r="C26" s="273">
        <v>235097.3978215761</v>
      </c>
      <c r="D26" s="273">
        <v>179469.75806930871</v>
      </c>
      <c r="E26" s="273">
        <v>270065.38089295494</v>
      </c>
      <c r="F26" s="273">
        <v>257133.14550705877</v>
      </c>
      <c r="G26" s="273">
        <v>263338.88830752473</v>
      </c>
      <c r="H26" s="273">
        <v>255446.35174626924</v>
      </c>
      <c r="I26" s="273">
        <v>273287.46056892729</v>
      </c>
      <c r="J26" s="273">
        <v>283792.23894720111</v>
      </c>
      <c r="K26" s="273">
        <v>266850.68879473844</v>
      </c>
      <c r="L26" s="273">
        <v>263984.90001024032</v>
      </c>
      <c r="M26" s="273">
        <v>259866.46300021934</v>
      </c>
      <c r="N26" s="273">
        <v>281155.91315498378</v>
      </c>
      <c r="O26" s="217">
        <f>SUM(C26:I26)</f>
        <v>1733838.38291362</v>
      </c>
    </row>
    <row r="27" spans="2:15">
      <c r="B27" s="145" t="s">
        <v>266</v>
      </c>
      <c r="C27" s="273">
        <v>5167.4697010200325</v>
      </c>
      <c r="D27" s="273">
        <v>3944.7673418163008</v>
      </c>
      <c r="E27" s="273">
        <v>5936.0702670044693</v>
      </c>
      <c r="F27" s="273">
        <v>5651.8181436619761</v>
      </c>
      <c r="G27" s="273">
        <v>5788.2211331925901</v>
      </c>
      <c r="H27" s="273">
        <v>5614.7422094682488</v>
      </c>
      <c r="I27" s="273">
        <v>6006.8919743229644</v>
      </c>
      <c r="J27" s="273">
        <v>6237.788294268018</v>
      </c>
      <c r="K27" s="273">
        <v>5865.4109395530877</v>
      </c>
      <c r="L27" s="273">
        <v>5802.4205498225474</v>
      </c>
      <c r="M27" s="273">
        <v>5711.8967981262631</v>
      </c>
      <c r="N27" s="273">
        <v>6179.8415293121598</v>
      </c>
      <c r="O27" s="217">
        <f>SUM(C27:I27)</f>
        <v>38109.980770486582</v>
      </c>
    </row>
    <row r="28" spans="2:15">
      <c r="B28" s="147"/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8"/>
    </row>
    <row r="29" spans="2:15">
      <c r="B29" s="160" t="s">
        <v>355</v>
      </c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</row>
    <row r="30" spans="2:15" ht="30">
      <c r="B30" s="301" t="s">
        <v>217</v>
      </c>
      <c r="C30" s="213" t="s">
        <v>270</v>
      </c>
      <c r="D30" s="300" t="s">
        <v>271</v>
      </c>
      <c r="E30" s="299"/>
      <c r="F30" s="299"/>
      <c r="G30" s="299"/>
      <c r="H30" s="299"/>
      <c r="I30" s="299"/>
      <c r="J30" s="299"/>
      <c r="K30" s="303" t="s">
        <v>272</v>
      </c>
      <c r="L30" s="296"/>
      <c r="M30" s="296"/>
      <c r="N30" s="297"/>
    </row>
    <row r="31" spans="2:15">
      <c r="B31" s="302"/>
      <c r="C31" s="154"/>
      <c r="D31" s="154" t="s">
        <v>216</v>
      </c>
      <c r="E31" s="154" t="s">
        <v>218</v>
      </c>
      <c r="F31" s="154" t="s">
        <v>219</v>
      </c>
      <c r="G31" s="154" t="s">
        <v>220</v>
      </c>
      <c r="H31" s="154" t="s">
        <v>221</v>
      </c>
      <c r="I31" s="154" t="s">
        <v>222</v>
      </c>
      <c r="J31" s="154" t="s">
        <v>223</v>
      </c>
      <c r="K31" s="154" t="s">
        <v>225</v>
      </c>
      <c r="L31" s="154" t="s">
        <v>226</v>
      </c>
      <c r="M31" s="154" t="s">
        <v>227</v>
      </c>
      <c r="N31" s="154" t="s">
        <v>228</v>
      </c>
    </row>
    <row r="32" spans="2:15">
      <c r="B32" s="145" t="s">
        <v>267</v>
      </c>
      <c r="C32" s="299">
        <v>2</v>
      </c>
      <c r="D32" s="299"/>
      <c r="E32" s="299">
        <v>1</v>
      </c>
      <c r="F32" s="299"/>
      <c r="G32" s="299"/>
      <c r="H32" s="299"/>
      <c r="I32" s="299"/>
      <c r="J32" s="299"/>
      <c r="K32" s="295"/>
      <c r="L32" s="296"/>
      <c r="M32" s="296"/>
      <c r="N32" s="297"/>
    </row>
    <row r="33" spans="2:14">
      <c r="B33" s="145" t="s">
        <v>268</v>
      </c>
      <c r="C33" s="154">
        <v>1</v>
      </c>
      <c r="D33" s="154">
        <v>1</v>
      </c>
      <c r="E33" s="154">
        <v>1</v>
      </c>
      <c r="F33" s="154">
        <v>2</v>
      </c>
      <c r="G33" s="154">
        <v>1</v>
      </c>
      <c r="H33" s="154">
        <v>1</v>
      </c>
      <c r="I33" s="154">
        <v>1</v>
      </c>
      <c r="J33" s="154">
        <v>1</v>
      </c>
      <c r="K33" s="154">
        <v>1</v>
      </c>
      <c r="L33" s="299">
        <v>1</v>
      </c>
      <c r="M33" s="299"/>
      <c r="N33" s="299"/>
    </row>
    <row r="34" spans="2:14">
      <c r="B34" s="145" t="s">
        <v>269</v>
      </c>
      <c r="C34" s="154">
        <v>21</v>
      </c>
      <c r="D34" s="154">
        <v>2</v>
      </c>
      <c r="E34" s="154">
        <v>6</v>
      </c>
      <c r="F34" s="154">
        <v>16</v>
      </c>
      <c r="G34" s="154">
        <v>8</v>
      </c>
      <c r="H34" s="154">
        <v>10</v>
      </c>
      <c r="I34" s="154">
        <v>4</v>
      </c>
      <c r="J34" s="154">
        <v>10</v>
      </c>
      <c r="K34" s="154">
        <v>4</v>
      </c>
      <c r="L34" s="154">
        <v>3</v>
      </c>
      <c r="M34" s="154">
        <v>6</v>
      </c>
      <c r="N34" s="154">
        <v>6</v>
      </c>
    </row>
    <row r="35" spans="2:14">
      <c r="B35" s="145" t="s">
        <v>229</v>
      </c>
      <c r="C35" s="156">
        <f>Receive!H33</f>
        <v>10.929074238113715</v>
      </c>
      <c r="D35" s="304">
        <f>JIT!L29</f>
        <v>4.2743301048613551</v>
      </c>
      <c r="E35" s="305"/>
      <c r="F35" s="305"/>
      <c r="G35" s="306"/>
      <c r="H35" s="304">
        <f>'BULKY,A仓'!L81</f>
        <v>4.4543391187244126</v>
      </c>
      <c r="I35" s="305"/>
      <c r="J35" s="306"/>
      <c r="K35" s="156"/>
      <c r="L35" s="307">
        <f>'FG Store'!J19</f>
        <v>36.47</v>
      </c>
      <c r="M35" s="308"/>
      <c r="N35" s="309"/>
    </row>
    <row r="36" spans="2:14">
      <c r="B36" s="147"/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8"/>
      <c r="N36" s="148"/>
    </row>
    <row r="37" spans="2:14">
      <c r="B37" s="160" t="s">
        <v>356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</row>
    <row r="38" spans="2:14">
      <c r="B38" s="301" t="s">
        <v>217</v>
      </c>
      <c r="C38" s="310" t="s">
        <v>214</v>
      </c>
      <c r="D38" s="299" t="s">
        <v>215</v>
      </c>
      <c r="E38" s="299"/>
      <c r="F38" s="299"/>
      <c r="G38" s="299"/>
      <c r="H38" s="299"/>
      <c r="I38" s="299"/>
      <c r="J38" s="299"/>
      <c r="K38" s="145"/>
      <c r="L38" s="295" t="s">
        <v>224</v>
      </c>
      <c r="M38" s="296"/>
      <c r="N38" s="297"/>
    </row>
    <row r="39" spans="2:14">
      <c r="B39" s="302"/>
      <c r="C39" s="311"/>
      <c r="D39" s="154" t="s">
        <v>216</v>
      </c>
      <c r="E39" s="154" t="s">
        <v>218</v>
      </c>
      <c r="F39" s="154" t="s">
        <v>219</v>
      </c>
      <c r="G39" s="154" t="s">
        <v>220</v>
      </c>
      <c r="H39" s="154" t="s">
        <v>221</v>
      </c>
      <c r="I39" s="154" t="s">
        <v>222</v>
      </c>
      <c r="J39" s="154" t="s">
        <v>223</v>
      </c>
      <c r="K39" s="154" t="s">
        <v>225</v>
      </c>
      <c r="L39" s="154" t="s">
        <v>226</v>
      </c>
      <c r="M39" s="154" t="s">
        <v>227</v>
      </c>
      <c r="N39" s="154" t="s">
        <v>228</v>
      </c>
    </row>
    <row r="40" spans="2:14" ht="30.75" customHeight="1">
      <c r="B40" s="157" t="s">
        <v>230</v>
      </c>
      <c r="C40" s="154">
        <f>AVERAGE(C13:N13)*C35/60</f>
        <v>5967.7754499126695</v>
      </c>
      <c r="D40" s="295">
        <f>AVERAGE(C14:N14)*D35/60*0.6</f>
        <v>10169.056971504773</v>
      </c>
      <c r="E40" s="296"/>
      <c r="F40" s="296"/>
      <c r="G40" s="297"/>
      <c r="H40" s="295">
        <f>AVERAGE(C14:N14)*H35/60*0.4</f>
        <v>7064.8775609217446</v>
      </c>
      <c r="I40" s="296"/>
      <c r="J40" s="297"/>
      <c r="K40" s="146"/>
      <c r="L40" s="295">
        <f>AVERAGE(C15:N15)*L35/60</f>
        <v>3330.3188333333333</v>
      </c>
      <c r="M40" s="296"/>
      <c r="N40" s="297"/>
    </row>
    <row r="41" spans="2:14" ht="30.75" customHeight="1">
      <c r="B41" s="157" t="s">
        <v>275</v>
      </c>
      <c r="C41" s="155">
        <f>21.75*8</f>
        <v>174</v>
      </c>
      <c r="D41" s="280">
        <f>21.75*8</f>
        <v>174</v>
      </c>
      <c r="E41" s="281"/>
      <c r="F41" s="281"/>
      <c r="G41" s="282"/>
      <c r="H41" s="280">
        <f>21.75*8</f>
        <v>174</v>
      </c>
      <c r="I41" s="281"/>
      <c r="J41" s="282"/>
      <c r="K41" s="145"/>
      <c r="L41" s="280">
        <f>21.75*8</f>
        <v>174</v>
      </c>
      <c r="M41" s="281"/>
      <c r="N41" s="282"/>
    </row>
    <row r="42" spans="2:14" ht="30.75" customHeight="1">
      <c r="B42" s="157" t="s">
        <v>274</v>
      </c>
      <c r="C42" s="155">
        <f>21.75*3+22</f>
        <v>87.25</v>
      </c>
      <c r="D42" s="280">
        <f>21.75*3+22</f>
        <v>87.25</v>
      </c>
      <c r="E42" s="281"/>
      <c r="F42" s="281"/>
      <c r="G42" s="282"/>
      <c r="H42" s="280">
        <f>21.75*3+22</f>
        <v>87.25</v>
      </c>
      <c r="I42" s="281"/>
      <c r="J42" s="282"/>
      <c r="K42" s="145"/>
      <c r="L42" s="280">
        <f>21.75*3+22</f>
        <v>87.25</v>
      </c>
      <c r="M42" s="281"/>
      <c r="N42" s="282"/>
    </row>
    <row r="43" spans="2:14">
      <c r="B43" s="162" t="s">
        <v>282</v>
      </c>
      <c r="C43" s="161">
        <f>INT(C40/SUM(C41:C42))</f>
        <v>22</v>
      </c>
      <c r="D43" s="283">
        <f>INT(D40/SUM(D41:G42))</f>
        <v>38</v>
      </c>
      <c r="E43" s="284"/>
      <c r="F43" s="284"/>
      <c r="G43" s="285"/>
      <c r="H43" s="283">
        <f>INT(H40/SUM(H41:J42))</f>
        <v>27</v>
      </c>
      <c r="I43" s="284"/>
      <c r="J43" s="285"/>
      <c r="K43" s="161">
        <v>4</v>
      </c>
      <c r="L43" s="283">
        <f>INT(L40/SUM(L41:N42))</f>
        <v>12</v>
      </c>
      <c r="M43" s="284"/>
      <c r="N43" s="285"/>
    </row>
    <row r="44" spans="2:14" ht="18.75">
      <c r="B44" s="162" t="s">
        <v>283</v>
      </c>
      <c r="C44" s="289">
        <f>C43+D43+H43+K43+L43</f>
        <v>103</v>
      </c>
      <c r="D44" s="290"/>
      <c r="E44" s="290"/>
      <c r="F44" s="290"/>
      <c r="G44" s="290"/>
      <c r="H44" s="290"/>
      <c r="I44" s="290"/>
      <c r="J44" s="290"/>
      <c r="K44" s="290"/>
      <c r="L44" s="290"/>
      <c r="M44" s="290"/>
      <c r="N44" s="291"/>
    </row>
    <row r="45" spans="2:14" ht="18.75">
      <c r="B45" s="188" t="s">
        <v>284</v>
      </c>
      <c r="C45" s="292">
        <v>96</v>
      </c>
      <c r="D45" s="293"/>
      <c r="E45" s="293"/>
      <c r="F45" s="293"/>
      <c r="G45" s="293"/>
      <c r="H45" s="293"/>
      <c r="I45" s="293"/>
      <c r="J45" s="293"/>
      <c r="K45" s="293"/>
      <c r="L45" s="293"/>
      <c r="M45" s="293"/>
      <c r="N45" s="294"/>
    </row>
    <row r="46" spans="2:14" ht="18.75">
      <c r="B46" s="163" t="s">
        <v>315</v>
      </c>
      <c r="C46" s="286">
        <f>SUM(C33:N33)</f>
        <v>11</v>
      </c>
      <c r="D46" s="287"/>
      <c r="E46" s="287"/>
      <c r="F46" s="287"/>
      <c r="G46" s="287"/>
      <c r="H46" s="287"/>
      <c r="I46" s="287"/>
      <c r="J46" s="287"/>
      <c r="K46" s="287"/>
      <c r="L46" s="287"/>
      <c r="M46" s="287"/>
      <c r="N46" s="288"/>
    </row>
    <row r="47" spans="2:14" ht="21">
      <c r="B47" s="164" t="s">
        <v>240</v>
      </c>
      <c r="C47" s="279">
        <f>SUM(C43:N43)-SUM(C45:N45)</f>
        <v>7</v>
      </c>
      <c r="D47" s="279"/>
      <c r="E47" s="279"/>
      <c r="F47" s="279"/>
      <c r="G47" s="279"/>
      <c r="H47" s="279"/>
      <c r="I47" s="279"/>
      <c r="J47" s="279"/>
      <c r="K47" s="279"/>
      <c r="L47" s="187" t="s">
        <v>250</v>
      </c>
      <c r="M47" s="181"/>
      <c r="N47" s="182"/>
    </row>
    <row r="48" spans="2:14">
      <c r="B48" s="143" t="s">
        <v>249</v>
      </c>
    </row>
    <row r="49" spans="2:14">
      <c r="B49" s="143" t="s">
        <v>247</v>
      </c>
    </row>
    <row r="50" spans="2:14">
      <c r="B50" s="143" t="s">
        <v>248</v>
      </c>
    </row>
    <row r="52" spans="2:14">
      <c r="B52" s="277" t="s">
        <v>357</v>
      </c>
      <c r="C52" s="278"/>
      <c r="D52" s="278"/>
      <c r="E52" s="278"/>
      <c r="F52" s="278"/>
      <c r="G52" s="278"/>
      <c r="H52" s="278"/>
      <c r="I52" s="278"/>
    </row>
    <row r="53" spans="2:14">
      <c r="B53" s="192" t="s">
        <v>251</v>
      </c>
      <c r="C53" s="193">
        <v>41640</v>
      </c>
      <c r="D53" s="193">
        <v>41671</v>
      </c>
      <c r="E53" s="193">
        <v>41699</v>
      </c>
      <c r="F53" s="193">
        <v>41730</v>
      </c>
      <c r="G53" s="193">
        <v>41760</v>
      </c>
      <c r="H53" s="193">
        <v>41791</v>
      </c>
      <c r="I53" s="193">
        <v>41821</v>
      </c>
      <c r="J53" s="193">
        <v>41852</v>
      </c>
      <c r="K53" s="193">
        <v>41883</v>
      </c>
      <c r="L53" s="193">
        <v>41913</v>
      </c>
      <c r="M53" s="193">
        <v>41944</v>
      </c>
      <c r="N53" s="193">
        <v>41974</v>
      </c>
    </row>
    <row r="54" spans="2:14">
      <c r="B54" s="194" t="s">
        <v>252</v>
      </c>
      <c r="C54" s="195">
        <v>20</v>
      </c>
      <c r="D54" s="195">
        <v>21</v>
      </c>
      <c r="E54" s="195">
        <v>21</v>
      </c>
      <c r="F54" s="195">
        <v>21</v>
      </c>
      <c r="G54" s="202">
        <v>21</v>
      </c>
      <c r="H54" s="196">
        <v>20</v>
      </c>
      <c r="I54" s="196">
        <v>23</v>
      </c>
      <c r="J54" s="196">
        <v>21</v>
      </c>
      <c r="K54" s="196">
        <v>22</v>
      </c>
      <c r="L54" s="196">
        <v>21</v>
      </c>
      <c r="M54" s="196">
        <v>20</v>
      </c>
      <c r="N54" s="196">
        <v>23</v>
      </c>
    </row>
    <row r="55" spans="2:14" ht="25.5">
      <c r="B55" s="203" t="s">
        <v>258</v>
      </c>
      <c r="C55" s="195">
        <f>C7*$C$35/60</f>
        <v>6091.8659803245846</v>
      </c>
      <c r="D55" s="195">
        <f>D7*$C$35/60</f>
        <v>4755.4223522405791</v>
      </c>
      <c r="E55" s="195">
        <f t="shared" ref="E55:H55" si="5">E7*$C$35/60</f>
        <v>6515.0033045768878</v>
      </c>
      <c r="F55" s="195">
        <f t="shared" si="5"/>
        <v>6293.8717024923862</v>
      </c>
      <c r="G55" s="195">
        <f t="shared" si="5"/>
        <v>6326.1124714948228</v>
      </c>
      <c r="H55" s="195">
        <f t="shared" si="5"/>
        <v>6807.1738892091271</v>
      </c>
      <c r="I55" s="195">
        <f>I7*$C$35/60</f>
        <v>7098.2515664175562</v>
      </c>
      <c r="J55" s="195">
        <f>J13*$C$35/60</f>
        <v>6885.7721481048957</v>
      </c>
      <c r="K55" s="195">
        <f t="shared" ref="K55:N55" si="6">K13*$C$35/60</f>
        <v>6054.798203533649</v>
      </c>
      <c r="L55" s="195">
        <f t="shared" si="6"/>
        <v>5214.6256214786572</v>
      </c>
      <c r="M55" s="195">
        <f t="shared" si="6"/>
        <v>5987.8576238252026</v>
      </c>
      <c r="N55" s="195">
        <f t="shared" si="6"/>
        <v>5644.6846927484321</v>
      </c>
    </row>
    <row r="56" spans="2:14" ht="25.5">
      <c r="B56" s="203" t="s">
        <v>259</v>
      </c>
      <c r="C56" s="195">
        <f t="shared" ref="C56:I56" si="7">(C8*$D$35*0.6+C8*$H$35*0.4)/60</f>
        <v>16908.397155804363</v>
      </c>
      <c r="D56" s="195">
        <f t="shared" si="7"/>
        <v>16039.057974827876</v>
      </c>
      <c r="E56" s="195">
        <f t="shared" si="7"/>
        <v>18530.376457632927</v>
      </c>
      <c r="F56" s="195">
        <f t="shared" si="7"/>
        <v>18104.870387384122</v>
      </c>
      <c r="G56" s="195">
        <f t="shared" si="7"/>
        <v>16539.465862686022</v>
      </c>
      <c r="H56" s="195">
        <f t="shared" si="7"/>
        <v>17775.780486611169</v>
      </c>
      <c r="I56" s="195">
        <f t="shared" si="7"/>
        <v>18075.967268209915</v>
      </c>
      <c r="J56" s="195">
        <f>(J14*$D$35*0.6+J14*$H$35*0.4)/60</f>
        <v>18918.141863496367</v>
      </c>
      <c r="K56" s="195">
        <f t="shared" ref="K56:N56" si="8">(K14*$D$35*0.6+K14*$H$35*0.4)/60</f>
        <v>17304.384376269991</v>
      </c>
      <c r="L56" s="195">
        <f t="shared" si="8"/>
        <v>16991.84676304417</v>
      </c>
      <c r="M56" s="195">
        <f t="shared" si="8"/>
        <v>18944.618279682258</v>
      </c>
      <c r="N56" s="195">
        <f t="shared" si="8"/>
        <v>18205.995085046252</v>
      </c>
    </row>
    <row r="57" spans="2:14" ht="25.5">
      <c r="B57" s="203" t="s">
        <v>260</v>
      </c>
      <c r="C57" s="195">
        <f>C9*$L$35/60</f>
        <v>2963.1875</v>
      </c>
      <c r="D57" s="195">
        <f t="shared" ref="D57:H57" si="9">D9*$L$35/60</f>
        <v>3223.3401666666668</v>
      </c>
      <c r="E57" s="195">
        <f t="shared" si="9"/>
        <v>3691.3718333333331</v>
      </c>
      <c r="F57" s="195">
        <f t="shared" si="9"/>
        <v>3576.4913333333329</v>
      </c>
      <c r="G57" s="195">
        <f t="shared" si="9"/>
        <v>3775.8606666666665</v>
      </c>
      <c r="H57" s="195">
        <f t="shared" si="9"/>
        <v>3694.4110000000001</v>
      </c>
      <c r="I57" s="195">
        <f>I9*$L$35/60</f>
        <v>4026.8958333333335</v>
      </c>
      <c r="J57" s="195">
        <f>J15*$L$35/60</f>
        <v>3521.786333333333</v>
      </c>
      <c r="K57" s="195">
        <f t="shared" ref="K57:N57" si="10">K15*$L$35/60</f>
        <v>3159.2137499999999</v>
      </c>
      <c r="L57" s="195">
        <f t="shared" si="10"/>
        <v>3046.1567500000001</v>
      </c>
      <c r="M57" s="195">
        <f t="shared" si="10"/>
        <v>3226.9871666666663</v>
      </c>
      <c r="N57" s="195">
        <f t="shared" si="10"/>
        <v>3308.7407499999999</v>
      </c>
    </row>
    <row r="58" spans="2:14" ht="25.5">
      <c r="B58" s="203" t="s">
        <v>273</v>
      </c>
      <c r="C58" s="195">
        <f>C54*8</f>
        <v>160</v>
      </c>
      <c r="D58" s="195">
        <f t="shared" ref="D58:H58" si="11">D54*8</f>
        <v>168</v>
      </c>
      <c r="E58" s="195">
        <f t="shared" si="11"/>
        <v>168</v>
      </c>
      <c r="F58" s="195">
        <f t="shared" si="11"/>
        <v>168</v>
      </c>
      <c r="G58" s="195">
        <f t="shared" si="11"/>
        <v>168</v>
      </c>
      <c r="H58" s="195">
        <f t="shared" si="11"/>
        <v>160</v>
      </c>
      <c r="I58" s="195">
        <f>I54*8</f>
        <v>184</v>
      </c>
      <c r="J58" s="195">
        <f t="shared" ref="J58:N58" si="12">J54*8</f>
        <v>168</v>
      </c>
      <c r="K58" s="195">
        <f t="shared" si="12"/>
        <v>176</v>
      </c>
      <c r="L58" s="195">
        <f t="shared" si="12"/>
        <v>168</v>
      </c>
      <c r="M58" s="195">
        <f t="shared" si="12"/>
        <v>160</v>
      </c>
      <c r="N58" s="195">
        <f t="shared" si="12"/>
        <v>184</v>
      </c>
    </row>
    <row r="59" spans="2:14">
      <c r="B59" s="194" t="s">
        <v>278</v>
      </c>
      <c r="C59" s="195">
        <v>2</v>
      </c>
      <c r="D59" s="195">
        <v>2</v>
      </c>
      <c r="E59" s="195">
        <v>2</v>
      </c>
      <c r="F59" s="195">
        <v>2</v>
      </c>
      <c r="G59" s="197">
        <v>2</v>
      </c>
      <c r="H59" s="197">
        <v>2</v>
      </c>
      <c r="I59" s="197">
        <v>2</v>
      </c>
      <c r="J59" s="197">
        <v>2</v>
      </c>
      <c r="K59" s="197">
        <v>2</v>
      </c>
      <c r="L59" s="197">
        <v>2</v>
      </c>
      <c r="M59" s="197">
        <v>2</v>
      </c>
      <c r="N59" s="197">
        <v>2</v>
      </c>
    </row>
    <row r="60" spans="2:14">
      <c r="B60" s="194" t="s">
        <v>276</v>
      </c>
      <c r="C60" s="195">
        <f>C54*3</f>
        <v>60</v>
      </c>
      <c r="D60" s="195">
        <f t="shared" ref="D60:G60" si="13">D54*3</f>
        <v>63</v>
      </c>
      <c r="E60" s="195">
        <f t="shared" si="13"/>
        <v>63</v>
      </c>
      <c r="F60" s="195">
        <f t="shared" si="13"/>
        <v>63</v>
      </c>
      <c r="G60" s="195">
        <f t="shared" si="13"/>
        <v>63</v>
      </c>
      <c r="H60" s="195">
        <f>H54*3</f>
        <v>60</v>
      </c>
      <c r="I60" s="195">
        <f>I54*3</f>
        <v>69</v>
      </c>
      <c r="J60" s="195">
        <f t="shared" ref="J60:N60" si="14">J54*3</f>
        <v>63</v>
      </c>
      <c r="K60" s="195">
        <f t="shared" si="14"/>
        <v>66</v>
      </c>
      <c r="L60" s="195">
        <f t="shared" si="14"/>
        <v>63</v>
      </c>
      <c r="M60" s="195">
        <f t="shared" si="14"/>
        <v>60</v>
      </c>
      <c r="N60" s="195">
        <f t="shared" si="14"/>
        <v>69</v>
      </c>
    </row>
    <row r="61" spans="2:14">
      <c r="B61" s="194" t="s">
        <v>277</v>
      </c>
      <c r="C61" s="197">
        <f>11*C59</f>
        <v>22</v>
      </c>
      <c r="D61" s="197">
        <f t="shared" ref="D61:N61" si="15">11*D59</f>
        <v>22</v>
      </c>
      <c r="E61" s="197">
        <f t="shared" si="15"/>
        <v>22</v>
      </c>
      <c r="F61" s="197">
        <f t="shared" si="15"/>
        <v>22</v>
      </c>
      <c r="G61" s="197">
        <f t="shared" si="15"/>
        <v>22</v>
      </c>
      <c r="H61" s="197">
        <f t="shared" si="15"/>
        <v>22</v>
      </c>
      <c r="I61" s="197">
        <f t="shared" si="15"/>
        <v>22</v>
      </c>
      <c r="J61" s="197">
        <f t="shared" si="15"/>
        <v>22</v>
      </c>
      <c r="K61" s="197">
        <f t="shared" si="15"/>
        <v>22</v>
      </c>
      <c r="L61" s="197">
        <f t="shared" si="15"/>
        <v>22</v>
      </c>
      <c r="M61" s="197">
        <f t="shared" si="15"/>
        <v>22</v>
      </c>
      <c r="N61" s="197">
        <f t="shared" si="15"/>
        <v>22</v>
      </c>
    </row>
    <row r="62" spans="2:14">
      <c r="B62" s="204" t="s">
        <v>253</v>
      </c>
      <c r="C62" s="205">
        <f>C55/(C58+C60+C61)</f>
        <v>25.172999918696629</v>
      </c>
      <c r="D62" s="205">
        <f t="shared" ref="D62:H62" si="16">D55/(D58+D60+D61)</f>
        <v>18.796135779607031</v>
      </c>
      <c r="E62" s="205">
        <f t="shared" si="16"/>
        <v>25.751001203861218</v>
      </c>
      <c r="F62" s="205">
        <f t="shared" si="16"/>
        <v>24.876963250958049</v>
      </c>
      <c r="G62" s="205">
        <f t="shared" si="16"/>
        <v>25.004397120532897</v>
      </c>
      <c r="H62" s="205">
        <f t="shared" si="16"/>
        <v>28.128817724004659</v>
      </c>
      <c r="I62" s="205">
        <f>I55/(I58+I60+I61)</f>
        <v>25.811823877882023</v>
      </c>
      <c r="J62" s="205">
        <f t="shared" ref="J62:N62" si="17">J55/(J58+J60+J61)</f>
        <v>27.216490703971921</v>
      </c>
      <c r="K62" s="205">
        <f t="shared" si="17"/>
        <v>22.934841680051701</v>
      </c>
      <c r="L62" s="205">
        <f t="shared" si="17"/>
        <v>20.611168464342519</v>
      </c>
      <c r="M62" s="205">
        <f t="shared" si="17"/>
        <v>24.743213321591746</v>
      </c>
      <c r="N62" s="205">
        <f t="shared" si="17"/>
        <v>20.526126155448843</v>
      </c>
    </row>
    <row r="63" spans="2:14">
      <c r="B63" s="204" t="s">
        <v>257</v>
      </c>
      <c r="C63" s="205">
        <f>C56/(C58+C60+C61)</f>
        <v>69.869409734728777</v>
      </c>
      <c r="D63" s="205">
        <f t="shared" ref="D63:H63" si="18">D56/(D58+D60+D61)</f>
        <v>63.395486066513342</v>
      </c>
      <c r="E63" s="205">
        <f t="shared" si="18"/>
        <v>73.242594694201287</v>
      </c>
      <c r="F63" s="205">
        <f t="shared" si="18"/>
        <v>71.560752519304828</v>
      </c>
      <c r="G63" s="205">
        <f t="shared" si="18"/>
        <v>65.373382856466492</v>
      </c>
      <c r="H63" s="205">
        <f t="shared" si="18"/>
        <v>73.453638374426319</v>
      </c>
      <c r="I63" s="205">
        <f>I56/(I58+I60+I61)</f>
        <v>65.730790066217878</v>
      </c>
      <c r="J63" s="205">
        <f t="shared" ref="J63:N63" si="19">J56/(J58+J60+J61)</f>
        <v>74.775264282594335</v>
      </c>
      <c r="K63" s="205">
        <f t="shared" si="19"/>
        <v>65.546910516174208</v>
      </c>
      <c r="L63" s="205">
        <f t="shared" si="19"/>
        <v>67.161449656301073</v>
      </c>
      <c r="M63" s="205">
        <f t="shared" si="19"/>
        <v>78.283546610257261</v>
      </c>
      <c r="N63" s="205">
        <f t="shared" si="19"/>
        <v>66.203618491077279</v>
      </c>
    </row>
    <row r="64" spans="2:14">
      <c r="B64" s="204" t="s">
        <v>254</v>
      </c>
      <c r="C64" s="205">
        <v>4</v>
      </c>
      <c r="D64" s="199">
        <v>4</v>
      </c>
      <c r="E64" s="199">
        <v>4</v>
      </c>
      <c r="F64" s="199">
        <v>4</v>
      </c>
      <c r="G64" s="200">
        <v>4</v>
      </c>
      <c r="H64" s="200">
        <v>4</v>
      </c>
      <c r="I64" s="200">
        <v>4</v>
      </c>
      <c r="J64" s="200">
        <v>4</v>
      </c>
      <c r="K64" s="200">
        <v>4</v>
      </c>
      <c r="L64" s="200">
        <v>4</v>
      </c>
      <c r="M64" s="200">
        <v>4</v>
      </c>
      <c r="N64" s="200">
        <v>4</v>
      </c>
    </row>
    <row r="65" spans="2:14">
      <c r="B65" s="204" t="s">
        <v>255</v>
      </c>
      <c r="C65" s="205">
        <f>C57/(C58+C60+C61)</f>
        <v>12.244576446280991</v>
      </c>
      <c r="D65" s="205">
        <f>D57/(D58+D60+D61)</f>
        <v>12.740474967061925</v>
      </c>
      <c r="E65" s="205">
        <f>E57/(E58+E60+E61)</f>
        <v>14.590402503293808</v>
      </c>
      <c r="F65" s="205">
        <f t="shared" ref="F65:N65" si="20">F57/(F58+F60+F61)</f>
        <v>14.136329380764161</v>
      </c>
      <c r="G65" s="205">
        <f t="shared" si="20"/>
        <v>14.92435046113307</v>
      </c>
      <c r="H65" s="205">
        <f t="shared" si="20"/>
        <v>15.266161157024793</v>
      </c>
      <c r="I65" s="205">
        <f t="shared" si="20"/>
        <v>14.643257575757577</v>
      </c>
      <c r="J65" s="205">
        <f t="shared" si="20"/>
        <v>13.920104084321475</v>
      </c>
      <c r="K65" s="205">
        <f t="shared" si="20"/>
        <v>11.96671875</v>
      </c>
      <c r="L65" s="205">
        <f t="shared" si="20"/>
        <v>12.040145256916997</v>
      </c>
      <c r="M65" s="205">
        <f t="shared" si="20"/>
        <v>13.334657713498622</v>
      </c>
      <c r="N65" s="205">
        <f t="shared" si="20"/>
        <v>12.031784545454546</v>
      </c>
    </row>
    <row r="66" spans="2:14">
      <c r="B66" s="198" t="s">
        <v>281</v>
      </c>
      <c r="C66" s="221">
        <f>C54+C59</f>
        <v>22</v>
      </c>
      <c r="D66" s="221">
        <f t="shared" ref="D66:N66" si="21">D54+D59</f>
        <v>23</v>
      </c>
      <c r="E66" s="221">
        <f t="shared" si="21"/>
        <v>23</v>
      </c>
      <c r="F66" s="221">
        <f t="shared" si="21"/>
        <v>23</v>
      </c>
      <c r="G66" s="221">
        <f t="shared" si="21"/>
        <v>23</v>
      </c>
      <c r="H66" s="221">
        <f t="shared" si="21"/>
        <v>22</v>
      </c>
      <c r="I66" s="221">
        <f t="shared" si="21"/>
        <v>25</v>
      </c>
      <c r="J66" s="221">
        <f t="shared" si="21"/>
        <v>23</v>
      </c>
      <c r="K66" s="221">
        <f t="shared" si="21"/>
        <v>24</v>
      </c>
      <c r="L66" s="221">
        <f t="shared" si="21"/>
        <v>23</v>
      </c>
      <c r="M66" s="221">
        <f t="shared" si="21"/>
        <v>22</v>
      </c>
      <c r="N66" s="221">
        <f t="shared" si="21"/>
        <v>25</v>
      </c>
    </row>
    <row r="67" spans="2:14">
      <c r="B67" s="207" t="s">
        <v>256</v>
      </c>
      <c r="C67" s="208">
        <f>C62+C63+C64+C65</f>
        <v>111.2869860997064</v>
      </c>
      <c r="D67" s="208">
        <f t="shared" ref="D67:N67" si="22">D62+D63+D64+D65</f>
        <v>98.932096813182298</v>
      </c>
      <c r="E67" s="208">
        <f t="shared" si="22"/>
        <v>117.58399840135631</v>
      </c>
      <c r="F67" s="208">
        <f t="shared" si="22"/>
        <v>114.57404515102705</v>
      </c>
      <c r="G67" s="208">
        <f t="shared" si="22"/>
        <v>109.30213043813247</v>
      </c>
      <c r="H67" s="208">
        <f t="shared" si="22"/>
        <v>120.84861725545578</v>
      </c>
      <c r="I67" s="208">
        <f t="shared" si="22"/>
        <v>110.18587151985747</v>
      </c>
      <c r="J67" s="208">
        <f>J62+J63+J64+J65</f>
        <v>119.91185907088774</v>
      </c>
      <c r="K67" s="208">
        <f t="shared" si="22"/>
        <v>104.44847094622591</v>
      </c>
      <c r="L67" s="208">
        <f t="shared" si="22"/>
        <v>103.81276337756059</v>
      </c>
      <c r="M67" s="208">
        <f t="shared" si="22"/>
        <v>120.36141764534761</v>
      </c>
      <c r="N67" s="208">
        <f t="shared" si="22"/>
        <v>102.76152919198066</v>
      </c>
    </row>
    <row r="68" spans="2:14">
      <c r="B68" s="209" t="s">
        <v>318</v>
      </c>
      <c r="C68" s="210">
        <v>96</v>
      </c>
      <c r="D68" s="210">
        <v>96</v>
      </c>
      <c r="E68" s="210">
        <v>96</v>
      </c>
      <c r="F68" s="210">
        <v>96</v>
      </c>
      <c r="G68" s="210">
        <v>96</v>
      </c>
      <c r="H68" s="210">
        <v>96</v>
      </c>
      <c r="I68" s="210">
        <v>96</v>
      </c>
      <c r="J68" s="210">
        <v>96</v>
      </c>
      <c r="K68" s="210">
        <v>96</v>
      </c>
      <c r="L68" s="210">
        <v>96</v>
      </c>
      <c r="M68" s="210">
        <v>96</v>
      </c>
      <c r="N68" s="210">
        <v>96</v>
      </c>
    </row>
    <row r="69" spans="2:14">
      <c r="B69" s="201" t="s">
        <v>316</v>
      </c>
      <c r="C69" s="212">
        <v>11</v>
      </c>
      <c r="D69" s="212">
        <v>11</v>
      </c>
      <c r="E69" s="212">
        <v>11</v>
      </c>
      <c r="F69" s="212">
        <v>11</v>
      </c>
      <c r="G69" s="212">
        <v>11</v>
      </c>
      <c r="H69" s="212">
        <v>11</v>
      </c>
      <c r="I69" s="212">
        <v>11</v>
      </c>
      <c r="J69" s="212">
        <v>11</v>
      </c>
      <c r="K69" s="212">
        <v>11</v>
      </c>
      <c r="L69" s="212">
        <v>11</v>
      </c>
      <c r="M69" s="212">
        <v>11</v>
      </c>
      <c r="N69" s="212">
        <v>11</v>
      </c>
    </row>
    <row r="70" spans="2:14">
      <c r="B70" s="211" t="s">
        <v>279</v>
      </c>
      <c r="C70" s="214">
        <f>C68-C67</f>
        <v>-15.286986099706397</v>
      </c>
      <c r="D70" s="214">
        <f t="shared" ref="D70:N70" si="23">D68-D67</f>
        <v>-2.932096813182298</v>
      </c>
      <c r="E70" s="214">
        <f t="shared" si="23"/>
        <v>-21.583998401356311</v>
      </c>
      <c r="F70" s="214">
        <f t="shared" si="23"/>
        <v>-18.57404515102705</v>
      </c>
      <c r="G70" s="214">
        <f t="shared" si="23"/>
        <v>-13.302130438132465</v>
      </c>
      <c r="H70" s="214">
        <f t="shared" si="23"/>
        <v>-24.848617255455778</v>
      </c>
      <c r="I70" s="214">
        <f t="shared" si="23"/>
        <v>-14.185871519857471</v>
      </c>
      <c r="J70" s="214">
        <f t="shared" si="23"/>
        <v>-23.911859070887743</v>
      </c>
      <c r="K70" s="214">
        <f t="shared" si="23"/>
        <v>-8.4484709462259104</v>
      </c>
      <c r="L70" s="214">
        <f t="shared" si="23"/>
        <v>-7.8127633775605858</v>
      </c>
      <c r="M70" s="214">
        <f t="shared" si="23"/>
        <v>-24.361417645347615</v>
      </c>
      <c r="N70" s="214">
        <f t="shared" si="23"/>
        <v>-6.7615291919806566</v>
      </c>
    </row>
    <row r="71" spans="2:14">
      <c r="B71" s="201" t="s">
        <v>280</v>
      </c>
      <c r="C71" s="215">
        <f>C70*(C54+C59)/C68</f>
        <v>-3.5032676478493827</v>
      </c>
      <c r="D71" s="215">
        <f t="shared" ref="D71:N71" si="24">D70*(D54+D59)/D68</f>
        <v>-0.70248152815825893</v>
      </c>
      <c r="E71" s="215">
        <f t="shared" si="24"/>
        <v>-5.171166283658283</v>
      </c>
      <c r="F71" s="215">
        <f t="shared" si="24"/>
        <v>-4.4500316507668973</v>
      </c>
      <c r="G71" s="215">
        <f t="shared" si="24"/>
        <v>-3.1869687508025701</v>
      </c>
      <c r="H71" s="215">
        <f t="shared" si="24"/>
        <v>-5.6944747877086153</v>
      </c>
      <c r="I71" s="215">
        <f t="shared" si="24"/>
        <v>-3.6942373749628832</v>
      </c>
      <c r="J71" s="215">
        <f t="shared" si="24"/>
        <v>-5.7288829024001879</v>
      </c>
      <c r="K71" s="215">
        <f t="shared" si="24"/>
        <v>-2.1121177365564776</v>
      </c>
      <c r="L71" s="215">
        <f t="shared" si="24"/>
        <v>-1.8718078925405568</v>
      </c>
      <c r="M71" s="215">
        <f t="shared" si="24"/>
        <v>-5.5828248770588287</v>
      </c>
      <c r="N71" s="215">
        <f t="shared" si="24"/>
        <v>-1.7608148937449626</v>
      </c>
    </row>
    <row r="74" spans="2:14">
      <c r="B74" s="277" t="s">
        <v>358</v>
      </c>
      <c r="C74" s="278"/>
      <c r="D74" s="278"/>
      <c r="E74" s="278"/>
      <c r="F74" s="278"/>
      <c r="G74" s="278"/>
    </row>
    <row r="75" spans="2:14">
      <c r="B75" s="192" t="s">
        <v>251</v>
      </c>
      <c r="C75" s="193">
        <v>41640</v>
      </c>
      <c r="D75" s="193">
        <v>41671</v>
      </c>
      <c r="E75" s="193">
        <v>41699</v>
      </c>
      <c r="F75" s="193">
        <v>41730</v>
      </c>
      <c r="G75" s="193">
        <v>41760</v>
      </c>
      <c r="H75" s="193">
        <v>41791</v>
      </c>
      <c r="I75" s="193">
        <v>41821</v>
      </c>
      <c r="J75" s="193">
        <v>41852</v>
      </c>
      <c r="K75" s="193">
        <v>41883</v>
      </c>
      <c r="L75" s="193">
        <v>41913</v>
      </c>
      <c r="M75" s="193">
        <v>41944</v>
      </c>
      <c r="N75" s="193">
        <v>41974</v>
      </c>
    </row>
    <row r="76" spans="2:14">
      <c r="B76" s="194" t="s">
        <v>252</v>
      </c>
      <c r="C76" s="195">
        <v>20</v>
      </c>
      <c r="D76" s="195">
        <v>21</v>
      </c>
      <c r="E76" s="195">
        <v>21</v>
      </c>
      <c r="F76" s="195">
        <v>21</v>
      </c>
      <c r="G76" s="202">
        <v>21</v>
      </c>
      <c r="H76" s="196">
        <v>20</v>
      </c>
      <c r="I76" s="196">
        <v>23</v>
      </c>
      <c r="J76" s="196">
        <v>21</v>
      </c>
      <c r="K76" s="196">
        <v>22</v>
      </c>
      <c r="L76" s="196">
        <v>21</v>
      </c>
      <c r="M76" s="196">
        <v>20</v>
      </c>
      <c r="N76" s="196">
        <v>23</v>
      </c>
    </row>
    <row r="77" spans="2:14" ht="25.5">
      <c r="B77" s="203" t="s">
        <v>258</v>
      </c>
      <c r="C77" s="195">
        <f>C25*$C$35/60</f>
        <v>5934.6317156557025</v>
      </c>
      <c r="D77" s="195">
        <f t="shared" ref="D77:N77" si="25">D25*$C$35/60</f>
        <v>4530.4070913090582</v>
      </c>
      <c r="E77" s="195">
        <f t="shared" si="25"/>
        <v>6817.33864176729</v>
      </c>
      <c r="F77" s="195">
        <f t="shared" si="25"/>
        <v>6490.8864777424396</v>
      </c>
      <c r="G77" s="195">
        <f t="shared" si="25"/>
        <v>6647.5398409191703</v>
      </c>
      <c r="H77" s="195">
        <f t="shared" si="25"/>
        <v>6448.3062542124926</v>
      </c>
      <c r="I77" s="195">
        <f t="shared" si="25"/>
        <v>6898.6745323921086</v>
      </c>
      <c r="J77" s="195">
        <f t="shared" si="25"/>
        <v>7163.849695993671</v>
      </c>
      <c r="K77" s="195">
        <f t="shared" si="25"/>
        <v>6736.189237907779</v>
      </c>
      <c r="L77" s="195">
        <f t="shared" si="25"/>
        <v>6663.8473014659276</v>
      </c>
      <c r="M77" s="195">
        <f t="shared" si="25"/>
        <v>6559.8844030030941</v>
      </c>
      <c r="N77" s="195">
        <f t="shared" si="25"/>
        <v>7097.3001603362472</v>
      </c>
    </row>
    <row r="78" spans="2:14" ht="25.5">
      <c r="B78" s="203" t="s">
        <v>259</v>
      </c>
      <c r="C78" s="195">
        <f>(C26*$D$35*0.6+C26*$H$35*0.4)/60</f>
        <v>17030.195756346369</v>
      </c>
      <c r="D78" s="195">
        <f t="shared" ref="D78:N78" si="26">(D26*$D$35*0.6+D26*$H$35*0.4)/60</f>
        <v>13000.590991585826</v>
      </c>
      <c r="E78" s="195">
        <f t="shared" si="26"/>
        <v>19563.237816480709</v>
      </c>
      <c r="F78" s="195">
        <f t="shared" si="26"/>
        <v>18626.440973003489</v>
      </c>
      <c r="G78" s="195">
        <f t="shared" si="26"/>
        <v>19075.978125199792</v>
      </c>
      <c r="H78" s="195">
        <f t="shared" si="26"/>
        <v>18504.251496586436</v>
      </c>
      <c r="I78" s="195">
        <f t="shared" si="26"/>
        <v>19796.641708368952</v>
      </c>
      <c r="J78" s="195">
        <f t="shared" si="26"/>
        <v>20557.596248132981</v>
      </c>
      <c r="K78" s="195">
        <f t="shared" si="26"/>
        <v>19330.36907256311</v>
      </c>
      <c r="L78" s="195">
        <f t="shared" si="26"/>
        <v>19122.774499213621</v>
      </c>
      <c r="M78" s="195">
        <f t="shared" si="26"/>
        <v>18824.439472366284</v>
      </c>
      <c r="N78" s="195">
        <f t="shared" si="26"/>
        <v>20366.623720427506</v>
      </c>
    </row>
    <row r="79" spans="2:14" ht="25.5">
      <c r="B79" s="203" t="s">
        <v>260</v>
      </c>
      <c r="C79" s="195">
        <f>C27*$L$35/60</f>
        <v>3140.9603332700094</v>
      </c>
      <c r="D79" s="195">
        <f t="shared" ref="D79:N79" si="27">D27*$L$35/60</f>
        <v>2397.7610826006744</v>
      </c>
      <c r="E79" s="195">
        <f t="shared" si="27"/>
        <v>3608.1413772942165</v>
      </c>
      <c r="F79" s="195">
        <f t="shared" si="27"/>
        <v>3435.3634616558711</v>
      </c>
      <c r="G79" s="195">
        <f t="shared" si="27"/>
        <v>3518.2737454588955</v>
      </c>
      <c r="H79" s="195">
        <f t="shared" si="27"/>
        <v>3412.8274729884506</v>
      </c>
      <c r="I79" s="195">
        <f t="shared" si="27"/>
        <v>3651.1891717259755</v>
      </c>
      <c r="J79" s="195">
        <f t="shared" si="27"/>
        <v>3791.535651532577</v>
      </c>
      <c r="K79" s="195">
        <f t="shared" si="27"/>
        <v>3565.1922827583517</v>
      </c>
      <c r="L79" s="195">
        <f t="shared" si="27"/>
        <v>3526.9046242004715</v>
      </c>
      <c r="M79" s="195">
        <f t="shared" si="27"/>
        <v>3471.8812704610805</v>
      </c>
      <c r="N79" s="195">
        <f t="shared" si="27"/>
        <v>3756.3136762335739</v>
      </c>
    </row>
    <row r="80" spans="2:14" ht="25.5">
      <c r="B80" s="203" t="s">
        <v>273</v>
      </c>
      <c r="C80" s="195">
        <f>C76*8</f>
        <v>160</v>
      </c>
      <c r="D80" s="195">
        <f t="shared" ref="D80:H80" si="28">D76*8</f>
        <v>168</v>
      </c>
      <c r="E80" s="195">
        <f t="shared" si="28"/>
        <v>168</v>
      </c>
      <c r="F80" s="195">
        <f t="shared" si="28"/>
        <v>168</v>
      </c>
      <c r="G80" s="195">
        <f t="shared" si="28"/>
        <v>168</v>
      </c>
      <c r="H80" s="195">
        <f t="shared" si="28"/>
        <v>160</v>
      </c>
      <c r="I80" s="195">
        <f>I76*8</f>
        <v>184</v>
      </c>
      <c r="J80" s="195">
        <f t="shared" ref="J80:N80" si="29">J76*8</f>
        <v>168</v>
      </c>
      <c r="K80" s="195">
        <f t="shared" si="29"/>
        <v>176</v>
      </c>
      <c r="L80" s="195">
        <f t="shared" si="29"/>
        <v>168</v>
      </c>
      <c r="M80" s="195">
        <f t="shared" si="29"/>
        <v>160</v>
      </c>
      <c r="N80" s="195">
        <f t="shared" si="29"/>
        <v>184</v>
      </c>
    </row>
    <row r="81" spans="2:14">
      <c r="B81" s="194" t="s">
        <v>278</v>
      </c>
      <c r="C81" s="195">
        <v>2</v>
      </c>
      <c r="D81" s="195">
        <v>2</v>
      </c>
      <c r="E81" s="195">
        <v>2</v>
      </c>
      <c r="F81" s="195">
        <v>2</v>
      </c>
      <c r="G81" s="197">
        <v>2</v>
      </c>
      <c r="H81" s="197">
        <v>2</v>
      </c>
      <c r="I81" s="197">
        <v>2</v>
      </c>
      <c r="J81" s="197">
        <v>2</v>
      </c>
      <c r="K81" s="197">
        <v>2</v>
      </c>
      <c r="L81" s="197">
        <v>2</v>
      </c>
      <c r="M81" s="197">
        <v>2</v>
      </c>
      <c r="N81" s="197">
        <v>2</v>
      </c>
    </row>
    <row r="82" spans="2:14">
      <c r="B82" s="194" t="s">
        <v>276</v>
      </c>
      <c r="C82" s="195">
        <f>C76*3</f>
        <v>60</v>
      </c>
      <c r="D82" s="195">
        <f t="shared" ref="D82:G82" si="30">D76*3</f>
        <v>63</v>
      </c>
      <c r="E82" s="195">
        <f t="shared" si="30"/>
        <v>63</v>
      </c>
      <c r="F82" s="195">
        <f t="shared" si="30"/>
        <v>63</v>
      </c>
      <c r="G82" s="195">
        <f t="shared" si="30"/>
        <v>63</v>
      </c>
      <c r="H82" s="195">
        <f>H76*3</f>
        <v>60</v>
      </c>
      <c r="I82" s="195">
        <f>I76*3</f>
        <v>69</v>
      </c>
      <c r="J82" s="195">
        <f t="shared" ref="J82:N82" si="31">J76*3</f>
        <v>63</v>
      </c>
      <c r="K82" s="195">
        <f t="shared" si="31"/>
        <v>66</v>
      </c>
      <c r="L82" s="195">
        <f t="shared" si="31"/>
        <v>63</v>
      </c>
      <c r="M82" s="195">
        <f t="shared" si="31"/>
        <v>60</v>
      </c>
      <c r="N82" s="195">
        <f t="shared" si="31"/>
        <v>69</v>
      </c>
    </row>
    <row r="83" spans="2:14">
      <c r="B83" s="194" t="s">
        <v>277</v>
      </c>
      <c r="C83" s="197">
        <f>11*C81</f>
        <v>22</v>
      </c>
      <c r="D83" s="197">
        <f t="shared" ref="D83:N83" si="32">11*D81</f>
        <v>22</v>
      </c>
      <c r="E83" s="197">
        <f t="shared" si="32"/>
        <v>22</v>
      </c>
      <c r="F83" s="197">
        <f t="shared" si="32"/>
        <v>22</v>
      </c>
      <c r="G83" s="197">
        <f t="shared" si="32"/>
        <v>22</v>
      </c>
      <c r="H83" s="197">
        <f t="shared" si="32"/>
        <v>22</v>
      </c>
      <c r="I83" s="197">
        <f t="shared" si="32"/>
        <v>22</v>
      </c>
      <c r="J83" s="197">
        <f t="shared" si="32"/>
        <v>22</v>
      </c>
      <c r="K83" s="197">
        <f t="shared" si="32"/>
        <v>22</v>
      </c>
      <c r="L83" s="197">
        <f t="shared" si="32"/>
        <v>22</v>
      </c>
      <c r="M83" s="197">
        <f t="shared" si="32"/>
        <v>22</v>
      </c>
      <c r="N83" s="197">
        <f t="shared" si="32"/>
        <v>22</v>
      </c>
    </row>
    <row r="84" spans="2:14">
      <c r="B84" s="204" t="s">
        <v>253</v>
      </c>
      <c r="C84" s="205">
        <f>C77/(C80+C82+C83)</f>
        <v>24.52327155229629</v>
      </c>
      <c r="D84" s="205">
        <f t="shared" ref="D84:H84" si="33">D77/(D80+D82+D83)</f>
        <v>17.90674739647849</v>
      </c>
      <c r="E84" s="205">
        <f t="shared" si="33"/>
        <v>26.946002536629607</v>
      </c>
      <c r="F84" s="205">
        <f t="shared" si="33"/>
        <v>25.6556777776381</v>
      </c>
      <c r="G84" s="205">
        <f t="shared" si="33"/>
        <v>26.274861031301068</v>
      </c>
      <c r="H84" s="205">
        <f t="shared" si="33"/>
        <v>26.645893612448315</v>
      </c>
      <c r="I84" s="205">
        <f>I77/(I80+I82+I83)</f>
        <v>25.086089208698578</v>
      </c>
      <c r="J84" s="205">
        <f t="shared" ref="J84:N84" si="34">J77/(J80+J82+J83)</f>
        <v>28.3156114466153</v>
      </c>
      <c r="K84" s="205">
        <f t="shared" si="34"/>
        <v>25.515868325408253</v>
      </c>
      <c r="L84" s="205">
        <f t="shared" si="34"/>
        <v>26.339317397098529</v>
      </c>
      <c r="M84" s="205">
        <f t="shared" si="34"/>
        <v>27.106960342987993</v>
      </c>
      <c r="N84" s="205">
        <f t="shared" si="34"/>
        <v>25.808364219404535</v>
      </c>
    </row>
    <row r="85" spans="2:14">
      <c r="B85" s="204" t="s">
        <v>257</v>
      </c>
      <c r="C85" s="205">
        <f>C78/(C80+C82+C83)</f>
        <v>70.372709736968474</v>
      </c>
      <c r="D85" s="205">
        <f t="shared" ref="D85:H85" si="35">D78/(D80+D82+D83)</f>
        <v>51.385735144608013</v>
      </c>
      <c r="E85" s="205">
        <f t="shared" si="35"/>
        <v>77.325050658026512</v>
      </c>
      <c r="F85" s="205">
        <f t="shared" si="35"/>
        <v>73.62229633598217</v>
      </c>
      <c r="G85" s="205">
        <f t="shared" si="35"/>
        <v>75.399123024505101</v>
      </c>
      <c r="H85" s="205">
        <f t="shared" si="35"/>
        <v>76.463849159448088</v>
      </c>
      <c r="I85" s="205">
        <f>I78/(I80+I82+I83)</f>
        <v>71.987788030432554</v>
      </c>
      <c r="J85" s="205">
        <f t="shared" ref="J85:N85" si="36">J78/(J80+J82+J83)</f>
        <v>81.25532113886554</v>
      </c>
      <c r="K85" s="205">
        <f t="shared" si="36"/>
        <v>73.221094971829956</v>
      </c>
      <c r="L85" s="205">
        <f t="shared" si="36"/>
        <v>75.584088929698112</v>
      </c>
      <c r="M85" s="205">
        <f t="shared" si="36"/>
        <v>77.786939968455727</v>
      </c>
      <c r="N85" s="205">
        <f t="shared" si="36"/>
        <v>74.060449892463652</v>
      </c>
    </row>
    <row r="86" spans="2:14">
      <c r="B86" s="204" t="s">
        <v>254</v>
      </c>
      <c r="C86" s="205">
        <v>4</v>
      </c>
      <c r="D86" s="199">
        <v>4</v>
      </c>
      <c r="E86" s="199">
        <v>4</v>
      </c>
      <c r="F86" s="199">
        <v>4</v>
      </c>
      <c r="G86" s="200">
        <v>4</v>
      </c>
      <c r="H86" s="200">
        <v>4</v>
      </c>
      <c r="I86" s="200">
        <v>4</v>
      </c>
      <c r="J86" s="200">
        <v>4</v>
      </c>
      <c r="K86" s="200">
        <v>4</v>
      </c>
      <c r="L86" s="200">
        <v>4</v>
      </c>
      <c r="M86" s="200">
        <v>4</v>
      </c>
      <c r="N86" s="200">
        <v>4</v>
      </c>
    </row>
    <row r="87" spans="2:14">
      <c r="B87" s="204" t="s">
        <v>255</v>
      </c>
      <c r="C87" s="205">
        <f>C79/(C80+C82+C83)</f>
        <v>12.979174930867808</v>
      </c>
      <c r="D87" s="205">
        <f>D79/(D80+D82+D83)</f>
        <v>9.4773165320184756</v>
      </c>
      <c r="E87" s="205">
        <f>E79/(E80+E82+E83)</f>
        <v>14.261428368751844</v>
      </c>
      <c r="F87" s="205">
        <f t="shared" ref="F87:N87" si="37">F79/(F80+F82+F83)</f>
        <v>13.578511706149689</v>
      </c>
      <c r="G87" s="205">
        <f t="shared" si="37"/>
        <v>13.906220337782196</v>
      </c>
      <c r="H87" s="205">
        <f t="shared" si="37"/>
        <v>14.102592863588638</v>
      </c>
      <c r="I87" s="205">
        <f t="shared" si="37"/>
        <v>13.277051533549002</v>
      </c>
      <c r="J87" s="205">
        <f t="shared" si="37"/>
        <v>14.986306923053665</v>
      </c>
      <c r="K87" s="205">
        <f t="shared" si="37"/>
        <v>13.504516222569514</v>
      </c>
      <c r="L87" s="205">
        <f t="shared" si="37"/>
        <v>13.940334483005817</v>
      </c>
      <c r="M87" s="205">
        <f t="shared" si="37"/>
        <v>14.34661682008711</v>
      </c>
      <c r="N87" s="205">
        <f t="shared" si="37"/>
        <v>13.659322459031177</v>
      </c>
    </row>
    <row r="88" spans="2:14">
      <c r="B88" s="198" t="s">
        <v>281</v>
      </c>
      <c r="C88" s="221">
        <f>C76+C81</f>
        <v>22</v>
      </c>
      <c r="D88" s="221">
        <f t="shared" ref="D88:N88" si="38">D76+D81</f>
        <v>23</v>
      </c>
      <c r="E88" s="221">
        <f t="shared" si="38"/>
        <v>23</v>
      </c>
      <c r="F88" s="221">
        <f t="shared" si="38"/>
        <v>23</v>
      </c>
      <c r="G88" s="221">
        <f t="shared" si="38"/>
        <v>23</v>
      </c>
      <c r="H88" s="221">
        <f t="shared" si="38"/>
        <v>22</v>
      </c>
      <c r="I88" s="221">
        <f t="shared" si="38"/>
        <v>25</v>
      </c>
      <c r="J88" s="221">
        <f t="shared" si="38"/>
        <v>23</v>
      </c>
      <c r="K88" s="221">
        <f t="shared" si="38"/>
        <v>24</v>
      </c>
      <c r="L88" s="221">
        <f t="shared" si="38"/>
        <v>23</v>
      </c>
      <c r="M88" s="221">
        <f t="shared" si="38"/>
        <v>22</v>
      </c>
      <c r="N88" s="221">
        <f t="shared" si="38"/>
        <v>25</v>
      </c>
    </row>
    <row r="89" spans="2:14">
      <c r="B89" s="207" t="s">
        <v>256</v>
      </c>
      <c r="C89" s="208">
        <f>C84+C85+C86+C87</f>
        <v>111.87515622013258</v>
      </c>
      <c r="D89" s="208">
        <f t="shared" ref="D89:I89" si="39">D84+D85+D86+D87</f>
        <v>82.769799073104977</v>
      </c>
      <c r="E89" s="208">
        <f t="shared" si="39"/>
        <v>122.53248156340797</v>
      </c>
      <c r="F89" s="208">
        <f t="shared" si="39"/>
        <v>116.85648581976996</v>
      </c>
      <c r="G89" s="208">
        <f t="shared" si="39"/>
        <v>119.58020439358837</v>
      </c>
      <c r="H89" s="208">
        <f t="shared" si="39"/>
        <v>121.21233563548505</v>
      </c>
      <c r="I89" s="208">
        <f t="shared" si="39"/>
        <v>114.35092877268013</v>
      </c>
      <c r="J89" s="208">
        <f>J84+J85+J86+J87</f>
        <v>128.55723950853451</v>
      </c>
      <c r="K89" s="208">
        <f t="shared" ref="K89:N89" si="40">K84+K85+K86+K87</f>
        <v>116.24147951980771</v>
      </c>
      <c r="L89" s="208">
        <f t="shared" si="40"/>
        <v>119.86374080980245</v>
      </c>
      <c r="M89" s="208">
        <f t="shared" si="40"/>
        <v>123.24051713153082</v>
      </c>
      <c r="N89" s="208">
        <f t="shared" si="40"/>
        <v>117.52813657089936</v>
      </c>
    </row>
    <row r="90" spans="2:14">
      <c r="B90" s="209" t="s">
        <v>318</v>
      </c>
      <c r="C90" s="210">
        <v>96</v>
      </c>
      <c r="D90" s="210">
        <v>96</v>
      </c>
      <c r="E90" s="210">
        <v>96</v>
      </c>
      <c r="F90" s="210">
        <v>96</v>
      </c>
      <c r="G90" s="210">
        <v>96</v>
      </c>
      <c r="H90" s="210">
        <v>96</v>
      </c>
      <c r="I90" s="210">
        <v>96</v>
      </c>
      <c r="J90" s="210">
        <v>96</v>
      </c>
      <c r="K90" s="210">
        <v>96</v>
      </c>
      <c r="L90" s="210">
        <v>96</v>
      </c>
      <c r="M90" s="210">
        <v>96</v>
      </c>
      <c r="N90" s="210">
        <v>96</v>
      </c>
    </row>
    <row r="91" spans="2:14">
      <c r="B91" s="201" t="s">
        <v>316</v>
      </c>
      <c r="C91" s="212">
        <v>11</v>
      </c>
      <c r="D91" s="212">
        <v>11</v>
      </c>
      <c r="E91" s="212">
        <v>11</v>
      </c>
      <c r="F91" s="212">
        <v>11</v>
      </c>
      <c r="G91" s="212">
        <v>11</v>
      </c>
      <c r="H91" s="212">
        <v>11</v>
      </c>
      <c r="I91" s="212">
        <v>11</v>
      </c>
      <c r="J91" s="212">
        <v>11</v>
      </c>
      <c r="K91" s="212">
        <v>11</v>
      </c>
      <c r="L91" s="212">
        <v>11</v>
      </c>
      <c r="M91" s="212">
        <v>11</v>
      </c>
      <c r="N91" s="212">
        <v>11</v>
      </c>
    </row>
    <row r="92" spans="2:14">
      <c r="B92" s="211" t="s">
        <v>279</v>
      </c>
      <c r="C92" s="214">
        <f>C90-C89</f>
        <v>-15.875156220132581</v>
      </c>
      <c r="D92" s="214">
        <f t="shared" ref="D92:N92" si="41">D90-D89</f>
        <v>13.230200926895023</v>
      </c>
      <c r="E92" s="214">
        <f t="shared" si="41"/>
        <v>-26.53248156340797</v>
      </c>
      <c r="F92" s="214">
        <f t="shared" si="41"/>
        <v>-20.856485819769958</v>
      </c>
      <c r="G92" s="214">
        <f t="shared" si="41"/>
        <v>-23.580204393588375</v>
      </c>
      <c r="H92" s="214">
        <f t="shared" si="41"/>
        <v>-25.212335635485047</v>
      </c>
      <c r="I92" s="214">
        <f t="shared" si="41"/>
        <v>-18.350928772680135</v>
      </c>
      <c r="J92" s="214">
        <f t="shared" si="41"/>
        <v>-32.557239508534508</v>
      </c>
      <c r="K92" s="214">
        <f t="shared" si="41"/>
        <v>-20.241479519807712</v>
      </c>
      <c r="L92" s="214">
        <f t="shared" si="41"/>
        <v>-23.863740809802451</v>
      </c>
      <c r="M92" s="214">
        <f t="shared" si="41"/>
        <v>-27.240517131530822</v>
      </c>
      <c r="N92" s="214">
        <f t="shared" si="41"/>
        <v>-21.528136570899363</v>
      </c>
    </row>
    <row r="93" spans="2:14">
      <c r="B93" s="201" t="s">
        <v>280</v>
      </c>
      <c r="C93" s="215">
        <f>C92*(C76+C81)/C90</f>
        <v>-3.6380566337803835</v>
      </c>
      <c r="D93" s="215">
        <f t="shared" ref="D93:N93" si="42">D92*(D76+D81)/D90</f>
        <v>3.1697356387352662</v>
      </c>
      <c r="E93" s="215">
        <f t="shared" si="42"/>
        <v>-6.3567403745664928</v>
      </c>
      <c r="F93" s="215">
        <f t="shared" si="42"/>
        <v>-4.9968663943198859</v>
      </c>
      <c r="G93" s="215">
        <f t="shared" si="42"/>
        <v>-5.6494239692972146</v>
      </c>
      <c r="H93" s="215">
        <f t="shared" si="42"/>
        <v>-5.7778269164653233</v>
      </c>
      <c r="I93" s="215">
        <f t="shared" si="42"/>
        <v>-4.7788877012187854</v>
      </c>
      <c r="J93" s="215">
        <f t="shared" si="42"/>
        <v>-7.8001719655863928</v>
      </c>
      <c r="K93" s="215">
        <f t="shared" si="42"/>
        <v>-5.0603698799519279</v>
      </c>
      <c r="L93" s="215">
        <f t="shared" si="42"/>
        <v>-5.7173545690151704</v>
      </c>
      <c r="M93" s="215">
        <f t="shared" si="42"/>
        <v>-6.2426185093091462</v>
      </c>
      <c r="N93" s="215">
        <f t="shared" si="42"/>
        <v>-5.6062855653383759</v>
      </c>
    </row>
  </sheetData>
  <mergeCells count="31">
    <mergeCell ref="D35:G35"/>
    <mergeCell ref="H35:J35"/>
    <mergeCell ref="L35:N35"/>
    <mergeCell ref="B38:B39"/>
    <mergeCell ref="C38:C39"/>
    <mergeCell ref="D38:J38"/>
    <mergeCell ref="L38:N38"/>
    <mergeCell ref="B4:N4"/>
    <mergeCell ref="C32:D32"/>
    <mergeCell ref="D30:J30"/>
    <mergeCell ref="L33:N33"/>
    <mergeCell ref="E32:J32"/>
    <mergeCell ref="B30:B31"/>
    <mergeCell ref="K32:N32"/>
    <mergeCell ref="K30:N30"/>
    <mergeCell ref="L40:N40"/>
    <mergeCell ref="L41:N41"/>
    <mergeCell ref="D40:G40"/>
    <mergeCell ref="D41:G41"/>
    <mergeCell ref="H40:J40"/>
    <mergeCell ref="H41:J41"/>
    <mergeCell ref="C47:K47"/>
    <mergeCell ref="L42:N42"/>
    <mergeCell ref="D43:G43"/>
    <mergeCell ref="H43:J43"/>
    <mergeCell ref="D42:G42"/>
    <mergeCell ref="H42:J42"/>
    <mergeCell ref="L43:N43"/>
    <mergeCell ref="C46:N46"/>
    <mergeCell ref="C44:N44"/>
    <mergeCell ref="C45:N45"/>
  </mergeCells>
  <phoneticPr fontId="3" type="noConversion"/>
  <conditionalFormatting sqref="A70:XFD70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A92:XFD92">
    <cfRule type="cellIs" dxfId="1" priority="1" operator="greaterThan">
      <formula>0</formula>
    </cfRule>
    <cfRule type="cellIs" dxfId="0" priority="2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9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51"/>
  <sheetViews>
    <sheetView topLeftCell="A28" workbookViewId="0">
      <selection activeCell="B49" sqref="B49:M51"/>
    </sheetView>
  </sheetViews>
  <sheetFormatPr defaultRowHeight="12.75"/>
  <cols>
    <col min="1" max="1" width="30.25" style="234" customWidth="1"/>
    <col min="2" max="2" width="9.75" style="234" bestFit="1" customWidth="1"/>
    <col min="3" max="4" width="8.75" style="234" bestFit="1" customWidth="1"/>
    <col min="5" max="9" width="9.75" style="234" bestFit="1" customWidth="1"/>
    <col min="10" max="10" width="8.75" style="234" bestFit="1" customWidth="1"/>
    <col min="11" max="12" width="9.75" style="234" bestFit="1" customWidth="1"/>
    <col min="13" max="13" width="8.75" style="234" bestFit="1" customWidth="1"/>
    <col min="14" max="14" width="9.625" style="234" bestFit="1" customWidth="1"/>
    <col min="15" max="15" width="7.625" style="234" bestFit="1" customWidth="1"/>
    <col min="16" max="256" width="9.125" style="234"/>
    <col min="257" max="257" width="12.625" style="234" bestFit="1" customWidth="1"/>
    <col min="258" max="269" width="7.375" style="234" bestFit="1" customWidth="1"/>
    <col min="270" max="270" width="11.125" style="234" bestFit="1" customWidth="1"/>
    <col min="271" max="512" width="9.125" style="234"/>
    <col min="513" max="513" width="12.625" style="234" bestFit="1" customWidth="1"/>
    <col min="514" max="525" width="7.375" style="234" bestFit="1" customWidth="1"/>
    <col min="526" max="526" width="11.125" style="234" bestFit="1" customWidth="1"/>
    <col min="527" max="768" width="9.125" style="234"/>
    <col min="769" max="769" width="12.625" style="234" bestFit="1" customWidth="1"/>
    <col min="770" max="781" width="7.375" style="234" bestFit="1" customWidth="1"/>
    <col min="782" max="782" width="11.125" style="234" bestFit="1" customWidth="1"/>
    <col min="783" max="1024" width="9.125" style="234"/>
    <col min="1025" max="1025" width="12.625" style="234" bestFit="1" customWidth="1"/>
    <col min="1026" max="1037" width="7.375" style="234" bestFit="1" customWidth="1"/>
    <col min="1038" max="1038" width="11.125" style="234" bestFit="1" customWidth="1"/>
    <col min="1039" max="1280" width="9.125" style="234"/>
    <col min="1281" max="1281" width="12.625" style="234" bestFit="1" customWidth="1"/>
    <col min="1282" max="1293" width="7.375" style="234" bestFit="1" customWidth="1"/>
    <col min="1294" max="1294" width="11.125" style="234" bestFit="1" customWidth="1"/>
    <col min="1295" max="1536" width="9.125" style="234"/>
    <col min="1537" max="1537" width="12.625" style="234" bestFit="1" customWidth="1"/>
    <col min="1538" max="1549" width="7.375" style="234" bestFit="1" customWidth="1"/>
    <col min="1550" max="1550" width="11.125" style="234" bestFit="1" customWidth="1"/>
    <col min="1551" max="1792" width="9.125" style="234"/>
    <col min="1793" max="1793" width="12.625" style="234" bestFit="1" customWidth="1"/>
    <col min="1794" max="1805" width="7.375" style="234" bestFit="1" customWidth="1"/>
    <col min="1806" max="1806" width="11.125" style="234" bestFit="1" customWidth="1"/>
    <col min="1807" max="2048" width="9.125" style="234"/>
    <col min="2049" max="2049" width="12.625" style="234" bestFit="1" customWidth="1"/>
    <col min="2050" max="2061" width="7.375" style="234" bestFit="1" customWidth="1"/>
    <col min="2062" max="2062" width="11.125" style="234" bestFit="1" customWidth="1"/>
    <col min="2063" max="2304" width="9.125" style="234"/>
    <col min="2305" max="2305" width="12.625" style="234" bestFit="1" customWidth="1"/>
    <col min="2306" max="2317" width="7.375" style="234" bestFit="1" customWidth="1"/>
    <col min="2318" max="2318" width="11.125" style="234" bestFit="1" customWidth="1"/>
    <col min="2319" max="2560" width="9.125" style="234"/>
    <col min="2561" max="2561" width="12.625" style="234" bestFit="1" customWidth="1"/>
    <col min="2562" max="2573" width="7.375" style="234" bestFit="1" customWidth="1"/>
    <col min="2574" max="2574" width="11.125" style="234" bestFit="1" customWidth="1"/>
    <col min="2575" max="2816" width="9.125" style="234"/>
    <col min="2817" max="2817" width="12.625" style="234" bestFit="1" customWidth="1"/>
    <col min="2818" max="2829" width="7.375" style="234" bestFit="1" customWidth="1"/>
    <col min="2830" max="2830" width="11.125" style="234" bestFit="1" customWidth="1"/>
    <col min="2831" max="3072" width="9.125" style="234"/>
    <col min="3073" max="3073" width="12.625" style="234" bestFit="1" customWidth="1"/>
    <col min="3074" max="3085" width="7.375" style="234" bestFit="1" customWidth="1"/>
    <col min="3086" max="3086" width="11.125" style="234" bestFit="1" customWidth="1"/>
    <col min="3087" max="3328" width="9.125" style="234"/>
    <col min="3329" max="3329" width="12.625" style="234" bestFit="1" customWidth="1"/>
    <col min="3330" max="3341" width="7.375" style="234" bestFit="1" customWidth="1"/>
    <col min="3342" max="3342" width="11.125" style="234" bestFit="1" customWidth="1"/>
    <col min="3343" max="3584" width="9.125" style="234"/>
    <col min="3585" max="3585" width="12.625" style="234" bestFit="1" customWidth="1"/>
    <col min="3586" max="3597" width="7.375" style="234" bestFit="1" customWidth="1"/>
    <col min="3598" max="3598" width="11.125" style="234" bestFit="1" customWidth="1"/>
    <col min="3599" max="3840" width="9.125" style="234"/>
    <col min="3841" max="3841" width="12.625" style="234" bestFit="1" customWidth="1"/>
    <col min="3842" max="3853" width="7.375" style="234" bestFit="1" customWidth="1"/>
    <col min="3854" max="3854" width="11.125" style="234" bestFit="1" customWidth="1"/>
    <col min="3855" max="4096" width="9.125" style="234"/>
    <col min="4097" max="4097" width="12.625" style="234" bestFit="1" customWidth="1"/>
    <col min="4098" max="4109" width="7.375" style="234" bestFit="1" customWidth="1"/>
    <col min="4110" max="4110" width="11.125" style="234" bestFit="1" customWidth="1"/>
    <col min="4111" max="4352" width="9.125" style="234"/>
    <col min="4353" max="4353" width="12.625" style="234" bestFit="1" customWidth="1"/>
    <col min="4354" max="4365" width="7.375" style="234" bestFit="1" customWidth="1"/>
    <col min="4366" max="4366" width="11.125" style="234" bestFit="1" customWidth="1"/>
    <col min="4367" max="4608" width="9.125" style="234"/>
    <col min="4609" max="4609" width="12.625" style="234" bestFit="1" customWidth="1"/>
    <col min="4610" max="4621" width="7.375" style="234" bestFit="1" customWidth="1"/>
    <col min="4622" max="4622" width="11.125" style="234" bestFit="1" customWidth="1"/>
    <col min="4623" max="4864" width="9.125" style="234"/>
    <col min="4865" max="4865" width="12.625" style="234" bestFit="1" customWidth="1"/>
    <col min="4866" max="4877" width="7.375" style="234" bestFit="1" customWidth="1"/>
    <col min="4878" max="4878" width="11.125" style="234" bestFit="1" customWidth="1"/>
    <col min="4879" max="5120" width="9.125" style="234"/>
    <col min="5121" max="5121" width="12.625" style="234" bestFit="1" customWidth="1"/>
    <col min="5122" max="5133" width="7.375" style="234" bestFit="1" customWidth="1"/>
    <col min="5134" max="5134" width="11.125" style="234" bestFit="1" customWidth="1"/>
    <col min="5135" max="5376" width="9.125" style="234"/>
    <col min="5377" max="5377" width="12.625" style="234" bestFit="1" customWidth="1"/>
    <col min="5378" max="5389" width="7.375" style="234" bestFit="1" customWidth="1"/>
    <col min="5390" max="5390" width="11.125" style="234" bestFit="1" customWidth="1"/>
    <col min="5391" max="5632" width="9.125" style="234"/>
    <col min="5633" max="5633" width="12.625" style="234" bestFit="1" customWidth="1"/>
    <col min="5634" max="5645" width="7.375" style="234" bestFit="1" customWidth="1"/>
    <col min="5646" max="5646" width="11.125" style="234" bestFit="1" customWidth="1"/>
    <col min="5647" max="5888" width="9.125" style="234"/>
    <col min="5889" max="5889" width="12.625" style="234" bestFit="1" customWidth="1"/>
    <col min="5890" max="5901" width="7.375" style="234" bestFit="1" customWidth="1"/>
    <col min="5902" max="5902" width="11.125" style="234" bestFit="1" customWidth="1"/>
    <col min="5903" max="6144" width="9.125" style="234"/>
    <col min="6145" max="6145" width="12.625" style="234" bestFit="1" customWidth="1"/>
    <col min="6146" max="6157" width="7.375" style="234" bestFit="1" customWidth="1"/>
    <col min="6158" max="6158" width="11.125" style="234" bestFit="1" customWidth="1"/>
    <col min="6159" max="6400" width="9.125" style="234"/>
    <col min="6401" max="6401" width="12.625" style="234" bestFit="1" customWidth="1"/>
    <col min="6402" max="6413" width="7.375" style="234" bestFit="1" customWidth="1"/>
    <col min="6414" max="6414" width="11.125" style="234" bestFit="1" customWidth="1"/>
    <col min="6415" max="6656" width="9.125" style="234"/>
    <col min="6657" max="6657" width="12.625" style="234" bestFit="1" customWidth="1"/>
    <col min="6658" max="6669" width="7.375" style="234" bestFit="1" customWidth="1"/>
    <col min="6670" max="6670" width="11.125" style="234" bestFit="1" customWidth="1"/>
    <col min="6671" max="6912" width="9.125" style="234"/>
    <col min="6913" max="6913" width="12.625" style="234" bestFit="1" customWidth="1"/>
    <col min="6914" max="6925" width="7.375" style="234" bestFit="1" customWidth="1"/>
    <col min="6926" max="6926" width="11.125" style="234" bestFit="1" customWidth="1"/>
    <col min="6927" max="7168" width="9.125" style="234"/>
    <col min="7169" max="7169" width="12.625" style="234" bestFit="1" customWidth="1"/>
    <col min="7170" max="7181" width="7.375" style="234" bestFit="1" customWidth="1"/>
    <col min="7182" max="7182" width="11.125" style="234" bestFit="1" customWidth="1"/>
    <col min="7183" max="7424" width="9.125" style="234"/>
    <col min="7425" max="7425" width="12.625" style="234" bestFit="1" customWidth="1"/>
    <col min="7426" max="7437" width="7.375" style="234" bestFit="1" customWidth="1"/>
    <col min="7438" max="7438" width="11.125" style="234" bestFit="1" customWidth="1"/>
    <col min="7439" max="7680" width="9.125" style="234"/>
    <col min="7681" max="7681" width="12.625" style="234" bestFit="1" customWidth="1"/>
    <col min="7682" max="7693" width="7.375" style="234" bestFit="1" customWidth="1"/>
    <col min="7694" max="7694" width="11.125" style="234" bestFit="1" customWidth="1"/>
    <col min="7695" max="7936" width="9.125" style="234"/>
    <col min="7937" max="7937" width="12.625" style="234" bestFit="1" customWidth="1"/>
    <col min="7938" max="7949" width="7.375" style="234" bestFit="1" customWidth="1"/>
    <col min="7950" max="7950" width="11.125" style="234" bestFit="1" customWidth="1"/>
    <col min="7951" max="8192" width="9.125" style="234"/>
    <col min="8193" max="8193" width="12.625" style="234" bestFit="1" customWidth="1"/>
    <col min="8194" max="8205" width="7.375" style="234" bestFit="1" customWidth="1"/>
    <col min="8206" max="8206" width="11.125" style="234" bestFit="1" customWidth="1"/>
    <col min="8207" max="8448" width="9.125" style="234"/>
    <col min="8449" max="8449" width="12.625" style="234" bestFit="1" customWidth="1"/>
    <col min="8450" max="8461" width="7.375" style="234" bestFit="1" customWidth="1"/>
    <col min="8462" max="8462" width="11.125" style="234" bestFit="1" customWidth="1"/>
    <col min="8463" max="8704" width="9.125" style="234"/>
    <col min="8705" max="8705" width="12.625" style="234" bestFit="1" customWidth="1"/>
    <col min="8706" max="8717" width="7.375" style="234" bestFit="1" customWidth="1"/>
    <col min="8718" max="8718" width="11.125" style="234" bestFit="1" customWidth="1"/>
    <col min="8719" max="8960" width="9.125" style="234"/>
    <col min="8961" max="8961" width="12.625" style="234" bestFit="1" customWidth="1"/>
    <col min="8962" max="8973" width="7.375" style="234" bestFit="1" customWidth="1"/>
    <col min="8974" max="8974" width="11.125" style="234" bestFit="1" customWidth="1"/>
    <col min="8975" max="9216" width="9.125" style="234"/>
    <col min="9217" max="9217" width="12.625" style="234" bestFit="1" customWidth="1"/>
    <col min="9218" max="9229" width="7.375" style="234" bestFit="1" customWidth="1"/>
    <col min="9230" max="9230" width="11.125" style="234" bestFit="1" customWidth="1"/>
    <col min="9231" max="9472" width="9.125" style="234"/>
    <col min="9473" max="9473" width="12.625" style="234" bestFit="1" customWidth="1"/>
    <col min="9474" max="9485" width="7.375" style="234" bestFit="1" customWidth="1"/>
    <col min="9486" max="9486" width="11.125" style="234" bestFit="1" customWidth="1"/>
    <col min="9487" max="9728" width="9.125" style="234"/>
    <col min="9729" max="9729" width="12.625" style="234" bestFit="1" customWidth="1"/>
    <col min="9730" max="9741" width="7.375" style="234" bestFit="1" customWidth="1"/>
    <col min="9742" max="9742" width="11.125" style="234" bestFit="1" customWidth="1"/>
    <col min="9743" max="9984" width="9.125" style="234"/>
    <col min="9985" max="9985" width="12.625" style="234" bestFit="1" customWidth="1"/>
    <col min="9986" max="9997" width="7.375" style="234" bestFit="1" customWidth="1"/>
    <col min="9998" max="9998" width="11.125" style="234" bestFit="1" customWidth="1"/>
    <col min="9999" max="10240" width="9.125" style="234"/>
    <col min="10241" max="10241" width="12.625" style="234" bestFit="1" customWidth="1"/>
    <col min="10242" max="10253" width="7.375" style="234" bestFit="1" customWidth="1"/>
    <col min="10254" max="10254" width="11.125" style="234" bestFit="1" customWidth="1"/>
    <col min="10255" max="10496" width="9.125" style="234"/>
    <col min="10497" max="10497" width="12.625" style="234" bestFit="1" customWidth="1"/>
    <col min="10498" max="10509" width="7.375" style="234" bestFit="1" customWidth="1"/>
    <col min="10510" max="10510" width="11.125" style="234" bestFit="1" customWidth="1"/>
    <col min="10511" max="10752" width="9.125" style="234"/>
    <col min="10753" max="10753" width="12.625" style="234" bestFit="1" customWidth="1"/>
    <col min="10754" max="10765" width="7.375" style="234" bestFit="1" customWidth="1"/>
    <col min="10766" max="10766" width="11.125" style="234" bestFit="1" customWidth="1"/>
    <col min="10767" max="11008" width="9.125" style="234"/>
    <col min="11009" max="11009" width="12.625" style="234" bestFit="1" customWidth="1"/>
    <col min="11010" max="11021" width="7.375" style="234" bestFit="1" customWidth="1"/>
    <col min="11022" max="11022" width="11.125" style="234" bestFit="1" customWidth="1"/>
    <col min="11023" max="11264" width="9.125" style="234"/>
    <col min="11265" max="11265" width="12.625" style="234" bestFit="1" customWidth="1"/>
    <col min="11266" max="11277" width="7.375" style="234" bestFit="1" customWidth="1"/>
    <col min="11278" max="11278" width="11.125" style="234" bestFit="1" customWidth="1"/>
    <col min="11279" max="11520" width="9.125" style="234"/>
    <col min="11521" max="11521" width="12.625" style="234" bestFit="1" customWidth="1"/>
    <col min="11522" max="11533" width="7.375" style="234" bestFit="1" customWidth="1"/>
    <col min="11534" max="11534" width="11.125" style="234" bestFit="1" customWidth="1"/>
    <col min="11535" max="11776" width="9.125" style="234"/>
    <col min="11777" max="11777" width="12.625" style="234" bestFit="1" customWidth="1"/>
    <col min="11778" max="11789" width="7.375" style="234" bestFit="1" customWidth="1"/>
    <col min="11790" max="11790" width="11.125" style="234" bestFit="1" customWidth="1"/>
    <col min="11791" max="12032" width="9.125" style="234"/>
    <col min="12033" max="12033" width="12.625" style="234" bestFit="1" customWidth="1"/>
    <col min="12034" max="12045" width="7.375" style="234" bestFit="1" customWidth="1"/>
    <col min="12046" max="12046" width="11.125" style="234" bestFit="1" customWidth="1"/>
    <col min="12047" max="12288" width="9.125" style="234"/>
    <col min="12289" max="12289" width="12.625" style="234" bestFit="1" customWidth="1"/>
    <col min="12290" max="12301" width="7.375" style="234" bestFit="1" customWidth="1"/>
    <col min="12302" max="12302" width="11.125" style="234" bestFit="1" customWidth="1"/>
    <col min="12303" max="12544" width="9.125" style="234"/>
    <col min="12545" max="12545" width="12.625" style="234" bestFit="1" customWidth="1"/>
    <col min="12546" max="12557" width="7.375" style="234" bestFit="1" customWidth="1"/>
    <col min="12558" max="12558" width="11.125" style="234" bestFit="1" customWidth="1"/>
    <col min="12559" max="12800" width="9.125" style="234"/>
    <col min="12801" max="12801" width="12.625" style="234" bestFit="1" customWidth="1"/>
    <col min="12802" max="12813" width="7.375" style="234" bestFit="1" customWidth="1"/>
    <col min="12814" max="12814" width="11.125" style="234" bestFit="1" customWidth="1"/>
    <col min="12815" max="13056" width="9.125" style="234"/>
    <col min="13057" max="13057" width="12.625" style="234" bestFit="1" customWidth="1"/>
    <col min="13058" max="13069" width="7.375" style="234" bestFit="1" customWidth="1"/>
    <col min="13070" max="13070" width="11.125" style="234" bestFit="1" customWidth="1"/>
    <col min="13071" max="13312" width="9.125" style="234"/>
    <col min="13313" max="13313" width="12.625" style="234" bestFit="1" customWidth="1"/>
    <col min="13314" max="13325" width="7.375" style="234" bestFit="1" customWidth="1"/>
    <col min="13326" max="13326" width="11.125" style="234" bestFit="1" customWidth="1"/>
    <col min="13327" max="13568" width="9.125" style="234"/>
    <col min="13569" max="13569" width="12.625" style="234" bestFit="1" customWidth="1"/>
    <col min="13570" max="13581" width="7.375" style="234" bestFit="1" customWidth="1"/>
    <col min="13582" max="13582" width="11.125" style="234" bestFit="1" customWidth="1"/>
    <col min="13583" max="13824" width="9.125" style="234"/>
    <col min="13825" max="13825" width="12.625" style="234" bestFit="1" customWidth="1"/>
    <col min="13826" max="13837" width="7.375" style="234" bestFit="1" customWidth="1"/>
    <col min="13838" max="13838" width="11.125" style="234" bestFit="1" customWidth="1"/>
    <col min="13839" max="14080" width="9.125" style="234"/>
    <col min="14081" max="14081" width="12.625" style="234" bestFit="1" customWidth="1"/>
    <col min="14082" max="14093" width="7.375" style="234" bestFit="1" customWidth="1"/>
    <col min="14094" max="14094" width="11.125" style="234" bestFit="1" customWidth="1"/>
    <col min="14095" max="14336" width="9.125" style="234"/>
    <col min="14337" max="14337" width="12.625" style="234" bestFit="1" customWidth="1"/>
    <col min="14338" max="14349" width="7.375" style="234" bestFit="1" customWidth="1"/>
    <col min="14350" max="14350" width="11.125" style="234" bestFit="1" customWidth="1"/>
    <col min="14351" max="14592" width="9.125" style="234"/>
    <col min="14593" max="14593" width="12.625" style="234" bestFit="1" customWidth="1"/>
    <col min="14594" max="14605" width="7.375" style="234" bestFit="1" customWidth="1"/>
    <col min="14606" max="14606" width="11.125" style="234" bestFit="1" customWidth="1"/>
    <col min="14607" max="14848" width="9.125" style="234"/>
    <col min="14849" max="14849" width="12.625" style="234" bestFit="1" customWidth="1"/>
    <col min="14850" max="14861" width="7.375" style="234" bestFit="1" customWidth="1"/>
    <col min="14862" max="14862" width="11.125" style="234" bestFit="1" customWidth="1"/>
    <col min="14863" max="15104" width="9.125" style="234"/>
    <col min="15105" max="15105" width="12.625" style="234" bestFit="1" customWidth="1"/>
    <col min="15106" max="15117" width="7.375" style="234" bestFit="1" customWidth="1"/>
    <col min="15118" max="15118" width="11.125" style="234" bestFit="1" customWidth="1"/>
    <col min="15119" max="15360" width="9.125" style="234"/>
    <col min="15361" max="15361" width="12.625" style="234" bestFit="1" customWidth="1"/>
    <col min="15362" max="15373" width="7.375" style="234" bestFit="1" customWidth="1"/>
    <col min="15374" max="15374" width="11.125" style="234" bestFit="1" customWidth="1"/>
    <col min="15375" max="15616" width="9.125" style="234"/>
    <col min="15617" max="15617" width="12.625" style="234" bestFit="1" customWidth="1"/>
    <col min="15618" max="15629" width="7.375" style="234" bestFit="1" customWidth="1"/>
    <col min="15630" max="15630" width="11.125" style="234" bestFit="1" customWidth="1"/>
    <col min="15631" max="15872" width="9.125" style="234"/>
    <col min="15873" max="15873" width="12.625" style="234" bestFit="1" customWidth="1"/>
    <col min="15874" max="15885" width="7.375" style="234" bestFit="1" customWidth="1"/>
    <col min="15886" max="15886" width="11.125" style="234" bestFit="1" customWidth="1"/>
    <col min="15887" max="16128" width="9.125" style="234"/>
    <col min="16129" max="16129" width="12.625" style="234" bestFit="1" customWidth="1"/>
    <col min="16130" max="16141" width="7.375" style="234" bestFit="1" customWidth="1"/>
    <col min="16142" max="16142" width="11.125" style="234" bestFit="1" customWidth="1"/>
    <col min="16143" max="16384" width="9.125" style="234"/>
  </cols>
  <sheetData>
    <row r="1" spans="1:16" s="242" customFormat="1" ht="39" customHeight="1">
      <c r="A1" s="475" t="s">
        <v>327</v>
      </c>
      <c r="B1" s="475"/>
      <c r="C1" s="475"/>
      <c r="D1" s="475"/>
      <c r="E1" s="475"/>
      <c r="F1" s="475"/>
      <c r="G1" s="475"/>
      <c r="H1" s="475"/>
      <c r="I1" s="475"/>
      <c r="J1" s="475"/>
      <c r="K1" s="475"/>
      <c r="L1" s="475"/>
      <c r="M1" s="475"/>
      <c r="N1" s="475"/>
    </row>
    <row r="2" spans="1:16" ht="26.25" customHeight="1">
      <c r="A2" s="236" t="s">
        <v>211</v>
      </c>
      <c r="B2" s="236" t="s">
        <v>212</v>
      </c>
      <c r="C2" s="236" t="s">
        <v>197</v>
      </c>
      <c r="D2" s="236" t="s">
        <v>198</v>
      </c>
      <c r="E2" s="236" t="s">
        <v>199</v>
      </c>
      <c r="F2" s="236" t="s">
        <v>200</v>
      </c>
      <c r="G2" s="236" t="s">
        <v>201</v>
      </c>
      <c r="H2" s="236" t="s">
        <v>202</v>
      </c>
      <c r="I2" s="236" t="s">
        <v>203</v>
      </c>
      <c r="J2" s="236" t="s">
        <v>204</v>
      </c>
      <c r="K2" s="236" t="s">
        <v>205</v>
      </c>
      <c r="L2" s="236" t="s">
        <v>206</v>
      </c>
      <c r="M2" s="236" t="s">
        <v>207</v>
      </c>
      <c r="N2" s="236" t="s">
        <v>328</v>
      </c>
    </row>
    <row r="3" spans="1:16" ht="26.25" customHeight="1">
      <c r="A3" s="237" t="s">
        <v>329</v>
      </c>
      <c r="B3" s="238">
        <v>22028</v>
      </c>
      <c r="C3" s="238">
        <v>32876</v>
      </c>
      <c r="D3" s="238">
        <v>40008</v>
      </c>
      <c r="E3" s="238">
        <v>29923</v>
      </c>
      <c r="F3" s="238">
        <v>36393</v>
      </c>
      <c r="G3" s="238">
        <v>32214</v>
      </c>
      <c r="H3" s="238">
        <v>32523</v>
      </c>
      <c r="I3" s="238">
        <v>38358</v>
      </c>
      <c r="J3" s="238">
        <v>31868</v>
      </c>
      <c r="K3" s="238">
        <v>27045</v>
      </c>
      <c r="L3" s="238">
        <v>29550</v>
      </c>
      <c r="M3" s="238">
        <v>29768</v>
      </c>
      <c r="N3" s="236">
        <f>SUM(B3:M3)</f>
        <v>382554</v>
      </c>
    </row>
    <row r="4" spans="1:16" ht="26.25" customHeight="1">
      <c r="A4" s="239" t="s">
        <v>335</v>
      </c>
      <c r="B4" s="240">
        <v>15.117966347245053</v>
      </c>
      <c r="C4" s="240">
        <v>21.838806571405879</v>
      </c>
      <c r="D4" s="240">
        <v>25.503175577454979</v>
      </c>
      <c r="E4" s="240">
        <v>22.097104269724333</v>
      </c>
      <c r="F4" s="240">
        <v>24.793373900996844</v>
      </c>
      <c r="G4" s="240">
        <v>26.701626102226236</v>
      </c>
      <c r="H4" s="240">
        <v>22.997796766118856</v>
      </c>
      <c r="I4" s="240">
        <v>23.991718376592381</v>
      </c>
      <c r="J4" s="240">
        <v>25.972675516436666</v>
      </c>
      <c r="K4" s="240">
        <v>22.960843194732742</v>
      </c>
      <c r="L4" s="240">
        <v>23.702173075428977</v>
      </c>
      <c r="M4" s="240">
        <v>24.344703518935319</v>
      </c>
      <c r="N4" s="241">
        <f>SUM(B4:M4)</f>
        <v>280.02196321729826</v>
      </c>
    </row>
    <row r="5" spans="1:16" s="244" customFormat="1" ht="26.25" customHeight="1">
      <c r="A5" s="237" t="s">
        <v>326</v>
      </c>
      <c r="B5" s="243">
        <f>B3/B4</f>
        <v>1457.0742845987459</v>
      </c>
      <c r="C5" s="243">
        <f t="shared" ref="C5:N5" si="0">C3/C4</f>
        <v>1505.3936162906175</v>
      </c>
      <c r="D5" s="243">
        <f t="shared" si="0"/>
        <v>1568.7458167118375</v>
      </c>
      <c r="E5" s="243">
        <f t="shared" si="0"/>
        <v>1354.1593339448589</v>
      </c>
      <c r="F5" s="243">
        <f t="shared" si="0"/>
        <v>1467.8518601511018</v>
      </c>
      <c r="G5" s="243">
        <f t="shared" si="0"/>
        <v>1206.4433782672947</v>
      </c>
      <c r="H5" s="243">
        <f t="shared" si="0"/>
        <v>1414.1789463899429</v>
      </c>
      <c r="I5" s="243">
        <f t="shared" si="0"/>
        <v>1598.801694730801</v>
      </c>
      <c r="J5" s="243">
        <f t="shared" si="0"/>
        <v>1226.9817939947122</v>
      </c>
      <c r="K5" s="243">
        <f t="shared" si="0"/>
        <v>1177.8748615906306</v>
      </c>
      <c r="L5" s="243">
        <f t="shared" si="0"/>
        <v>1246.7211299977052</v>
      </c>
      <c r="M5" s="243">
        <f t="shared" si="0"/>
        <v>1222.7711040656725</v>
      </c>
      <c r="N5" s="243">
        <f t="shared" si="0"/>
        <v>1366.1571242650577</v>
      </c>
    </row>
    <row r="6" spans="1:16" ht="26.25" customHeight="1">
      <c r="A6" s="237" t="s">
        <v>210</v>
      </c>
      <c r="B6" s="238">
        <v>32168</v>
      </c>
      <c r="C6" s="238">
        <v>22188</v>
      </c>
      <c r="D6" s="238">
        <v>36117</v>
      </c>
      <c r="E6" s="238">
        <v>32223</v>
      </c>
      <c r="F6" s="238">
        <v>35684</v>
      </c>
      <c r="G6" s="238">
        <v>36977</v>
      </c>
      <c r="H6" s="238">
        <v>37918</v>
      </c>
      <c r="I6" s="238">
        <v>37247</v>
      </c>
      <c r="J6" s="238">
        <v>34613</v>
      </c>
      <c r="K6" s="238">
        <v>30211</v>
      </c>
      <c r="L6" s="238">
        <v>36196</v>
      </c>
      <c r="M6" s="238">
        <v>32210</v>
      </c>
      <c r="N6" s="236">
        <f>SUM(B6:M6)</f>
        <v>403752</v>
      </c>
    </row>
    <row r="7" spans="1:16" ht="26.25" customHeight="1">
      <c r="A7" s="239" t="s">
        <v>336</v>
      </c>
      <c r="B7" s="255">
        <v>22.668995511728038</v>
      </c>
      <c r="C7" s="255">
        <v>16.131695848427743</v>
      </c>
      <c r="D7" s="255">
        <v>26.830421351507844</v>
      </c>
      <c r="E7" s="255">
        <v>27.250105700148112</v>
      </c>
      <c r="F7" s="255">
        <v>27.165303861209058</v>
      </c>
      <c r="G7" s="255">
        <v>26.130873396941954</v>
      </c>
      <c r="H7" s="255">
        <v>30.789813041222775</v>
      </c>
      <c r="I7" s="255">
        <v>31.891891075392838</v>
      </c>
      <c r="J7" s="255">
        <v>28.877188697202925</v>
      </c>
      <c r="K7" s="255">
        <v>27.29678121321653</v>
      </c>
      <c r="L7" s="255">
        <v>31.140058911763919</v>
      </c>
      <c r="M7" s="255">
        <v>31.439445661463211</v>
      </c>
      <c r="N7" s="256">
        <v>327.61257427022491</v>
      </c>
      <c r="O7" s="254">
        <f>(N7-N4)/N4</f>
        <v>0.16995313691160763</v>
      </c>
      <c r="P7" s="234" t="s">
        <v>338</v>
      </c>
    </row>
    <row r="8" spans="1:16" s="244" customFormat="1" ht="26.25" customHeight="1">
      <c r="A8" s="237" t="s">
        <v>326</v>
      </c>
      <c r="B8" s="243">
        <f>B6/B7</f>
        <v>1419.0306748862142</v>
      </c>
      <c r="C8" s="243">
        <f t="shared" ref="C8:N8" si="1">C6/C7</f>
        <v>1375.4288580987925</v>
      </c>
      <c r="D8" s="243">
        <f t="shared" si="1"/>
        <v>1346.1212377855654</v>
      </c>
      <c r="E8" s="243">
        <f t="shared" si="1"/>
        <v>1182.4908260750292</v>
      </c>
      <c r="F8" s="243">
        <f t="shared" si="1"/>
        <v>1313.5873680012573</v>
      </c>
      <c r="G8" s="243">
        <f t="shared" si="1"/>
        <v>1415.06942528478</v>
      </c>
      <c r="H8" s="243">
        <f t="shared" si="1"/>
        <v>1231.5112127908569</v>
      </c>
      <c r="I8" s="243">
        <f t="shared" si="1"/>
        <v>1167.9144366807104</v>
      </c>
      <c r="J8" s="243">
        <f t="shared" si="1"/>
        <v>1198.6277598882973</v>
      </c>
      <c r="K8" s="243">
        <f t="shared" si="1"/>
        <v>1106.7605284308197</v>
      </c>
      <c r="L8" s="243">
        <f t="shared" si="1"/>
        <v>1162.3613205923023</v>
      </c>
      <c r="M8" s="243">
        <f t="shared" si="1"/>
        <v>1024.5091579169061</v>
      </c>
      <c r="N8" s="243">
        <f t="shared" si="1"/>
        <v>1232.4069089819884</v>
      </c>
      <c r="O8" s="253">
        <f>(N5-N8)/N5</f>
        <v>9.79025127545428E-2</v>
      </c>
      <c r="P8" s="244" t="s">
        <v>339</v>
      </c>
    </row>
    <row r="9" spans="1:16" s="245" customFormat="1" ht="39" customHeight="1">
      <c r="A9" s="476" t="s">
        <v>330</v>
      </c>
      <c r="B9" s="476"/>
      <c r="C9" s="476"/>
      <c r="D9" s="476"/>
      <c r="E9" s="476"/>
      <c r="F9" s="476"/>
      <c r="G9" s="476"/>
      <c r="H9" s="476"/>
      <c r="I9" s="476"/>
      <c r="J9" s="476"/>
      <c r="K9" s="476"/>
      <c r="L9" s="476"/>
      <c r="M9" s="476"/>
      <c r="N9" s="476"/>
    </row>
    <row r="10" spans="1:16" s="235" customFormat="1" ht="26.25" customHeight="1">
      <c r="A10" s="248" t="s">
        <v>211</v>
      </c>
      <c r="B10" s="246" t="s">
        <v>212</v>
      </c>
      <c r="C10" s="246" t="s">
        <v>197</v>
      </c>
      <c r="D10" s="246" t="s">
        <v>198</v>
      </c>
      <c r="E10" s="246" t="s">
        <v>199</v>
      </c>
      <c r="F10" s="246" t="s">
        <v>200</v>
      </c>
      <c r="G10" s="246" t="s">
        <v>201</v>
      </c>
      <c r="H10" s="246" t="s">
        <v>202</v>
      </c>
      <c r="I10" s="246" t="s">
        <v>203</v>
      </c>
      <c r="J10" s="246" t="s">
        <v>204</v>
      </c>
      <c r="K10" s="246" t="s">
        <v>205</v>
      </c>
      <c r="L10" s="246" t="s">
        <v>206</v>
      </c>
      <c r="M10" s="246" t="s">
        <v>207</v>
      </c>
      <c r="N10" s="246" t="s">
        <v>331</v>
      </c>
    </row>
    <row r="11" spans="1:16" s="235" customFormat="1" ht="26.25" customHeight="1">
      <c r="A11" s="249" t="s">
        <v>332</v>
      </c>
      <c r="B11" s="247">
        <v>126812</v>
      </c>
      <c r="C11" s="247">
        <v>188730</v>
      </c>
      <c r="D11" s="247">
        <v>253630</v>
      </c>
      <c r="E11" s="247">
        <v>247909</v>
      </c>
      <c r="F11" s="247">
        <v>251135</v>
      </c>
      <c r="G11" s="247">
        <v>254357</v>
      </c>
      <c r="H11" s="247">
        <v>237003</v>
      </c>
      <c r="I11" s="247">
        <v>266821</v>
      </c>
      <c r="J11" s="247">
        <v>232665</v>
      </c>
      <c r="K11" s="247">
        <v>236908</v>
      </c>
      <c r="L11" s="247">
        <v>259898</v>
      </c>
      <c r="M11" s="247">
        <v>240566</v>
      </c>
      <c r="N11" s="246">
        <f>SUM(B11:M11)</f>
        <v>2796434</v>
      </c>
    </row>
    <row r="12" spans="1:16" ht="26.25" customHeight="1">
      <c r="A12" s="239" t="s">
        <v>335</v>
      </c>
      <c r="B12" s="240">
        <v>15.117966347245053</v>
      </c>
      <c r="C12" s="240">
        <v>21.838806571405879</v>
      </c>
      <c r="D12" s="240">
        <v>25.503175577454979</v>
      </c>
      <c r="E12" s="240">
        <v>22.097104269724333</v>
      </c>
      <c r="F12" s="240">
        <v>24.793373900996844</v>
      </c>
      <c r="G12" s="240">
        <v>26.701626102226236</v>
      </c>
      <c r="H12" s="240">
        <v>22.997796766118856</v>
      </c>
      <c r="I12" s="240">
        <v>23.991718376592381</v>
      </c>
      <c r="J12" s="240">
        <v>25.972675516436666</v>
      </c>
      <c r="K12" s="240">
        <v>22.960843194732742</v>
      </c>
      <c r="L12" s="240">
        <v>23.702173075428977</v>
      </c>
      <c r="M12" s="240">
        <v>24.344703518935319</v>
      </c>
      <c r="N12" s="241">
        <f>SUM(B12:M12)</f>
        <v>280.02196321729826</v>
      </c>
    </row>
    <row r="13" spans="1:16" s="235" customFormat="1" ht="26.25" customHeight="1">
      <c r="A13" s="237" t="s">
        <v>337</v>
      </c>
      <c r="B13" s="250">
        <f>B11/B12</f>
        <v>8388.1652523395751</v>
      </c>
      <c r="C13" s="250">
        <f t="shared" ref="C13:N13" si="2">C11/C12</f>
        <v>8641.9557489514627</v>
      </c>
      <c r="D13" s="250">
        <f t="shared" si="2"/>
        <v>9945.0360301095625</v>
      </c>
      <c r="E13" s="250">
        <f t="shared" si="2"/>
        <v>11219.071828323898</v>
      </c>
      <c r="F13" s="250">
        <f t="shared" si="2"/>
        <v>10129.117602259967</v>
      </c>
      <c r="G13" s="250">
        <f t="shared" si="2"/>
        <v>9525.8992477163447</v>
      </c>
      <c r="H13" s="250">
        <f t="shared" si="2"/>
        <v>10305.465450027847</v>
      </c>
      <c r="I13" s="250">
        <f t="shared" si="2"/>
        <v>11121.379294795533</v>
      </c>
      <c r="J13" s="250">
        <f t="shared" si="2"/>
        <v>8958.0682534134467</v>
      </c>
      <c r="K13" s="250">
        <f t="shared" si="2"/>
        <v>10317.913762607252</v>
      </c>
      <c r="L13" s="250">
        <f t="shared" si="2"/>
        <v>10965.15493211992</v>
      </c>
      <c r="M13" s="250">
        <f t="shared" si="2"/>
        <v>9881.6565916642885</v>
      </c>
      <c r="N13" s="250">
        <f t="shared" si="2"/>
        <v>9986.4809455319573</v>
      </c>
    </row>
    <row r="14" spans="1:16" s="235" customFormat="1" ht="26.25" customHeight="1">
      <c r="A14" s="249" t="s">
        <v>333</v>
      </c>
      <c r="B14" s="247">
        <v>229150</v>
      </c>
      <c r="C14" s="247">
        <v>144296</v>
      </c>
      <c r="D14" s="247">
        <v>267947</v>
      </c>
      <c r="E14" s="247">
        <v>248471</v>
      </c>
      <c r="F14" s="247">
        <v>228322</v>
      </c>
      <c r="G14" s="247">
        <v>270857</v>
      </c>
      <c r="H14" s="247">
        <v>266290</v>
      </c>
      <c r="I14" s="247">
        <v>255499</v>
      </c>
      <c r="J14" s="247">
        <v>245100</v>
      </c>
      <c r="K14" s="247">
        <v>232228</v>
      </c>
      <c r="L14" s="247">
        <v>263153</v>
      </c>
      <c r="M14" s="247">
        <v>262092</v>
      </c>
      <c r="N14" s="246">
        <f>SUM(B14:M14)</f>
        <v>2913405</v>
      </c>
    </row>
    <row r="15" spans="1:16" ht="26.25" customHeight="1">
      <c r="A15" s="239" t="s">
        <v>336</v>
      </c>
      <c r="B15" s="255">
        <v>22.668995511728038</v>
      </c>
      <c r="C15" s="255">
        <v>16.131695848427743</v>
      </c>
      <c r="D15" s="255">
        <v>26.830421351507844</v>
      </c>
      <c r="E15" s="255">
        <v>27.250105700148112</v>
      </c>
      <c r="F15" s="255">
        <v>27.165303861209058</v>
      </c>
      <c r="G15" s="255">
        <v>26.130873396941954</v>
      </c>
      <c r="H15" s="255">
        <v>30.789813041222775</v>
      </c>
      <c r="I15" s="255">
        <v>31.891891075392838</v>
      </c>
      <c r="J15" s="255">
        <v>28.877188697202925</v>
      </c>
      <c r="K15" s="255">
        <v>27.29678121321653</v>
      </c>
      <c r="L15" s="255">
        <v>31.140058911763919</v>
      </c>
      <c r="M15" s="255">
        <v>31.439445661463211</v>
      </c>
      <c r="N15" s="256">
        <v>327.61257427022491</v>
      </c>
    </row>
    <row r="16" spans="1:16" s="235" customFormat="1" ht="26.25" customHeight="1">
      <c r="A16" s="237" t="s">
        <v>337</v>
      </c>
      <c r="B16" s="250">
        <f>B14/B15</f>
        <v>10108.520242171599</v>
      </c>
      <c r="C16" s="250">
        <f t="shared" ref="C16:N16" si="3">C14/C15</f>
        <v>8944.8748200929931</v>
      </c>
      <c r="D16" s="250">
        <f t="shared" si="3"/>
        <v>9986.6862502679869</v>
      </c>
      <c r="E16" s="250">
        <f t="shared" si="3"/>
        <v>9118.1664663652846</v>
      </c>
      <c r="F16" s="250">
        <f t="shared" si="3"/>
        <v>8404.9124267678253</v>
      </c>
      <c r="G16" s="250">
        <f t="shared" si="3"/>
        <v>10365.401717942495</v>
      </c>
      <c r="H16" s="250">
        <f t="shared" si="3"/>
        <v>8648.6397187108305</v>
      </c>
      <c r="I16" s="250">
        <f t="shared" si="3"/>
        <v>8011.4095271427177</v>
      </c>
      <c r="J16" s="250">
        <f t="shared" si="3"/>
        <v>8487.6683312229998</v>
      </c>
      <c r="K16" s="250">
        <f t="shared" si="3"/>
        <v>8507.5232199011098</v>
      </c>
      <c r="L16" s="250">
        <f t="shared" si="3"/>
        <v>8450.6262735613363</v>
      </c>
      <c r="M16" s="250">
        <f t="shared" si="3"/>
        <v>8336.4065264438923</v>
      </c>
      <c r="N16" s="250">
        <f t="shared" si="3"/>
        <v>8892.8363219567218</v>
      </c>
      <c r="O16" s="253">
        <f>(N13-N16)/N13</f>
        <v>0.10951251292023365</v>
      </c>
      <c r="P16" s="235" t="s">
        <v>339</v>
      </c>
    </row>
    <row r="17" spans="1:16" s="245" customFormat="1" ht="39" customHeight="1">
      <c r="A17" s="476" t="s">
        <v>334</v>
      </c>
      <c r="B17" s="476"/>
      <c r="C17" s="476"/>
      <c r="D17" s="476"/>
      <c r="E17" s="476"/>
      <c r="F17" s="476"/>
      <c r="G17" s="476"/>
      <c r="H17" s="476"/>
      <c r="I17" s="476"/>
      <c r="J17" s="476"/>
      <c r="K17" s="476"/>
      <c r="L17" s="476"/>
      <c r="M17" s="476"/>
      <c r="N17" s="476"/>
    </row>
    <row r="18" spans="1:16" s="235" customFormat="1" ht="26.25" customHeight="1">
      <c r="A18" s="248" t="s">
        <v>211</v>
      </c>
      <c r="B18" s="246" t="s">
        <v>212</v>
      </c>
      <c r="C18" s="246" t="s">
        <v>197</v>
      </c>
      <c r="D18" s="246" t="s">
        <v>198</v>
      </c>
      <c r="E18" s="246" t="s">
        <v>199</v>
      </c>
      <c r="F18" s="246" t="s">
        <v>200</v>
      </c>
      <c r="G18" s="246" t="s">
        <v>201</v>
      </c>
      <c r="H18" s="246" t="s">
        <v>202</v>
      </c>
      <c r="I18" s="246" t="s">
        <v>203</v>
      </c>
      <c r="J18" s="246" t="s">
        <v>204</v>
      </c>
      <c r="K18" s="246" t="s">
        <v>205</v>
      </c>
      <c r="L18" s="246" t="s">
        <v>206</v>
      </c>
      <c r="M18" s="246" t="s">
        <v>207</v>
      </c>
      <c r="N18" s="246" t="s">
        <v>331</v>
      </c>
    </row>
    <row r="19" spans="1:16" s="235" customFormat="1" ht="26.25" customHeight="1">
      <c r="A19" s="249" t="s">
        <v>332</v>
      </c>
      <c r="B19" s="251">
        <v>3984</v>
      </c>
      <c r="C19" s="251">
        <v>5685</v>
      </c>
      <c r="D19" s="251">
        <v>6440</v>
      </c>
      <c r="E19" s="251">
        <v>5433</v>
      </c>
      <c r="F19" s="251">
        <v>6880</v>
      </c>
      <c r="G19" s="251">
        <v>7457</v>
      </c>
      <c r="H19" s="251">
        <v>6137</v>
      </c>
      <c r="I19" s="252">
        <v>5469</v>
      </c>
      <c r="J19" s="252">
        <v>5010</v>
      </c>
      <c r="K19" s="252">
        <v>4658</v>
      </c>
      <c r="L19" s="252">
        <v>5063</v>
      </c>
      <c r="M19" s="251">
        <v>5243</v>
      </c>
      <c r="N19" s="246">
        <f>SUM(B19:M19)</f>
        <v>67459</v>
      </c>
    </row>
    <row r="20" spans="1:16" ht="26.25" customHeight="1">
      <c r="A20" s="239" t="s">
        <v>335</v>
      </c>
      <c r="B20" s="240">
        <v>15.117966347245053</v>
      </c>
      <c r="C20" s="240">
        <v>21.838806571405879</v>
      </c>
      <c r="D20" s="240">
        <v>25.503175577454979</v>
      </c>
      <c r="E20" s="240">
        <v>22.097104269724333</v>
      </c>
      <c r="F20" s="240">
        <v>24.793373900996844</v>
      </c>
      <c r="G20" s="240">
        <v>26.701626102226236</v>
      </c>
      <c r="H20" s="240">
        <v>22.997796766118856</v>
      </c>
      <c r="I20" s="240">
        <v>23.991718376592381</v>
      </c>
      <c r="J20" s="240">
        <v>25.972675516436666</v>
      </c>
      <c r="K20" s="240">
        <v>22.960843194732742</v>
      </c>
      <c r="L20" s="240">
        <v>23.702173075428977</v>
      </c>
      <c r="M20" s="240">
        <v>24.344703518935319</v>
      </c>
      <c r="N20" s="241">
        <f>SUM(B20:M20)</f>
        <v>280.02196321729826</v>
      </c>
    </row>
    <row r="21" spans="1:16" s="235" customFormat="1" ht="26.25" customHeight="1">
      <c r="A21" s="237" t="s">
        <v>337</v>
      </c>
      <c r="B21" s="250">
        <f>B19/B20</f>
        <v>263.52750816421843</v>
      </c>
      <c r="C21" s="250">
        <f t="shared" ref="C21" si="4">C19/C20</f>
        <v>260.31642257610906</v>
      </c>
      <c r="D21" s="250">
        <f t="shared" ref="D21" si="5">D19/D20</f>
        <v>252.51757297601065</v>
      </c>
      <c r="E21" s="250">
        <f t="shared" ref="E21" si="6">E19/E20</f>
        <v>245.86931996532493</v>
      </c>
      <c r="F21" s="250">
        <f t="shared" ref="F21" si="7">F19/F20</f>
        <v>277.4934959426148</v>
      </c>
      <c r="G21" s="250">
        <f t="shared" ref="G21" si="8">G19/G20</f>
        <v>279.27138113054008</v>
      </c>
      <c r="H21" s="250">
        <f t="shared" ref="H21" si="9">H19/H20</f>
        <v>266.85164941718415</v>
      </c>
      <c r="I21" s="250">
        <f t="shared" ref="I21" si="10">I19/I20</f>
        <v>227.95365943174176</v>
      </c>
      <c r="J21" s="250">
        <f t="shared" ref="J21" si="11">J19/J20</f>
        <v>192.89502911740644</v>
      </c>
      <c r="K21" s="250">
        <f t="shared" ref="K21" si="12">K19/K20</f>
        <v>202.86711426471277</v>
      </c>
      <c r="L21" s="250">
        <f t="shared" ref="L21" si="13">L19/L20</f>
        <v>213.60910596204337</v>
      </c>
      <c r="M21" s="250">
        <f t="shared" ref="M21" si="14">M19/M20</f>
        <v>215.36512021688796</v>
      </c>
      <c r="N21" s="250">
        <f t="shared" ref="N21" si="15">N19/N20</f>
        <v>240.90610331037328</v>
      </c>
    </row>
    <row r="22" spans="1:16" s="235" customFormat="1" ht="26.25" customHeight="1">
      <c r="A22" s="249" t="s">
        <v>333</v>
      </c>
      <c r="B22" s="251">
        <v>4536</v>
      </c>
      <c r="C22" s="251">
        <v>3179</v>
      </c>
      <c r="D22" s="251">
        <v>5492</v>
      </c>
      <c r="E22" s="251">
        <v>5511</v>
      </c>
      <c r="F22" s="251">
        <v>5514</v>
      </c>
      <c r="G22" s="251">
        <v>5450</v>
      </c>
      <c r="H22" s="251">
        <v>6287</v>
      </c>
      <c r="I22" s="252">
        <v>6119</v>
      </c>
      <c r="J22" s="252">
        <v>5385</v>
      </c>
      <c r="K22" s="252">
        <v>5365</v>
      </c>
      <c r="L22" s="252">
        <v>5555</v>
      </c>
      <c r="M22" s="251">
        <v>5644</v>
      </c>
      <c r="N22" s="246">
        <f>SUM(B22:M22)</f>
        <v>64037</v>
      </c>
    </row>
    <row r="23" spans="1:16" ht="26.25" customHeight="1">
      <c r="A23" s="239" t="s">
        <v>336</v>
      </c>
      <c r="B23" s="255">
        <v>22.668995511728038</v>
      </c>
      <c r="C23" s="255">
        <v>16.131695848427743</v>
      </c>
      <c r="D23" s="255">
        <v>26.830421351507844</v>
      </c>
      <c r="E23" s="255">
        <v>27.250105700148112</v>
      </c>
      <c r="F23" s="255">
        <v>27.165303861209058</v>
      </c>
      <c r="G23" s="255">
        <v>26.130873396941954</v>
      </c>
      <c r="H23" s="255">
        <v>30.789813041222775</v>
      </c>
      <c r="I23" s="255">
        <v>31.891891075392838</v>
      </c>
      <c r="J23" s="255">
        <v>28.877188697202925</v>
      </c>
      <c r="K23" s="255">
        <v>27.29678121321653</v>
      </c>
      <c r="L23" s="255">
        <v>31.140058911763919</v>
      </c>
      <c r="M23" s="255">
        <v>31.439445661463211</v>
      </c>
      <c r="N23" s="256">
        <v>327.61257427022491</v>
      </c>
    </row>
    <row r="24" spans="1:16" s="235" customFormat="1" ht="26.25" customHeight="1">
      <c r="A24" s="237" t="s">
        <v>337</v>
      </c>
      <c r="B24" s="250">
        <f>B22/B23</f>
        <v>200.0970884507544</v>
      </c>
      <c r="C24" s="250">
        <f t="shared" ref="C24" si="16">C22/C23</f>
        <v>197.06545609771322</v>
      </c>
      <c r="D24" s="250">
        <f t="shared" ref="D24" si="17">D22/D23</f>
        <v>204.69302095739747</v>
      </c>
      <c r="E24" s="250">
        <f t="shared" ref="E24" si="18">E22/E23</f>
        <v>202.23774764917871</v>
      </c>
      <c r="F24" s="250">
        <f t="shared" ref="F24" si="19">F22/F23</f>
        <v>202.97950754284645</v>
      </c>
      <c r="G24" s="250">
        <f t="shared" ref="G24" si="20">G22/G23</f>
        <v>208.56555068832117</v>
      </c>
      <c r="H24" s="250">
        <f t="shared" ref="H24" si="21">H22/H23</f>
        <v>204.19091183121782</v>
      </c>
      <c r="I24" s="250">
        <f t="shared" ref="I24" si="22">I22/I23</f>
        <v>191.8669540647372</v>
      </c>
      <c r="J24" s="250">
        <f t="shared" ref="J24" si="23">J22/J23</f>
        <v>186.47937153666197</v>
      </c>
      <c r="K24" s="250">
        <f t="shared" ref="K24" si="24">K22/K23</f>
        <v>196.54331981832274</v>
      </c>
      <c r="L24" s="250">
        <f t="shared" ref="L24" si="25">L22/L23</f>
        <v>178.38758801774338</v>
      </c>
      <c r="M24" s="250">
        <f t="shared" ref="M24" si="26">M22/M23</f>
        <v>179.5197046657255</v>
      </c>
      <c r="N24" s="250">
        <f t="shared" ref="N24" si="27">N22/N23</f>
        <v>195.46563541599693</v>
      </c>
      <c r="O24" s="253">
        <f>(N21-N24)/N21</f>
        <v>0.18862314930989013</v>
      </c>
      <c r="P24" s="235" t="s">
        <v>339</v>
      </c>
    </row>
    <row r="30" spans="1:16">
      <c r="A30" s="234" t="s">
        <v>340</v>
      </c>
      <c r="B30" s="257">
        <v>27.828123234915381</v>
      </c>
      <c r="C30" s="258">
        <v>21.243563692200162</v>
      </c>
      <c r="D30" s="258">
        <v>31.967230478140937</v>
      </c>
      <c r="E30" s="258">
        <v>30.436461344342273</v>
      </c>
      <c r="F30" s="258">
        <v>31.171025729213177</v>
      </c>
      <c r="G30" s="258">
        <v>30.236798119304108</v>
      </c>
      <c r="H30" s="258">
        <v>32.3486231737918</v>
      </c>
      <c r="I30" s="258"/>
      <c r="J30" s="258"/>
      <c r="K30" s="258"/>
      <c r="L30" s="258"/>
      <c r="M30" s="258"/>
      <c r="N30" s="259">
        <f>SUM(B30:M30)</f>
        <v>205.23182577190784</v>
      </c>
    </row>
    <row r="31" spans="1:16" s="263" customFormat="1">
      <c r="A31" s="260" t="s">
        <v>341</v>
      </c>
      <c r="B31" s="261"/>
      <c r="C31" s="261"/>
      <c r="D31" s="261"/>
      <c r="E31" s="261"/>
      <c r="F31" s="261"/>
      <c r="G31" s="262"/>
      <c r="H31" s="262"/>
      <c r="I31" s="262"/>
      <c r="J31" s="262"/>
      <c r="K31" s="262"/>
      <c r="L31" s="262"/>
      <c r="M31" s="262"/>
    </row>
    <row r="32" spans="1:16" s="263" customFormat="1">
      <c r="A32" s="264" t="s">
        <v>211</v>
      </c>
      <c r="B32" s="265" t="s">
        <v>212</v>
      </c>
      <c r="C32" s="265" t="s">
        <v>197</v>
      </c>
      <c r="D32" s="265" t="s">
        <v>198</v>
      </c>
      <c r="E32" s="265" t="s">
        <v>199</v>
      </c>
      <c r="F32" s="265" t="s">
        <v>200</v>
      </c>
      <c r="G32" s="265" t="s">
        <v>201</v>
      </c>
      <c r="H32" s="265" t="s">
        <v>202</v>
      </c>
      <c r="I32" s="266" t="s">
        <v>203</v>
      </c>
      <c r="J32" s="266" t="s">
        <v>204</v>
      </c>
      <c r="K32" s="266" t="s">
        <v>205</v>
      </c>
      <c r="L32" s="266" t="s">
        <v>206</v>
      </c>
      <c r="M32" s="266" t="s">
        <v>207</v>
      </c>
      <c r="N32" s="263" t="s">
        <v>342</v>
      </c>
    </row>
    <row r="33" spans="1:16" s="263" customFormat="1">
      <c r="A33" s="264" t="s">
        <v>343</v>
      </c>
      <c r="B33" s="267">
        <v>33444</v>
      </c>
      <c r="C33" s="267">
        <v>26107</v>
      </c>
      <c r="D33" s="267">
        <v>35767</v>
      </c>
      <c r="E33" s="267">
        <v>34553</v>
      </c>
      <c r="F33" s="267">
        <v>34730</v>
      </c>
      <c r="G33" s="267">
        <v>37371</v>
      </c>
      <c r="H33" s="267">
        <v>38969</v>
      </c>
      <c r="I33" s="268"/>
      <c r="J33" s="268"/>
      <c r="K33" s="268"/>
      <c r="L33" s="268"/>
      <c r="M33" s="268"/>
      <c r="N33" s="269">
        <f>SUM(B33:M33)</f>
        <v>240941</v>
      </c>
    </row>
    <row r="34" spans="1:16" s="263" customFormat="1">
      <c r="A34" s="264" t="s">
        <v>326</v>
      </c>
      <c r="B34" s="272">
        <f>B33/B$30</f>
        <v>1201.8058033478339</v>
      </c>
      <c r="C34" s="272">
        <f t="shared" ref="C34:N34" si="28">C33/C$30</f>
        <v>1228.9369325347946</v>
      </c>
      <c r="D34" s="272">
        <f t="shared" si="28"/>
        <v>1118.8645204800375</v>
      </c>
      <c r="E34" s="272">
        <f t="shared" si="28"/>
        <v>1135.250238491438</v>
      </c>
      <c r="F34" s="272">
        <f t="shared" si="28"/>
        <v>1114.175718877656</v>
      </c>
      <c r="G34" s="272">
        <f t="shared" si="28"/>
        <v>1235.9443566923574</v>
      </c>
      <c r="H34" s="272">
        <f t="shared" si="28"/>
        <v>1204.6571438493831</v>
      </c>
      <c r="I34" s="272"/>
      <c r="J34" s="272"/>
      <c r="K34" s="272"/>
      <c r="L34" s="272"/>
      <c r="M34" s="272"/>
      <c r="N34" s="272">
        <f t="shared" si="28"/>
        <v>1173.99433101462</v>
      </c>
    </row>
    <row r="35" spans="1:16" s="263" customFormat="1">
      <c r="A35" s="264" t="s">
        <v>344</v>
      </c>
      <c r="B35" s="267">
        <v>233416</v>
      </c>
      <c r="C35" s="267">
        <v>221415</v>
      </c>
      <c r="D35" s="267">
        <v>255807</v>
      </c>
      <c r="E35" s="267">
        <v>249933</v>
      </c>
      <c r="F35" s="267">
        <v>228323</v>
      </c>
      <c r="G35" s="267">
        <v>245390</v>
      </c>
      <c r="H35" s="267">
        <v>249534</v>
      </c>
      <c r="I35" s="268"/>
      <c r="J35" s="268"/>
      <c r="K35" s="268"/>
      <c r="L35" s="268"/>
      <c r="M35" s="268"/>
      <c r="N35" s="269">
        <f>SUM(B35:M35)</f>
        <v>1683818</v>
      </c>
    </row>
    <row r="36" spans="1:16" s="263" customFormat="1">
      <c r="A36" s="264" t="s">
        <v>337</v>
      </c>
      <c r="B36" s="272">
        <f>B35/B$30</f>
        <v>8387.7736931658292</v>
      </c>
      <c r="C36" s="272">
        <f t="shared" ref="C36:N36" si="29">C35/C$30</f>
        <v>10422.686287861168</v>
      </c>
      <c r="D36" s="272">
        <f t="shared" si="29"/>
        <v>8002.1633458337838</v>
      </c>
      <c r="E36" s="272">
        <f t="shared" si="29"/>
        <v>8211.6313448001783</v>
      </c>
      <c r="F36" s="272">
        <f t="shared" si="29"/>
        <v>7324.8471828765632</v>
      </c>
      <c r="G36" s="272">
        <f t="shared" si="29"/>
        <v>8115.6079764720662</v>
      </c>
      <c r="H36" s="272">
        <f t="shared" si="29"/>
        <v>7713.8986305348353</v>
      </c>
      <c r="I36" s="272"/>
      <c r="J36" s="272"/>
      <c r="K36" s="272"/>
      <c r="L36" s="272"/>
      <c r="M36" s="272"/>
      <c r="N36" s="272">
        <f t="shared" si="29"/>
        <v>8204.4682576247942</v>
      </c>
    </row>
    <row r="37" spans="1:16" s="263" customFormat="1">
      <c r="A37" s="264" t="s">
        <v>345</v>
      </c>
      <c r="B37" s="267">
        <v>4875</v>
      </c>
      <c r="C37" s="267">
        <v>5303</v>
      </c>
      <c r="D37" s="267">
        <v>6073</v>
      </c>
      <c r="E37" s="267">
        <v>5884</v>
      </c>
      <c r="F37" s="267">
        <v>6212</v>
      </c>
      <c r="G37" s="267">
        <v>6078</v>
      </c>
      <c r="H37" s="267">
        <v>6625</v>
      </c>
      <c r="I37" s="268"/>
      <c r="J37" s="268"/>
      <c r="K37" s="268"/>
      <c r="L37" s="268"/>
      <c r="M37" s="268"/>
      <c r="N37" s="269">
        <f>SUM(B37:M37)</f>
        <v>41050</v>
      </c>
    </row>
    <row r="38" spans="1:16" s="263" customFormat="1">
      <c r="A38" s="264" t="s">
        <v>337</v>
      </c>
      <c r="B38" s="272">
        <f>B37/B$30</f>
        <v>175.18249286331451</v>
      </c>
      <c r="C38" s="272">
        <f t="shared" ref="C38:N38" si="30">C37/C$30</f>
        <v>249.62854993802486</v>
      </c>
      <c r="D38" s="272">
        <f t="shared" si="30"/>
        <v>189.97579424819716</v>
      </c>
      <c r="E38" s="272">
        <f t="shared" si="30"/>
        <v>193.32076529631641</v>
      </c>
      <c r="F38" s="272">
        <f t="shared" si="30"/>
        <v>199.28763506098468</v>
      </c>
      <c r="G38" s="272">
        <f t="shared" si="30"/>
        <v>201.01334724722776</v>
      </c>
      <c r="H38" s="272">
        <f t="shared" si="30"/>
        <v>204.80006102291986</v>
      </c>
      <c r="I38" s="272"/>
      <c r="J38" s="272"/>
      <c r="K38" s="272"/>
      <c r="L38" s="272"/>
      <c r="M38" s="272"/>
      <c r="N38" s="272">
        <f t="shared" si="30"/>
        <v>200.01771092570445</v>
      </c>
    </row>
    <row r="39" spans="1:16" s="263" customFormat="1">
      <c r="A39" s="270"/>
      <c r="B39" s="271"/>
      <c r="C39" s="271"/>
      <c r="D39" s="271"/>
      <c r="E39" s="271"/>
      <c r="F39" s="271"/>
      <c r="G39" s="271"/>
      <c r="H39" s="271"/>
      <c r="I39" s="271"/>
      <c r="J39" s="271"/>
      <c r="K39" s="271"/>
      <c r="L39" s="271"/>
      <c r="M39" s="271"/>
    </row>
    <row r="40" spans="1:16">
      <c r="A40" s="234" t="s">
        <v>340</v>
      </c>
      <c r="B40" s="257">
        <v>27.828123234915381</v>
      </c>
      <c r="C40" s="258">
        <v>21.243563692200162</v>
      </c>
      <c r="D40" s="258">
        <v>31.967230478140937</v>
      </c>
      <c r="E40" s="258">
        <v>30.436461344342273</v>
      </c>
      <c r="F40" s="258">
        <v>31.171025729213177</v>
      </c>
      <c r="G40" s="258">
        <v>30.236798119304108</v>
      </c>
      <c r="H40" s="258">
        <v>32.3486231737918</v>
      </c>
      <c r="I40" s="258">
        <v>33.59205789478321</v>
      </c>
      <c r="J40" s="258">
        <v>31.586712238890279</v>
      </c>
      <c r="K40" s="258">
        <v>31.24749315693014</v>
      </c>
      <c r="L40" s="258">
        <v>30.760000000000005</v>
      </c>
      <c r="M40" s="258">
        <v>33.280000000000008</v>
      </c>
      <c r="N40" s="259">
        <v>365.69808906251149</v>
      </c>
      <c r="O40" s="254">
        <f>(N40-N7)/N7</f>
        <v>0.11625168807126576</v>
      </c>
      <c r="P40" s="234" t="s">
        <v>338</v>
      </c>
    </row>
    <row r="41" spans="1:16" s="263" customFormat="1">
      <c r="A41" s="260" t="s">
        <v>346</v>
      </c>
      <c r="B41" s="261"/>
      <c r="C41" s="261"/>
      <c r="D41" s="261"/>
      <c r="E41" s="261"/>
      <c r="F41" s="261"/>
      <c r="G41" s="262"/>
      <c r="H41" s="262"/>
      <c r="I41" s="262"/>
      <c r="J41" s="262"/>
      <c r="K41" s="262"/>
      <c r="L41" s="262"/>
      <c r="M41" s="262"/>
    </row>
    <row r="42" spans="1:16" s="263" customFormat="1">
      <c r="A42" s="264" t="s">
        <v>211</v>
      </c>
      <c r="B42" s="265" t="s">
        <v>212</v>
      </c>
      <c r="C42" s="265" t="s">
        <v>197</v>
      </c>
      <c r="D42" s="265" t="s">
        <v>198</v>
      </c>
      <c r="E42" s="265" t="s">
        <v>199</v>
      </c>
      <c r="F42" s="265" t="s">
        <v>200</v>
      </c>
      <c r="G42" s="265" t="s">
        <v>201</v>
      </c>
      <c r="H42" s="265" t="s">
        <v>202</v>
      </c>
      <c r="I42" s="265" t="s">
        <v>203</v>
      </c>
      <c r="J42" s="265" t="s">
        <v>204</v>
      </c>
      <c r="K42" s="265" t="s">
        <v>205</v>
      </c>
      <c r="L42" s="265" t="s">
        <v>206</v>
      </c>
      <c r="M42" s="265" t="s">
        <v>207</v>
      </c>
      <c r="N42" s="263" t="s">
        <v>342</v>
      </c>
    </row>
    <row r="43" spans="1:16" s="263" customFormat="1">
      <c r="A43" s="264" t="s">
        <v>347</v>
      </c>
      <c r="B43" s="267">
        <v>27098</v>
      </c>
      <c r="C43" s="267">
        <v>27532</v>
      </c>
      <c r="D43" s="267">
        <v>38062.5</v>
      </c>
      <c r="E43" s="267">
        <v>31073</v>
      </c>
      <c r="F43" s="267">
        <v>36038.5</v>
      </c>
      <c r="G43" s="267">
        <v>34595.5</v>
      </c>
      <c r="H43" s="267">
        <v>35220.5</v>
      </c>
      <c r="I43" s="267">
        <v>37802.5</v>
      </c>
      <c r="J43" s="267">
        <v>33240.5</v>
      </c>
      <c r="K43" s="267">
        <v>28628</v>
      </c>
      <c r="L43" s="267">
        <v>32873</v>
      </c>
      <c r="M43" s="267">
        <v>30989</v>
      </c>
      <c r="N43" s="269">
        <f>SUM(B43:H43)</f>
        <v>229620</v>
      </c>
    </row>
    <row r="44" spans="1:16" s="263" customFormat="1">
      <c r="A44" s="264" t="s">
        <v>348</v>
      </c>
      <c r="B44" s="267">
        <v>177981</v>
      </c>
      <c r="C44" s="267">
        <v>166513</v>
      </c>
      <c r="D44" s="267">
        <v>260788.5</v>
      </c>
      <c r="E44" s="267">
        <v>248190</v>
      </c>
      <c r="F44" s="267">
        <v>239728.5</v>
      </c>
      <c r="G44" s="267">
        <v>262607</v>
      </c>
      <c r="H44" s="267">
        <v>251646.5</v>
      </c>
      <c r="I44" s="267">
        <v>261160</v>
      </c>
      <c r="J44" s="267">
        <v>238882.5</v>
      </c>
      <c r="K44" s="267">
        <v>234568</v>
      </c>
      <c r="L44" s="267">
        <v>261525.5</v>
      </c>
      <c r="M44" s="267">
        <v>251329</v>
      </c>
      <c r="N44" s="269">
        <f>SUM(B44:H44)</f>
        <v>1607454.5</v>
      </c>
    </row>
    <row r="45" spans="1:16" s="263" customFormat="1">
      <c r="A45" s="264" t="s">
        <v>349</v>
      </c>
      <c r="B45" s="267">
        <v>4260</v>
      </c>
      <c r="C45" s="267">
        <v>4432</v>
      </c>
      <c r="D45" s="267">
        <v>5966</v>
      </c>
      <c r="E45" s="267">
        <v>5472</v>
      </c>
      <c r="F45" s="267">
        <v>6197</v>
      </c>
      <c r="G45" s="267">
        <v>6453.5</v>
      </c>
      <c r="H45" s="267">
        <v>6212</v>
      </c>
      <c r="I45" s="267">
        <v>5794</v>
      </c>
      <c r="J45" s="267">
        <v>5197.5</v>
      </c>
      <c r="K45" s="267">
        <v>5011.5</v>
      </c>
      <c r="L45" s="267">
        <v>5309</v>
      </c>
      <c r="M45" s="267">
        <v>5443.5</v>
      </c>
      <c r="N45" s="269">
        <f t="shared" ref="N45" si="31">SUM(B45:H45)</f>
        <v>38992.5</v>
      </c>
    </row>
    <row r="47" spans="1:16" s="263" customFormat="1">
      <c r="A47" s="260" t="s">
        <v>353</v>
      </c>
      <c r="B47" s="261"/>
      <c r="C47" s="261"/>
      <c r="D47" s="261"/>
      <c r="E47" s="261"/>
      <c r="F47" s="261"/>
      <c r="G47" s="262"/>
      <c r="H47" s="262"/>
      <c r="I47" s="262"/>
      <c r="J47" s="262"/>
      <c r="K47" s="262"/>
      <c r="L47" s="262"/>
      <c r="M47" s="262"/>
    </row>
    <row r="48" spans="1:16" s="263" customFormat="1">
      <c r="A48" s="264" t="s">
        <v>211</v>
      </c>
      <c r="B48" s="265" t="s">
        <v>212</v>
      </c>
      <c r="C48" s="265" t="s">
        <v>197</v>
      </c>
      <c r="D48" s="265" t="s">
        <v>198</v>
      </c>
      <c r="E48" s="265" t="s">
        <v>199</v>
      </c>
      <c r="F48" s="265" t="s">
        <v>200</v>
      </c>
      <c r="G48" s="265" t="s">
        <v>201</v>
      </c>
      <c r="H48" s="265" t="s">
        <v>202</v>
      </c>
      <c r="I48" s="265" t="s">
        <v>203</v>
      </c>
      <c r="J48" s="265" t="s">
        <v>204</v>
      </c>
      <c r="K48" s="265" t="s">
        <v>205</v>
      </c>
      <c r="L48" s="265" t="s">
        <v>206</v>
      </c>
      <c r="M48" s="265" t="s">
        <v>207</v>
      </c>
      <c r="N48" s="263" t="s">
        <v>342</v>
      </c>
    </row>
    <row r="49" spans="1:14" s="263" customFormat="1">
      <c r="A49" s="264" t="s">
        <v>347</v>
      </c>
      <c r="B49" s="267">
        <f>B$40*$N$8*0.95</f>
        <v>32580.79277177632</v>
      </c>
      <c r="C49" s="267">
        <f t="shared" ref="C49:M49" si="32">C$40*$N$8*0.95</f>
        <v>24871.678932383074</v>
      </c>
      <c r="D49" s="267">
        <f t="shared" si="32"/>
        <v>37426.803917166457</v>
      </c>
      <c r="E49" s="267">
        <f t="shared" si="32"/>
        <v>35634.599983444103</v>
      </c>
      <c r="F49" s="267">
        <f t="shared" si="32"/>
        <v>36494.618095300764</v>
      </c>
      <c r="G49" s="267">
        <f t="shared" si="32"/>
        <v>35400.836962337773</v>
      </c>
      <c r="H49" s="267">
        <f t="shared" si="32"/>
        <v>37873.333360664081</v>
      </c>
      <c r="I49" s="267">
        <f t="shared" si="32"/>
        <v>39329.130024631086</v>
      </c>
      <c r="J49" s="267">
        <f t="shared" si="32"/>
        <v>36981.298275472596</v>
      </c>
      <c r="K49" s="267">
        <f t="shared" si="32"/>
        <v>36584.145132219703</v>
      </c>
      <c r="L49" s="267">
        <f t="shared" si="32"/>
        <v>36013.394694271672</v>
      </c>
      <c r="M49" s="267">
        <f t="shared" si="32"/>
        <v>38963.776834374548</v>
      </c>
      <c r="N49" s="269">
        <f>SUM(B49:H49)</f>
        <v>240282.66402307258</v>
      </c>
    </row>
    <row r="50" spans="1:14" s="263" customFormat="1">
      <c r="A50" s="264" t="s">
        <v>348</v>
      </c>
      <c r="B50" s="267">
        <f>B$40*$N$16*0.95</f>
        <v>235097.3978215761</v>
      </c>
      <c r="C50" s="267">
        <f t="shared" ref="C50:M50" si="33">C$40*$N$16*0.95</f>
        <v>179469.75806930871</v>
      </c>
      <c r="D50" s="267">
        <f t="shared" si="33"/>
        <v>270065.38089295494</v>
      </c>
      <c r="E50" s="267">
        <f t="shared" si="33"/>
        <v>257133.14550705877</v>
      </c>
      <c r="F50" s="267">
        <f t="shared" si="33"/>
        <v>263338.88830752473</v>
      </c>
      <c r="G50" s="267">
        <f t="shared" si="33"/>
        <v>255446.35174626924</v>
      </c>
      <c r="H50" s="267">
        <f t="shared" si="33"/>
        <v>273287.46056892729</v>
      </c>
      <c r="I50" s="267">
        <f t="shared" si="33"/>
        <v>283792.23894720111</v>
      </c>
      <c r="J50" s="267">
        <f t="shared" si="33"/>
        <v>266850.68879473844</v>
      </c>
      <c r="K50" s="267">
        <f t="shared" si="33"/>
        <v>263984.90001024032</v>
      </c>
      <c r="L50" s="267">
        <f t="shared" si="33"/>
        <v>259866.46300021934</v>
      </c>
      <c r="M50" s="267">
        <f t="shared" si="33"/>
        <v>281155.91315498378</v>
      </c>
      <c r="N50" s="269">
        <f>SUM(B50:H50)</f>
        <v>1733838.38291362</v>
      </c>
    </row>
    <row r="51" spans="1:14" s="263" customFormat="1">
      <c r="A51" s="264" t="s">
        <v>349</v>
      </c>
      <c r="B51" s="267">
        <f>B$40*$N$24*0.95</f>
        <v>5167.4697010200325</v>
      </c>
      <c r="C51" s="267">
        <f t="shared" ref="C51:M51" si="34">C$40*$N$24*0.95</f>
        <v>3944.7673418163008</v>
      </c>
      <c r="D51" s="267">
        <f t="shared" si="34"/>
        <v>5936.0702670044693</v>
      </c>
      <c r="E51" s="267">
        <f t="shared" si="34"/>
        <v>5651.8181436619761</v>
      </c>
      <c r="F51" s="267">
        <f t="shared" si="34"/>
        <v>5788.2211331925901</v>
      </c>
      <c r="G51" s="267">
        <f t="shared" si="34"/>
        <v>5614.7422094682488</v>
      </c>
      <c r="H51" s="267">
        <f t="shared" si="34"/>
        <v>6006.8919743229644</v>
      </c>
      <c r="I51" s="267">
        <f t="shared" si="34"/>
        <v>6237.788294268018</v>
      </c>
      <c r="J51" s="267">
        <f t="shared" si="34"/>
        <v>5865.4109395530877</v>
      </c>
      <c r="K51" s="267">
        <f t="shared" si="34"/>
        <v>5802.4205498225474</v>
      </c>
      <c r="L51" s="267">
        <f t="shared" si="34"/>
        <v>5711.8967981262631</v>
      </c>
      <c r="M51" s="267">
        <f t="shared" si="34"/>
        <v>6179.8415293121598</v>
      </c>
      <c r="N51" s="269">
        <f>SUM(B51:H51)</f>
        <v>38109.980770486582</v>
      </c>
    </row>
  </sheetData>
  <mergeCells count="3">
    <mergeCell ref="A1:N1"/>
    <mergeCell ref="A9:N9"/>
    <mergeCell ref="A17:N17"/>
  </mergeCells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N13"/>
  <sheetViews>
    <sheetView workbookViewId="0">
      <selection activeCell="K10" sqref="B10:K10"/>
    </sheetView>
  </sheetViews>
  <sheetFormatPr defaultRowHeight="13.5"/>
  <cols>
    <col min="12" max="13" width="11.625" customWidth="1"/>
  </cols>
  <sheetData>
    <row r="1" spans="2:14" ht="15.75">
      <c r="B1" s="225" t="s">
        <v>323</v>
      </c>
      <c r="C1" s="226"/>
      <c r="D1" s="226"/>
      <c r="E1" s="226"/>
      <c r="F1" s="224"/>
      <c r="G1" s="224"/>
      <c r="H1" s="224"/>
      <c r="I1" s="224"/>
      <c r="J1" s="224"/>
      <c r="K1" s="224"/>
      <c r="L1" s="224"/>
      <c r="M1" s="224"/>
      <c r="N1" s="224"/>
    </row>
    <row r="2" spans="2:14" ht="15.75">
      <c r="B2" s="225" t="s">
        <v>324</v>
      </c>
      <c r="C2" s="226"/>
      <c r="D2" s="226"/>
      <c r="E2" s="226"/>
      <c r="F2" s="224"/>
      <c r="G2" s="224"/>
      <c r="H2" s="224"/>
      <c r="I2" s="224"/>
      <c r="J2" s="224"/>
      <c r="K2" s="224"/>
      <c r="L2" s="224"/>
      <c r="M2" s="224"/>
      <c r="N2" s="224"/>
    </row>
    <row r="3" spans="2:14" ht="15">
      <c r="B3" s="227">
        <v>40909</v>
      </c>
      <c r="C3" s="228">
        <v>40940</v>
      </c>
      <c r="D3" s="229">
        <v>40969</v>
      </c>
      <c r="E3" s="229">
        <v>41000</v>
      </c>
      <c r="F3" s="229">
        <v>41030</v>
      </c>
      <c r="G3" s="228">
        <v>41061</v>
      </c>
      <c r="H3" s="229">
        <v>41091</v>
      </c>
      <c r="I3" s="229">
        <v>41122</v>
      </c>
      <c r="J3" s="229">
        <v>41153</v>
      </c>
      <c r="K3" s="229">
        <v>41183</v>
      </c>
      <c r="L3" s="229">
        <v>41214</v>
      </c>
      <c r="M3" s="229">
        <v>41244</v>
      </c>
      <c r="N3" s="230" t="s">
        <v>325</v>
      </c>
    </row>
    <row r="4" spans="2:14" ht="15">
      <c r="B4" s="231">
        <v>15.117966347245053</v>
      </c>
      <c r="C4" s="232">
        <v>21.838806571405879</v>
      </c>
      <c r="D4" s="232">
        <v>25.503175577454979</v>
      </c>
      <c r="E4" s="232">
        <v>22.097104269724333</v>
      </c>
      <c r="F4" s="232">
        <v>24.793373900996844</v>
      </c>
      <c r="G4" s="232">
        <v>26.701626102226236</v>
      </c>
      <c r="H4" s="232">
        <v>22.997796766118856</v>
      </c>
      <c r="I4" s="232">
        <v>23.991718376592381</v>
      </c>
      <c r="J4" s="232">
        <v>25.972675516436666</v>
      </c>
      <c r="K4" s="232">
        <v>22.960843194732742</v>
      </c>
      <c r="L4" s="232">
        <v>23.702173075428977</v>
      </c>
      <c r="M4" s="232">
        <v>24.344703518935319</v>
      </c>
      <c r="N4" s="233">
        <v>280.02196321729826</v>
      </c>
    </row>
    <row r="5" spans="2:14"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</row>
    <row r="6" spans="2:14" ht="15">
      <c r="B6" s="227">
        <v>41275</v>
      </c>
      <c r="C6" s="228">
        <v>41306</v>
      </c>
      <c r="D6" s="229">
        <v>41334</v>
      </c>
      <c r="E6" s="229">
        <v>41365</v>
      </c>
      <c r="F6" s="229">
        <v>41395</v>
      </c>
      <c r="G6" s="228">
        <v>41426</v>
      </c>
      <c r="H6" s="229">
        <v>41456</v>
      </c>
      <c r="I6" s="229">
        <v>41487</v>
      </c>
      <c r="J6" s="229">
        <v>41518</v>
      </c>
      <c r="K6" s="229">
        <v>41548</v>
      </c>
      <c r="L6" s="229">
        <v>41579</v>
      </c>
      <c r="M6" s="229">
        <v>41609</v>
      </c>
      <c r="N6" s="230" t="s">
        <v>325</v>
      </c>
    </row>
    <row r="7" spans="2:14" ht="15">
      <c r="B7" s="231">
        <v>22.668995511728038</v>
      </c>
      <c r="C7" s="232">
        <v>16.131695848427743</v>
      </c>
      <c r="D7" s="232">
        <v>26.830421351507844</v>
      </c>
      <c r="E7" s="232">
        <v>27.250105700148112</v>
      </c>
      <c r="F7" s="232">
        <v>27.165303861209058</v>
      </c>
      <c r="G7" s="232">
        <v>26.130873396941954</v>
      </c>
      <c r="H7" s="232">
        <v>30.789813041222775</v>
      </c>
      <c r="I7" s="232">
        <v>31.891891075392838</v>
      </c>
      <c r="J7" s="232">
        <v>28.877188697202925</v>
      </c>
      <c r="K7" s="232">
        <v>27.29678121321653</v>
      </c>
      <c r="L7" s="232">
        <v>31.140058911763919</v>
      </c>
      <c r="M7" s="232">
        <v>31.439445661463211</v>
      </c>
      <c r="N7" s="233">
        <v>327.61257427022491</v>
      </c>
    </row>
    <row r="8" spans="2:14">
      <c r="B8" s="224"/>
      <c r="C8" s="224"/>
      <c r="D8" s="224"/>
      <c r="E8" s="224"/>
      <c r="F8" s="224"/>
      <c r="G8" s="224"/>
      <c r="H8" s="224"/>
      <c r="I8" s="224"/>
      <c r="J8" s="224"/>
      <c r="K8" s="224"/>
      <c r="L8" s="224"/>
      <c r="M8" s="224"/>
      <c r="N8" s="224"/>
    </row>
    <row r="9" spans="2:14" ht="15">
      <c r="B9" s="227">
        <v>41640</v>
      </c>
      <c r="C9" s="228">
        <v>41671</v>
      </c>
      <c r="D9" s="229">
        <v>41699</v>
      </c>
      <c r="E9" s="229">
        <v>41730</v>
      </c>
      <c r="F9" s="229">
        <v>41760</v>
      </c>
      <c r="G9" s="228">
        <v>41791</v>
      </c>
      <c r="H9" s="229">
        <v>41821</v>
      </c>
      <c r="I9" s="229">
        <v>41852</v>
      </c>
      <c r="J9" s="229">
        <v>41883</v>
      </c>
      <c r="K9" s="229">
        <v>41913</v>
      </c>
      <c r="L9" s="229">
        <v>41944</v>
      </c>
      <c r="M9" s="229">
        <v>41974</v>
      </c>
      <c r="N9" s="230" t="s">
        <v>325</v>
      </c>
    </row>
    <row r="10" spans="2:14" ht="15">
      <c r="B10" s="231">
        <v>27.828123234915381</v>
      </c>
      <c r="C10" s="232">
        <v>21.243563692200162</v>
      </c>
      <c r="D10" s="232">
        <v>31.967230478140937</v>
      </c>
      <c r="E10" s="232">
        <v>30.436461344342273</v>
      </c>
      <c r="F10" s="232">
        <v>31.171025729213177</v>
      </c>
      <c r="G10" s="232">
        <v>30.236798119304108</v>
      </c>
      <c r="H10" s="232">
        <v>32.3486231737918</v>
      </c>
      <c r="I10" s="232">
        <v>33.59205789478321</v>
      </c>
      <c r="J10" s="232">
        <v>31.586712238890279</v>
      </c>
      <c r="K10" s="232">
        <v>31.24749315693014</v>
      </c>
      <c r="L10" s="232">
        <v>30.760000000000005</v>
      </c>
      <c r="M10" s="232">
        <v>33.280000000000008</v>
      </c>
      <c r="N10" s="233">
        <v>365.69808906251149</v>
      </c>
    </row>
    <row r="11" spans="2:14">
      <c r="B11" s="224"/>
      <c r="C11" s="224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</row>
    <row r="12" spans="2:14" ht="15">
      <c r="B12" s="227">
        <v>42005</v>
      </c>
      <c r="C12" s="228">
        <v>42036</v>
      </c>
      <c r="D12" s="229">
        <v>42064</v>
      </c>
      <c r="E12" s="229">
        <v>42095</v>
      </c>
      <c r="F12" s="229">
        <v>42125</v>
      </c>
      <c r="G12" s="228">
        <v>42156</v>
      </c>
      <c r="H12" s="229">
        <v>42186</v>
      </c>
      <c r="I12" s="229">
        <v>42217</v>
      </c>
      <c r="J12" s="229">
        <v>42248</v>
      </c>
      <c r="K12" s="229">
        <v>42278</v>
      </c>
      <c r="L12" s="229">
        <v>42309</v>
      </c>
      <c r="M12" s="229">
        <v>42339</v>
      </c>
      <c r="N12" s="230" t="s">
        <v>325</v>
      </c>
    </row>
    <row r="13" spans="2:14" ht="15">
      <c r="B13" s="231">
        <v>30.749554608518149</v>
      </c>
      <c r="C13" s="232">
        <v>24.846319500803141</v>
      </c>
      <c r="D13" s="232">
        <v>29.680539543042851</v>
      </c>
      <c r="E13" s="232">
        <v>29.424734736523078</v>
      </c>
      <c r="F13" s="232">
        <v>28.357077270099996</v>
      </c>
      <c r="G13" s="232">
        <v>29.635326984847556</v>
      </c>
      <c r="H13" s="232">
        <v>32.324040058202563</v>
      </c>
      <c r="I13" s="232">
        <v>31.970838769434781</v>
      </c>
      <c r="J13" s="232">
        <v>31.174858931347551</v>
      </c>
      <c r="K13" s="232">
        <v>30.834380837215818</v>
      </c>
      <c r="L13" s="232">
        <v>30.742680967487555</v>
      </c>
      <c r="M13" s="232">
        <v>30.291333838987555</v>
      </c>
      <c r="N13" s="233">
        <v>360.03168604651057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22" sqref="G22"/>
    </sheetView>
  </sheetViews>
  <sheetFormatPr defaultRowHeight="13.5"/>
  <sheetData/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:N2"/>
  <sheetViews>
    <sheetView topLeftCell="A28" workbookViewId="0">
      <selection activeCell="G46" sqref="G46"/>
    </sheetView>
  </sheetViews>
  <sheetFormatPr defaultColWidth="9" defaultRowHeight="15"/>
  <cols>
    <col min="1" max="16384" width="9" style="143"/>
  </cols>
  <sheetData>
    <row r="1" spans="4:14" ht="31.5">
      <c r="D1" s="179" t="s">
        <v>242</v>
      </c>
    </row>
    <row r="2" spans="4:14">
      <c r="N2" s="143" t="s">
        <v>243</v>
      </c>
    </row>
  </sheetData>
  <phoneticPr fontId="3" type="noConversion"/>
  <pageMargins left="0.25" right="0.25" top="0.75" bottom="0.75" header="0.3" footer="0.3"/>
  <pageSetup paperSize="9" orientation="landscape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4"/>
  <sheetViews>
    <sheetView workbookViewId="0">
      <selection activeCell="A43" sqref="A43:B44"/>
    </sheetView>
  </sheetViews>
  <sheetFormatPr defaultColWidth="9" defaultRowHeight="15"/>
  <cols>
    <col min="1" max="16384" width="9" style="143"/>
  </cols>
  <sheetData>
    <row r="1" spans="4:14" ht="31.5">
      <c r="D1" s="179" t="s">
        <v>244</v>
      </c>
    </row>
    <row r="2" spans="4:14">
      <c r="N2" s="143" t="s">
        <v>245</v>
      </c>
    </row>
    <row r="43" spans="1:1">
      <c r="A43" s="143" t="s">
        <v>246</v>
      </c>
    </row>
    <row r="44" spans="1:1">
      <c r="A44" s="143" t="s">
        <v>247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  <legacyDrawing r:id="rId2"/>
  <oleObjects>
    <oleObject progId="Visio" shapeId="2049" r:id="rId3"/>
  </oleObjects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opLeftCell="G1" workbookViewId="0">
      <selection activeCell="O61" sqref="O61"/>
    </sheetView>
  </sheetViews>
  <sheetFormatPr defaultColWidth="9" defaultRowHeight="13.5"/>
  <cols>
    <col min="1" max="16384" width="9" style="180"/>
  </cols>
  <sheetData/>
  <phoneticPr fontId="3" type="noConversion"/>
  <pageMargins left="0.7" right="0.7" top="0.75" bottom="0.75" header="0.3" footer="0.3"/>
  <drawing r:id="rId1"/>
  <legacyDrawing r:id="rId2"/>
  <oleObjects>
    <oleObject progId="Acrobat Document" dvAspect="DVASPECT_ICON" shapeId="3078" r:id="rId3"/>
    <oleObject progId="Acrobat Document" dvAspect="DVASPECT_ICON" shapeId="3079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dimension ref="A1:AM79"/>
  <sheetViews>
    <sheetView topLeftCell="G13" workbookViewId="0">
      <selection activeCell="K17" sqref="K17:K23"/>
    </sheetView>
  </sheetViews>
  <sheetFormatPr defaultRowHeight="16.5"/>
  <cols>
    <col min="1" max="1" width="8.75" style="41" customWidth="1"/>
    <col min="2" max="6" width="9" style="41"/>
    <col min="7" max="7" width="19.625" style="41" customWidth="1"/>
    <col min="8" max="8" width="8.375" style="4" bestFit="1" customWidth="1"/>
    <col min="9" max="11" width="8.375" style="41" customWidth="1"/>
    <col min="12" max="12" width="8.625" style="41" bestFit="1" customWidth="1"/>
    <col min="13" max="13" width="8.625" style="1" customWidth="1"/>
    <col min="14" max="14" width="44.75" style="1" customWidth="1"/>
    <col min="15" max="39" width="9" style="1"/>
    <col min="40" max="256" width="9" style="41"/>
    <col min="257" max="257" width="8.75" style="41" customWidth="1"/>
    <col min="258" max="262" width="9" style="41"/>
    <col min="263" max="263" width="19.625" style="41" customWidth="1"/>
    <col min="264" max="264" width="8.375" style="41" bestFit="1" customWidth="1"/>
    <col min="265" max="267" width="8.375" style="41" customWidth="1"/>
    <col min="268" max="268" width="8.625" style="41" bestFit="1" customWidth="1"/>
    <col min="269" max="269" width="8.625" style="41" customWidth="1"/>
    <col min="270" max="270" width="44.75" style="41" customWidth="1"/>
    <col min="271" max="512" width="9" style="41"/>
    <col min="513" max="513" width="8.75" style="41" customWidth="1"/>
    <col min="514" max="518" width="9" style="41"/>
    <col min="519" max="519" width="19.625" style="41" customWidth="1"/>
    <col min="520" max="520" width="8.375" style="41" bestFit="1" customWidth="1"/>
    <col min="521" max="523" width="8.375" style="41" customWidth="1"/>
    <col min="524" max="524" width="8.625" style="41" bestFit="1" customWidth="1"/>
    <col min="525" max="525" width="8.625" style="41" customWidth="1"/>
    <col min="526" max="526" width="44.75" style="41" customWidth="1"/>
    <col min="527" max="768" width="9" style="41"/>
    <col min="769" max="769" width="8.75" style="41" customWidth="1"/>
    <col min="770" max="774" width="9" style="41"/>
    <col min="775" max="775" width="19.625" style="41" customWidth="1"/>
    <col min="776" max="776" width="8.375" style="41" bestFit="1" customWidth="1"/>
    <col min="777" max="779" width="8.375" style="41" customWidth="1"/>
    <col min="780" max="780" width="8.625" style="41" bestFit="1" customWidth="1"/>
    <col min="781" max="781" width="8.625" style="41" customWidth="1"/>
    <col min="782" max="782" width="44.75" style="41" customWidth="1"/>
    <col min="783" max="1024" width="9" style="41"/>
    <col min="1025" max="1025" width="8.75" style="41" customWidth="1"/>
    <col min="1026" max="1030" width="9" style="41"/>
    <col min="1031" max="1031" width="19.625" style="41" customWidth="1"/>
    <col min="1032" max="1032" width="8.375" style="41" bestFit="1" customWidth="1"/>
    <col min="1033" max="1035" width="8.375" style="41" customWidth="1"/>
    <col min="1036" max="1036" width="8.625" style="41" bestFit="1" customWidth="1"/>
    <col min="1037" max="1037" width="8.625" style="41" customWidth="1"/>
    <col min="1038" max="1038" width="44.75" style="41" customWidth="1"/>
    <col min="1039" max="1280" width="9" style="41"/>
    <col min="1281" max="1281" width="8.75" style="41" customWidth="1"/>
    <col min="1282" max="1286" width="9" style="41"/>
    <col min="1287" max="1287" width="19.625" style="41" customWidth="1"/>
    <col min="1288" max="1288" width="8.375" style="41" bestFit="1" customWidth="1"/>
    <col min="1289" max="1291" width="8.375" style="41" customWidth="1"/>
    <col min="1292" max="1292" width="8.625" style="41" bestFit="1" customWidth="1"/>
    <col min="1293" max="1293" width="8.625" style="41" customWidth="1"/>
    <col min="1294" max="1294" width="44.75" style="41" customWidth="1"/>
    <col min="1295" max="1536" width="9" style="41"/>
    <col min="1537" max="1537" width="8.75" style="41" customWidth="1"/>
    <col min="1538" max="1542" width="9" style="41"/>
    <col min="1543" max="1543" width="19.625" style="41" customWidth="1"/>
    <col min="1544" max="1544" width="8.375" style="41" bestFit="1" customWidth="1"/>
    <col min="1545" max="1547" width="8.375" style="41" customWidth="1"/>
    <col min="1548" max="1548" width="8.625" style="41" bestFit="1" customWidth="1"/>
    <col min="1549" max="1549" width="8.625" style="41" customWidth="1"/>
    <col min="1550" max="1550" width="44.75" style="41" customWidth="1"/>
    <col min="1551" max="1792" width="9" style="41"/>
    <col min="1793" max="1793" width="8.75" style="41" customWidth="1"/>
    <col min="1794" max="1798" width="9" style="41"/>
    <col min="1799" max="1799" width="19.625" style="41" customWidth="1"/>
    <col min="1800" max="1800" width="8.375" style="41" bestFit="1" customWidth="1"/>
    <col min="1801" max="1803" width="8.375" style="41" customWidth="1"/>
    <col min="1804" max="1804" width="8.625" style="41" bestFit="1" customWidth="1"/>
    <col min="1805" max="1805" width="8.625" style="41" customWidth="1"/>
    <col min="1806" max="1806" width="44.75" style="41" customWidth="1"/>
    <col min="1807" max="2048" width="9" style="41"/>
    <col min="2049" max="2049" width="8.75" style="41" customWidth="1"/>
    <col min="2050" max="2054" width="9" style="41"/>
    <col min="2055" max="2055" width="19.625" style="41" customWidth="1"/>
    <col min="2056" max="2056" width="8.375" style="41" bestFit="1" customWidth="1"/>
    <col min="2057" max="2059" width="8.375" style="41" customWidth="1"/>
    <col min="2060" max="2060" width="8.625" style="41" bestFit="1" customWidth="1"/>
    <col min="2061" max="2061" width="8.625" style="41" customWidth="1"/>
    <col min="2062" max="2062" width="44.75" style="41" customWidth="1"/>
    <col min="2063" max="2304" width="9" style="41"/>
    <col min="2305" max="2305" width="8.75" style="41" customWidth="1"/>
    <col min="2306" max="2310" width="9" style="41"/>
    <col min="2311" max="2311" width="19.625" style="41" customWidth="1"/>
    <col min="2312" max="2312" width="8.375" style="41" bestFit="1" customWidth="1"/>
    <col min="2313" max="2315" width="8.375" style="41" customWidth="1"/>
    <col min="2316" max="2316" width="8.625" style="41" bestFit="1" customWidth="1"/>
    <col min="2317" max="2317" width="8.625" style="41" customWidth="1"/>
    <col min="2318" max="2318" width="44.75" style="41" customWidth="1"/>
    <col min="2319" max="2560" width="9" style="41"/>
    <col min="2561" max="2561" width="8.75" style="41" customWidth="1"/>
    <col min="2562" max="2566" width="9" style="41"/>
    <col min="2567" max="2567" width="19.625" style="41" customWidth="1"/>
    <col min="2568" max="2568" width="8.375" style="41" bestFit="1" customWidth="1"/>
    <col min="2569" max="2571" width="8.375" style="41" customWidth="1"/>
    <col min="2572" max="2572" width="8.625" style="41" bestFit="1" customWidth="1"/>
    <col min="2573" max="2573" width="8.625" style="41" customWidth="1"/>
    <col min="2574" max="2574" width="44.75" style="41" customWidth="1"/>
    <col min="2575" max="2816" width="9" style="41"/>
    <col min="2817" max="2817" width="8.75" style="41" customWidth="1"/>
    <col min="2818" max="2822" width="9" style="41"/>
    <col min="2823" max="2823" width="19.625" style="41" customWidth="1"/>
    <col min="2824" max="2824" width="8.375" style="41" bestFit="1" customWidth="1"/>
    <col min="2825" max="2827" width="8.375" style="41" customWidth="1"/>
    <col min="2828" max="2828" width="8.625" style="41" bestFit="1" customWidth="1"/>
    <col min="2829" max="2829" width="8.625" style="41" customWidth="1"/>
    <col min="2830" max="2830" width="44.75" style="41" customWidth="1"/>
    <col min="2831" max="3072" width="9" style="41"/>
    <col min="3073" max="3073" width="8.75" style="41" customWidth="1"/>
    <col min="3074" max="3078" width="9" style="41"/>
    <col min="3079" max="3079" width="19.625" style="41" customWidth="1"/>
    <col min="3080" max="3080" width="8.375" style="41" bestFit="1" customWidth="1"/>
    <col min="3081" max="3083" width="8.375" style="41" customWidth="1"/>
    <col min="3084" max="3084" width="8.625" style="41" bestFit="1" customWidth="1"/>
    <col min="3085" max="3085" width="8.625" style="41" customWidth="1"/>
    <col min="3086" max="3086" width="44.75" style="41" customWidth="1"/>
    <col min="3087" max="3328" width="9" style="41"/>
    <col min="3329" max="3329" width="8.75" style="41" customWidth="1"/>
    <col min="3330" max="3334" width="9" style="41"/>
    <col min="3335" max="3335" width="19.625" style="41" customWidth="1"/>
    <col min="3336" max="3336" width="8.375" style="41" bestFit="1" customWidth="1"/>
    <col min="3337" max="3339" width="8.375" style="41" customWidth="1"/>
    <col min="3340" max="3340" width="8.625" style="41" bestFit="1" customWidth="1"/>
    <col min="3341" max="3341" width="8.625" style="41" customWidth="1"/>
    <col min="3342" max="3342" width="44.75" style="41" customWidth="1"/>
    <col min="3343" max="3584" width="9" style="41"/>
    <col min="3585" max="3585" width="8.75" style="41" customWidth="1"/>
    <col min="3586" max="3590" width="9" style="41"/>
    <col min="3591" max="3591" width="19.625" style="41" customWidth="1"/>
    <col min="3592" max="3592" width="8.375" style="41" bestFit="1" customWidth="1"/>
    <col min="3593" max="3595" width="8.375" style="41" customWidth="1"/>
    <col min="3596" max="3596" width="8.625" style="41" bestFit="1" customWidth="1"/>
    <col min="3597" max="3597" width="8.625" style="41" customWidth="1"/>
    <col min="3598" max="3598" width="44.75" style="41" customWidth="1"/>
    <col min="3599" max="3840" width="9" style="41"/>
    <col min="3841" max="3841" width="8.75" style="41" customWidth="1"/>
    <col min="3842" max="3846" width="9" style="41"/>
    <col min="3847" max="3847" width="19.625" style="41" customWidth="1"/>
    <col min="3848" max="3848" width="8.375" style="41" bestFit="1" customWidth="1"/>
    <col min="3849" max="3851" width="8.375" style="41" customWidth="1"/>
    <col min="3852" max="3852" width="8.625" style="41" bestFit="1" customWidth="1"/>
    <col min="3853" max="3853" width="8.625" style="41" customWidth="1"/>
    <col min="3854" max="3854" width="44.75" style="41" customWidth="1"/>
    <col min="3855" max="4096" width="9" style="41"/>
    <col min="4097" max="4097" width="8.75" style="41" customWidth="1"/>
    <col min="4098" max="4102" width="9" style="41"/>
    <col min="4103" max="4103" width="19.625" style="41" customWidth="1"/>
    <col min="4104" max="4104" width="8.375" style="41" bestFit="1" customWidth="1"/>
    <col min="4105" max="4107" width="8.375" style="41" customWidth="1"/>
    <col min="4108" max="4108" width="8.625" style="41" bestFit="1" customWidth="1"/>
    <col min="4109" max="4109" width="8.625" style="41" customWidth="1"/>
    <col min="4110" max="4110" width="44.75" style="41" customWidth="1"/>
    <col min="4111" max="4352" width="9" style="41"/>
    <col min="4353" max="4353" width="8.75" style="41" customWidth="1"/>
    <col min="4354" max="4358" width="9" style="41"/>
    <col min="4359" max="4359" width="19.625" style="41" customWidth="1"/>
    <col min="4360" max="4360" width="8.375" style="41" bestFit="1" customWidth="1"/>
    <col min="4361" max="4363" width="8.375" style="41" customWidth="1"/>
    <col min="4364" max="4364" width="8.625" style="41" bestFit="1" customWidth="1"/>
    <col min="4365" max="4365" width="8.625" style="41" customWidth="1"/>
    <col min="4366" max="4366" width="44.75" style="41" customWidth="1"/>
    <col min="4367" max="4608" width="9" style="41"/>
    <col min="4609" max="4609" width="8.75" style="41" customWidth="1"/>
    <col min="4610" max="4614" width="9" style="41"/>
    <col min="4615" max="4615" width="19.625" style="41" customWidth="1"/>
    <col min="4616" max="4616" width="8.375" style="41" bestFit="1" customWidth="1"/>
    <col min="4617" max="4619" width="8.375" style="41" customWidth="1"/>
    <col min="4620" max="4620" width="8.625" style="41" bestFit="1" customWidth="1"/>
    <col min="4621" max="4621" width="8.625" style="41" customWidth="1"/>
    <col min="4622" max="4622" width="44.75" style="41" customWidth="1"/>
    <col min="4623" max="4864" width="9" style="41"/>
    <col min="4865" max="4865" width="8.75" style="41" customWidth="1"/>
    <col min="4866" max="4870" width="9" style="41"/>
    <col min="4871" max="4871" width="19.625" style="41" customWidth="1"/>
    <col min="4872" max="4872" width="8.375" style="41" bestFit="1" customWidth="1"/>
    <col min="4873" max="4875" width="8.375" style="41" customWidth="1"/>
    <col min="4876" max="4876" width="8.625" style="41" bestFit="1" customWidth="1"/>
    <col min="4877" max="4877" width="8.625" style="41" customWidth="1"/>
    <col min="4878" max="4878" width="44.75" style="41" customWidth="1"/>
    <col min="4879" max="5120" width="9" style="41"/>
    <col min="5121" max="5121" width="8.75" style="41" customWidth="1"/>
    <col min="5122" max="5126" width="9" style="41"/>
    <col min="5127" max="5127" width="19.625" style="41" customWidth="1"/>
    <col min="5128" max="5128" width="8.375" style="41" bestFit="1" customWidth="1"/>
    <col min="5129" max="5131" width="8.375" style="41" customWidth="1"/>
    <col min="5132" max="5132" width="8.625" style="41" bestFit="1" customWidth="1"/>
    <col min="5133" max="5133" width="8.625" style="41" customWidth="1"/>
    <col min="5134" max="5134" width="44.75" style="41" customWidth="1"/>
    <col min="5135" max="5376" width="9" style="41"/>
    <col min="5377" max="5377" width="8.75" style="41" customWidth="1"/>
    <col min="5378" max="5382" width="9" style="41"/>
    <col min="5383" max="5383" width="19.625" style="41" customWidth="1"/>
    <col min="5384" max="5384" width="8.375" style="41" bestFit="1" customWidth="1"/>
    <col min="5385" max="5387" width="8.375" style="41" customWidth="1"/>
    <col min="5388" max="5388" width="8.625" style="41" bestFit="1" customWidth="1"/>
    <col min="5389" max="5389" width="8.625" style="41" customWidth="1"/>
    <col min="5390" max="5390" width="44.75" style="41" customWidth="1"/>
    <col min="5391" max="5632" width="9" style="41"/>
    <col min="5633" max="5633" width="8.75" style="41" customWidth="1"/>
    <col min="5634" max="5638" width="9" style="41"/>
    <col min="5639" max="5639" width="19.625" style="41" customWidth="1"/>
    <col min="5640" max="5640" width="8.375" style="41" bestFit="1" customWidth="1"/>
    <col min="5641" max="5643" width="8.375" style="41" customWidth="1"/>
    <col min="5644" max="5644" width="8.625" style="41" bestFit="1" customWidth="1"/>
    <col min="5645" max="5645" width="8.625" style="41" customWidth="1"/>
    <col min="5646" max="5646" width="44.75" style="41" customWidth="1"/>
    <col min="5647" max="5888" width="9" style="41"/>
    <col min="5889" max="5889" width="8.75" style="41" customWidth="1"/>
    <col min="5890" max="5894" width="9" style="41"/>
    <col min="5895" max="5895" width="19.625" style="41" customWidth="1"/>
    <col min="5896" max="5896" width="8.375" style="41" bestFit="1" customWidth="1"/>
    <col min="5897" max="5899" width="8.375" style="41" customWidth="1"/>
    <col min="5900" max="5900" width="8.625" style="41" bestFit="1" customWidth="1"/>
    <col min="5901" max="5901" width="8.625" style="41" customWidth="1"/>
    <col min="5902" max="5902" width="44.75" style="41" customWidth="1"/>
    <col min="5903" max="6144" width="9" style="41"/>
    <col min="6145" max="6145" width="8.75" style="41" customWidth="1"/>
    <col min="6146" max="6150" width="9" style="41"/>
    <col min="6151" max="6151" width="19.625" style="41" customWidth="1"/>
    <col min="6152" max="6152" width="8.375" style="41" bestFit="1" customWidth="1"/>
    <col min="6153" max="6155" width="8.375" style="41" customWidth="1"/>
    <col min="6156" max="6156" width="8.625" style="41" bestFit="1" customWidth="1"/>
    <col min="6157" max="6157" width="8.625" style="41" customWidth="1"/>
    <col min="6158" max="6158" width="44.75" style="41" customWidth="1"/>
    <col min="6159" max="6400" width="9" style="41"/>
    <col min="6401" max="6401" width="8.75" style="41" customWidth="1"/>
    <col min="6402" max="6406" width="9" style="41"/>
    <col min="6407" max="6407" width="19.625" style="41" customWidth="1"/>
    <col min="6408" max="6408" width="8.375" style="41" bestFit="1" customWidth="1"/>
    <col min="6409" max="6411" width="8.375" style="41" customWidth="1"/>
    <col min="6412" max="6412" width="8.625" style="41" bestFit="1" customWidth="1"/>
    <col min="6413" max="6413" width="8.625" style="41" customWidth="1"/>
    <col min="6414" max="6414" width="44.75" style="41" customWidth="1"/>
    <col min="6415" max="6656" width="9" style="41"/>
    <col min="6657" max="6657" width="8.75" style="41" customWidth="1"/>
    <col min="6658" max="6662" width="9" style="41"/>
    <col min="6663" max="6663" width="19.625" style="41" customWidth="1"/>
    <col min="6664" max="6664" width="8.375" style="41" bestFit="1" customWidth="1"/>
    <col min="6665" max="6667" width="8.375" style="41" customWidth="1"/>
    <col min="6668" max="6668" width="8.625" style="41" bestFit="1" customWidth="1"/>
    <col min="6669" max="6669" width="8.625" style="41" customWidth="1"/>
    <col min="6670" max="6670" width="44.75" style="41" customWidth="1"/>
    <col min="6671" max="6912" width="9" style="41"/>
    <col min="6913" max="6913" width="8.75" style="41" customWidth="1"/>
    <col min="6914" max="6918" width="9" style="41"/>
    <col min="6919" max="6919" width="19.625" style="41" customWidth="1"/>
    <col min="6920" max="6920" width="8.375" style="41" bestFit="1" customWidth="1"/>
    <col min="6921" max="6923" width="8.375" style="41" customWidth="1"/>
    <col min="6924" max="6924" width="8.625" style="41" bestFit="1" customWidth="1"/>
    <col min="6925" max="6925" width="8.625" style="41" customWidth="1"/>
    <col min="6926" max="6926" width="44.75" style="41" customWidth="1"/>
    <col min="6927" max="7168" width="9" style="41"/>
    <col min="7169" max="7169" width="8.75" style="41" customWidth="1"/>
    <col min="7170" max="7174" width="9" style="41"/>
    <col min="7175" max="7175" width="19.625" style="41" customWidth="1"/>
    <col min="7176" max="7176" width="8.375" style="41" bestFit="1" customWidth="1"/>
    <col min="7177" max="7179" width="8.375" style="41" customWidth="1"/>
    <col min="7180" max="7180" width="8.625" style="41" bestFit="1" customWidth="1"/>
    <col min="7181" max="7181" width="8.625" style="41" customWidth="1"/>
    <col min="7182" max="7182" width="44.75" style="41" customWidth="1"/>
    <col min="7183" max="7424" width="9" style="41"/>
    <col min="7425" max="7425" width="8.75" style="41" customWidth="1"/>
    <col min="7426" max="7430" width="9" style="41"/>
    <col min="7431" max="7431" width="19.625" style="41" customWidth="1"/>
    <col min="7432" max="7432" width="8.375" style="41" bestFit="1" customWidth="1"/>
    <col min="7433" max="7435" width="8.375" style="41" customWidth="1"/>
    <col min="7436" max="7436" width="8.625" style="41" bestFit="1" customWidth="1"/>
    <col min="7437" max="7437" width="8.625" style="41" customWidth="1"/>
    <col min="7438" max="7438" width="44.75" style="41" customWidth="1"/>
    <col min="7439" max="7680" width="9" style="41"/>
    <col min="7681" max="7681" width="8.75" style="41" customWidth="1"/>
    <col min="7682" max="7686" width="9" style="41"/>
    <col min="7687" max="7687" width="19.625" style="41" customWidth="1"/>
    <col min="7688" max="7688" width="8.375" style="41" bestFit="1" customWidth="1"/>
    <col min="7689" max="7691" width="8.375" style="41" customWidth="1"/>
    <col min="7692" max="7692" width="8.625" style="41" bestFit="1" customWidth="1"/>
    <col min="7693" max="7693" width="8.625" style="41" customWidth="1"/>
    <col min="7694" max="7694" width="44.75" style="41" customWidth="1"/>
    <col min="7695" max="7936" width="9" style="41"/>
    <col min="7937" max="7937" width="8.75" style="41" customWidth="1"/>
    <col min="7938" max="7942" width="9" style="41"/>
    <col min="7943" max="7943" width="19.625" style="41" customWidth="1"/>
    <col min="7944" max="7944" width="8.375" style="41" bestFit="1" customWidth="1"/>
    <col min="7945" max="7947" width="8.375" style="41" customWidth="1"/>
    <col min="7948" max="7948" width="8.625" style="41" bestFit="1" customWidth="1"/>
    <col min="7949" max="7949" width="8.625" style="41" customWidth="1"/>
    <col min="7950" max="7950" width="44.75" style="41" customWidth="1"/>
    <col min="7951" max="8192" width="9" style="41"/>
    <col min="8193" max="8193" width="8.75" style="41" customWidth="1"/>
    <col min="8194" max="8198" width="9" style="41"/>
    <col min="8199" max="8199" width="19.625" style="41" customWidth="1"/>
    <col min="8200" max="8200" width="8.375" style="41" bestFit="1" customWidth="1"/>
    <col min="8201" max="8203" width="8.375" style="41" customWidth="1"/>
    <col min="8204" max="8204" width="8.625" style="41" bestFit="1" customWidth="1"/>
    <col min="8205" max="8205" width="8.625" style="41" customWidth="1"/>
    <col min="8206" max="8206" width="44.75" style="41" customWidth="1"/>
    <col min="8207" max="8448" width="9" style="41"/>
    <col min="8449" max="8449" width="8.75" style="41" customWidth="1"/>
    <col min="8450" max="8454" width="9" style="41"/>
    <col min="8455" max="8455" width="19.625" style="41" customWidth="1"/>
    <col min="8456" max="8456" width="8.375" style="41" bestFit="1" customWidth="1"/>
    <col min="8457" max="8459" width="8.375" style="41" customWidth="1"/>
    <col min="8460" max="8460" width="8.625" style="41" bestFit="1" customWidth="1"/>
    <col min="8461" max="8461" width="8.625" style="41" customWidth="1"/>
    <col min="8462" max="8462" width="44.75" style="41" customWidth="1"/>
    <col min="8463" max="8704" width="9" style="41"/>
    <col min="8705" max="8705" width="8.75" style="41" customWidth="1"/>
    <col min="8706" max="8710" width="9" style="41"/>
    <col min="8711" max="8711" width="19.625" style="41" customWidth="1"/>
    <col min="8712" max="8712" width="8.375" style="41" bestFit="1" customWidth="1"/>
    <col min="8713" max="8715" width="8.375" style="41" customWidth="1"/>
    <col min="8716" max="8716" width="8.625" style="41" bestFit="1" customWidth="1"/>
    <col min="8717" max="8717" width="8.625" style="41" customWidth="1"/>
    <col min="8718" max="8718" width="44.75" style="41" customWidth="1"/>
    <col min="8719" max="8960" width="9" style="41"/>
    <col min="8961" max="8961" width="8.75" style="41" customWidth="1"/>
    <col min="8962" max="8966" width="9" style="41"/>
    <col min="8967" max="8967" width="19.625" style="41" customWidth="1"/>
    <col min="8968" max="8968" width="8.375" style="41" bestFit="1" customWidth="1"/>
    <col min="8969" max="8971" width="8.375" style="41" customWidth="1"/>
    <col min="8972" max="8972" width="8.625" style="41" bestFit="1" customWidth="1"/>
    <col min="8973" max="8973" width="8.625" style="41" customWidth="1"/>
    <col min="8974" max="8974" width="44.75" style="41" customWidth="1"/>
    <col min="8975" max="9216" width="9" style="41"/>
    <col min="9217" max="9217" width="8.75" style="41" customWidth="1"/>
    <col min="9218" max="9222" width="9" style="41"/>
    <col min="9223" max="9223" width="19.625" style="41" customWidth="1"/>
    <col min="9224" max="9224" width="8.375" style="41" bestFit="1" customWidth="1"/>
    <col min="9225" max="9227" width="8.375" style="41" customWidth="1"/>
    <col min="9228" max="9228" width="8.625" style="41" bestFit="1" customWidth="1"/>
    <col min="9229" max="9229" width="8.625" style="41" customWidth="1"/>
    <col min="9230" max="9230" width="44.75" style="41" customWidth="1"/>
    <col min="9231" max="9472" width="9" style="41"/>
    <col min="9473" max="9473" width="8.75" style="41" customWidth="1"/>
    <col min="9474" max="9478" width="9" style="41"/>
    <col min="9479" max="9479" width="19.625" style="41" customWidth="1"/>
    <col min="9480" max="9480" width="8.375" style="41" bestFit="1" customWidth="1"/>
    <col min="9481" max="9483" width="8.375" style="41" customWidth="1"/>
    <col min="9484" max="9484" width="8.625" style="41" bestFit="1" customWidth="1"/>
    <col min="9485" max="9485" width="8.625" style="41" customWidth="1"/>
    <col min="9486" max="9486" width="44.75" style="41" customWidth="1"/>
    <col min="9487" max="9728" width="9" style="41"/>
    <col min="9729" max="9729" width="8.75" style="41" customWidth="1"/>
    <col min="9730" max="9734" width="9" style="41"/>
    <col min="9735" max="9735" width="19.625" style="41" customWidth="1"/>
    <col min="9736" max="9736" width="8.375" style="41" bestFit="1" customWidth="1"/>
    <col min="9737" max="9739" width="8.375" style="41" customWidth="1"/>
    <col min="9740" max="9740" width="8.625" style="41" bestFit="1" customWidth="1"/>
    <col min="9741" max="9741" width="8.625" style="41" customWidth="1"/>
    <col min="9742" max="9742" width="44.75" style="41" customWidth="1"/>
    <col min="9743" max="9984" width="9" style="41"/>
    <col min="9985" max="9985" width="8.75" style="41" customWidth="1"/>
    <col min="9986" max="9990" width="9" style="41"/>
    <col min="9991" max="9991" width="19.625" style="41" customWidth="1"/>
    <col min="9992" max="9992" width="8.375" style="41" bestFit="1" customWidth="1"/>
    <col min="9993" max="9995" width="8.375" style="41" customWidth="1"/>
    <col min="9996" max="9996" width="8.625" style="41" bestFit="1" customWidth="1"/>
    <col min="9997" max="9997" width="8.625" style="41" customWidth="1"/>
    <col min="9998" max="9998" width="44.75" style="41" customWidth="1"/>
    <col min="9999" max="10240" width="9" style="41"/>
    <col min="10241" max="10241" width="8.75" style="41" customWidth="1"/>
    <col min="10242" max="10246" width="9" style="41"/>
    <col min="10247" max="10247" width="19.625" style="41" customWidth="1"/>
    <col min="10248" max="10248" width="8.375" style="41" bestFit="1" customWidth="1"/>
    <col min="10249" max="10251" width="8.375" style="41" customWidth="1"/>
    <col min="10252" max="10252" width="8.625" style="41" bestFit="1" customWidth="1"/>
    <col min="10253" max="10253" width="8.625" style="41" customWidth="1"/>
    <col min="10254" max="10254" width="44.75" style="41" customWidth="1"/>
    <col min="10255" max="10496" width="9" style="41"/>
    <col min="10497" max="10497" width="8.75" style="41" customWidth="1"/>
    <col min="10498" max="10502" width="9" style="41"/>
    <col min="10503" max="10503" width="19.625" style="41" customWidth="1"/>
    <col min="10504" max="10504" width="8.375" style="41" bestFit="1" customWidth="1"/>
    <col min="10505" max="10507" width="8.375" style="41" customWidth="1"/>
    <col min="10508" max="10508" width="8.625" style="41" bestFit="1" customWidth="1"/>
    <col min="10509" max="10509" width="8.625" style="41" customWidth="1"/>
    <col min="10510" max="10510" width="44.75" style="41" customWidth="1"/>
    <col min="10511" max="10752" width="9" style="41"/>
    <col min="10753" max="10753" width="8.75" style="41" customWidth="1"/>
    <col min="10754" max="10758" width="9" style="41"/>
    <col min="10759" max="10759" width="19.625" style="41" customWidth="1"/>
    <col min="10760" max="10760" width="8.375" style="41" bestFit="1" customWidth="1"/>
    <col min="10761" max="10763" width="8.375" style="41" customWidth="1"/>
    <col min="10764" max="10764" width="8.625" style="41" bestFit="1" customWidth="1"/>
    <col min="10765" max="10765" width="8.625" style="41" customWidth="1"/>
    <col min="10766" max="10766" width="44.75" style="41" customWidth="1"/>
    <col min="10767" max="11008" width="9" style="41"/>
    <col min="11009" max="11009" width="8.75" style="41" customWidth="1"/>
    <col min="11010" max="11014" width="9" style="41"/>
    <col min="11015" max="11015" width="19.625" style="41" customWidth="1"/>
    <col min="11016" max="11016" width="8.375" style="41" bestFit="1" customWidth="1"/>
    <col min="11017" max="11019" width="8.375" style="41" customWidth="1"/>
    <col min="11020" max="11020" width="8.625" style="41" bestFit="1" customWidth="1"/>
    <col min="11021" max="11021" width="8.625" style="41" customWidth="1"/>
    <col min="11022" max="11022" width="44.75" style="41" customWidth="1"/>
    <col min="11023" max="11264" width="9" style="41"/>
    <col min="11265" max="11265" width="8.75" style="41" customWidth="1"/>
    <col min="11266" max="11270" width="9" style="41"/>
    <col min="11271" max="11271" width="19.625" style="41" customWidth="1"/>
    <col min="11272" max="11272" width="8.375" style="41" bestFit="1" customWidth="1"/>
    <col min="11273" max="11275" width="8.375" style="41" customWidth="1"/>
    <col min="11276" max="11276" width="8.625" style="41" bestFit="1" customWidth="1"/>
    <col min="11277" max="11277" width="8.625" style="41" customWidth="1"/>
    <col min="11278" max="11278" width="44.75" style="41" customWidth="1"/>
    <col min="11279" max="11520" width="9" style="41"/>
    <col min="11521" max="11521" width="8.75" style="41" customWidth="1"/>
    <col min="11522" max="11526" width="9" style="41"/>
    <col min="11527" max="11527" width="19.625" style="41" customWidth="1"/>
    <col min="11528" max="11528" width="8.375" style="41" bestFit="1" customWidth="1"/>
    <col min="11529" max="11531" width="8.375" style="41" customWidth="1"/>
    <col min="11532" max="11532" width="8.625" style="41" bestFit="1" customWidth="1"/>
    <col min="11533" max="11533" width="8.625" style="41" customWidth="1"/>
    <col min="11534" max="11534" width="44.75" style="41" customWidth="1"/>
    <col min="11535" max="11776" width="9" style="41"/>
    <col min="11777" max="11777" width="8.75" style="41" customWidth="1"/>
    <col min="11778" max="11782" width="9" style="41"/>
    <col min="11783" max="11783" width="19.625" style="41" customWidth="1"/>
    <col min="11784" max="11784" width="8.375" style="41" bestFit="1" customWidth="1"/>
    <col min="11785" max="11787" width="8.375" style="41" customWidth="1"/>
    <col min="11788" max="11788" width="8.625" style="41" bestFit="1" customWidth="1"/>
    <col min="11789" max="11789" width="8.625" style="41" customWidth="1"/>
    <col min="11790" max="11790" width="44.75" style="41" customWidth="1"/>
    <col min="11791" max="12032" width="9" style="41"/>
    <col min="12033" max="12033" width="8.75" style="41" customWidth="1"/>
    <col min="12034" max="12038" width="9" style="41"/>
    <col min="12039" max="12039" width="19.625" style="41" customWidth="1"/>
    <col min="12040" max="12040" width="8.375" style="41" bestFit="1" customWidth="1"/>
    <col min="12041" max="12043" width="8.375" style="41" customWidth="1"/>
    <col min="12044" max="12044" width="8.625" style="41" bestFit="1" customWidth="1"/>
    <col min="12045" max="12045" width="8.625" style="41" customWidth="1"/>
    <col min="12046" max="12046" width="44.75" style="41" customWidth="1"/>
    <col min="12047" max="12288" width="9" style="41"/>
    <col min="12289" max="12289" width="8.75" style="41" customWidth="1"/>
    <col min="12290" max="12294" width="9" style="41"/>
    <col min="12295" max="12295" width="19.625" style="41" customWidth="1"/>
    <col min="12296" max="12296" width="8.375" style="41" bestFit="1" customWidth="1"/>
    <col min="12297" max="12299" width="8.375" style="41" customWidth="1"/>
    <col min="12300" max="12300" width="8.625" style="41" bestFit="1" customWidth="1"/>
    <col min="12301" max="12301" width="8.625" style="41" customWidth="1"/>
    <col min="12302" max="12302" width="44.75" style="41" customWidth="1"/>
    <col min="12303" max="12544" width="9" style="41"/>
    <col min="12545" max="12545" width="8.75" style="41" customWidth="1"/>
    <col min="12546" max="12550" width="9" style="41"/>
    <col min="12551" max="12551" width="19.625" style="41" customWidth="1"/>
    <col min="12552" max="12552" width="8.375" style="41" bestFit="1" customWidth="1"/>
    <col min="12553" max="12555" width="8.375" style="41" customWidth="1"/>
    <col min="12556" max="12556" width="8.625" style="41" bestFit="1" customWidth="1"/>
    <col min="12557" max="12557" width="8.625" style="41" customWidth="1"/>
    <col min="12558" max="12558" width="44.75" style="41" customWidth="1"/>
    <col min="12559" max="12800" width="9" style="41"/>
    <col min="12801" max="12801" width="8.75" style="41" customWidth="1"/>
    <col min="12802" max="12806" width="9" style="41"/>
    <col min="12807" max="12807" width="19.625" style="41" customWidth="1"/>
    <col min="12808" max="12808" width="8.375" style="41" bestFit="1" customWidth="1"/>
    <col min="12809" max="12811" width="8.375" style="41" customWidth="1"/>
    <col min="12812" max="12812" width="8.625" style="41" bestFit="1" customWidth="1"/>
    <col min="12813" max="12813" width="8.625" style="41" customWidth="1"/>
    <col min="12814" max="12814" width="44.75" style="41" customWidth="1"/>
    <col min="12815" max="13056" width="9" style="41"/>
    <col min="13057" max="13057" width="8.75" style="41" customWidth="1"/>
    <col min="13058" max="13062" width="9" style="41"/>
    <col min="13063" max="13063" width="19.625" style="41" customWidth="1"/>
    <col min="13064" max="13064" width="8.375" style="41" bestFit="1" customWidth="1"/>
    <col min="13065" max="13067" width="8.375" style="41" customWidth="1"/>
    <col min="13068" max="13068" width="8.625" style="41" bestFit="1" customWidth="1"/>
    <col min="13069" max="13069" width="8.625" style="41" customWidth="1"/>
    <col min="13070" max="13070" width="44.75" style="41" customWidth="1"/>
    <col min="13071" max="13312" width="9" style="41"/>
    <col min="13313" max="13313" width="8.75" style="41" customWidth="1"/>
    <col min="13314" max="13318" width="9" style="41"/>
    <col min="13319" max="13319" width="19.625" style="41" customWidth="1"/>
    <col min="13320" max="13320" width="8.375" style="41" bestFit="1" customWidth="1"/>
    <col min="13321" max="13323" width="8.375" style="41" customWidth="1"/>
    <col min="13324" max="13324" width="8.625" style="41" bestFit="1" customWidth="1"/>
    <col min="13325" max="13325" width="8.625" style="41" customWidth="1"/>
    <col min="13326" max="13326" width="44.75" style="41" customWidth="1"/>
    <col min="13327" max="13568" width="9" style="41"/>
    <col min="13569" max="13569" width="8.75" style="41" customWidth="1"/>
    <col min="13570" max="13574" width="9" style="41"/>
    <col min="13575" max="13575" width="19.625" style="41" customWidth="1"/>
    <col min="13576" max="13576" width="8.375" style="41" bestFit="1" customWidth="1"/>
    <col min="13577" max="13579" width="8.375" style="41" customWidth="1"/>
    <col min="13580" max="13580" width="8.625" style="41" bestFit="1" customWidth="1"/>
    <col min="13581" max="13581" width="8.625" style="41" customWidth="1"/>
    <col min="13582" max="13582" width="44.75" style="41" customWidth="1"/>
    <col min="13583" max="13824" width="9" style="41"/>
    <col min="13825" max="13825" width="8.75" style="41" customWidth="1"/>
    <col min="13826" max="13830" width="9" style="41"/>
    <col min="13831" max="13831" width="19.625" style="41" customWidth="1"/>
    <col min="13832" max="13832" width="8.375" style="41" bestFit="1" customWidth="1"/>
    <col min="13833" max="13835" width="8.375" style="41" customWidth="1"/>
    <col min="13836" max="13836" width="8.625" style="41" bestFit="1" customWidth="1"/>
    <col min="13837" max="13837" width="8.625" style="41" customWidth="1"/>
    <col min="13838" max="13838" width="44.75" style="41" customWidth="1"/>
    <col min="13839" max="14080" width="9" style="41"/>
    <col min="14081" max="14081" width="8.75" style="41" customWidth="1"/>
    <col min="14082" max="14086" width="9" style="41"/>
    <col min="14087" max="14087" width="19.625" style="41" customWidth="1"/>
    <col min="14088" max="14088" width="8.375" style="41" bestFit="1" customWidth="1"/>
    <col min="14089" max="14091" width="8.375" style="41" customWidth="1"/>
    <col min="14092" max="14092" width="8.625" style="41" bestFit="1" customWidth="1"/>
    <col min="14093" max="14093" width="8.625" style="41" customWidth="1"/>
    <col min="14094" max="14094" width="44.75" style="41" customWidth="1"/>
    <col min="14095" max="14336" width="9" style="41"/>
    <col min="14337" max="14337" width="8.75" style="41" customWidth="1"/>
    <col min="14338" max="14342" width="9" style="41"/>
    <col min="14343" max="14343" width="19.625" style="41" customWidth="1"/>
    <col min="14344" max="14344" width="8.375" style="41" bestFit="1" customWidth="1"/>
    <col min="14345" max="14347" width="8.375" style="41" customWidth="1"/>
    <col min="14348" max="14348" width="8.625" style="41" bestFit="1" customWidth="1"/>
    <col min="14349" max="14349" width="8.625" style="41" customWidth="1"/>
    <col min="14350" max="14350" width="44.75" style="41" customWidth="1"/>
    <col min="14351" max="14592" width="9" style="41"/>
    <col min="14593" max="14593" width="8.75" style="41" customWidth="1"/>
    <col min="14594" max="14598" width="9" style="41"/>
    <col min="14599" max="14599" width="19.625" style="41" customWidth="1"/>
    <col min="14600" max="14600" width="8.375" style="41" bestFit="1" customWidth="1"/>
    <col min="14601" max="14603" width="8.375" style="41" customWidth="1"/>
    <col min="14604" max="14604" width="8.625" style="41" bestFit="1" customWidth="1"/>
    <col min="14605" max="14605" width="8.625" style="41" customWidth="1"/>
    <col min="14606" max="14606" width="44.75" style="41" customWidth="1"/>
    <col min="14607" max="14848" width="9" style="41"/>
    <col min="14849" max="14849" width="8.75" style="41" customWidth="1"/>
    <col min="14850" max="14854" width="9" style="41"/>
    <col min="14855" max="14855" width="19.625" style="41" customWidth="1"/>
    <col min="14856" max="14856" width="8.375" style="41" bestFit="1" customWidth="1"/>
    <col min="14857" max="14859" width="8.375" style="41" customWidth="1"/>
    <col min="14860" max="14860" width="8.625" style="41" bestFit="1" customWidth="1"/>
    <col min="14861" max="14861" width="8.625" style="41" customWidth="1"/>
    <col min="14862" max="14862" width="44.75" style="41" customWidth="1"/>
    <col min="14863" max="15104" width="9" style="41"/>
    <col min="15105" max="15105" width="8.75" style="41" customWidth="1"/>
    <col min="15106" max="15110" width="9" style="41"/>
    <col min="15111" max="15111" width="19.625" style="41" customWidth="1"/>
    <col min="15112" max="15112" width="8.375" style="41" bestFit="1" customWidth="1"/>
    <col min="15113" max="15115" width="8.375" style="41" customWidth="1"/>
    <col min="15116" max="15116" width="8.625" style="41" bestFit="1" customWidth="1"/>
    <col min="15117" max="15117" width="8.625" style="41" customWidth="1"/>
    <col min="15118" max="15118" width="44.75" style="41" customWidth="1"/>
    <col min="15119" max="15360" width="9" style="41"/>
    <col min="15361" max="15361" width="8.75" style="41" customWidth="1"/>
    <col min="15362" max="15366" width="9" style="41"/>
    <col min="15367" max="15367" width="19.625" style="41" customWidth="1"/>
    <col min="15368" max="15368" width="8.375" style="41" bestFit="1" customWidth="1"/>
    <col min="15369" max="15371" width="8.375" style="41" customWidth="1"/>
    <col min="15372" max="15372" width="8.625" style="41" bestFit="1" customWidth="1"/>
    <col min="15373" max="15373" width="8.625" style="41" customWidth="1"/>
    <col min="15374" max="15374" width="44.75" style="41" customWidth="1"/>
    <col min="15375" max="15616" width="9" style="41"/>
    <col min="15617" max="15617" width="8.75" style="41" customWidth="1"/>
    <col min="15618" max="15622" width="9" style="41"/>
    <col min="15623" max="15623" width="19.625" style="41" customWidth="1"/>
    <col min="15624" max="15624" width="8.375" style="41" bestFit="1" customWidth="1"/>
    <col min="15625" max="15627" width="8.375" style="41" customWidth="1"/>
    <col min="15628" max="15628" width="8.625" style="41" bestFit="1" customWidth="1"/>
    <col min="15629" max="15629" width="8.625" style="41" customWidth="1"/>
    <col min="15630" max="15630" width="44.75" style="41" customWidth="1"/>
    <col min="15631" max="15872" width="9" style="41"/>
    <col min="15873" max="15873" width="8.75" style="41" customWidth="1"/>
    <col min="15874" max="15878" width="9" style="41"/>
    <col min="15879" max="15879" width="19.625" style="41" customWidth="1"/>
    <col min="15880" max="15880" width="8.375" style="41" bestFit="1" customWidth="1"/>
    <col min="15881" max="15883" width="8.375" style="41" customWidth="1"/>
    <col min="15884" max="15884" width="8.625" style="41" bestFit="1" customWidth="1"/>
    <col min="15885" max="15885" width="8.625" style="41" customWidth="1"/>
    <col min="15886" max="15886" width="44.75" style="41" customWidth="1"/>
    <col min="15887" max="16128" width="9" style="41"/>
    <col min="16129" max="16129" width="8.75" style="41" customWidth="1"/>
    <col min="16130" max="16134" width="9" style="41"/>
    <col min="16135" max="16135" width="19.625" style="41" customWidth="1"/>
    <col min="16136" max="16136" width="8.375" style="41" bestFit="1" customWidth="1"/>
    <col min="16137" max="16139" width="8.375" style="41" customWidth="1"/>
    <col min="16140" max="16140" width="8.625" style="41" bestFit="1" customWidth="1"/>
    <col min="16141" max="16141" width="8.625" style="41" customWidth="1"/>
    <col min="16142" max="16142" width="44.75" style="41" customWidth="1"/>
    <col min="16143" max="16384" width="9" style="41"/>
  </cols>
  <sheetData>
    <row r="1" spans="1:14" ht="23.25">
      <c r="A1" s="359" t="s">
        <v>0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</row>
    <row r="2" spans="1:14">
      <c r="A2" s="2" t="s">
        <v>1</v>
      </c>
      <c r="B2" s="3"/>
      <c r="C2" s="3"/>
      <c r="D2" s="3"/>
      <c r="E2" s="1"/>
      <c r="F2" s="1"/>
      <c r="G2" s="1"/>
      <c r="I2" s="5"/>
      <c r="J2" s="5"/>
      <c r="K2" s="6"/>
      <c r="L2" s="6"/>
      <c r="M2" s="2" t="s">
        <v>2</v>
      </c>
    </row>
    <row r="3" spans="1:14" ht="15.75" customHeight="1">
      <c r="A3" s="360" t="s">
        <v>3</v>
      </c>
      <c r="B3" s="362" t="s">
        <v>4</v>
      </c>
      <c r="C3" s="362" t="s">
        <v>5</v>
      </c>
      <c r="D3" s="362"/>
      <c r="E3" s="362"/>
      <c r="F3" s="362"/>
      <c r="G3" s="362"/>
      <c r="H3" s="363" t="s">
        <v>6</v>
      </c>
      <c r="I3" s="364"/>
      <c r="J3" s="365"/>
      <c r="K3" s="7"/>
      <c r="L3" s="366" t="s">
        <v>7</v>
      </c>
      <c r="M3" s="366"/>
      <c r="N3" s="8" t="s">
        <v>8</v>
      </c>
    </row>
    <row r="4" spans="1:14" ht="27.75">
      <c r="A4" s="361"/>
      <c r="B4" s="362"/>
      <c r="C4" s="362"/>
      <c r="D4" s="362"/>
      <c r="E4" s="362"/>
      <c r="F4" s="362"/>
      <c r="G4" s="362"/>
      <c r="H4" s="9" t="s">
        <v>9</v>
      </c>
      <c r="I4" s="9" t="s">
        <v>10</v>
      </c>
      <c r="J4" s="9" t="s">
        <v>11</v>
      </c>
      <c r="K4" s="158" t="s">
        <v>231</v>
      </c>
      <c r="L4" s="9" t="s">
        <v>12</v>
      </c>
      <c r="M4" s="9" t="s">
        <v>10</v>
      </c>
      <c r="N4" s="10"/>
    </row>
    <row r="5" spans="1:14" ht="15.75" customHeight="1">
      <c r="A5" s="312" t="s">
        <v>13</v>
      </c>
      <c r="B5" s="11">
        <v>1</v>
      </c>
      <c r="C5" s="356" t="s">
        <v>14</v>
      </c>
      <c r="D5" s="357"/>
      <c r="E5" s="357"/>
      <c r="F5" s="357"/>
      <c r="G5" s="358"/>
      <c r="H5" s="11" t="s">
        <v>15</v>
      </c>
      <c r="I5" s="11" t="s">
        <v>15</v>
      </c>
      <c r="J5" s="11" t="s">
        <v>15</v>
      </c>
      <c r="K5" s="11" t="s">
        <v>15</v>
      </c>
      <c r="L5" s="11">
        <v>0.27</v>
      </c>
      <c r="M5" s="325">
        <v>0.41</v>
      </c>
      <c r="N5" s="10"/>
    </row>
    <row r="6" spans="1:14" ht="15.75" customHeight="1">
      <c r="A6" s="313"/>
      <c r="B6" s="11">
        <v>2</v>
      </c>
      <c r="C6" s="356" t="s">
        <v>16</v>
      </c>
      <c r="D6" s="357"/>
      <c r="E6" s="357"/>
      <c r="F6" s="357"/>
      <c r="G6" s="358"/>
      <c r="H6" s="11" t="s">
        <v>15</v>
      </c>
      <c r="I6" s="11" t="s">
        <v>15</v>
      </c>
      <c r="J6" s="11" t="s">
        <v>15</v>
      </c>
      <c r="K6" s="11" t="s">
        <v>15</v>
      </c>
      <c r="L6" s="11">
        <v>0.35</v>
      </c>
      <c r="M6" s="327"/>
      <c r="N6" s="10"/>
    </row>
    <row r="7" spans="1:14" ht="15.75" customHeight="1">
      <c r="A7" s="312" t="s">
        <v>17</v>
      </c>
      <c r="B7" s="11">
        <v>3</v>
      </c>
      <c r="C7" s="314" t="s">
        <v>18</v>
      </c>
      <c r="D7" s="314"/>
      <c r="E7" s="314"/>
      <c r="F7" s="314"/>
      <c r="G7" s="314"/>
      <c r="H7" s="11" t="s">
        <v>15</v>
      </c>
      <c r="I7" s="11" t="s">
        <v>15</v>
      </c>
      <c r="J7" s="11" t="s">
        <v>15</v>
      </c>
      <c r="K7" s="11" t="s">
        <v>15</v>
      </c>
      <c r="L7" s="12">
        <v>0.4</v>
      </c>
      <c r="M7" s="325">
        <v>0.88</v>
      </c>
      <c r="N7" s="10"/>
    </row>
    <row r="8" spans="1:14" ht="15.75" customHeight="1">
      <c r="A8" s="318"/>
      <c r="B8" s="11">
        <v>4</v>
      </c>
      <c r="C8" s="347" t="s">
        <v>19</v>
      </c>
      <c r="D8" s="348"/>
      <c r="E8" s="348"/>
      <c r="F8" s="348"/>
      <c r="G8" s="349"/>
      <c r="H8" s="11" t="s">
        <v>15</v>
      </c>
      <c r="I8" s="11" t="s">
        <v>15</v>
      </c>
      <c r="J8" s="11" t="s">
        <v>15</v>
      </c>
      <c r="K8" s="11" t="s">
        <v>15</v>
      </c>
      <c r="L8" s="11">
        <v>1.59</v>
      </c>
      <c r="M8" s="326"/>
      <c r="N8" s="10"/>
    </row>
    <row r="9" spans="1:14" ht="15.75" customHeight="1">
      <c r="A9" s="318"/>
      <c r="B9" s="11">
        <v>5</v>
      </c>
      <c r="C9" s="347" t="s">
        <v>20</v>
      </c>
      <c r="D9" s="348"/>
      <c r="E9" s="348"/>
      <c r="F9" s="348"/>
      <c r="G9" s="349"/>
      <c r="H9" s="11" t="s">
        <v>15</v>
      </c>
      <c r="I9" s="11" t="s">
        <v>15</v>
      </c>
      <c r="J9" s="11" t="s">
        <v>15</v>
      </c>
      <c r="K9" s="11" t="s">
        <v>15</v>
      </c>
      <c r="L9" s="11">
        <v>0.52</v>
      </c>
      <c r="M9" s="326"/>
      <c r="N9" s="10"/>
    </row>
    <row r="10" spans="1:14" ht="15.75" customHeight="1">
      <c r="A10" s="313"/>
      <c r="B10" s="11">
        <v>6</v>
      </c>
      <c r="C10" s="347" t="s">
        <v>21</v>
      </c>
      <c r="D10" s="348"/>
      <c r="E10" s="348"/>
      <c r="F10" s="348"/>
      <c r="G10" s="349"/>
      <c r="H10" s="11" t="s">
        <v>15</v>
      </c>
      <c r="I10" s="11" t="s">
        <v>15</v>
      </c>
      <c r="J10" s="11" t="s">
        <v>15</v>
      </c>
      <c r="K10" s="11" t="s">
        <v>15</v>
      </c>
      <c r="L10" s="12">
        <v>1</v>
      </c>
      <c r="M10" s="327"/>
      <c r="N10" s="10"/>
    </row>
    <row r="11" spans="1:14" ht="15.75" customHeight="1">
      <c r="A11" s="13" t="s">
        <v>22</v>
      </c>
      <c r="B11" s="11">
        <v>7</v>
      </c>
      <c r="C11" s="347" t="s">
        <v>23</v>
      </c>
      <c r="D11" s="348"/>
      <c r="E11" s="348"/>
      <c r="F11" s="348"/>
      <c r="G11" s="349"/>
      <c r="H11" s="11" t="s">
        <v>15</v>
      </c>
      <c r="I11" s="11" t="s">
        <v>15</v>
      </c>
      <c r="J11" s="11" t="s">
        <v>15</v>
      </c>
      <c r="K11" s="11" t="s">
        <v>15</v>
      </c>
      <c r="L11" s="11">
        <v>0.35</v>
      </c>
      <c r="M11" s="12">
        <v>0.4</v>
      </c>
      <c r="N11" s="10"/>
    </row>
    <row r="12" spans="1:14" ht="25.5">
      <c r="A12" s="350" t="s">
        <v>24</v>
      </c>
      <c r="B12" s="11">
        <v>8</v>
      </c>
      <c r="C12" s="352" t="s">
        <v>25</v>
      </c>
      <c r="D12" s="352"/>
      <c r="E12" s="352"/>
      <c r="F12" s="352"/>
      <c r="G12" s="352"/>
      <c r="H12" s="14">
        <v>0.08</v>
      </c>
      <c r="I12" s="14">
        <v>0.06</v>
      </c>
      <c r="J12" s="15">
        <f>10/(7*17.77)*1.1</f>
        <v>8.843154594420774E-2</v>
      </c>
      <c r="K12" s="15">
        <f>10/(7*17.77)*1.1</f>
        <v>8.843154594420774E-2</v>
      </c>
      <c r="L12" s="11" t="s">
        <v>15</v>
      </c>
      <c r="M12" s="11" t="s">
        <v>15</v>
      </c>
      <c r="N12" s="16" t="s">
        <v>26</v>
      </c>
    </row>
    <row r="13" spans="1:14" ht="15.75" customHeight="1">
      <c r="A13" s="351"/>
      <c r="B13" s="17">
        <v>9</v>
      </c>
      <c r="C13" s="353" t="s">
        <v>27</v>
      </c>
      <c r="D13" s="354"/>
      <c r="E13" s="354"/>
      <c r="F13" s="354"/>
      <c r="G13" s="355"/>
      <c r="H13" s="18">
        <v>0.01</v>
      </c>
      <c r="I13" s="18">
        <v>0.06</v>
      </c>
      <c r="J13" s="11" t="s">
        <v>15</v>
      </c>
      <c r="K13" s="11" t="s">
        <v>15</v>
      </c>
      <c r="L13" s="11" t="s">
        <v>15</v>
      </c>
      <c r="M13" s="11" t="s">
        <v>15</v>
      </c>
      <c r="N13" s="16"/>
    </row>
    <row r="14" spans="1:14" ht="30.75" customHeight="1">
      <c r="A14" s="19" t="s">
        <v>28</v>
      </c>
      <c r="B14" s="11">
        <v>10</v>
      </c>
      <c r="C14" s="314" t="s">
        <v>29</v>
      </c>
      <c r="D14" s="314"/>
      <c r="E14" s="314"/>
      <c r="F14" s="314"/>
      <c r="G14" s="314"/>
      <c r="H14" s="14">
        <v>7.0000000000000007E-2</v>
      </c>
      <c r="I14" s="14">
        <v>7.3999999999999996E-2</v>
      </c>
      <c r="J14" s="15">
        <f>4.04/50*1.05</f>
        <v>8.4839999999999999E-2</v>
      </c>
      <c r="K14" s="15">
        <f>4.04/50*1.05</f>
        <v>8.4839999999999999E-2</v>
      </c>
      <c r="L14" s="11" t="s">
        <v>15</v>
      </c>
      <c r="M14" s="11" t="s">
        <v>15</v>
      </c>
      <c r="N14" s="16" t="s">
        <v>30</v>
      </c>
    </row>
    <row r="15" spans="1:14" ht="15.75" customHeight="1">
      <c r="A15" s="312" t="s">
        <v>31</v>
      </c>
      <c r="B15" s="20">
        <v>11</v>
      </c>
      <c r="C15" s="319" t="s">
        <v>32</v>
      </c>
      <c r="D15" s="319"/>
      <c r="E15" s="319"/>
      <c r="F15" s="319"/>
      <c r="G15" s="319"/>
      <c r="H15" s="21">
        <v>0.1</v>
      </c>
      <c r="I15" s="21">
        <v>0.1</v>
      </c>
      <c r="J15" s="11" t="s">
        <v>15</v>
      </c>
      <c r="K15" s="11" t="s">
        <v>15</v>
      </c>
      <c r="L15" s="21" t="s">
        <v>15</v>
      </c>
      <c r="M15" s="11" t="s">
        <v>15</v>
      </c>
      <c r="N15" s="16"/>
    </row>
    <row r="16" spans="1:14" ht="15.75" customHeight="1">
      <c r="A16" s="318"/>
      <c r="B16" s="22">
        <v>12</v>
      </c>
      <c r="C16" s="320" t="s">
        <v>33</v>
      </c>
      <c r="D16" s="320"/>
      <c r="E16" s="320"/>
      <c r="F16" s="320"/>
      <c r="G16" s="320"/>
      <c r="H16" s="14">
        <v>0.89</v>
      </c>
      <c r="I16" s="14">
        <v>0.53</v>
      </c>
      <c r="J16" s="23">
        <f>41.9/85*1.05</f>
        <v>0.51758823529411768</v>
      </c>
      <c r="K16" s="23">
        <f>41.9/85*1.05</f>
        <v>0.51758823529411768</v>
      </c>
      <c r="L16" s="11">
        <v>0.89</v>
      </c>
      <c r="M16" s="11">
        <v>0.53</v>
      </c>
      <c r="N16" s="16" t="s">
        <v>34</v>
      </c>
    </row>
    <row r="17" spans="1:14" ht="15.75" customHeight="1">
      <c r="A17" s="318"/>
      <c r="B17" s="22">
        <v>13</v>
      </c>
      <c r="C17" s="343" t="s">
        <v>35</v>
      </c>
      <c r="D17" s="320"/>
      <c r="E17" s="320"/>
      <c r="F17" s="320"/>
      <c r="G17" s="320"/>
      <c r="H17" s="14">
        <v>1.68</v>
      </c>
      <c r="I17" s="14">
        <v>0.64</v>
      </c>
      <c r="J17" s="321">
        <f>92/27*1.2253*1.05</f>
        <v>4.3838511111111114</v>
      </c>
      <c r="K17" s="321">
        <f>(92/27*1.2253*1.05)*0.85+(200/54*1.05)*0.15</f>
        <v>4.3096067777777778</v>
      </c>
      <c r="L17" s="11">
        <v>0.5</v>
      </c>
      <c r="M17" s="11">
        <v>0.5</v>
      </c>
      <c r="N17" s="328" t="s">
        <v>36</v>
      </c>
    </row>
    <row r="18" spans="1:14" ht="15.75" customHeight="1">
      <c r="A18" s="318"/>
      <c r="B18" s="22">
        <v>14</v>
      </c>
      <c r="C18" s="320" t="s">
        <v>37</v>
      </c>
      <c r="D18" s="320"/>
      <c r="E18" s="320"/>
      <c r="F18" s="320"/>
      <c r="G18" s="320"/>
      <c r="H18" s="14">
        <v>0.36</v>
      </c>
      <c r="I18" s="14">
        <v>0.1</v>
      </c>
      <c r="J18" s="322"/>
      <c r="K18" s="322"/>
      <c r="L18" s="11" t="s">
        <v>15</v>
      </c>
      <c r="M18" s="11" t="s">
        <v>15</v>
      </c>
      <c r="N18" s="334"/>
    </row>
    <row r="19" spans="1:14" ht="15.75" customHeight="1">
      <c r="A19" s="318"/>
      <c r="B19" s="20">
        <v>15</v>
      </c>
      <c r="C19" s="319" t="s">
        <v>38</v>
      </c>
      <c r="D19" s="319"/>
      <c r="E19" s="319"/>
      <c r="F19" s="319"/>
      <c r="G19" s="319"/>
      <c r="H19" s="21">
        <v>0.28000000000000003</v>
      </c>
      <c r="I19" s="24">
        <v>0.19</v>
      </c>
      <c r="J19" s="322"/>
      <c r="K19" s="322"/>
      <c r="L19" s="21">
        <v>0.28000000000000003</v>
      </c>
      <c r="M19" s="11">
        <v>0.19</v>
      </c>
      <c r="N19" s="334"/>
    </row>
    <row r="20" spans="1:14" ht="15.75" customHeight="1">
      <c r="A20" s="318"/>
      <c r="B20" s="22">
        <v>16</v>
      </c>
      <c r="C20" s="320" t="s">
        <v>39</v>
      </c>
      <c r="D20" s="320"/>
      <c r="E20" s="320"/>
      <c r="F20" s="320"/>
      <c r="G20" s="320"/>
      <c r="H20" s="335">
        <f>4.84</f>
        <v>4.84</v>
      </c>
      <c r="I20" s="337">
        <v>3.42</v>
      </c>
      <c r="J20" s="322"/>
      <c r="K20" s="322"/>
      <c r="L20" s="340">
        <v>1.7</v>
      </c>
      <c r="M20" s="325">
        <v>1.69</v>
      </c>
      <c r="N20" s="334"/>
    </row>
    <row r="21" spans="1:14" ht="15.75" customHeight="1">
      <c r="A21" s="318"/>
      <c r="B21" s="22">
        <v>17</v>
      </c>
      <c r="C21" s="344" t="s">
        <v>40</v>
      </c>
      <c r="D21" s="345"/>
      <c r="E21" s="345"/>
      <c r="F21" s="345"/>
      <c r="G21" s="346"/>
      <c r="H21" s="336"/>
      <c r="I21" s="338"/>
      <c r="J21" s="322"/>
      <c r="K21" s="322"/>
      <c r="L21" s="341"/>
      <c r="M21" s="326"/>
      <c r="N21" s="334"/>
    </row>
    <row r="22" spans="1:14" ht="15.75" customHeight="1">
      <c r="A22" s="318"/>
      <c r="B22" s="22">
        <v>18</v>
      </c>
      <c r="C22" s="330" t="s">
        <v>41</v>
      </c>
      <c r="D22" s="330"/>
      <c r="E22" s="330"/>
      <c r="F22" s="330"/>
      <c r="G22" s="330"/>
      <c r="H22" s="25">
        <v>0.53</v>
      </c>
      <c r="I22" s="338"/>
      <c r="J22" s="322"/>
      <c r="K22" s="322"/>
      <c r="L22" s="341"/>
      <c r="M22" s="326"/>
      <c r="N22" s="334"/>
    </row>
    <row r="23" spans="1:14" ht="15.75" customHeight="1">
      <c r="A23" s="318"/>
      <c r="B23" s="22">
        <v>19</v>
      </c>
      <c r="C23" s="330" t="s">
        <v>42</v>
      </c>
      <c r="D23" s="330"/>
      <c r="E23" s="330"/>
      <c r="F23" s="330"/>
      <c r="G23" s="330"/>
      <c r="H23" s="25">
        <v>0.26</v>
      </c>
      <c r="I23" s="339"/>
      <c r="J23" s="323"/>
      <c r="K23" s="323"/>
      <c r="L23" s="342"/>
      <c r="M23" s="327"/>
      <c r="N23" s="329"/>
    </row>
    <row r="24" spans="1:14" ht="15.75" customHeight="1">
      <c r="A24" s="318"/>
      <c r="B24" s="22">
        <v>20</v>
      </c>
      <c r="C24" s="331" t="s">
        <v>43</v>
      </c>
      <c r="D24" s="332"/>
      <c r="E24" s="332"/>
      <c r="F24" s="332"/>
      <c r="G24" s="333"/>
      <c r="H24" s="25">
        <v>0.79</v>
      </c>
      <c r="I24" s="25">
        <v>0.48</v>
      </c>
      <c r="J24" s="315">
        <f>20.42/27*1.15</f>
        <v>0.8697407407407407</v>
      </c>
      <c r="K24" s="315">
        <f>20.42/27*1.15</f>
        <v>0.8697407407407407</v>
      </c>
      <c r="L24" s="11" t="s">
        <v>15</v>
      </c>
      <c r="M24" s="11" t="s">
        <v>15</v>
      </c>
      <c r="N24" s="328" t="s">
        <v>44</v>
      </c>
    </row>
    <row r="25" spans="1:14" ht="15.75" customHeight="1">
      <c r="A25" s="318"/>
      <c r="B25" s="22">
        <v>21</v>
      </c>
      <c r="C25" s="330" t="s">
        <v>45</v>
      </c>
      <c r="D25" s="330"/>
      <c r="E25" s="330"/>
      <c r="F25" s="330"/>
      <c r="G25" s="330"/>
      <c r="H25" s="25">
        <v>0.89</v>
      </c>
      <c r="I25" s="25">
        <v>0.4</v>
      </c>
      <c r="J25" s="316"/>
      <c r="K25" s="316"/>
      <c r="L25" s="11" t="s">
        <v>15</v>
      </c>
      <c r="M25" s="11" t="s">
        <v>15</v>
      </c>
      <c r="N25" s="329"/>
    </row>
    <row r="26" spans="1:14" ht="15.75" customHeight="1">
      <c r="A26" s="313"/>
      <c r="B26" s="22">
        <v>22</v>
      </c>
      <c r="C26" s="320" t="s">
        <v>46</v>
      </c>
      <c r="D26" s="320"/>
      <c r="E26" s="320"/>
      <c r="F26" s="320"/>
      <c r="G26" s="320"/>
      <c r="H26" s="25">
        <v>0.42</v>
      </c>
      <c r="I26" s="25">
        <v>0.34</v>
      </c>
      <c r="J26" s="317"/>
      <c r="K26" s="317"/>
      <c r="L26" s="26">
        <v>0.3</v>
      </c>
      <c r="M26" s="11">
        <v>0.34</v>
      </c>
      <c r="N26" s="16"/>
    </row>
    <row r="27" spans="1:14" ht="24">
      <c r="A27" s="13" t="s">
        <v>47</v>
      </c>
      <c r="B27" s="22">
        <v>23</v>
      </c>
      <c r="C27" s="320" t="s">
        <v>48</v>
      </c>
      <c r="D27" s="320"/>
      <c r="E27" s="320"/>
      <c r="F27" s="320"/>
      <c r="G27" s="320"/>
      <c r="H27" s="25">
        <v>1.24</v>
      </c>
      <c r="I27" s="25">
        <v>1.24</v>
      </c>
      <c r="J27" s="27">
        <f>21.45/17*1.1</f>
        <v>1.3879411764705882</v>
      </c>
      <c r="K27" s="27">
        <f>21.45/17*1.1</f>
        <v>1.3879411764705882</v>
      </c>
      <c r="L27" s="28">
        <v>1.05</v>
      </c>
      <c r="M27" s="325">
        <v>9.02</v>
      </c>
      <c r="N27" s="16" t="s">
        <v>49</v>
      </c>
    </row>
    <row r="28" spans="1:14" ht="15.75" customHeight="1">
      <c r="A28" s="312" t="s">
        <v>50</v>
      </c>
      <c r="B28" s="11">
        <v>24</v>
      </c>
      <c r="C28" s="314" t="s">
        <v>51</v>
      </c>
      <c r="D28" s="314"/>
      <c r="E28" s="314"/>
      <c r="F28" s="314"/>
      <c r="G28" s="314"/>
      <c r="H28" s="25">
        <v>0.03</v>
      </c>
      <c r="I28" s="25">
        <v>0.02</v>
      </c>
      <c r="J28" s="29">
        <v>0.02</v>
      </c>
      <c r="K28" s="29">
        <v>0.02</v>
      </c>
      <c r="L28" s="28">
        <v>0.03</v>
      </c>
      <c r="M28" s="326"/>
      <c r="N28" s="16"/>
    </row>
    <row r="29" spans="1:14" ht="15.75" customHeight="1">
      <c r="A29" s="313"/>
      <c r="B29" s="11">
        <v>25</v>
      </c>
      <c r="C29" s="314" t="s">
        <v>52</v>
      </c>
      <c r="D29" s="314"/>
      <c r="E29" s="314"/>
      <c r="F29" s="314"/>
      <c r="G29" s="314"/>
      <c r="H29" s="25">
        <v>0.83</v>
      </c>
      <c r="I29" s="25">
        <v>0.62</v>
      </c>
      <c r="J29" s="29">
        <v>0.62</v>
      </c>
      <c r="K29" s="29">
        <v>0.62</v>
      </c>
      <c r="L29" s="28">
        <v>7.95</v>
      </c>
      <c r="M29" s="326"/>
      <c r="N29" s="16"/>
    </row>
    <row r="30" spans="1:14" ht="15.75" customHeight="1">
      <c r="A30" s="13" t="s">
        <v>53</v>
      </c>
      <c r="B30" s="11">
        <v>26</v>
      </c>
      <c r="C30" s="314" t="s">
        <v>54</v>
      </c>
      <c r="D30" s="314"/>
      <c r="E30" s="314"/>
      <c r="F30" s="314"/>
      <c r="G30" s="314"/>
      <c r="H30" s="11" t="s">
        <v>15</v>
      </c>
      <c r="I30" s="11" t="s">
        <v>15</v>
      </c>
      <c r="J30" s="11" t="s">
        <v>15</v>
      </c>
      <c r="K30" s="11" t="s">
        <v>15</v>
      </c>
      <c r="L30" s="11">
        <v>0.09</v>
      </c>
      <c r="M30" s="327"/>
      <c r="N30" s="16"/>
    </row>
    <row r="31" spans="1:14" ht="15.75" customHeight="1">
      <c r="A31" s="30" t="s">
        <v>55</v>
      </c>
      <c r="B31" s="1"/>
      <c r="C31" s="1"/>
      <c r="D31" s="1"/>
      <c r="E31" s="1"/>
      <c r="F31" s="1"/>
      <c r="G31" s="31"/>
      <c r="H31" s="32"/>
      <c r="I31" s="32"/>
      <c r="J31" s="32"/>
      <c r="K31" s="32"/>
      <c r="L31" s="32"/>
    </row>
    <row r="32" spans="1:14">
      <c r="A32" s="1"/>
      <c r="B32" s="33"/>
      <c r="C32" s="34" t="s">
        <v>56</v>
      </c>
      <c r="D32" s="35"/>
      <c r="E32" s="35"/>
      <c r="F32" s="36"/>
      <c r="G32" s="36"/>
      <c r="H32" s="37">
        <f>SUM(H12,H14,H16:H18,H20:H29)</f>
        <v>12.91</v>
      </c>
      <c r="I32" s="37">
        <f>SUM(I12,I14,I16:I18,I20,I24:I29)</f>
        <v>7.9240000000000004</v>
      </c>
      <c r="J32" s="38">
        <f>SUM(J12,J14,J16,J17:J29)</f>
        <v>7.9723928095607652</v>
      </c>
      <c r="K32" s="38">
        <f>SUM(K12,K14,K16,K17:K29)</f>
        <v>7.8981484762274317</v>
      </c>
      <c r="L32" s="37">
        <f>SUM(L5:L11,L16:L17,L20,L26:L30)</f>
        <v>16.989999999999998</v>
      </c>
      <c r="M32" s="37">
        <f>SUM(M5:M11,M16:M17,M19:M23,M26:M30)</f>
        <v>13.959999999999999</v>
      </c>
    </row>
    <row r="33" spans="2:13" s="1" customFormat="1">
      <c r="B33" s="39"/>
      <c r="C33" s="34" t="s">
        <v>57</v>
      </c>
      <c r="D33" s="35"/>
      <c r="E33" s="35"/>
      <c r="F33" s="35"/>
      <c r="G33" s="35"/>
      <c r="H33" s="324">
        <f>AVERAGE(K32,M32)</f>
        <v>10.929074238113715</v>
      </c>
      <c r="I33" s="324"/>
      <c r="J33" s="324"/>
      <c r="K33" s="324"/>
      <c r="L33" s="324"/>
      <c r="M33" s="324"/>
    </row>
    <row r="34" spans="2:13" s="1" customFormat="1">
      <c r="H34" s="40"/>
    </row>
    <row r="35" spans="2:13" s="1" customFormat="1">
      <c r="H35" s="40"/>
    </row>
    <row r="36" spans="2:13" s="1" customFormat="1">
      <c r="H36" s="40"/>
    </row>
    <row r="37" spans="2:13" s="1" customFormat="1">
      <c r="H37" s="40"/>
    </row>
    <row r="38" spans="2:13" s="1" customFormat="1">
      <c r="H38" s="40"/>
    </row>
    <row r="39" spans="2:13" s="1" customFormat="1">
      <c r="H39" s="40"/>
    </row>
    <row r="40" spans="2:13" s="1" customFormat="1">
      <c r="H40" s="40"/>
    </row>
    <row r="41" spans="2:13" s="1" customFormat="1">
      <c r="H41" s="40"/>
    </row>
    <row r="42" spans="2:13" s="1" customFormat="1">
      <c r="H42" s="40"/>
    </row>
    <row r="43" spans="2:13" s="1" customFormat="1">
      <c r="H43" s="40"/>
    </row>
    <row r="44" spans="2:13" s="1" customFormat="1">
      <c r="H44" s="40"/>
    </row>
    <row r="45" spans="2:13" s="1" customFormat="1">
      <c r="H45" s="40"/>
    </row>
    <row r="46" spans="2:13" s="1" customFormat="1">
      <c r="H46" s="40"/>
    </row>
    <row r="47" spans="2:13" s="1" customFormat="1">
      <c r="H47" s="40"/>
    </row>
    <row r="48" spans="2:13" s="1" customFormat="1">
      <c r="H48" s="40"/>
    </row>
    <row r="49" spans="8:8" s="1" customFormat="1">
      <c r="H49" s="40"/>
    </row>
    <row r="50" spans="8:8" s="1" customFormat="1">
      <c r="H50" s="40"/>
    </row>
    <row r="51" spans="8:8" s="1" customFormat="1">
      <c r="H51" s="40"/>
    </row>
    <row r="52" spans="8:8" s="1" customFormat="1">
      <c r="H52" s="40"/>
    </row>
    <row r="53" spans="8:8" s="1" customFormat="1">
      <c r="H53" s="40"/>
    </row>
    <row r="54" spans="8:8" s="1" customFormat="1">
      <c r="H54" s="40"/>
    </row>
    <row r="55" spans="8:8" s="1" customFormat="1">
      <c r="H55" s="40"/>
    </row>
    <row r="56" spans="8:8" s="1" customFormat="1">
      <c r="H56" s="40"/>
    </row>
    <row r="57" spans="8:8" s="1" customFormat="1">
      <c r="H57" s="40"/>
    </row>
    <row r="58" spans="8:8" s="1" customFormat="1">
      <c r="H58" s="40"/>
    </row>
    <row r="59" spans="8:8" s="1" customFormat="1">
      <c r="H59" s="40"/>
    </row>
    <row r="60" spans="8:8" s="1" customFormat="1">
      <c r="H60" s="40"/>
    </row>
    <row r="61" spans="8:8" s="1" customFormat="1">
      <c r="H61" s="40"/>
    </row>
    <row r="62" spans="8:8" s="1" customFormat="1">
      <c r="H62" s="40"/>
    </row>
    <row r="63" spans="8:8" s="1" customFormat="1">
      <c r="H63" s="40"/>
    </row>
    <row r="64" spans="8:8" s="1" customFormat="1">
      <c r="H64" s="40"/>
    </row>
    <row r="65" spans="8:8" s="1" customFormat="1">
      <c r="H65" s="40"/>
    </row>
    <row r="66" spans="8:8" s="1" customFormat="1">
      <c r="H66" s="40"/>
    </row>
    <row r="67" spans="8:8" s="1" customFormat="1">
      <c r="H67" s="40"/>
    </row>
    <row r="68" spans="8:8" s="1" customFormat="1">
      <c r="H68" s="40"/>
    </row>
    <row r="69" spans="8:8" s="1" customFormat="1">
      <c r="H69" s="40"/>
    </row>
    <row r="70" spans="8:8" s="1" customFormat="1">
      <c r="H70" s="40"/>
    </row>
    <row r="71" spans="8:8" s="1" customFormat="1">
      <c r="H71" s="40"/>
    </row>
    <row r="72" spans="8:8" s="1" customFormat="1">
      <c r="H72" s="40"/>
    </row>
    <row r="73" spans="8:8" s="1" customFormat="1">
      <c r="H73" s="40"/>
    </row>
    <row r="74" spans="8:8" s="1" customFormat="1">
      <c r="H74" s="40"/>
    </row>
    <row r="75" spans="8:8" s="1" customFormat="1">
      <c r="H75" s="40"/>
    </row>
    <row r="76" spans="8:8" s="1" customFormat="1">
      <c r="H76" s="40"/>
    </row>
    <row r="77" spans="8:8" s="1" customFormat="1">
      <c r="H77" s="40"/>
    </row>
    <row r="78" spans="8:8" s="1" customFormat="1">
      <c r="H78" s="40"/>
    </row>
    <row r="79" spans="8:8" s="1" customFormat="1">
      <c r="H79" s="40"/>
    </row>
  </sheetData>
  <mergeCells count="51">
    <mergeCell ref="A1:N1"/>
    <mergeCell ref="A3:A4"/>
    <mergeCell ref="B3:B4"/>
    <mergeCell ref="C3:G4"/>
    <mergeCell ref="H3:J3"/>
    <mergeCell ref="L3:M3"/>
    <mergeCell ref="A5:A6"/>
    <mergeCell ref="C5:G5"/>
    <mergeCell ref="M5:M6"/>
    <mergeCell ref="C6:G6"/>
    <mergeCell ref="A7:A10"/>
    <mergeCell ref="C7:G7"/>
    <mergeCell ref="M7:M10"/>
    <mergeCell ref="C8:G8"/>
    <mergeCell ref="C9:G9"/>
    <mergeCell ref="C10:G10"/>
    <mergeCell ref="C11:G11"/>
    <mergeCell ref="A12:A13"/>
    <mergeCell ref="C12:G12"/>
    <mergeCell ref="C13:G13"/>
    <mergeCell ref="C14:G14"/>
    <mergeCell ref="K17:K23"/>
    <mergeCell ref="N17:N23"/>
    <mergeCell ref="C18:G18"/>
    <mergeCell ref="C19:G19"/>
    <mergeCell ref="C20:G20"/>
    <mergeCell ref="H20:H21"/>
    <mergeCell ref="I20:I23"/>
    <mergeCell ref="L20:L23"/>
    <mergeCell ref="M20:M23"/>
    <mergeCell ref="C22:G22"/>
    <mergeCell ref="C23:G23"/>
    <mergeCell ref="C17:G17"/>
    <mergeCell ref="C21:G21"/>
    <mergeCell ref="K24:K26"/>
    <mergeCell ref="H33:M33"/>
    <mergeCell ref="C27:G27"/>
    <mergeCell ref="M27:M30"/>
    <mergeCell ref="N24:N25"/>
    <mergeCell ref="C25:G25"/>
    <mergeCell ref="C26:G26"/>
    <mergeCell ref="C24:G24"/>
    <mergeCell ref="A28:A29"/>
    <mergeCell ref="C28:G28"/>
    <mergeCell ref="C29:G29"/>
    <mergeCell ref="C30:G30"/>
    <mergeCell ref="J24:J26"/>
    <mergeCell ref="A15:A26"/>
    <mergeCell ref="C15:G15"/>
    <mergeCell ref="C16:G16"/>
    <mergeCell ref="J17:J23"/>
  </mergeCells>
  <phoneticPr fontId="3" type="noConversion"/>
  <pageMargins left="0.74803149606299213" right="0.74803149606299213" top="0.78740157480314965" bottom="0.78740157480314965" header="0.51181102362204722" footer="0.51181102362204722"/>
  <pageSetup paperSize="9" scale="8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6"/>
  <sheetViews>
    <sheetView topLeftCell="E13" zoomScaleSheetLayoutView="100" workbookViewId="0">
      <selection activeCell="L27" sqref="L27"/>
    </sheetView>
  </sheetViews>
  <sheetFormatPr defaultRowHeight="12.75"/>
  <cols>
    <col min="1" max="1" width="4.75" style="72" customWidth="1"/>
    <col min="2" max="2" width="9.375" style="42" customWidth="1"/>
    <col min="3" max="3" width="4.125" style="42" customWidth="1"/>
    <col min="4" max="8" width="11.375" style="42" customWidth="1"/>
    <col min="9" max="9" width="8.25" style="42" customWidth="1"/>
    <col min="10" max="10" width="10.625" style="42" customWidth="1"/>
    <col min="11" max="12" width="10.875" style="42" customWidth="1"/>
    <col min="13" max="13" width="32" style="42" customWidth="1"/>
    <col min="14" max="257" width="9" style="42"/>
    <col min="258" max="258" width="4.75" style="42" customWidth="1"/>
    <col min="259" max="259" width="9.375" style="42" customWidth="1"/>
    <col min="260" max="260" width="4.125" style="42" customWidth="1"/>
    <col min="261" max="265" width="11.375" style="42" customWidth="1"/>
    <col min="266" max="266" width="8.25" style="42" customWidth="1"/>
    <col min="267" max="267" width="10.625" style="42" customWidth="1"/>
    <col min="268" max="268" width="10.875" style="42" customWidth="1"/>
    <col min="269" max="269" width="32" style="42" customWidth="1"/>
    <col min="270" max="513" width="9" style="42"/>
    <col min="514" max="514" width="4.75" style="42" customWidth="1"/>
    <col min="515" max="515" width="9.375" style="42" customWidth="1"/>
    <col min="516" max="516" width="4.125" style="42" customWidth="1"/>
    <col min="517" max="521" width="11.375" style="42" customWidth="1"/>
    <col min="522" max="522" width="8.25" style="42" customWidth="1"/>
    <col min="523" max="523" width="10.625" style="42" customWidth="1"/>
    <col min="524" max="524" width="10.875" style="42" customWidth="1"/>
    <col min="525" max="525" width="32" style="42" customWidth="1"/>
    <col min="526" max="769" width="9" style="42"/>
    <col min="770" max="770" width="4.75" style="42" customWidth="1"/>
    <col min="771" max="771" width="9.375" style="42" customWidth="1"/>
    <col min="772" max="772" width="4.125" style="42" customWidth="1"/>
    <col min="773" max="777" width="11.375" style="42" customWidth="1"/>
    <col min="778" max="778" width="8.25" style="42" customWidth="1"/>
    <col min="779" max="779" width="10.625" style="42" customWidth="1"/>
    <col min="780" max="780" width="10.875" style="42" customWidth="1"/>
    <col min="781" max="781" width="32" style="42" customWidth="1"/>
    <col min="782" max="1025" width="9" style="42"/>
    <col min="1026" max="1026" width="4.75" style="42" customWidth="1"/>
    <col min="1027" max="1027" width="9.375" style="42" customWidth="1"/>
    <col min="1028" max="1028" width="4.125" style="42" customWidth="1"/>
    <col min="1029" max="1033" width="11.375" style="42" customWidth="1"/>
    <col min="1034" max="1034" width="8.25" style="42" customWidth="1"/>
    <col min="1035" max="1035" width="10.625" style="42" customWidth="1"/>
    <col min="1036" max="1036" width="10.875" style="42" customWidth="1"/>
    <col min="1037" max="1037" width="32" style="42" customWidth="1"/>
    <col min="1038" max="1281" width="9" style="42"/>
    <col min="1282" max="1282" width="4.75" style="42" customWidth="1"/>
    <col min="1283" max="1283" width="9.375" style="42" customWidth="1"/>
    <col min="1284" max="1284" width="4.125" style="42" customWidth="1"/>
    <col min="1285" max="1289" width="11.375" style="42" customWidth="1"/>
    <col min="1290" max="1290" width="8.25" style="42" customWidth="1"/>
    <col min="1291" max="1291" width="10.625" style="42" customWidth="1"/>
    <col min="1292" max="1292" width="10.875" style="42" customWidth="1"/>
    <col min="1293" max="1293" width="32" style="42" customWidth="1"/>
    <col min="1294" max="1537" width="9" style="42"/>
    <col min="1538" max="1538" width="4.75" style="42" customWidth="1"/>
    <col min="1539" max="1539" width="9.375" style="42" customWidth="1"/>
    <col min="1540" max="1540" width="4.125" style="42" customWidth="1"/>
    <col min="1541" max="1545" width="11.375" style="42" customWidth="1"/>
    <col min="1546" max="1546" width="8.25" style="42" customWidth="1"/>
    <col min="1547" max="1547" width="10.625" style="42" customWidth="1"/>
    <col min="1548" max="1548" width="10.875" style="42" customWidth="1"/>
    <col min="1549" max="1549" width="32" style="42" customWidth="1"/>
    <col min="1550" max="1793" width="9" style="42"/>
    <col min="1794" max="1794" width="4.75" style="42" customWidth="1"/>
    <col min="1795" max="1795" width="9.375" style="42" customWidth="1"/>
    <col min="1796" max="1796" width="4.125" style="42" customWidth="1"/>
    <col min="1797" max="1801" width="11.375" style="42" customWidth="1"/>
    <col min="1802" max="1802" width="8.25" style="42" customWidth="1"/>
    <col min="1803" max="1803" width="10.625" style="42" customWidth="1"/>
    <col min="1804" max="1804" width="10.875" style="42" customWidth="1"/>
    <col min="1805" max="1805" width="32" style="42" customWidth="1"/>
    <col min="1806" max="2049" width="9" style="42"/>
    <col min="2050" max="2050" width="4.75" style="42" customWidth="1"/>
    <col min="2051" max="2051" width="9.375" style="42" customWidth="1"/>
    <col min="2052" max="2052" width="4.125" style="42" customWidth="1"/>
    <col min="2053" max="2057" width="11.375" style="42" customWidth="1"/>
    <col min="2058" max="2058" width="8.25" style="42" customWidth="1"/>
    <col min="2059" max="2059" width="10.625" style="42" customWidth="1"/>
    <col min="2060" max="2060" width="10.875" style="42" customWidth="1"/>
    <col min="2061" max="2061" width="32" style="42" customWidth="1"/>
    <col min="2062" max="2305" width="9" style="42"/>
    <col min="2306" max="2306" width="4.75" style="42" customWidth="1"/>
    <col min="2307" max="2307" width="9.375" style="42" customWidth="1"/>
    <col min="2308" max="2308" width="4.125" style="42" customWidth="1"/>
    <col min="2309" max="2313" width="11.375" style="42" customWidth="1"/>
    <col min="2314" max="2314" width="8.25" style="42" customWidth="1"/>
    <col min="2315" max="2315" width="10.625" style="42" customWidth="1"/>
    <col min="2316" max="2316" width="10.875" style="42" customWidth="1"/>
    <col min="2317" max="2317" width="32" style="42" customWidth="1"/>
    <col min="2318" max="2561" width="9" style="42"/>
    <col min="2562" max="2562" width="4.75" style="42" customWidth="1"/>
    <col min="2563" max="2563" width="9.375" style="42" customWidth="1"/>
    <col min="2564" max="2564" width="4.125" style="42" customWidth="1"/>
    <col min="2565" max="2569" width="11.375" style="42" customWidth="1"/>
    <col min="2570" max="2570" width="8.25" style="42" customWidth="1"/>
    <col min="2571" max="2571" width="10.625" style="42" customWidth="1"/>
    <col min="2572" max="2572" width="10.875" style="42" customWidth="1"/>
    <col min="2573" max="2573" width="32" style="42" customWidth="1"/>
    <col min="2574" max="2817" width="9" style="42"/>
    <col min="2818" max="2818" width="4.75" style="42" customWidth="1"/>
    <col min="2819" max="2819" width="9.375" style="42" customWidth="1"/>
    <col min="2820" max="2820" width="4.125" style="42" customWidth="1"/>
    <col min="2821" max="2825" width="11.375" style="42" customWidth="1"/>
    <col min="2826" max="2826" width="8.25" style="42" customWidth="1"/>
    <col min="2827" max="2827" width="10.625" style="42" customWidth="1"/>
    <col min="2828" max="2828" width="10.875" style="42" customWidth="1"/>
    <col min="2829" max="2829" width="32" style="42" customWidth="1"/>
    <col min="2830" max="3073" width="9" style="42"/>
    <col min="3074" max="3074" width="4.75" style="42" customWidth="1"/>
    <col min="3075" max="3075" width="9.375" style="42" customWidth="1"/>
    <col min="3076" max="3076" width="4.125" style="42" customWidth="1"/>
    <col min="3077" max="3081" width="11.375" style="42" customWidth="1"/>
    <col min="3082" max="3082" width="8.25" style="42" customWidth="1"/>
    <col min="3083" max="3083" width="10.625" style="42" customWidth="1"/>
    <col min="3084" max="3084" width="10.875" style="42" customWidth="1"/>
    <col min="3085" max="3085" width="32" style="42" customWidth="1"/>
    <col min="3086" max="3329" width="9" style="42"/>
    <col min="3330" max="3330" width="4.75" style="42" customWidth="1"/>
    <col min="3331" max="3331" width="9.375" style="42" customWidth="1"/>
    <col min="3332" max="3332" width="4.125" style="42" customWidth="1"/>
    <col min="3333" max="3337" width="11.375" style="42" customWidth="1"/>
    <col min="3338" max="3338" width="8.25" style="42" customWidth="1"/>
    <col min="3339" max="3339" width="10.625" style="42" customWidth="1"/>
    <col min="3340" max="3340" width="10.875" style="42" customWidth="1"/>
    <col min="3341" max="3341" width="32" style="42" customWidth="1"/>
    <col min="3342" max="3585" width="9" style="42"/>
    <col min="3586" max="3586" width="4.75" style="42" customWidth="1"/>
    <col min="3587" max="3587" width="9.375" style="42" customWidth="1"/>
    <col min="3588" max="3588" width="4.125" style="42" customWidth="1"/>
    <col min="3589" max="3593" width="11.375" style="42" customWidth="1"/>
    <col min="3594" max="3594" width="8.25" style="42" customWidth="1"/>
    <col min="3595" max="3595" width="10.625" style="42" customWidth="1"/>
    <col min="3596" max="3596" width="10.875" style="42" customWidth="1"/>
    <col min="3597" max="3597" width="32" style="42" customWidth="1"/>
    <col min="3598" max="3841" width="9" style="42"/>
    <col min="3842" max="3842" width="4.75" style="42" customWidth="1"/>
    <col min="3843" max="3843" width="9.375" style="42" customWidth="1"/>
    <col min="3844" max="3844" width="4.125" style="42" customWidth="1"/>
    <col min="3845" max="3849" width="11.375" style="42" customWidth="1"/>
    <col min="3850" max="3850" width="8.25" style="42" customWidth="1"/>
    <col min="3851" max="3851" width="10.625" style="42" customWidth="1"/>
    <col min="3852" max="3852" width="10.875" style="42" customWidth="1"/>
    <col min="3853" max="3853" width="32" style="42" customWidth="1"/>
    <col min="3854" max="4097" width="9" style="42"/>
    <col min="4098" max="4098" width="4.75" style="42" customWidth="1"/>
    <col min="4099" max="4099" width="9.375" style="42" customWidth="1"/>
    <col min="4100" max="4100" width="4.125" style="42" customWidth="1"/>
    <col min="4101" max="4105" width="11.375" style="42" customWidth="1"/>
    <col min="4106" max="4106" width="8.25" style="42" customWidth="1"/>
    <col min="4107" max="4107" width="10.625" style="42" customWidth="1"/>
    <col min="4108" max="4108" width="10.875" style="42" customWidth="1"/>
    <col min="4109" max="4109" width="32" style="42" customWidth="1"/>
    <col min="4110" max="4353" width="9" style="42"/>
    <col min="4354" max="4354" width="4.75" style="42" customWidth="1"/>
    <col min="4355" max="4355" width="9.375" style="42" customWidth="1"/>
    <col min="4356" max="4356" width="4.125" style="42" customWidth="1"/>
    <col min="4357" max="4361" width="11.375" style="42" customWidth="1"/>
    <col min="4362" max="4362" width="8.25" style="42" customWidth="1"/>
    <col min="4363" max="4363" width="10.625" style="42" customWidth="1"/>
    <col min="4364" max="4364" width="10.875" style="42" customWidth="1"/>
    <col min="4365" max="4365" width="32" style="42" customWidth="1"/>
    <col min="4366" max="4609" width="9" style="42"/>
    <col min="4610" max="4610" width="4.75" style="42" customWidth="1"/>
    <col min="4611" max="4611" width="9.375" style="42" customWidth="1"/>
    <col min="4612" max="4612" width="4.125" style="42" customWidth="1"/>
    <col min="4613" max="4617" width="11.375" style="42" customWidth="1"/>
    <col min="4618" max="4618" width="8.25" style="42" customWidth="1"/>
    <col min="4619" max="4619" width="10.625" style="42" customWidth="1"/>
    <col min="4620" max="4620" width="10.875" style="42" customWidth="1"/>
    <col min="4621" max="4621" width="32" style="42" customWidth="1"/>
    <col min="4622" max="4865" width="9" style="42"/>
    <col min="4866" max="4866" width="4.75" style="42" customWidth="1"/>
    <col min="4867" max="4867" width="9.375" style="42" customWidth="1"/>
    <col min="4868" max="4868" width="4.125" style="42" customWidth="1"/>
    <col min="4869" max="4873" width="11.375" style="42" customWidth="1"/>
    <col min="4874" max="4874" width="8.25" style="42" customWidth="1"/>
    <col min="4875" max="4875" width="10.625" style="42" customWidth="1"/>
    <col min="4876" max="4876" width="10.875" style="42" customWidth="1"/>
    <col min="4877" max="4877" width="32" style="42" customWidth="1"/>
    <col min="4878" max="5121" width="9" style="42"/>
    <col min="5122" max="5122" width="4.75" style="42" customWidth="1"/>
    <col min="5123" max="5123" width="9.375" style="42" customWidth="1"/>
    <col min="5124" max="5124" width="4.125" style="42" customWidth="1"/>
    <col min="5125" max="5129" width="11.375" style="42" customWidth="1"/>
    <col min="5130" max="5130" width="8.25" style="42" customWidth="1"/>
    <col min="5131" max="5131" width="10.625" style="42" customWidth="1"/>
    <col min="5132" max="5132" width="10.875" style="42" customWidth="1"/>
    <col min="5133" max="5133" width="32" style="42" customWidth="1"/>
    <col min="5134" max="5377" width="9" style="42"/>
    <col min="5378" max="5378" width="4.75" style="42" customWidth="1"/>
    <col min="5379" max="5379" width="9.375" style="42" customWidth="1"/>
    <col min="5380" max="5380" width="4.125" style="42" customWidth="1"/>
    <col min="5381" max="5385" width="11.375" style="42" customWidth="1"/>
    <col min="5386" max="5386" width="8.25" style="42" customWidth="1"/>
    <col min="5387" max="5387" width="10.625" style="42" customWidth="1"/>
    <col min="5388" max="5388" width="10.875" style="42" customWidth="1"/>
    <col min="5389" max="5389" width="32" style="42" customWidth="1"/>
    <col min="5390" max="5633" width="9" style="42"/>
    <col min="5634" max="5634" width="4.75" style="42" customWidth="1"/>
    <col min="5635" max="5635" width="9.375" style="42" customWidth="1"/>
    <col min="5636" max="5636" width="4.125" style="42" customWidth="1"/>
    <col min="5637" max="5641" width="11.375" style="42" customWidth="1"/>
    <col min="5642" max="5642" width="8.25" style="42" customWidth="1"/>
    <col min="5643" max="5643" width="10.625" style="42" customWidth="1"/>
    <col min="5644" max="5644" width="10.875" style="42" customWidth="1"/>
    <col min="5645" max="5645" width="32" style="42" customWidth="1"/>
    <col min="5646" max="5889" width="9" style="42"/>
    <col min="5890" max="5890" width="4.75" style="42" customWidth="1"/>
    <col min="5891" max="5891" width="9.375" style="42" customWidth="1"/>
    <col min="5892" max="5892" width="4.125" style="42" customWidth="1"/>
    <col min="5893" max="5897" width="11.375" style="42" customWidth="1"/>
    <col min="5898" max="5898" width="8.25" style="42" customWidth="1"/>
    <col min="5899" max="5899" width="10.625" style="42" customWidth="1"/>
    <col min="5900" max="5900" width="10.875" style="42" customWidth="1"/>
    <col min="5901" max="5901" width="32" style="42" customWidth="1"/>
    <col min="5902" max="6145" width="9" style="42"/>
    <col min="6146" max="6146" width="4.75" style="42" customWidth="1"/>
    <col min="6147" max="6147" width="9.375" style="42" customWidth="1"/>
    <col min="6148" max="6148" width="4.125" style="42" customWidth="1"/>
    <col min="6149" max="6153" width="11.375" style="42" customWidth="1"/>
    <col min="6154" max="6154" width="8.25" style="42" customWidth="1"/>
    <col min="6155" max="6155" width="10.625" style="42" customWidth="1"/>
    <col min="6156" max="6156" width="10.875" style="42" customWidth="1"/>
    <col min="6157" max="6157" width="32" style="42" customWidth="1"/>
    <col min="6158" max="6401" width="9" style="42"/>
    <col min="6402" max="6402" width="4.75" style="42" customWidth="1"/>
    <col min="6403" max="6403" width="9.375" style="42" customWidth="1"/>
    <col min="6404" max="6404" width="4.125" style="42" customWidth="1"/>
    <col min="6405" max="6409" width="11.375" style="42" customWidth="1"/>
    <col min="6410" max="6410" width="8.25" style="42" customWidth="1"/>
    <col min="6411" max="6411" width="10.625" style="42" customWidth="1"/>
    <col min="6412" max="6412" width="10.875" style="42" customWidth="1"/>
    <col min="6413" max="6413" width="32" style="42" customWidth="1"/>
    <col min="6414" max="6657" width="9" style="42"/>
    <col min="6658" max="6658" width="4.75" style="42" customWidth="1"/>
    <col min="6659" max="6659" width="9.375" style="42" customWidth="1"/>
    <col min="6660" max="6660" width="4.125" style="42" customWidth="1"/>
    <col min="6661" max="6665" width="11.375" style="42" customWidth="1"/>
    <col min="6666" max="6666" width="8.25" style="42" customWidth="1"/>
    <col min="6667" max="6667" width="10.625" style="42" customWidth="1"/>
    <col min="6668" max="6668" width="10.875" style="42" customWidth="1"/>
    <col min="6669" max="6669" width="32" style="42" customWidth="1"/>
    <col min="6670" max="6913" width="9" style="42"/>
    <col min="6914" max="6914" width="4.75" style="42" customWidth="1"/>
    <col min="6915" max="6915" width="9.375" style="42" customWidth="1"/>
    <col min="6916" max="6916" width="4.125" style="42" customWidth="1"/>
    <col min="6917" max="6921" width="11.375" style="42" customWidth="1"/>
    <col min="6922" max="6922" width="8.25" style="42" customWidth="1"/>
    <col min="6923" max="6923" width="10.625" style="42" customWidth="1"/>
    <col min="6924" max="6924" width="10.875" style="42" customWidth="1"/>
    <col min="6925" max="6925" width="32" style="42" customWidth="1"/>
    <col min="6926" max="7169" width="9" style="42"/>
    <col min="7170" max="7170" width="4.75" style="42" customWidth="1"/>
    <col min="7171" max="7171" width="9.375" style="42" customWidth="1"/>
    <col min="7172" max="7172" width="4.125" style="42" customWidth="1"/>
    <col min="7173" max="7177" width="11.375" style="42" customWidth="1"/>
    <col min="7178" max="7178" width="8.25" style="42" customWidth="1"/>
    <col min="7179" max="7179" width="10.625" style="42" customWidth="1"/>
    <col min="7180" max="7180" width="10.875" style="42" customWidth="1"/>
    <col min="7181" max="7181" width="32" style="42" customWidth="1"/>
    <col min="7182" max="7425" width="9" style="42"/>
    <col min="7426" max="7426" width="4.75" style="42" customWidth="1"/>
    <col min="7427" max="7427" width="9.375" style="42" customWidth="1"/>
    <col min="7428" max="7428" width="4.125" style="42" customWidth="1"/>
    <col min="7429" max="7433" width="11.375" style="42" customWidth="1"/>
    <col min="7434" max="7434" width="8.25" style="42" customWidth="1"/>
    <col min="7435" max="7435" width="10.625" style="42" customWidth="1"/>
    <col min="7436" max="7436" width="10.875" style="42" customWidth="1"/>
    <col min="7437" max="7437" width="32" style="42" customWidth="1"/>
    <col min="7438" max="7681" width="9" style="42"/>
    <col min="7682" max="7682" width="4.75" style="42" customWidth="1"/>
    <col min="7683" max="7683" width="9.375" style="42" customWidth="1"/>
    <col min="7684" max="7684" width="4.125" style="42" customWidth="1"/>
    <col min="7685" max="7689" width="11.375" style="42" customWidth="1"/>
    <col min="7690" max="7690" width="8.25" style="42" customWidth="1"/>
    <col min="7691" max="7691" width="10.625" style="42" customWidth="1"/>
    <col min="7692" max="7692" width="10.875" style="42" customWidth="1"/>
    <col min="7693" max="7693" width="32" style="42" customWidth="1"/>
    <col min="7694" max="7937" width="9" style="42"/>
    <col min="7938" max="7938" width="4.75" style="42" customWidth="1"/>
    <col min="7939" max="7939" width="9.375" style="42" customWidth="1"/>
    <col min="7940" max="7940" width="4.125" style="42" customWidth="1"/>
    <col min="7941" max="7945" width="11.375" style="42" customWidth="1"/>
    <col min="7946" max="7946" width="8.25" style="42" customWidth="1"/>
    <col min="7947" max="7947" width="10.625" style="42" customWidth="1"/>
    <col min="7948" max="7948" width="10.875" style="42" customWidth="1"/>
    <col min="7949" max="7949" width="32" style="42" customWidth="1"/>
    <col min="7950" max="8193" width="9" style="42"/>
    <col min="8194" max="8194" width="4.75" style="42" customWidth="1"/>
    <col min="8195" max="8195" width="9.375" style="42" customWidth="1"/>
    <col min="8196" max="8196" width="4.125" style="42" customWidth="1"/>
    <col min="8197" max="8201" width="11.375" style="42" customWidth="1"/>
    <col min="8202" max="8202" width="8.25" style="42" customWidth="1"/>
    <col min="8203" max="8203" width="10.625" style="42" customWidth="1"/>
    <col min="8204" max="8204" width="10.875" style="42" customWidth="1"/>
    <col min="8205" max="8205" width="32" style="42" customWidth="1"/>
    <col min="8206" max="8449" width="9" style="42"/>
    <col min="8450" max="8450" width="4.75" style="42" customWidth="1"/>
    <col min="8451" max="8451" width="9.375" style="42" customWidth="1"/>
    <col min="8452" max="8452" width="4.125" style="42" customWidth="1"/>
    <col min="8453" max="8457" width="11.375" style="42" customWidth="1"/>
    <col min="8458" max="8458" width="8.25" style="42" customWidth="1"/>
    <col min="8459" max="8459" width="10.625" style="42" customWidth="1"/>
    <col min="8460" max="8460" width="10.875" style="42" customWidth="1"/>
    <col min="8461" max="8461" width="32" style="42" customWidth="1"/>
    <col min="8462" max="8705" width="9" style="42"/>
    <col min="8706" max="8706" width="4.75" style="42" customWidth="1"/>
    <col min="8707" max="8707" width="9.375" style="42" customWidth="1"/>
    <col min="8708" max="8708" width="4.125" style="42" customWidth="1"/>
    <col min="8709" max="8713" width="11.375" style="42" customWidth="1"/>
    <col min="8714" max="8714" width="8.25" style="42" customWidth="1"/>
    <col min="8715" max="8715" width="10.625" style="42" customWidth="1"/>
    <col min="8716" max="8716" width="10.875" style="42" customWidth="1"/>
    <col min="8717" max="8717" width="32" style="42" customWidth="1"/>
    <col min="8718" max="8961" width="9" style="42"/>
    <col min="8962" max="8962" width="4.75" style="42" customWidth="1"/>
    <col min="8963" max="8963" width="9.375" style="42" customWidth="1"/>
    <col min="8964" max="8964" width="4.125" style="42" customWidth="1"/>
    <col min="8965" max="8969" width="11.375" style="42" customWidth="1"/>
    <col min="8970" max="8970" width="8.25" style="42" customWidth="1"/>
    <col min="8971" max="8971" width="10.625" style="42" customWidth="1"/>
    <col min="8972" max="8972" width="10.875" style="42" customWidth="1"/>
    <col min="8973" max="8973" width="32" style="42" customWidth="1"/>
    <col min="8974" max="9217" width="9" style="42"/>
    <col min="9218" max="9218" width="4.75" style="42" customWidth="1"/>
    <col min="9219" max="9219" width="9.375" style="42" customWidth="1"/>
    <col min="9220" max="9220" width="4.125" style="42" customWidth="1"/>
    <col min="9221" max="9225" width="11.375" style="42" customWidth="1"/>
    <col min="9226" max="9226" width="8.25" style="42" customWidth="1"/>
    <col min="9227" max="9227" width="10.625" style="42" customWidth="1"/>
    <col min="9228" max="9228" width="10.875" style="42" customWidth="1"/>
    <col min="9229" max="9229" width="32" style="42" customWidth="1"/>
    <col min="9230" max="9473" width="9" style="42"/>
    <col min="9474" max="9474" width="4.75" style="42" customWidth="1"/>
    <col min="9475" max="9475" width="9.375" style="42" customWidth="1"/>
    <col min="9476" max="9476" width="4.125" style="42" customWidth="1"/>
    <col min="9477" max="9481" width="11.375" style="42" customWidth="1"/>
    <col min="9482" max="9482" width="8.25" style="42" customWidth="1"/>
    <col min="9483" max="9483" width="10.625" style="42" customWidth="1"/>
    <col min="9484" max="9484" width="10.875" style="42" customWidth="1"/>
    <col min="9485" max="9485" width="32" style="42" customWidth="1"/>
    <col min="9486" max="9729" width="9" style="42"/>
    <col min="9730" max="9730" width="4.75" style="42" customWidth="1"/>
    <col min="9731" max="9731" width="9.375" style="42" customWidth="1"/>
    <col min="9732" max="9732" width="4.125" style="42" customWidth="1"/>
    <col min="9733" max="9737" width="11.375" style="42" customWidth="1"/>
    <col min="9738" max="9738" width="8.25" style="42" customWidth="1"/>
    <col min="9739" max="9739" width="10.625" style="42" customWidth="1"/>
    <col min="9740" max="9740" width="10.875" style="42" customWidth="1"/>
    <col min="9741" max="9741" width="32" style="42" customWidth="1"/>
    <col min="9742" max="9985" width="9" style="42"/>
    <col min="9986" max="9986" width="4.75" style="42" customWidth="1"/>
    <col min="9987" max="9987" width="9.375" style="42" customWidth="1"/>
    <col min="9988" max="9988" width="4.125" style="42" customWidth="1"/>
    <col min="9989" max="9993" width="11.375" style="42" customWidth="1"/>
    <col min="9994" max="9994" width="8.25" style="42" customWidth="1"/>
    <col min="9995" max="9995" width="10.625" style="42" customWidth="1"/>
    <col min="9996" max="9996" width="10.875" style="42" customWidth="1"/>
    <col min="9997" max="9997" width="32" style="42" customWidth="1"/>
    <col min="9998" max="10241" width="9" style="42"/>
    <col min="10242" max="10242" width="4.75" style="42" customWidth="1"/>
    <col min="10243" max="10243" width="9.375" style="42" customWidth="1"/>
    <col min="10244" max="10244" width="4.125" style="42" customWidth="1"/>
    <col min="10245" max="10249" width="11.375" style="42" customWidth="1"/>
    <col min="10250" max="10250" width="8.25" style="42" customWidth="1"/>
    <col min="10251" max="10251" width="10.625" style="42" customWidth="1"/>
    <col min="10252" max="10252" width="10.875" style="42" customWidth="1"/>
    <col min="10253" max="10253" width="32" style="42" customWidth="1"/>
    <col min="10254" max="10497" width="9" style="42"/>
    <col min="10498" max="10498" width="4.75" style="42" customWidth="1"/>
    <col min="10499" max="10499" width="9.375" style="42" customWidth="1"/>
    <col min="10500" max="10500" width="4.125" style="42" customWidth="1"/>
    <col min="10501" max="10505" width="11.375" style="42" customWidth="1"/>
    <col min="10506" max="10506" width="8.25" style="42" customWidth="1"/>
    <col min="10507" max="10507" width="10.625" style="42" customWidth="1"/>
    <col min="10508" max="10508" width="10.875" style="42" customWidth="1"/>
    <col min="10509" max="10509" width="32" style="42" customWidth="1"/>
    <col min="10510" max="10753" width="9" style="42"/>
    <col min="10754" max="10754" width="4.75" style="42" customWidth="1"/>
    <col min="10755" max="10755" width="9.375" style="42" customWidth="1"/>
    <col min="10756" max="10756" width="4.125" style="42" customWidth="1"/>
    <col min="10757" max="10761" width="11.375" style="42" customWidth="1"/>
    <col min="10762" max="10762" width="8.25" style="42" customWidth="1"/>
    <col min="10763" max="10763" width="10.625" style="42" customWidth="1"/>
    <col min="10764" max="10764" width="10.875" style="42" customWidth="1"/>
    <col min="10765" max="10765" width="32" style="42" customWidth="1"/>
    <col min="10766" max="11009" width="9" style="42"/>
    <col min="11010" max="11010" width="4.75" style="42" customWidth="1"/>
    <col min="11011" max="11011" width="9.375" style="42" customWidth="1"/>
    <col min="11012" max="11012" width="4.125" style="42" customWidth="1"/>
    <col min="11013" max="11017" width="11.375" style="42" customWidth="1"/>
    <col min="11018" max="11018" width="8.25" style="42" customWidth="1"/>
    <col min="11019" max="11019" width="10.625" style="42" customWidth="1"/>
    <col min="11020" max="11020" width="10.875" style="42" customWidth="1"/>
    <col min="11021" max="11021" width="32" style="42" customWidth="1"/>
    <col min="11022" max="11265" width="9" style="42"/>
    <col min="11266" max="11266" width="4.75" style="42" customWidth="1"/>
    <col min="11267" max="11267" width="9.375" style="42" customWidth="1"/>
    <col min="11268" max="11268" width="4.125" style="42" customWidth="1"/>
    <col min="11269" max="11273" width="11.375" style="42" customWidth="1"/>
    <col min="11274" max="11274" width="8.25" style="42" customWidth="1"/>
    <col min="11275" max="11275" width="10.625" style="42" customWidth="1"/>
    <col min="11276" max="11276" width="10.875" style="42" customWidth="1"/>
    <col min="11277" max="11277" width="32" style="42" customWidth="1"/>
    <col min="11278" max="11521" width="9" style="42"/>
    <col min="11522" max="11522" width="4.75" style="42" customWidth="1"/>
    <col min="11523" max="11523" width="9.375" style="42" customWidth="1"/>
    <col min="11524" max="11524" width="4.125" style="42" customWidth="1"/>
    <col min="11525" max="11529" width="11.375" style="42" customWidth="1"/>
    <col min="11530" max="11530" width="8.25" style="42" customWidth="1"/>
    <col min="11531" max="11531" width="10.625" style="42" customWidth="1"/>
    <col min="11532" max="11532" width="10.875" style="42" customWidth="1"/>
    <col min="11533" max="11533" width="32" style="42" customWidth="1"/>
    <col min="11534" max="11777" width="9" style="42"/>
    <col min="11778" max="11778" width="4.75" style="42" customWidth="1"/>
    <col min="11779" max="11779" width="9.375" style="42" customWidth="1"/>
    <col min="11780" max="11780" width="4.125" style="42" customWidth="1"/>
    <col min="11781" max="11785" width="11.375" style="42" customWidth="1"/>
    <col min="11786" max="11786" width="8.25" style="42" customWidth="1"/>
    <col min="11787" max="11787" width="10.625" style="42" customWidth="1"/>
    <col min="11788" max="11788" width="10.875" style="42" customWidth="1"/>
    <col min="11789" max="11789" width="32" style="42" customWidth="1"/>
    <col min="11790" max="12033" width="9" style="42"/>
    <col min="12034" max="12034" width="4.75" style="42" customWidth="1"/>
    <col min="12035" max="12035" width="9.375" style="42" customWidth="1"/>
    <col min="12036" max="12036" width="4.125" style="42" customWidth="1"/>
    <col min="12037" max="12041" width="11.375" style="42" customWidth="1"/>
    <col min="12042" max="12042" width="8.25" style="42" customWidth="1"/>
    <col min="12043" max="12043" width="10.625" style="42" customWidth="1"/>
    <col min="12044" max="12044" width="10.875" style="42" customWidth="1"/>
    <col min="12045" max="12045" width="32" style="42" customWidth="1"/>
    <col min="12046" max="12289" width="9" style="42"/>
    <col min="12290" max="12290" width="4.75" style="42" customWidth="1"/>
    <col min="12291" max="12291" width="9.375" style="42" customWidth="1"/>
    <col min="12292" max="12292" width="4.125" style="42" customWidth="1"/>
    <col min="12293" max="12297" width="11.375" style="42" customWidth="1"/>
    <col min="12298" max="12298" width="8.25" style="42" customWidth="1"/>
    <col min="12299" max="12299" width="10.625" style="42" customWidth="1"/>
    <col min="12300" max="12300" width="10.875" style="42" customWidth="1"/>
    <col min="12301" max="12301" width="32" style="42" customWidth="1"/>
    <col min="12302" max="12545" width="9" style="42"/>
    <col min="12546" max="12546" width="4.75" style="42" customWidth="1"/>
    <col min="12547" max="12547" width="9.375" style="42" customWidth="1"/>
    <col min="12548" max="12548" width="4.125" style="42" customWidth="1"/>
    <col min="12549" max="12553" width="11.375" style="42" customWidth="1"/>
    <col min="12554" max="12554" width="8.25" style="42" customWidth="1"/>
    <col min="12555" max="12555" width="10.625" style="42" customWidth="1"/>
    <col min="12556" max="12556" width="10.875" style="42" customWidth="1"/>
    <col min="12557" max="12557" width="32" style="42" customWidth="1"/>
    <col min="12558" max="12801" width="9" style="42"/>
    <col min="12802" max="12802" width="4.75" style="42" customWidth="1"/>
    <col min="12803" max="12803" width="9.375" style="42" customWidth="1"/>
    <col min="12804" max="12804" width="4.125" style="42" customWidth="1"/>
    <col min="12805" max="12809" width="11.375" style="42" customWidth="1"/>
    <col min="12810" max="12810" width="8.25" style="42" customWidth="1"/>
    <col min="12811" max="12811" width="10.625" style="42" customWidth="1"/>
    <col min="12812" max="12812" width="10.875" style="42" customWidth="1"/>
    <col min="12813" max="12813" width="32" style="42" customWidth="1"/>
    <col min="12814" max="13057" width="9" style="42"/>
    <col min="13058" max="13058" width="4.75" style="42" customWidth="1"/>
    <col min="13059" max="13059" width="9.375" style="42" customWidth="1"/>
    <col min="13060" max="13060" width="4.125" style="42" customWidth="1"/>
    <col min="13061" max="13065" width="11.375" style="42" customWidth="1"/>
    <col min="13066" max="13066" width="8.25" style="42" customWidth="1"/>
    <col min="13067" max="13067" width="10.625" style="42" customWidth="1"/>
    <col min="13068" max="13068" width="10.875" style="42" customWidth="1"/>
    <col min="13069" max="13069" width="32" style="42" customWidth="1"/>
    <col min="13070" max="13313" width="9" style="42"/>
    <col min="13314" max="13314" width="4.75" style="42" customWidth="1"/>
    <col min="13315" max="13315" width="9.375" style="42" customWidth="1"/>
    <col min="13316" max="13316" width="4.125" style="42" customWidth="1"/>
    <col min="13317" max="13321" width="11.375" style="42" customWidth="1"/>
    <col min="13322" max="13322" width="8.25" style="42" customWidth="1"/>
    <col min="13323" max="13323" width="10.625" style="42" customWidth="1"/>
    <col min="13324" max="13324" width="10.875" style="42" customWidth="1"/>
    <col min="13325" max="13325" width="32" style="42" customWidth="1"/>
    <col min="13326" max="13569" width="9" style="42"/>
    <col min="13570" max="13570" width="4.75" style="42" customWidth="1"/>
    <col min="13571" max="13571" width="9.375" style="42" customWidth="1"/>
    <col min="13572" max="13572" width="4.125" style="42" customWidth="1"/>
    <col min="13573" max="13577" width="11.375" style="42" customWidth="1"/>
    <col min="13578" max="13578" width="8.25" style="42" customWidth="1"/>
    <col min="13579" max="13579" width="10.625" style="42" customWidth="1"/>
    <col min="13580" max="13580" width="10.875" style="42" customWidth="1"/>
    <col min="13581" max="13581" width="32" style="42" customWidth="1"/>
    <col min="13582" max="13825" width="9" style="42"/>
    <col min="13826" max="13826" width="4.75" style="42" customWidth="1"/>
    <col min="13827" max="13827" width="9.375" style="42" customWidth="1"/>
    <col min="13828" max="13828" width="4.125" style="42" customWidth="1"/>
    <col min="13829" max="13833" width="11.375" style="42" customWidth="1"/>
    <col min="13834" max="13834" width="8.25" style="42" customWidth="1"/>
    <col min="13835" max="13835" width="10.625" style="42" customWidth="1"/>
    <col min="13836" max="13836" width="10.875" style="42" customWidth="1"/>
    <col min="13837" max="13837" width="32" style="42" customWidth="1"/>
    <col min="13838" max="14081" width="9" style="42"/>
    <col min="14082" max="14082" width="4.75" style="42" customWidth="1"/>
    <col min="14083" max="14083" width="9.375" style="42" customWidth="1"/>
    <col min="14084" max="14084" width="4.125" style="42" customWidth="1"/>
    <col min="14085" max="14089" width="11.375" style="42" customWidth="1"/>
    <col min="14090" max="14090" width="8.25" style="42" customWidth="1"/>
    <col min="14091" max="14091" width="10.625" style="42" customWidth="1"/>
    <col min="14092" max="14092" width="10.875" style="42" customWidth="1"/>
    <col min="14093" max="14093" width="32" style="42" customWidth="1"/>
    <col min="14094" max="14337" width="9" style="42"/>
    <col min="14338" max="14338" width="4.75" style="42" customWidth="1"/>
    <col min="14339" max="14339" width="9.375" style="42" customWidth="1"/>
    <col min="14340" max="14340" width="4.125" style="42" customWidth="1"/>
    <col min="14341" max="14345" width="11.375" style="42" customWidth="1"/>
    <col min="14346" max="14346" width="8.25" style="42" customWidth="1"/>
    <col min="14347" max="14347" width="10.625" style="42" customWidth="1"/>
    <col min="14348" max="14348" width="10.875" style="42" customWidth="1"/>
    <col min="14349" max="14349" width="32" style="42" customWidth="1"/>
    <col min="14350" max="14593" width="9" style="42"/>
    <col min="14594" max="14594" width="4.75" style="42" customWidth="1"/>
    <col min="14595" max="14595" width="9.375" style="42" customWidth="1"/>
    <col min="14596" max="14596" width="4.125" style="42" customWidth="1"/>
    <col min="14597" max="14601" width="11.375" style="42" customWidth="1"/>
    <col min="14602" max="14602" width="8.25" style="42" customWidth="1"/>
    <col min="14603" max="14603" width="10.625" style="42" customWidth="1"/>
    <col min="14604" max="14604" width="10.875" style="42" customWidth="1"/>
    <col min="14605" max="14605" width="32" style="42" customWidth="1"/>
    <col min="14606" max="14849" width="9" style="42"/>
    <col min="14850" max="14850" width="4.75" style="42" customWidth="1"/>
    <col min="14851" max="14851" width="9.375" style="42" customWidth="1"/>
    <col min="14852" max="14852" width="4.125" style="42" customWidth="1"/>
    <col min="14853" max="14857" width="11.375" style="42" customWidth="1"/>
    <col min="14858" max="14858" width="8.25" style="42" customWidth="1"/>
    <col min="14859" max="14859" width="10.625" style="42" customWidth="1"/>
    <col min="14860" max="14860" width="10.875" style="42" customWidth="1"/>
    <col min="14861" max="14861" width="32" style="42" customWidth="1"/>
    <col min="14862" max="15105" width="9" style="42"/>
    <col min="15106" max="15106" width="4.75" style="42" customWidth="1"/>
    <col min="15107" max="15107" width="9.375" style="42" customWidth="1"/>
    <col min="15108" max="15108" width="4.125" style="42" customWidth="1"/>
    <col min="15109" max="15113" width="11.375" style="42" customWidth="1"/>
    <col min="15114" max="15114" width="8.25" style="42" customWidth="1"/>
    <col min="15115" max="15115" width="10.625" style="42" customWidth="1"/>
    <col min="15116" max="15116" width="10.875" style="42" customWidth="1"/>
    <col min="15117" max="15117" width="32" style="42" customWidth="1"/>
    <col min="15118" max="15361" width="9" style="42"/>
    <col min="15362" max="15362" width="4.75" style="42" customWidth="1"/>
    <col min="15363" max="15363" width="9.375" style="42" customWidth="1"/>
    <col min="15364" max="15364" width="4.125" style="42" customWidth="1"/>
    <col min="15365" max="15369" width="11.375" style="42" customWidth="1"/>
    <col min="15370" max="15370" width="8.25" style="42" customWidth="1"/>
    <col min="15371" max="15371" width="10.625" style="42" customWidth="1"/>
    <col min="15372" max="15372" width="10.875" style="42" customWidth="1"/>
    <col min="15373" max="15373" width="32" style="42" customWidth="1"/>
    <col min="15374" max="15617" width="9" style="42"/>
    <col min="15618" max="15618" width="4.75" style="42" customWidth="1"/>
    <col min="15619" max="15619" width="9.375" style="42" customWidth="1"/>
    <col min="15620" max="15620" width="4.125" style="42" customWidth="1"/>
    <col min="15621" max="15625" width="11.375" style="42" customWidth="1"/>
    <col min="15626" max="15626" width="8.25" style="42" customWidth="1"/>
    <col min="15627" max="15627" width="10.625" style="42" customWidth="1"/>
    <col min="15628" max="15628" width="10.875" style="42" customWidth="1"/>
    <col min="15629" max="15629" width="32" style="42" customWidth="1"/>
    <col min="15630" max="15873" width="9" style="42"/>
    <col min="15874" max="15874" width="4.75" style="42" customWidth="1"/>
    <col min="15875" max="15875" width="9.375" style="42" customWidth="1"/>
    <col min="15876" max="15876" width="4.125" style="42" customWidth="1"/>
    <col min="15877" max="15881" width="11.375" style="42" customWidth="1"/>
    <col min="15882" max="15882" width="8.25" style="42" customWidth="1"/>
    <col min="15883" max="15883" width="10.625" style="42" customWidth="1"/>
    <col min="15884" max="15884" width="10.875" style="42" customWidth="1"/>
    <col min="15885" max="15885" width="32" style="42" customWidth="1"/>
    <col min="15886" max="16129" width="9" style="42"/>
    <col min="16130" max="16130" width="4.75" style="42" customWidth="1"/>
    <col min="16131" max="16131" width="9.375" style="42" customWidth="1"/>
    <col min="16132" max="16132" width="4.125" style="42" customWidth="1"/>
    <col min="16133" max="16137" width="11.375" style="42" customWidth="1"/>
    <col min="16138" max="16138" width="8.25" style="42" customWidth="1"/>
    <col min="16139" max="16139" width="10.625" style="42" customWidth="1"/>
    <col min="16140" max="16140" width="10.875" style="42" customWidth="1"/>
    <col min="16141" max="16141" width="32" style="42" customWidth="1"/>
    <col min="16142" max="16384" width="9" style="42"/>
  </cols>
  <sheetData>
    <row r="1" spans="1:13" ht="18" customHeight="1">
      <c r="A1" s="398" t="s">
        <v>58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</row>
    <row r="2" spans="1:13" ht="18" customHeight="1">
      <c r="A2" s="399" t="s">
        <v>59</v>
      </c>
      <c r="B2" s="400"/>
      <c r="C2" s="400"/>
      <c r="D2" s="43"/>
      <c r="E2" s="43"/>
      <c r="F2" s="401" t="s">
        <v>60</v>
      </c>
      <c r="G2" s="401"/>
      <c r="H2" s="401"/>
      <c r="I2" s="401"/>
      <c r="J2" s="44"/>
    </row>
    <row r="3" spans="1:13" ht="14.25" customHeight="1">
      <c r="A3" s="402" t="s">
        <v>61</v>
      </c>
      <c r="B3" s="402" t="s">
        <v>62</v>
      </c>
      <c r="C3" s="402" t="s">
        <v>4</v>
      </c>
      <c r="D3" s="402" t="s">
        <v>5</v>
      </c>
      <c r="E3" s="404"/>
      <c r="F3" s="404"/>
      <c r="G3" s="404"/>
      <c r="H3" s="404"/>
      <c r="I3" s="405" t="s">
        <v>63</v>
      </c>
      <c r="J3" s="407" t="s">
        <v>64</v>
      </c>
      <c r="K3" s="408" t="s">
        <v>65</v>
      </c>
      <c r="L3" s="408" t="s">
        <v>241</v>
      </c>
      <c r="M3" s="392" t="s">
        <v>8</v>
      </c>
    </row>
    <row r="4" spans="1:13" ht="14.25" customHeight="1">
      <c r="A4" s="403"/>
      <c r="B4" s="403"/>
      <c r="C4" s="403"/>
      <c r="D4" s="403"/>
      <c r="E4" s="403"/>
      <c r="F4" s="403"/>
      <c r="G4" s="403"/>
      <c r="H4" s="403"/>
      <c r="I4" s="406"/>
      <c r="J4" s="406"/>
      <c r="K4" s="409"/>
      <c r="L4" s="409"/>
      <c r="M4" s="392"/>
    </row>
    <row r="5" spans="1:13" ht="15" customHeight="1">
      <c r="A5" s="45"/>
      <c r="B5" s="396" t="s">
        <v>66</v>
      </c>
      <c r="C5" s="46">
        <v>1</v>
      </c>
      <c r="D5" s="369" t="s">
        <v>18</v>
      </c>
      <c r="E5" s="370"/>
      <c r="F5" s="370"/>
      <c r="G5" s="370"/>
      <c r="H5" s="371"/>
      <c r="I5" s="178">
        <v>0.2</v>
      </c>
      <c r="J5" s="372">
        <f>45.86/22</f>
        <v>2.0845454545454545</v>
      </c>
      <c r="K5" s="384">
        <f>J5*1.15</f>
        <v>2.3972272727272723</v>
      </c>
      <c r="L5" s="165"/>
      <c r="M5" s="386" t="s">
        <v>285</v>
      </c>
    </row>
    <row r="6" spans="1:13" ht="15" customHeight="1">
      <c r="A6" s="48"/>
      <c r="B6" s="396"/>
      <c r="C6" s="46">
        <v>2</v>
      </c>
      <c r="D6" s="369" t="s">
        <v>67</v>
      </c>
      <c r="E6" s="370"/>
      <c r="F6" s="370"/>
      <c r="G6" s="370"/>
      <c r="H6" s="371"/>
      <c r="I6" s="178">
        <v>1.2</v>
      </c>
      <c r="J6" s="394"/>
      <c r="K6" s="395"/>
      <c r="L6" s="167">
        <f>K5-I5-I6</f>
        <v>0.99722727272727218</v>
      </c>
      <c r="M6" s="389"/>
    </row>
    <row r="7" spans="1:13">
      <c r="A7" s="48"/>
      <c r="B7" s="396"/>
      <c r="C7" s="46">
        <v>3</v>
      </c>
      <c r="D7" s="369" t="s">
        <v>68</v>
      </c>
      <c r="E7" s="370"/>
      <c r="F7" s="370"/>
      <c r="G7" s="370"/>
      <c r="H7" s="371"/>
      <c r="I7" s="47">
        <v>1.5</v>
      </c>
      <c r="J7" s="373"/>
      <c r="K7" s="385"/>
      <c r="L7" s="166"/>
      <c r="M7" s="383"/>
    </row>
    <row r="8" spans="1:13" ht="19.5" customHeight="1">
      <c r="A8" s="48"/>
      <c r="B8" s="396"/>
      <c r="C8" s="46">
        <v>4</v>
      </c>
      <c r="D8" s="369" t="s">
        <v>69</v>
      </c>
      <c r="E8" s="370"/>
      <c r="F8" s="370"/>
      <c r="G8" s="370"/>
      <c r="H8" s="371"/>
      <c r="I8" s="47">
        <v>0.7</v>
      </c>
      <c r="J8" s="372">
        <f>11.46/37</f>
        <v>0.30972972972972973</v>
      </c>
      <c r="K8" s="384">
        <f>J8*1.05</f>
        <v>0.32521621621621621</v>
      </c>
      <c r="L8" s="165">
        <v>0.32521621621621621</v>
      </c>
      <c r="M8" s="390" t="s">
        <v>286</v>
      </c>
    </row>
    <row r="9" spans="1:13" ht="19.5" customHeight="1">
      <c r="A9" s="49" t="s">
        <v>70</v>
      </c>
      <c r="B9" s="396"/>
      <c r="C9" s="46">
        <v>5</v>
      </c>
      <c r="D9" s="369" t="s">
        <v>71</v>
      </c>
      <c r="E9" s="370"/>
      <c r="F9" s="370"/>
      <c r="G9" s="370"/>
      <c r="H9" s="371"/>
      <c r="I9" s="47">
        <v>0.2</v>
      </c>
      <c r="J9" s="373"/>
      <c r="K9" s="385"/>
      <c r="L9" s="166"/>
      <c r="M9" s="397"/>
    </row>
    <row r="10" spans="1:13">
      <c r="A10" s="49" t="s">
        <v>72</v>
      </c>
      <c r="B10" s="50">
        <v>1</v>
      </c>
      <c r="C10" s="51"/>
      <c r="D10" s="392" t="s">
        <v>73</v>
      </c>
      <c r="E10" s="392"/>
      <c r="F10" s="392"/>
      <c r="G10" s="392"/>
      <c r="H10" s="392"/>
      <c r="I10" s="52">
        <v>3.8</v>
      </c>
      <c r="J10" s="53"/>
      <c r="K10" s="54">
        <f>SUM(K5:K9)</f>
        <v>2.7224434889434885</v>
      </c>
      <c r="L10" s="54">
        <f>SUM(L5:L9)</f>
        <v>1.3224434889434884</v>
      </c>
      <c r="M10" s="55"/>
    </row>
    <row r="11" spans="1:13" ht="15" customHeight="1">
      <c r="A11" s="48"/>
      <c r="B11" s="368" t="s">
        <v>74</v>
      </c>
      <c r="C11" s="46">
        <v>1</v>
      </c>
      <c r="D11" s="369" t="s">
        <v>75</v>
      </c>
      <c r="E11" s="370"/>
      <c r="F11" s="370"/>
      <c r="G11" s="370"/>
      <c r="H11" s="371"/>
      <c r="I11" s="178">
        <v>0.2</v>
      </c>
      <c r="J11" s="372">
        <f>49.17/15</f>
        <v>3.278</v>
      </c>
      <c r="K11" s="384">
        <f>J11*1.15</f>
        <v>3.7696999999999998</v>
      </c>
      <c r="L11" s="165">
        <f>K11-I11-I12</f>
        <v>2.0696999999999997</v>
      </c>
      <c r="M11" s="386" t="s">
        <v>287</v>
      </c>
    </row>
    <row r="12" spans="1:13">
      <c r="A12" s="48"/>
      <c r="B12" s="368"/>
      <c r="C12" s="46">
        <v>2</v>
      </c>
      <c r="D12" s="369" t="s">
        <v>76</v>
      </c>
      <c r="E12" s="370"/>
      <c r="F12" s="370"/>
      <c r="G12" s="370"/>
      <c r="H12" s="371"/>
      <c r="I12" s="178">
        <v>1.5</v>
      </c>
      <c r="J12" s="394"/>
      <c r="K12" s="395"/>
      <c r="L12" s="167"/>
      <c r="M12" s="389"/>
    </row>
    <row r="13" spans="1:13">
      <c r="A13" s="48"/>
      <c r="B13" s="368"/>
      <c r="C13" s="46">
        <v>3</v>
      </c>
      <c r="D13" s="369" t="s">
        <v>68</v>
      </c>
      <c r="E13" s="370"/>
      <c r="F13" s="370"/>
      <c r="G13" s="370"/>
      <c r="H13" s="371"/>
      <c r="I13" s="47">
        <v>2.4</v>
      </c>
      <c r="J13" s="373"/>
      <c r="K13" s="385"/>
      <c r="L13" s="166"/>
      <c r="M13" s="383"/>
    </row>
    <row r="14" spans="1:13" ht="20.25" customHeight="1">
      <c r="A14" s="48"/>
      <c r="B14" s="368"/>
      <c r="C14" s="46">
        <v>4</v>
      </c>
      <c r="D14" s="369" t="s">
        <v>69</v>
      </c>
      <c r="E14" s="370"/>
      <c r="F14" s="370"/>
      <c r="G14" s="370"/>
      <c r="H14" s="371"/>
      <c r="I14" s="47">
        <v>0.7</v>
      </c>
      <c r="J14" s="372">
        <f>J8</f>
        <v>0.30972972972972973</v>
      </c>
      <c r="K14" s="384">
        <f>K8</f>
        <v>0.32521621621621621</v>
      </c>
      <c r="L14" s="165">
        <v>0.32521621621621621</v>
      </c>
      <c r="M14" s="390" t="s">
        <v>286</v>
      </c>
    </row>
    <row r="15" spans="1:13" ht="20.25" customHeight="1">
      <c r="A15" s="48"/>
      <c r="B15" s="393"/>
      <c r="C15" s="46">
        <v>5</v>
      </c>
      <c r="D15" s="369" t="s">
        <v>71</v>
      </c>
      <c r="E15" s="370"/>
      <c r="F15" s="370"/>
      <c r="G15" s="370"/>
      <c r="H15" s="371"/>
      <c r="I15" s="47">
        <v>0.2</v>
      </c>
      <c r="J15" s="379"/>
      <c r="K15" s="385"/>
      <c r="L15" s="166"/>
      <c r="M15" s="391"/>
    </row>
    <row r="16" spans="1:13">
      <c r="A16" s="56"/>
      <c r="B16" s="57">
        <v>2</v>
      </c>
      <c r="C16" s="51"/>
      <c r="D16" s="392" t="s">
        <v>77</v>
      </c>
      <c r="E16" s="392"/>
      <c r="F16" s="392"/>
      <c r="G16" s="392"/>
      <c r="H16" s="392"/>
      <c r="I16" s="52">
        <v>5</v>
      </c>
      <c r="J16" s="53"/>
      <c r="K16" s="54">
        <f>SUM(K11:K15)</f>
        <v>4.094916216216216</v>
      </c>
      <c r="L16" s="54">
        <f>SUM(L11:L15)</f>
        <v>2.3949162162162159</v>
      </c>
      <c r="M16" s="55"/>
    </row>
    <row r="17" spans="1:13">
      <c r="A17" s="48"/>
      <c r="B17" s="367" t="s">
        <v>78</v>
      </c>
      <c r="C17" s="46">
        <v>1</v>
      </c>
      <c r="D17" s="369" t="s">
        <v>79</v>
      </c>
      <c r="E17" s="370"/>
      <c r="F17" s="370"/>
      <c r="G17" s="370"/>
      <c r="H17" s="371"/>
      <c r="I17" s="47">
        <v>0.1</v>
      </c>
      <c r="J17" s="372">
        <f>145.53/14/60</f>
        <v>0.17324999999999999</v>
      </c>
      <c r="K17" s="384">
        <f>J17*1.05</f>
        <v>0.1819125</v>
      </c>
      <c r="L17" s="165">
        <v>0.1819125</v>
      </c>
      <c r="M17" s="386" t="s">
        <v>288</v>
      </c>
    </row>
    <row r="18" spans="1:13">
      <c r="A18" s="48"/>
      <c r="B18" s="368"/>
      <c r="C18" s="46">
        <v>2</v>
      </c>
      <c r="D18" s="369" t="s">
        <v>80</v>
      </c>
      <c r="E18" s="370"/>
      <c r="F18" s="370"/>
      <c r="G18" s="370"/>
      <c r="H18" s="371"/>
      <c r="I18" s="47">
        <v>0.2</v>
      </c>
      <c r="J18" s="373"/>
      <c r="K18" s="385"/>
      <c r="L18" s="166"/>
      <c r="M18" s="383"/>
    </row>
    <row r="19" spans="1:13" ht="25.5" customHeight="1">
      <c r="A19" s="48"/>
      <c r="B19" s="368" t="s">
        <v>81</v>
      </c>
      <c r="C19" s="46">
        <v>3</v>
      </c>
      <c r="D19" s="369" t="s">
        <v>82</v>
      </c>
      <c r="E19" s="370"/>
      <c r="F19" s="370"/>
      <c r="G19" s="370"/>
      <c r="H19" s="371"/>
      <c r="I19" s="47">
        <v>2.4</v>
      </c>
      <c r="J19" s="372">
        <f>54.54/14</f>
        <v>3.8957142857142855</v>
      </c>
      <c r="K19" s="384">
        <f>J19*1.1</f>
        <v>4.2852857142857141</v>
      </c>
      <c r="L19" s="165">
        <v>4.2852857142857141</v>
      </c>
      <c r="M19" s="382" t="s">
        <v>289</v>
      </c>
    </row>
    <row r="20" spans="1:13" ht="25.5" customHeight="1">
      <c r="A20" s="49" t="s">
        <v>83</v>
      </c>
      <c r="B20" s="377"/>
      <c r="C20" s="46">
        <v>4</v>
      </c>
      <c r="D20" s="369" t="s">
        <v>84</v>
      </c>
      <c r="E20" s="370"/>
      <c r="F20" s="370"/>
      <c r="G20" s="370"/>
      <c r="H20" s="371"/>
      <c r="I20" s="47">
        <v>0.9</v>
      </c>
      <c r="J20" s="373"/>
      <c r="K20" s="385"/>
      <c r="L20" s="166"/>
      <c r="M20" s="383"/>
    </row>
    <row r="21" spans="1:13" ht="25.5">
      <c r="A21" s="49" t="s">
        <v>72</v>
      </c>
      <c r="B21" s="377"/>
      <c r="C21" s="46">
        <v>5</v>
      </c>
      <c r="D21" s="369" t="s">
        <v>85</v>
      </c>
      <c r="E21" s="370"/>
      <c r="F21" s="370"/>
      <c r="G21" s="370"/>
      <c r="H21" s="371"/>
      <c r="I21" s="47">
        <v>0.8</v>
      </c>
      <c r="J21" s="58">
        <f>9.52/14</f>
        <v>0.67999999999999994</v>
      </c>
      <c r="K21" s="59">
        <f>J21*1.05</f>
        <v>0.71399999999999997</v>
      </c>
      <c r="L21" s="59">
        <v>0.71399999999999997</v>
      </c>
      <c r="M21" s="60" t="s">
        <v>290</v>
      </c>
    </row>
    <row r="22" spans="1:13">
      <c r="A22" s="48"/>
      <c r="B22" s="61">
        <v>3</v>
      </c>
      <c r="C22" s="46"/>
      <c r="D22" s="387" t="s">
        <v>86</v>
      </c>
      <c r="E22" s="388"/>
      <c r="F22" s="388"/>
      <c r="G22" s="388"/>
      <c r="H22" s="368"/>
      <c r="I22" s="52">
        <v>4.4000000000000004</v>
      </c>
      <c r="J22" s="62"/>
      <c r="K22" s="54">
        <f>SUM(K17:K21)</f>
        <v>5.1811982142857147</v>
      </c>
      <c r="L22" s="54">
        <f>SUM(L17:L21)</f>
        <v>5.1811982142857147</v>
      </c>
      <c r="M22" s="55"/>
    </row>
    <row r="23" spans="1:13">
      <c r="A23" s="48"/>
      <c r="B23" s="367" t="s">
        <v>78</v>
      </c>
      <c r="C23" s="46">
        <v>1</v>
      </c>
      <c r="D23" s="369" t="s">
        <v>79</v>
      </c>
      <c r="E23" s="370"/>
      <c r="F23" s="370"/>
      <c r="G23" s="370"/>
      <c r="H23" s="371"/>
      <c r="I23" s="47">
        <v>0.1</v>
      </c>
      <c r="J23" s="372">
        <f>J17</f>
        <v>0.17324999999999999</v>
      </c>
      <c r="K23" s="384">
        <f>K17</f>
        <v>0.1819125</v>
      </c>
      <c r="L23" s="165">
        <v>0.1819125</v>
      </c>
      <c r="M23" s="386" t="s">
        <v>288</v>
      </c>
    </row>
    <row r="24" spans="1:13">
      <c r="A24" s="48"/>
      <c r="B24" s="368"/>
      <c r="C24" s="46">
        <v>2</v>
      </c>
      <c r="D24" s="369" t="s">
        <v>80</v>
      </c>
      <c r="E24" s="370"/>
      <c r="F24" s="370"/>
      <c r="G24" s="370"/>
      <c r="H24" s="371"/>
      <c r="I24" s="47">
        <v>0.2</v>
      </c>
      <c r="J24" s="373"/>
      <c r="K24" s="385"/>
      <c r="L24" s="166"/>
      <c r="M24" s="383"/>
    </row>
    <row r="25" spans="1:13" ht="25.5" customHeight="1">
      <c r="A25" s="48"/>
      <c r="B25" s="368" t="s">
        <v>74</v>
      </c>
      <c r="C25" s="46">
        <v>3</v>
      </c>
      <c r="D25" s="369" t="s">
        <v>82</v>
      </c>
      <c r="E25" s="370"/>
      <c r="F25" s="370"/>
      <c r="G25" s="370"/>
      <c r="H25" s="371"/>
      <c r="I25" s="47">
        <v>5.2</v>
      </c>
      <c r="J25" s="378">
        <f>70.16/10</f>
        <v>7.016</v>
      </c>
      <c r="K25" s="384">
        <f>J25*1.1</f>
        <v>7.7176000000000009</v>
      </c>
      <c r="L25" s="165">
        <v>7.7176000000000009</v>
      </c>
      <c r="M25" s="382" t="s">
        <v>291</v>
      </c>
    </row>
    <row r="26" spans="1:13" ht="26.25" customHeight="1">
      <c r="A26" s="48"/>
      <c r="B26" s="377"/>
      <c r="C26" s="46">
        <v>4</v>
      </c>
      <c r="D26" s="369" t="s">
        <v>84</v>
      </c>
      <c r="E26" s="370"/>
      <c r="F26" s="370"/>
      <c r="G26" s="370"/>
      <c r="H26" s="371"/>
      <c r="I26" s="47">
        <v>0.9</v>
      </c>
      <c r="J26" s="379"/>
      <c r="K26" s="385"/>
      <c r="L26" s="166"/>
      <c r="M26" s="383"/>
    </row>
    <row r="27" spans="1:13" ht="25.5">
      <c r="A27" s="63"/>
      <c r="B27" s="377"/>
      <c r="C27" s="51">
        <v>5</v>
      </c>
      <c r="D27" s="380" t="s">
        <v>87</v>
      </c>
      <c r="E27" s="381"/>
      <c r="F27" s="381"/>
      <c r="G27" s="381"/>
      <c r="H27" s="381"/>
      <c r="I27" s="47">
        <v>0.3</v>
      </c>
      <c r="J27" s="58">
        <f>2.85/10</f>
        <v>0.28500000000000003</v>
      </c>
      <c r="K27" s="59">
        <f>J27*1.05</f>
        <v>0.29925000000000007</v>
      </c>
      <c r="L27" s="59">
        <v>0.29925000000000007</v>
      </c>
      <c r="M27" s="60" t="s">
        <v>292</v>
      </c>
    </row>
    <row r="28" spans="1:13">
      <c r="A28" s="64"/>
      <c r="B28" s="61">
        <v>4</v>
      </c>
      <c r="C28" s="46"/>
      <c r="D28" s="374" t="s">
        <v>88</v>
      </c>
      <c r="E28" s="375"/>
      <c r="F28" s="375"/>
      <c r="G28" s="375"/>
      <c r="H28" s="376"/>
      <c r="I28" s="65">
        <v>6.7</v>
      </c>
      <c r="J28" s="62"/>
      <c r="K28" s="54">
        <f>SUM(K23:K27)</f>
        <v>8.1987625000000008</v>
      </c>
      <c r="L28" s="54">
        <f>SUM(L23:L27)</f>
        <v>8.1987625000000008</v>
      </c>
      <c r="M28" s="55"/>
    </row>
    <row r="29" spans="1:13">
      <c r="A29" s="46"/>
      <c r="B29" s="55"/>
      <c r="C29" s="51"/>
      <c r="D29" s="66" t="s">
        <v>89</v>
      </c>
      <c r="E29" s="67"/>
      <c r="F29" s="67"/>
      <c r="G29" s="67"/>
      <c r="H29" s="68"/>
      <c r="I29" s="69">
        <f>(I10+I16+I22+I28)/4</f>
        <v>4.9750000000000005</v>
      </c>
      <c r="J29" s="70"/>
      <c r="K29" s="71">
        <f>(K10+K16+K22+K28)/4</f>
        <v>5.0493301048613546</v>
      </c>
      <c r="L29" s="71">
        <f>(L10+L16+L22+L28)/4</f>
        <v>4.2743301048613551</v>
      </c>
      <c r="M29" s="186"/>
    </row>
    <row r="30" spans="1:13">
      <c r="D30" s="73"/>
      <c r="E30" s="73"/>
      <c r="F30" s="73"/>
      <c r="G30" s="73"/>
      <c r="H30" s="73"/>
    </row>
    <row r="31" spans="1:13" ht="15">
      <c r="A31" s="74" t="s">
        <v>90</v>
      </c>
      <c r="B31" s="75"/>
      <c r="C31" s="75"/>
      <c r="D31" s="76"/>
      <c r="E31" s="76"/>
      <c r="F31" s="76"/>
      <c r="G31" s="76"/>
      <c r="H31" s="76"/>
      <c r="I31" s="75"/>
      <c r="J31" s="75"/>
      <c r="K31" s="75"/>
      <c r="L31" s="75"/>
      <c r="M31" s="77"/>
    </row>
    <row r="32" spans="1:13" ht="15.75">
      <c r="A32" s="78" t="s">
        <v>91</v>
      </c>
      <c r="B32" s="79"/>
      <c r="C32" s="79"/>
      <c r="D32" s="80"/>
      <c r="E32" s="80"/>
      <c r="F32" s="80"/>
      <c r="G32" s="80"/>
      <c r="H32" s="80"/>
      <c r="I32" s="79"/>
      <c r="J32" s="79"/>
      <c r="K32" s="79"/>
      <c r="L32" s="79"/>
      <c r="M32" s="81"/>
    </row>
    <row r="33" spans="1:13" ht="15">
      <c r="A33" s="82"/>
      <c r="B33" s="83" t="s">
        <v>92</v>
      </c>
      <c r="C33" s="79"/>
      <c r="D33" s="80"/>
      <c r="E33" s="80"/>
      <c r="F33" s="80"/>
      <c r="G33" s="80"/>
      <c r="H33" s="80"/>
      <c r="I33" s="79"/>
      <c r="J33" s="79"/>
      <c r="K33" s="79"/>
      <c r="L33" s="79"/>
      <c r="M33" s="81"/>
    </row>
    <row r="34" spans="1:13" ht="15">
      <c r="A34" s="82"/>
      <c r="B34" s="83" t="s">
        <v>93</v>
      </c>
      <c r="C34" s="79"/>
      <c r="D34" s="80"/>
      <c r="E34" s="80"/>
      <c r="F34" s="80"/>
      <c r="G34" s="80"/>
      <c r="H34" s="80"/>
      <c r="I34" s="79"/>
      <c r="J34" s="79"/>
      <c r="K34" s="79"/>
      <c r="L34" s="79"/>
      <c r="M34" s="81"/>
    </row>
    <row r="35" spans="1:13" ht="15">
      <c r="A35" s="82"/>
      <c r="B35" s="83" t="s">
        <v>94</v>
      </c>
      <c r="C35" s="79"/>
      <c r="D35" s="80"/>
      <c r="E35" s="80"/>
      <c r="F35" s="80"/>
      <c r="G35" s="80"/>
      <c r="H35" s="80"/>
      <c r="I35" s="79"/>
      <c r="J35" s="79"/>
      <c r="K35" s="79"/>
      <c r="L35" s="79"/>
      <c r="M35" s="81"/>
    </row>
    <row r="36" spans="1:13" ht="15">
      <c r="A36" s="84"/>
      <c r="B36" s="85" t="s">
        <v>95</v>
      </c>
      <c r="C36" s="86"/>
      <c r="D36" s="87"/>
      <c r="E36" s="87"/>
      <c r="F36" s="87"/>
      <c r="G36" s="87"/>
      <c r="H36" s="87"/>
      <c r="I36" s="86"/>
      <c r="J36" s="86"/>
      <c r="K36" s="86"/>
      <c r="L36" s="86"/>
      <c r="M36" s="88"/>
    </row>
    <row r="37" spans="1:13" ht="6" customHeight="1">
      <c r="A37" s="89"/>
      <c r="D37" s="73"/>
      <c r="E37" s="73"/>
      <c r="F37" s="73"/>
      <c r="G37" s="73"/>
      <c r="H37" s="73"/>
    </row>
    <row r="38" spans="1:13" ht="15">
      <c r="B38" s="159" t="s">
        <v>232</v>
      </c>
      <c r="C38" s="89"/>
      <c r="D38" s="90"/>
      <c r="E38" s="90"/>
      <c r="F38" s="90"/>
      <c r="G38" s="90"/>
      <c r="H38" s="91"/>
      <c r="I38" s="92" t="s">
        <v>96</v>
      </c>
      <c r="J38" s="93"/>
    </row>
    <row r="39" spans="1:13">
      <c r="D39" s="73"/>
      <c r="E39" s="73"/>
      <c r="F39" s="73"/>
      <c r="G39" s="73"/>
      <c r="H39" s="73"/>
    </row>
    <row r="40" spans="1:13">
      <c r="D40" s="73"/>
      <c r="E40" s="73"/>
      <c r="F40" s="73"/>
      <c r="G40" s="73"/>
      <c r="H40" s="73"/>
    </row>
    <row r="41" spans="1:13">
      <c r="D41" s="73"/>
      <c r="E41" s="73"/>
      <c r="F41" s="73"/>
      <c r="G41" s="73"/>
      <c r="H41" s="73"/>
    </row>
    <row r="42" spans="1:13">
      <c r="D42" s="73"/>
      <c r="E42" s="73"/>
      <c r="F42" s="73"/>
      <c r="G42" s="73"/>
      <c r="H42" s="73"/>
    </row>
    <row r="43" spans="1:13">
      <c r="D43" s="73"/>
      <c r="E43" s="73"/>
      <c r="F43" s="73"/>
      <c r="G43" s="73"/>
      <c r="H43" s="73"/>
    </row>
    <row r="44" spans="1:13">
      <c r="D44" s="73"/>
      <c r="E44" s="73"/>
      <c r="F44" s="73"/>
      <c r="G44" s="73"/>
      <c r="H44" s="73"/>
    </row>
    <row r="45" spans="1:13">
      <c r="D45" s="73"/>
      <c r="E45" s="73"/>
      <c r="F45" s="73"/>
      <c r="G45" s="73"/>
      <c r="H45" s="73"/>
    </row>
    <row r="46" spans="1:13">
      <c r="D46" s="73"/>
      <c r="E46" s="73"/>
      <c r="F46" s="73"/>
      <c r="G46" s="73"/>
      <c r="H46" s="73"/>
    </row>
    <row r="47" spans="1:13">
      <c r="D47" s="73"/>
      <c r="E47" s="73"/>
      <c r="F47" s="73"/>
      <c r="G47" s="73"/>
      <c r="H47" s="73"/>
    </row>
    <row r="48" spans="1:13">
      <c r="D48" s="73"/>
      <c r="E48" s="73"/>
      <c r="F48" s="73"/>
      <c r="G48" s="73"/>
      <c r="H48" s="73"/>
    </row>
    <row r="49" spans="4:8">
      <c r="D49" s="73"/>
      <c r="E49" s="73"/>
      <c r="F49" s="73"/>
      <c r="G49" s="73"/>
      <c r="H49" s="73"/>
    </row>
    <row r="50" spans="4:8">
      <c r="D50" s="73"/>
      <c r="E50" s="73"/>
      <c r="F50" s="73"/>
      <c r="G50" s="73"/>
      <c r="H50" s="73"/>
    </row>
    <row r="51" spans="4:8">
      <c r="D51" s="73"/>
      <c r="E51" s="73"/>
      <c r="F51" s="73"/>
      <c r="G51" s="73"/>
      <c r="H51" s="73"/>
    </row>
    <row r="52" spans="4:8">
      <c r="D52" s="73"/>
      <c r="E52" s="73"/>
      <c r="F52" s="73"/>
      <c r="G52" s="73"/>
      <c r="H52" s="73"/>
    </row>
    <row r="53" spans="4:8">
      <c r="D53" s="73"/>
      <c r="E53" s="73"/>
      <c r="F53" s="73"/>
      <c r="G53" s="73"/>
      <c r="H53" s="73"/>
    </row>
    <row r="54" spans="4:8">
      <c r="D54" s="73"/>
      <c r="E54" s="73"/>
      <c r="F54" s="73"/>
      <c r="G54" s="73"/>
      <c r="H54" s="73"/>
    </row>
    <row r="55" spans="4:8">
      <c r="D55" s="73"/>
      <c r="E55" s="73"/>
      <c r="F55" s="73"/>
      <c r="G55" s="73"/>
      <c r="H55" s="73"/>
    </row>
    <row r="56" spans="4:8">
      <c r="D56" s="73"/>
      <c r="E56" s="73"/>
      <c r="F56" s="73"/>
      <c r="G56" s="73"/>
      <c r="H56" s="73"/>
    </row>
    <row r="57" spans="4:8">
      <c r="D57" s="73"/>
      <c r="E57" s="73"/>
      <c r="F57" s="73"/>
      <c r="G57" s="73"/>
      <c r="H57" s="73"/>
    </row>
    <row r="58" spans="4:8">
      <c r="D58" s="73"/>
      <c r="E58" s="73"/>
      <c r="F58" s="73"/>
      <c r="G58" s="73"/>
      <c r="H58" s="73"/>
    </row>
    <row r="59" spans="4:8">
      <c r="D59" s="73"/>
      <c r="E59" s="73"/>
      <c r="F59" s="73"/>
      <c r="G59" s="73"/>
      <c r="H59" s="73"/>
    </row>
    <row r="60" spans="4:8">
      <c r="D60" s="73"/>
      <c r="E60" s="73"/>
      <c r="F60" s="73"/>
      <c r="G60" s="73"/>
      <c r="H60" s="73"/>
    </row>
    <row r="61" spans="4:8">
      <c r="D61" s="73"/>
      <c r="E61" s="73"/>
      <c r="F61" s="73"/>
      <c r="G61" s="73"/>
      <c r="H61" s="73"/>
    </row>
    <row r="62" spans="4:8">
      <c r="D62" s="73"/>
      <c r="E62" s="73"/>
      <c r="F62" s="73"/>
      <c r="G62" s="73"/>
      <c r="H62" s="73"/>
    </row>
    <row r="63" spans="4:8">
      <c r="D63" s="73"/>
      <c r="E63" s="73"/>
      <c r="F63" s="73"/>
      <c r="G63" s="73"/>
      <c r="H63" s="73"/>
    </row>
    <row r="64" spans="4:8">
      <c r="D64" s="73"/>
      <c r="E64" s="73"/>
      <c r="F64" s="73"/>
      <c r="G64" s="73"/>
      <c r="H64" s="73"/>
    </row>
    <row r="65" spans="4:8">
      <c r="D65" s="73"/>
      <c r="E65" s="73"/>
      <c r="F65" s="73"/>
      <c r="G65" s="73"/>
      <c r="H65" s="73"/>
    </row>
    <row r="66" spans="4:8">
      <c r="D66" s="73"/>
      <c r="E66" s="73"/>
      <c r="F66" s="73"/>
      <c r="G66" s="73"/>
      <c r="H66" s="73"/>
    </row>
    <row r="67" spans="4:8">
      <c r="D67" s="73"/>
      <c r="E67" s="73"/>
      <c r="F67" s="73"/>
      <c r="G67" s="73"/>
      <c r="H67" s="73"/>
    </row>
    <row r="68" spans="4:8">
      <c r="D68" s="73"/>
      <c r="E68" s="73"/>
      <c r="F68" s="73"/>
      <c r="G68" s="73"/>
      <c r="H68" s="73"/>
    </row>
    <row r="69" spans="4:8">
      <c r="D69" s="73"/>
      <c r="E69" s="73"/>
      <c r="F69" s="73"/>
      <c r="G69" s="73"/>
      <c r="H69" s="73"/>
    </row>
    <row r="70" spans="4:8">
      <c r="D70" s="73"/>
      <c r="E70" s="73"/>
      <c r="F70" s="73"/>
      <c r="G70" s="73"/>
      <c r="H70" s="73"/>
    </row>
    <row r="71" spans="4:8">
      <c r="D71" s="73"/>
      <c r="E71" s="73"/>
      <c r="F71" s="73"/>
      <c r="G71" s="73"/>
      <c r="H71" s="73"/>
    </row>
    <row r="72" spans="4:8">
      <c r="D72" s="73"/>
      <c r="E72" s="73"/>
      <c r="F72" s="73"/>
      <c r="G72" s="73"/>
      <c r="H72" s="73"/>
    </row>
    <row r="73" spans="4:8">
      <c r="D73" s="73"/>
      <c r="E73" s="73"/>
      <c r="F73" s="73"/>
      <c r="G73" s="73"/>
      <c r="H73" s="73"/>
    </row>
    <row r="74" spans="4:8">
      <c r="D74" s="73"/>
      <c r="E74" s="73"/>
      <c r="F74" s="73"/>
      <c r="G74" s="73"/>
      <c r="H74" s="73"/>
    </row>
    <row r="75" spans="4:8">
      <c r="D75" s="73"/>
      <c r="E75" s="73"/>
      <c r="F75" s="73"/>
      <c r="G75" s="73"/>
      <c r="H75" s="73"/>
    </row>
    <row r="76" spans="4:8">
      <c r="D76" s="73"/>
      <c r="E76" s="73"/>
      <c r="F76" s="73"/>
      <c r="G76" s="73"/>
      <c r="H76" s="73"/>
    </row>
    <row r="77" spans="4:8">
      <c r="D77" s="73"/>
      <c r="E77" s="73"/>
      <c r="F77" s="73"/>
      <c r="G77" s="73"/>
      <c r="H77" s="73"/>
    </row>
    <row r="78" spans="4:8">
      <c r="D78" s="73"/>
      <c r="E78" s="73"/>
      <c r="F78" s="73"/>
      <c r="G78" s="73"/>
      <c r="H78" s="73"/>
    </row>
    <row r="79" spans="4:8">
      <c r="D79" s="73"/>
      <c r="E79" s="73"/>
      <c r="F79" s="73"/>
      <c r="G79" s="73"/>
      <c r="H79" s="73"/>
    </row>
    <row r="80" spans="4:8">
      <c r="D80" s="73"/>
      <c r="E80" s="73"/>
      <c r="F80" s="73"/>
      <c r="G80" s="73"/>
      <c r="H80" s="73"/>
    </row>
    <row r="81" spans="4:8">
      <c r="D81" s="73"/>
      <c r="E81" s="73"/>
      <c r="F81" s="73"/>
      <c r="G81" s="73"/>
      <c r="H81" s="73"/>
    </row>
    <row r="82" spans="4:8">
      <c r="D82" s="73"/>
      <c r="E82" s="73"/>
      <c r="F82" s="73"/>
      <c r="G82" s="73"/>
      <c r="H82" s="73"/>
    </row>
    <row r="83" spans="4:8">
      <c r="D83" s="73"/>
      <c r="E83" s="73"/>
      <c r="F83" s="73"/>
      <c r="G83" s="73"/>
      <c r="H83" s="73"/>
    </row>
    <row r="84" spans="4:8">
      <c r="D84" s="73"/>
      <c r="E84" s="73"/>
      <c r="F84" s="73"/>
      <c r="G84" s="73"/>
      <c r="H84" s="73"/>
    </row>
    <row r="85" spans="4:8">
      <c r="D85" s="73"/>
      <c r="E85" s="73"/>
      <c r="F85" s="73"/>
      <c r="G85" s="73"/>
      <c r="H85" s="73"/>
    </row>
    <row r="86" spans="4:8">
      <c r="D86" s="73"/>
      <c r="E86" s="73"/>
      <c r="F86" s="73"/>
      <c r="G86" s="73"/>
      <c r="H86" s="73"/>
    </row>
    <row r="87" spans="4:8">
      <c r="D87" s="73"/>
      <c r="E87" s="73"/>
      <c r="F87" s="73"/>
      <c r="G87" s="73"/>
      <c r="H87" s="73"/>
    </row>
    <row r="88" spans="4:8">
      <c r="D88" s="73"/>
      <c r="E88" s="73"/>
      <c r="F88" s="73"/>
      <c r="G88" s="73"/>
      <c r="H88" s="73"/>
    </row>
    <row r="89" spans="4:8">
      <c r="D89" s="73"/>
      <c r="E89" s="73"/>
      <c r="F89" s="73"/>
      <c r="G89" s="73"/>
      <c r="H89" s="73"/>
    </row>
    <row r="90" spans="4:8">
      <c r="D90" s="73"/>
      <c r="E90" s="73"/>
      <c r="F90" s="73"/>
      <c r="G90" s="73"/>
      <c r="H90" s="73"/>
    </row>
    <row r="91" spans="4:8">
      <c r="D91" s="73"/>
      <c r="E91" s="73"/>
      <c r="F91" s="73"/>
      <c r="G91" s="73"/>
      <c r="H91" s="73"/>
    </row>
    <row r="92" spans="4:8">
      <c r="D92" s="73"/>
      <c r="E92" s="73"/>
      <c r="F92" s="73"/>
      <c r="G92" s="73"/>
      <c r="H92" s="73"/>
    </row>
    <row r="93" spans="4:8">
      <c r="D93" s="73"/>
      <c r="E93" s="73"/>
      <c r="F93" s="73"/>
      <c r="G93" s="73"/>
      <c r="H93" s="73"/>
    </row>
    <row r="94" spans="4:8">
      <c r="D94" s="73"/>
      <c r="E94" s="73"/>
      <c r="F94" s="73"/>
      <c r="G94" s="73"/>
      <c r="H94" s="73"/>
    </row>
    <row r="95" spans="4:8">
      <c r="D95" s="73"/>
      <c r="E95" s="73"/>
      <c r="F95" s="73"/>
      <c r="G95" s="73"/>
      <c r="H95" s="73"/>
    </row>
    <row r="96" spans="4:8">
      <c r="D96" s="73"/>
      <c r="E96" s="73"/>
      <c r="F96" s="73"/>
      <c r="G96" s="73"/>
      <c r="H96" s="73"/>
    </row>
    <row r="97" spans="4:8">
      <c r="D97" s="73"/>
      <c r="E97" s="73"/>
      <c r="F97" s="73"/>
      <c r="G97" s="73"/>
      <c r="H97" s="73"/>
    </row>
    <row r="98" spans="4:8">
      <c r="D98" s="73"/>
      <c r="E98" s="73"/>
      <c r="F98" s="73"/>
      <c r="G98" s="73"/>
      <c r="H98" s="73"/>
    </row>
    <row r="99" spans="4:8">
      <c r="D99" s="73"/>
      <c r="E99" s="73"/>
      <c r="F99" s="73"/>
      <c r="G99" s="73"/>
      <c r="H99" s="73"/>
    </row>
    <row r="100" spans="4:8">
      <c r="D100" s="73"/>
      <c r="E100" s="73"/>
      <c r="F100" s="73"/>
      <c r="G100" s="73"/>
      <c r="H100" s="73"/>
    </row>
    <row r="101" spans="4:8">
      <c r="D101" s="73"/>
      <c r="E101" s="73"/>
      <c r="F101" s="73"/>
      <c r="G101" s="73"/>
      <c r="H101" s="73"/>
    </row>
    <row r="102" spans="4:8">
      <c r="D102" s="73"/>
      <c r="E102" s="73"/>
      <c r="F102" s="73"/>
      <c r="G102" s="73"/>
      <c r="H102" s="73"/>
    </row>
    <row r="103" spans="4:8">
      <c r="D103" s="73"/>
      <c r="E103" s="73"/>
      <c r="F103" s="73"/>
      <c r="G103" s="73"/>
      <c r="H103" s="73"/>
    </row>
    <row r="104" spans="4:8">
      <c r="D104" s="73"/>
      <c r="E104" s="73"/>
      <c r="F104" s="73"/>
      <c r="G104" s="73"/>
      <c r="H104" s="73"/>
    </row>
    <row r="105" spans="4:8">
      <c r="D105" s="73"/>
      <c r="E105" s="73"/>
      <c r="F105" s="73"/>
      <c r="G105" s="73"/>
      <c r="H105" s="73"/>
    </row>
    <row r="106" spans="4:8">
      <c r="D106" s="73"/>
      <c r="E106" s="73"/>
      <c r="F106" s="73"/>
      <c r="G106" s="73"/>
      <c r="H106" s="73"/>
    </row>
    <row r="107" spans="4:8">
      <c r="D107" s="73"/>
      <c r="E107" s="73"/>
      <c r="F107" s="73"/>
      <c r="G107" s="73"/>
      <c r="H107" s="73"/>
    </row>
    <row r="108" spans="4:8">
      <c r="D108" s="73"/>
      <c r="E108" s="73"/>
      <c r="F108" s="73"/>
      <c r="G108" s="73"/>
      <c r="H108" s="73"/>
    </row>
    <row r="109" spans="4:8">
      <c r="D109" s="73"/>
      <c r="E109" s="73"/>
      <c r="F109" s="73"/>
      <c r="G109" s="73"/>
      <c r="H109" s="73"/>
    </row>
    <row r="110" spans="4:8">
      <c r="D110" s="73"/>
      <c r="E110" s="73"/>
      <c r="F110" s="73"/>
      <c r="G110" s="73"/>
      <c r="H110" s="73"/>
    </row>
    <row r="111" spans="4:8">
      <c r="D111" s="73"/>
      <c r="E111" s="73"/>
      <c r="F111" s="73"/>
      <c r="G111" s="73"/>
      <c r="H111" s="73"/>
    </row>
    <row r="112" spans="4:8">
      <c r="D112" s="73"/>
      <c r="E112" s="73"/>
      <c r="F112" s="73"/>
      <c r="G112" s="73"/>
      <c r="H112" s="73"/>
    </row>
    <row r="113" spans="4:8">
      <c r="D113" s="73"/>
      <c r="E113" s="73"/>
      <c r="F113" s="73"/>
      <c r="G113" s="73"/>
      <c r="H113" s="73"/>
    </row>
    <row r="114" spans="4:8">
      <c r="D114" s="73"/>
      <c r="E114" s="73"/>
      <c r="F114" s="73"/>
      <c r="G114" s="73"/>
      <c r="H114" s="73"/>
    </row>
    <row r="115" spans="4:8">
      <c r="D115" s="73"/>
      <c r="E115" s="73"/>
      <c r="F115" s="73"/>
      <c r="G115" s="73"/>
      <c r="H115" s="73"/>
    </row>
    <row r="116" spans="4:8">
      <c r="D116" s="73"/>
      <c r="E116" s="73"/>
      <c r="F116" s="73"/>
      <c r="G116" s="73"/>
      <c r="H116" s="73"/>
    </row>
    <row r="117" spans="4:8">
      <c r="D117" s="73"/>
      <c r="E117" s="73"/>
      <c r="F117" s="73"/>
      <c r="G117" s="73"/>
      <c r="H117" s="73"/>
    </row>
    <row r="118" spans="4:8">
      <c r="D118" s="73"/>
      <c r="E118" s="73"/>
      <c r="F118" s="73"/>
      <c r="G118" s="73"/>
      <c r="H118" s="73"/>
    </row>
    <row r="119" spans="4:8">
      <c r="D119" s="73"/>
      <c r="E119" s="73"/>
      <c r="F119" s="73"/>
      <c r="G119" s="73"/>
      <c r="H119" s="73"/>
    </row>
    <row r="120" spans="4:8">
      <c r="D120" s="73"/>
      <c r="E120" s="73"/>
      <c r="F120" s="73"/>
      <c r="G120" s="73"/>
      <c r="H120" s="73"/>
    </row>
    <row r="121" spans="4:8">
      <c r="D121" s="73"/>
      <c r="E121" s="73"/>
      <c r="F121" s="73"/>
      <c r="G121" s="73"/>
      <c r="H121" s="73"/>
    </row>
    <row r="122" spans="4:8">
      <c r="D122" s="73"/>
      <c r="E122" s="73"/>
      <c r="F122" s="73"/>
      <c r="G122" s="73"/>
      <c r="H122" s="73"/>
    </row>
    <row r="123" spans="4:8">
      <c r="D123" s="73"/>
      <c r="E123" s="73"/>
      <c r="F123" s="73"/>
      <c r="G123" s="73"/>
      <c r="H123" s="73"/>
    </row>
    <row r="124" spans="4:8">
      <c r="D124" s="73"/>
      <c r="E124" s="73"/>
      <c r="F124" s="73"/>
      <c r="G124" s="73"/>
      <c r="H124" s="73"/>
    </row>
    <row r="125" spans="4:8">
      <c r="D125" s="73"/>
      <c r="E125" s="73"/>
      <c r="F125" s="73"/>
      <c r="G125" s="73"/>
      <c r="H125" s="73"/>
    </row>
    <row r="126" spans="4:8">
      <c r="D126" s="73"/>
      <c r="E126" s="73"/>
      <c r="F126" s="73"/>
      <c r="G126" s="73"/>
      <c r="H126" s="73"/>
    </row>
    <row r="127" spans="4:8">
      <c r="D127" s="73"/>
      <c r="E127" s="73"/>
      <c r="F127" s="73"/>
      <c r="G127" s="73"/>
      <c r="H127" s="73"/>
    </row>
    <row r="128" spans="4:8">
      <c r="D128" s="73"/>
      <c r="E128" s="73"/>
      <c r="F128" s="73"/>
      <c r="G128" s="73"/>
      <c r="H128" s="73"/>
    </row>
    <row r="129" spans="4:8">
      <c r="D129" s="73"/>
      <c r="E129" s="73"/>
      <c r="F129" s="73"/>
      <c r="G129" s="73"/>
      <c r="H129" s="73"/>
    </row>
    <row r="130" spans="4:8">
      <c r="D130" s="73"/>
      <c r="E130" s="73"/>
      <c r="F130" s="73"/>
      <c r="G130" s="73"/>
      <c r="H130" s="73"/>
    </row>
    <row r="131" spans="4:8">
      <c r="D131" s="73"/>
      <c r="E131" s="73"/>
      <c r="F131" s="73"/>
      <c r="G131" s="73"/>
      <c r="H131" s="73"/>
    </row>
    <row r="132" spans="4:8">
      <c r="D132" s="73"/>
      <c r="E132" s="73"/>
      <c r="F132" s="73"/>
      <c r="G132" s="73"/>
      <c r="H132" s="73"/>
    </row>
    <row r="133" spans="4:8">
      <c r="D133" s="73"/>
      <c r="E133" s="73"/>
      <c r="F133" s="73"/>
      <c r="G133" s="73"/>
      <c r="H133" s="73"/>
    </row>
    <row r="134" spans="4:8">
      <c r="D134" s="73"/>
      <c r="E134" s="73"/>
      <c r="F134" s="73"/>
      <c r="G134" s="73"/>
      <c r="H134" s="73"/>
    </row>
    <row r="135" spans="4:8">
      <c r="D135" s="73"/>
      <c r="E135" s="73"/>
      <c r="F135" s="73"/>
      <c r="G135" s="73"/>
      <c r="H135" s="73"/>
    </row>
    <row r="136" spans="4:8">
      <c r="D136" s="73"/>
      <c r="E136" s="73"/>
      <c r="F136" s="73"/>
      <c r="G136" s="73"/>
      <c r="H136" s="73"/>
    </row>
    <row r="137" spans="4:8">
      <c r="D137" s="73"/>
      <c r="E137" s="73"/>
      <c r="F137" s="73"/>
      <c r="G137" s="73"/>
      <c r="H137" s="73"/>
    </row>
    <row r="138" spans="4:8">
      <c r="D138" s="73"/>
      <c r="E138" s="73"/>
      <c r="F138" s="73"/>
      <c r="G138" s="73"/>
      <c r="H138" s="73"/>
    </row>
    <row r="139" spans="4:8">
      <c r="D139" s="73"/>
      <c r="E139" s="73"/>
      <c r="F139" s="73"/>
      <c r="G139" s="73"/>
      <c r="H139" s="73"/>
    </row>
    <row r="140" spans="4:8">
      <c r="D140" s="73"/>
      <c r="E140" s="73"/>
      <c r="F140" s="73"/>
      <c r="G140" s="73"/>
      <c r="H140" s="73"/>
    </row>
    <row r="141" spans="4:8">
      <c r="D141" s="73"/>
      <c r="E141" s="73"/>
      <c r="F141" s="73"/>
      <c r="G141" s="73"/>
      <c r="H141" s="73"/>
    </row>
    <row r="142" spans="4:8">
      <c r="D142" s="73"/>
      <c r="E142" s="73"/>
      <c r="F142" s="73"/>
      <c r="G142" s="73"/>
      <c r="H142" s="73"/>
    </row>
    <row r="143" spans="4:8">
      <c r="D143" s="73"/>
      <c r="E143" s="73"/>
      <c r="F143" s="73"/>
      <c r="G143" s="73"/>
      <c r="H143" s="73"/>
    </row>
    <row r="144" spans="4:8">
      <c r="D144" s="73"/>
      <c r="E144" s="73"/>
      <c r="F144" s="73"/>
      <c r="G144" s="73"/>
      <c r="H144" s="73"/>
    </row>
    <row r="145" spans="4:8">
      <c r="D145" s="73"/>
      <c r="E145" s="73"/>
      <c r="F145" s="73"/>
      <c r="G145" s="73"/>
      <c r="H145" s="73"/>
    </row>
    <row r="146" spans="4:8">
      <c r="D146" s="73"/>
      <c r="E146" s="73"/>
      <c r="F146" s="73"/>
      <c r="G146" s="73"/>
      <c r="H146" s="73"/>
    </row>
    <row r="147" spans="4:8">
      <c r="D147" s="73"/>
      <c r="E147" s="73"/>
      <c r="F147" s="73"/>
      <c r="G147" s="73"/>
      <c r="H147" s="73"/>
    </row>
    <row r="148" spans="4:8">
      <c r="D148" s="73"/>
      <c r="E148" s="73"/>
      <c r="F148" s="73"/>
      <c r="G148" s="73"/>
      <c r="H148" s="73"/>
    </row>
    <row r="149" spans="4:8">
      <c r="D149" s="73"/>
      <c r="E149" s="73"/>
      <c r="F149" s="73"/>
      <c r="G149" s="73"/>
      <c r="H149" s="73"/>
    </row>
    <row r="150" spans="4:8">
      <c r="D150" s="73"/>
      <c r="E150" s="73"/>
      <c r="F150" s="73"/>
      <c r="G150" s="73"/>
      <c r="H150" s="73"/>
    </row>
    <row r="151" spans="4:8">
      <c r="D151" s="73"/>
      <c r="E151" s="73"/>
      <c r="F151" s="73"/>
      <c r="G151" s="73"/>
      <c r="H151" s="73"/>
    </row>
    <row r="152" spans="4:8">
      <c r="D152" s="73"/>
      <c r="E152" s="73"/>
      <c r="F152" s="73"/>
      <c r="G152" s="73"/>
      <c r="H152" s="73"/>
    </row>
    <row r="153" spans="4:8">
      <c r="D153" s="73"/>
      <c r="E153" s="73"/>
      <c r="F153" s="73"/>
      <c r="G153" s="73"/>
      <c r="H153" s="73"/>
    </row>
    <row r="154" spans="4:8">
      <c r="D154" s="73"/>
      <c r="E154" s="73"/>
      <c r="F154" s="73"/>
      <c r="G154" s="73"/>
      <c r="H154" s="73"/>
    </row>
    <row r="155" spans="4:8">
      <c r="D155" s="73"/>
      <c r="E155" s="73"/>
      <c r="F155" s="73"/>
      <c r="G155" s="73"/>
      <c r="H155" s="73"/>
    </row>
    <row r="156" spans="4:8">
      <c r="D156" s="73"/>
      <c r="E156" s="73"/>
      <c r="F156" s="73"/>
      <c r="G156" s="73"/>
      <c r="H156" s="73"/>
    </row>
    <row r="157" spans="4:8">
      <c r="D157" s="73"/>
      <c r="E157" s="73"/>
      <c r="F157" s="73"/>
      <c r="G157" s="73"/>
      <c r="H157" s="73"/>
    </row>
    <row r="158" spans="4:8">
      <c r="D158" s="73"/>
      <c r="E158" s="73"/>
      <c r="F158" s="73"/>
      <c r="G158" s="73"/>
      <c r="H158" s="73"/>
    </row>
    <row r="159" spans="4:8">
      <c r="D159" s="73"/>
      <c r="E159" s="73"/>
      <c r="F159" s="73"/>
      <c r="G159" s="73"/>
      <c r="H159" s="73"/>
    </row>
    <row r="160" spans="4:8">
      <c r="D160" s="73"/>
      <c r="E160" s="73"/>
      <c r="F160" s="73"/>
      <c r="G160" s="73"/>
      <c r="H160" s="73"/>
    </row>
    <row r="161" spans="4:8">
      <c r="D161" s="73"/>
      <c r="E161" s="73"/>
      <c r="F161" s="73"/>
      <c r="G161" s="73"/>
      <c r="H161" s="73"/>
    </row>
    <row r="162" spans="4:8">
      <c r="D162" s="73"/>
      <c r="E162" s="73"/>
      <c r="F162" s="73"/>
      <c r="G162" s="73"/>
      <c r="H162" s="73"/>
    </row>
    <row r="163" spans="4:8">
      <c r="D163" s="73"/>
      <c r="E163" s="73"/>
      <c r="F163" s="73"/>
      <c r="G163" s="73"/>
      <c r="H163" s="73"/>
    </row>
    <row r="164" spans="4:8">
      <c r="D164" s="73"/>
      <c r="E164" s="73"/>
      <c r="F164" s="73"/>
      <c r="G164" s="73"/>
      <c r="H164" s="73"/>
    </row>
    <row r="165" spans="4:8">
      <c r="D165" s="73"/>
      <c r="E165" s="73"/>
      <c r="F165" s="73"/>
      <c r="G165" s="73"/>
      <c r="H165" s="73"/>
    </row>
    <row r="166" spans="4:8">
      <c r="D166" s="73"/>
      <c r="E166" s="73"/>
      <c r="F166" s="73"/>
      <c r="G166" s="73"/>
      <c r="H166" s="73"/>
    </row>
  </sheetData>
  <mergeCells count="66">
    <mergeCell ref="A1:M1"/>
    <mergeCell ref="A2:C2"/>
    <mergeCell ref="F2:I2"/>
    <mergeCell ref="A3:A4"/>
    <mergeCell ref="B3:B4"/>
    <mergeCell ref="C3:C4"/>
    <mergeCell ref="D3:H4"/>
    <mergeCell ref="I3:I4"/>
    <mergeCell ref="J3:J4"/>
    <mergeCell ref="K3:K4"/>
    <mergeCell ref="M3:M4"/>
    <mergeCell ref="L3:L4"/>
    <mergeCell ref="B5:B9"/>
    <mergeCell ref="D5:H5"/>
    <mergeCell ref="J5:J7"/>
    <mergeCell ref="K5:K7"/>
    <mergeCell ref="M5:M7"/>
    <mergeCell ref="D6:H6"/>
    <mergeCell ref="D7:H7"/>
    <mergeCell ref="D8:H8"/>
    <mergeCell ref="J8:J9"/>
    <mergeCell ref="K8:K9"/>
    <mergeCell ref="M8:M9"/>
    <mergeCell ref="D9:H9"/>
    <mergeCell ref="D10:H10"/>
    <mergeCell ref="B11:B15"/>
    <mergeCell ref="D11:H11"/>
    <mergeCell ref="J11:J13"/>
    <mergeCell ref="K11:K13"/>
    <mergeCell ref="M11:M13"/>
    <mergeCell ref="D12:H12"/>
    <mergeCell ref="M17:M18"/>
    <mergeCell ref="D18:H18"/>
    <mergeCell ref="D13:H13"/>
    <mergeCell ref="D14:H14"/>
    <mergeCell ref="J14:J15"/>
    <mergeCell ref="K14:K15"/>
    <mergeCell ref="M14:M15"/>
    <mergeCell ref="D15:H15"/>
    <mergeCell ref="D16:H16"/>
    <mergeCell ref="B17:B18"/>
    <mergeCell ref="D17:H17"/>
    <mergeCell ref="J17:J18"/>
    <mergeCell ref="K17:K18"/>
    <mergeCell ref="B19:B21"/>
    <mergeCell ref="D19:H19"/>
    <mergeCell ref="J19:J20"/>
    <mergeCell ref="K19:K20"/>
    <mergeCell ref="M19:M20"/>
    <mergeCell ref="D20:H20"/>
    <mergeCell ref="D21:H21"/>
    <mergeCell ref="M25:M26"/>
    <mergeCell ref="D26:H26"/>
    <mergeCell ref="K23:K24"/>
    <mergeCell ref="M23:M24"/>
    <mergeCell ref="D22:H22"/>
    <mergeCell ref="K25:K26"/>
    <mergeCell ref="B23:B24"/>
    <mergeCell ref="D23:H23"/>
    <mergeCell ref="J23:J24"/>
    <mergeCell ref="D24:H24"/>
    <mergeCell ref="D28:H28"/>
    <mergeCell ref="B25:B27"/>
    <mergeCell ref="D25:H25"/>
    <mergeCell ref="J25:J26"/>
    <mergeCell ref="D27:H27"/>
  </mergeCells>
  <phoneticPr fontId="3" type="noConversion"/>
  <printOptions horizontalCentered="1"/>
  <pageMargins left="0" right="0" top="0" bottom="0" header="0" footer="0"/>
  <pageSetup paperSize="9" scale="97" orientation="landscape" horizontalDpi="180" verticalDpi="18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396"/>
  <sheetViews>
    <sheetView topLeftCell="E10" zoomScaleSheetLayoutView="100" workbookViewId="0">
      <selection activeCell="M17" sqref="M17:M19"/>
    </sheetView>
  </sheetViews>
  <sheetFormatPr defaultRowHeight="12"/>
  <cols>
    <col min="1" max="1" width="3.875" style="97" customWidth="1"/>
    <col min="2" max="2" width="9.625" style="97" customWidth="1"/>
    <col min="3" max="3" width="3.625" style="124" customWidth="1"/>
    <col min="4" max="7" width="13.125" style="97" customWidth="1"/>
    <col min="8" max="8" width="10.125" style="97" customWidth="1"/>
    <col min="9" max="9" width="8.625" style="97" customWidth="1"/>
    <col min="10" max="10" width="11.375" style="97" customWidth="1"/>
    <col min="11" max="12" width="10.625" style="97" customWidth="1"/>
    <col min="13" max="13" width="21.25" style="97" customWidth="1"/>
    <col min="14" max="257" width="9" style="97"/>
    <col min="258" max="258" width="3.875" style="97" customWidth="1"/>
    <col min="259" max="259" width="9.625" style="97" customWidth="1"/>
    <col min="260" max="260" width="3.625" style="97" customWidth="1"/>
    <col min="261" max="264" width="13.125" style="97" customWidth="1"/>
    <col min="265" max="265" width="10.125" style="97" customWidth="1"/>
    <col min="266" max="266" width="8.625" style="97" customWidth="1"/>
    <col min="267" max="267" width="11.375" style="97" customWidth="1"/>
    <col min="268" max="268" width="10.625" style="97" customWidth="1"/>
    <col min="269" max="269" width="21.25" style="97" customWidth="1"/>
    <col min="270" max="513" width="9" style="97"/>
    <col min="514" max="514" width="3.875" style="97" customWidth="1"/>
    <col min="515" max="515" width="9.625" style="97" customWidth="1"/>
    <col min="516" max="516" width="3.625" style="97" customWidth="1"/>
    <col min="517" max="520" width="13.125" style="97" customWidth="1"/>
    <col min="521" max="521" width="10.125" style="97" customWidth="1"/>
    <col min="522" max="522" width="8.625" style="97" customWidth="1"/>
    <col min="523" max="523" width="11.375" style="97" customWidth="1"/>
    <col min="524" max="524" width="10.625" style="97" customWidth="1"/>
    <col min="525" max="525" width="21.25" style="97" customWidth="1"/>
    <col min="526" max="769" width="9" style="97"/>
    <col min="770" max="770" width="3.875" style="97" customWidth="1"/>
    <col min="771" max="771" width="9.625" style="97" customWidth="1"/>
    <col min="772" max="772" width="3.625" style="97" customWidth="1"/>
    <col min="773" max="776" width="13.125" style="97" customWidth="1"/>
    <col min="777" max="777" width="10.125" style="97" customWidth="1"/>
    <col min="778" max="778" width="8.625" style="97" customWidth="1"/>
    <col min="779" max="779" width="11.375" style="97" customWidth="1"/>
    <col min="780" max="780" width="10.625" style="97" customWidth="1"/>
    <col min="781" max="781" width="21.25" style="97" customWidth="1"/>
    <col min="782" max="1025" width="9" style="97"/>
    <col min="1026" max="1026" width="3.875" style="97" customWidth="1"/>
    <col min="1027" max="1027" width="9.625" style="97" customWidth="1"/>
    <col min="1028" max="1028" width="3.625" style="97" customWidth="1"/>
    <col min="1029" max="1032" width="13.125" style="97" customWidth="1"/>
    <col min="1033" max="1033" width="10.125" style="97" customWidth="1"/>
    <col min="1034" max="1034" width="8.625" style="97" customWidth="1"/>
    <col min="1035" max="1035" width="11.375" style="97" customWidth="1"/>
    <col min="1036" max="1036" width="10.625" style="97" customWidth="1"/>
    <col min="1037" max="1037" width="21.25" style="97" customWidth="1"/>
    <col min="1038" max="1281" width="9" style="97"/>
    <col min="1282" max="1282" width="3.875" style="97" customWidth="1"/>
    <col min="1283" max="1283" width="9.625" style="97" customWidth="1"/>
    <col min="1284" max="1284" width="3.625" style="97" customWidth="1"/>
    <col min="1285" max="1288" width="13.125" style="97" customWidth="1"/>
    <col min="1289" max="1289" width="10.125" style="97" customWidth="1"/>
    <col min="1290" max="1290" width="8.625" style="97" customWidth="1"/>
    <col min="1291" max="1291" width="11.375" style="97" customWidth="1"/>
    <col min="1292" max="1292" width="10.625" style="97" customWidth="1"/>
    <col min="1293" max="1293" width="21.25" style="97" customWidth="1"/>
    <col min="1294" max="1537" width="9" style="97"/>
    <col min="1538" max="1538" width="3.875" style="97" customWidth="1"/>
    <col min="1539" max="1539" width="9.625" style="97" customWidth="1"/>
    <col min="1540" max="1540" width="3.625" style="97" customWidth="1"/>
    <col min="1541" max="1544" width="13.125" style="97" customWidth="1"/>
    <col min="1545" max="1545" width="10.125" style="97" customWidth="1"/>
    <col min="1546" max="1546" width="8.625" style="97" customWidth="1"/>
    <col min="1547" max="1547" width="11.375" style="97" customWidth="1"/>
    <col min="1548" max="1548" width="10.625" style="97" customWidth="1"/>
    <col min="1549" max="1549" width="21.25" style="97" customWidth="1"/>
    <col min="1550" max="1793" width="9" style="97"/>
    <col min="1794" max="1794" width="3.875" style="97" customWidth="1"/>
    <col min="1795" max="1795" width="9.625" style="97" customWidth="1"/>
    <col min="1796" max="1796" width="3.625" style="97" customWidth="1"/>
    <col min="1797" max="1800" width="13.125" style="97" customWidth="1"/>
    <col min="1801" max="1801" width="10.125" style="97" customWidth="1"/>
    <col min="1802" max="1802" width="8.625" style="97" customWidth="1"/>
    <col min="1803" max="1803" width="11.375" style="97" customWidth="1"/>
    <col min="1804" max="1804" width="10.625" style="97" customWidth="1"/>
    <col min="1805" max="1805" width="21.25" style="97" customWidth="1"/>
    <col min="1806" max="2049" width="9" style="97"/>
    <col min="2050" max="2050" width="3.875" style="97" customWidth="1"/>
    <col min="2051" max="2051" width="9.625" style="97" customWidth="1"/>
    <col min="2052" max="2052" width="3.625" style="97" customWidth="1"/>
    <col min="2053" max="2056" width="13.125" style="97" customWidth="1"/>
    <col min="2057" max="2057" width="10.125" style="97" customWidth="1"/>
    <col min="2058" max="2058" width="8.625" style="97" customWidth="1"/>
    <col min="2059" max="2059" width="11.375" style="97" customWidth="1"/>
    <col min="2060" max="2060" width="10.625" style="97" customWidth="1"/>
    <col min="2061" max="2061" width="21.25" style="97" customWidth="1"/>
    <col min="2062" max="2305" width="9" style="97"/>
    <col min="2306" max="2306" width="3.875" style="97" customWidth="1"/>
    <col min="2307" max="2307" width="9.625" style="97" customWidth="1"/>
    <col min="2308" max="2308" width="3.625" style="97" customWidth="1"/>
    <col min="2309" max="2312" width="13.125" style="97" customWidth="1"/>
    <col min="2313" max="2313" width="10.125" style="97" customWidth="1"/>
    <col min="2314" max="2314" width="8.625" style="97" customWidth="1"/>
    <col min="2315" max="2315" width="11.375" style="97" customWidth="1"/>
    <col min="2316" max="2316" width="10.625" style="97" customWidth="1"/>
    <col min="2317" max="2317" width="21.25" style="97" customWidth="1"/>
    <col min="2318" max="2561" width="9" style="97"/>
    <col min="2562" max="2562" width="3.875" style="97" customWidth="1"/>
    <col min="2563" max="2563" width="9.625" style="97" customWidth="1"/>
    <col min="2564" max="2564" width="3.625" style="97" customWidth="1"/>
    <col min="2565" max="2568" width="13.125" style="97" customWidth="1"/>
    <col min="2569" max="2569" width="10.125" style="97" customWidth="1"/>
    <col min="2570" max="2570" width="8.625" style="97" customWidth="1"/>
    <col min="2571" max="2571" width="11.375" style="97" customWidth="1"/>
    <col min="2572" max="2572" width="10.625" style="97" customWidth="1"/>
    <col min="2573" max="2573" width="21.25" style="97" customWidth="1"/>
    <col min="2574" max="2817" width="9" style="97"/>
    <col min="2818" max="2818" width="3.875" style="97" customWidth="1"/>
    <col min="2819" max="2819" width="9.625" style="97" customWidth="1"/>
    <col min="2820" max="2820" width="3.625" style="97" customWidth="1"/>
    <col min="2821" max="2824" width="13.125" style="97" customWidth="1"/>
    <col min="2825" max="2825" width="10.125" style="97" customWidth="1"/>
    <col min="2826" max="2826" width="8.625" style="97" customWidth="1"/>
    <col min="2827" max="2827" width="11.375" style="97" customWidth="1"/>
    <col min="2828" max="2828" width="10.625" style="97" customWidth="1"/>
    <col min="2829" max="2829" width="21.25" style="97" customWidth="1"/>
    <col min="2830" max="3073" width="9" style="97"/>
    <col min="3074" max="3074" width="3.875" style="97" customWidth="1"/>
    <col min="3075" max="3075" width="9.625" style="97" customWidth="1"/>
    <col min="3076" max="3076" width="3.625" style="97" customWidth="1"/>
    <col min="3077" max="3080" width="13.125" style="97" customWidth="1"/>
    <col min="3081" max="3081" width="10.125" style="97" customWidth="1"/>
    <col min="3082" max="3082" width="8.625" style="97" customWidth="1"/>
    <col min="3083" max="3083" width="11.375" style="97" customWidth="1"/>
    <col min="3084" max="3084" width="10.625" style="97" customWidth="1"/>
    <col min="3085" max="3085" width="21.25" style="97" customWidth="1"/>
    <col min="3086" max="3329" width="9" style="97"/>
    <col min="3330" max="3330" width="3.875" style="97" customWidth="1"/>
    <col min="3331" max="3331" width="9.625" style="97" customWidth="1"/>
    <col min="3332" max="3332" width="3.625" style="97" customWidth="1"/>
    <col min="3333" max="3336" width="13.125" style="97" customWidth="1"/>
    <col min="3337" max="3337" width="10.125" style="97" customWidth="1"/>
    <col min="3338" max="3338" width="8.625" style="97" customWidth="1"/>
    <col min="3339" max="3339" width="11.375" style="97" customWidth="1"/>
    <col min="3340" max="3340" width="10.625" style="97" customWidth="1"/>
    <col min="3341" max="3341" width="21.25" style="97" customWidth="1"/>
    <col min="3342" max="3585" width="9" style="97"/>
    <col min="3586" max="3586" width="3.875" style="97" customWidth="1"/>
    <col min="3587" max="3587" width="9.625" style="97" customWidth="1"/>
    <col min="3588" max="3588" width="3.625" style="97" customWidth="1"/>
    <col min="3589" max="3592" width="13.125" style="97" customWidth="1"/>
    <col min="3593" max="3593" width="10.125" style="97" customWidth="1"/>
    <col min="3594" max="3594" width="8.625" style="97" customWidth="1"/>
    <col min="3595" max="3595" width="11.375" style="97" customWidth="1"/>
    <col min="3596" max="3596" width="10.625" style="97" customWidth="1"/>
    <col min="3597" max="3597" width="21.25" style="97" customWidth="1"/>
    <col min="3598" max="3841" width="9" style="97"/>
    <col min="3842" max="3842" width="3.875" style="97" customWidth="1"/>
    <col min="3843" max="3843" width="9.625" style="97" customWidth="1"/>
    <col min="3844" max="3844" width="3.625" style="97" customWidth="1"/>
    <col min="3845" max="3848" width="13.125" style="97" customWidth="1"/>
    <col min="3849" max="3849" width="10.125" style="97" customWidth="1"/>
    <col min="3850" max="3850" width="8.625" style="97" customWidth="1"/>
    <col min="3851" max="3851" width="11.375" style="97" customWidth="1"/>
    <col min="3852" max="3852" width="10.625" style="97" customWidth="1"/>
    <col min="3853" max="3853" width="21.25" style="97" customWidth="1"/>
    <col min="3854" max="4097" width="9" style="97"/>
    <col min="4098" max="4098" width="3.875" style="97" customWidth="1"/>
    <col min="4099" max="4099" width="9.625" style="97" customWidth="1"/>
    <col min="4100" max="4100" width="3.625" style="97" customWidth="1"/>
    <col min="4101" max="4104" width="13.125" style="97" customWidth="1"/>
    <col min="4105" max="4105" width="10.125" style="97" customWidth="1"/>
    <col min="4106" max="4106" width="8.625" style="97" customWidth="1"/>
    <col min="4107" max="4107" width="11.375" style="97" customWidth="1"/>
    <col min="4108" max="4108" width="10.625" style="97" customWidth="1"/>
    <col min="4109" max="4109" width="21.25" style="97" customWidth="1"/>
    <col min="4110" max="4353" width="9" style="97"/>
    <col min="4354" max="4354" width="3.875" style="97" customWidth="1"/>
    <col min="4355" max="4355" width="9.625" style="97" customWidth="1"/>
    <col min="4356" max="4356" width="3.625" style="97" customWidth="1"/>
    <col min="4357" max="4360" width="13.125" style="97" customWidth="1"/>
    <col min="4361" max="4361" width="10.125" style="97" customWidth="1"/>
    <col min="4362" max="4362" width="8.625" style="97" customWidth="1"/>
    <col min="4363" max="4363" width="11.375" style="97" customWidth="1"/>
    <col min="4364" max="4364" width="10.625" style="97" customWidth="1"/>
    <col min="4365" max="4365" width="21.25" style="97" customWidth="1"/>
    <col min="4366" max="4609" width="9" style="97"/>
    <col min="4610" max="4610" width="3.875" style="97" customWidth="1"/>
    <col min="4611" max="4611" width="9.625" style="97" customWidth="1"/>
    <col min="4612" max="4612" width="3.625" style="97" customWidth="1"/>
    <col min="4613" max="4616" width="13.125" style="97" customWidth="1"/>
    <col min="4617" max="4617" width="10.125" style="97" customWidth="1"/>
    <col min="4618" max="4618" width="8.625" style="97" customWidth="1"/>
    <col min="4619" max="4619" width="11.375" style="97" customWidth="1"/>
    <col min="4620" max="4620" width="10.625" style="97" customWidth="1"/>
    <col min="4621" max="4621" width="21.25" style="97" customWidth="1"/>
    <col min="4622" max="4865" width="9" style="97"/>
    <col min="4866" max="4866" width="3.875" style="97" customWidth="1"/>
    <col min="4867" max="4867" width="9.625" style="97" customWidth="1"/>
    <col min="4868" max="4868" width="3.625" style="97" customWidth="1"/>
    <col min="4869" max="4872" width="13.125" style="97" customWidth="1"/>
    <col min="4873" max="4873" width="10.125" style="97" customWidth="1"/>
    <col min="4874" max="4874" width="8.625" style="97" customWidth="1"/>
    <col min="4875" max="4875" width="11.375" style="97" customWidth="1"/>
    <col min="4876" max="4876" width="10.625" style="97" customWidth="1"/>
    <col min="4877" max="4877" width="21.25" style="97" customWidth="1"/>
    <col min="4878" max="5121" width="9" style="97"/>
    <col min="5122" max="5122" width="3.875" style="97" customWidth="1"/>
    <col min="5123" max="5123" width="9.625" style="97" customWidth="1"/>
    <col min="5124" max="5124" width="3.625" style="97" customWidth="1"/>
    <col min="5125" max="5128" width="13.125" style="97" customWidth="1"/>
    <col min="5129" max="5129" width="10.125" style="97" customWidth="1"/>
    <col min="5130" max="5130" width="8.625" style="97" customWidth="1"/>
    <col min="5131" max="5131" width="11.375" style="97" customWidth="1"/>
    <col min="5132" max="5132" width="10.625" style="97" customWidth="1"/>
    <col min="5133" max="5133" width="21.25" style="97" customWidth="1"/>
    <col min="5134" max="5377" width="9" style="97"/>
    <col min="5378" max="5378" width="3.875" style="97" customWidth="1"/>
    <col min="5379" max="5379" width="9.625" style="97" customWidth="1"/>
    <col min="5380" max="5380" width="3.625" style="97" customWidth="1"/>
    <col min="5381" max="5384" width="13.125" style="97" customWidth="1"/>
    <col min="5385" max="5385" width="10.125" style="97" customWidth="1"/>
    <col min="5386" max="5386" width="8.625" style="97" customWidth="1"/>
    <col min="5387" max="5387" width="11.375" style="97" customWidth="1"/>
    <col min="5388" max="5388" width="10.625" style="97" customWidth="1"/>
    <col min="5389" max="5389" width="21.25" style="97" customWidth="1"/>
    <col min="5390" max="5633" width="9" style="97"/>
    <col min="5634" max="5634" width="3.875" style="97" customWidth="1"/>
    <col min="5635" max="5635" width="9.625" style="97" customWidth="1"/>
    <col min="5636" max="5636" width="3.625" style="97" customWidth="1"/>
    <col min="5637" max="5640" width="13.125" style="97" customWidth="1"/>
    <col min="5641" max="5641" width="10.125" style="97" customWidth="1"/>
    <col min="5642" max="5642" width="8.625" style="97" customWidth="1"/>
    <col min="5643" max="5643" width="11.375" style="97" customWidth="1"/>
    <col min="5644" max="5644" width="10.625" style="97" customWidth="1"/>
    <col min="5645" max="5645" width="21.25" style="97" customWidth="1"/>
    <col min="5646" max="5889" width="9" style="97"/>
    <col min="5890" max="5890" width="3.875" style="97" customWidth="1"/>
    <col min="5891" max="5891" width="9.625" style="97" customWidth="1"/>
    <col min="5892" max="5892" width="3.625" style="97" customWidth="1"/>
    <col min="5893" max="5896" width="13.125" style="97" customWidth="1"/>
    <col min="5897" max="5897" width="10.125" style="97" customWidth="1"/>
    <col min="5898" max="5898" width="8.625" style="97" customWidth="1"/>
    <col min="5899" max="5899" width="11.375" style="97" customWidth="1"/>
    <col min="5900" max="5900" width="10.625" style="97" customWidth="1"/>
    <col min="5901" max="5901" width="21.25" style="97" customWidth="1"/>
    <col min="5902" max="6145" width="9" style="97"/>
    <col min="6146" max="6146" width="3.875" style="97" customWidth="1"/>
    <col min="6147" max="6147" width="9.625" style="97" customWidth="1"/>
    <col min="6148" max="6148" width="3.625" style="97" customWidth="1"/>
    <col min="6149" max="6152" width="13.125" style="97" customWidth="1"/>
    <col min="6153" max="6153" width="10.125" style="97" customWidth="1"/>
    <col min="6154" max="6154" width="8.625" style="97" customWidth="1"/>
    <col min="6155" max="6155" width="11.375" style="97" customWidth="1"/>
    <col min="6156" max="6156" width="10.625" style="97" customWidth="1"/>
    <col min="6157" max="6157" width="21.25" style="97" customWidth="1"/>
    <col min="6158" max="6401" width="9" style="97"/>
    <col min="6402" max="6402" width="3.875" style="97" customWidth="1"/>
    <col min="6403" max="6403" width="9.625" style="97" customWidth="1"/>
    <col min="6404" max="6404" width="3.625" style="97" customWidth="1"/>
    <col min="6405" max="6408" width="13.125" style="97" customWidth="1"/>
    <col min="6409" max="6409" width="10.125" style="97" customWidth="1"/>
    <col min="6410" max="6410" width="8.625" style="97" customWidth="1"/>
    <col min="6411" max="6411" width="11.375" style="97" customWidth="1"/>
    <col min="6412" max="6412" width="10.625" style="97" customWidth="1"/>
    <col min="6413" max="6413" width="21.25" style="97" customWidth="1"/>
    <col min="6414" max="6657" width="9" style="97"/>
    <col min="6658" max="6658" width="3.875" style="97" customWidth="1"/>
    <col min="6659" max="6659" width="9.625" style="97" customWidth="1"/>
    <col min="6660" max="6660" width="3.625" style="97" customWidth="1"/>
    <col min="6661" max="6664" width="13.125" style="97" customWidth="1"/>
    <col min="6665" max="6665" width="10.125" style="97" customWidth="1"/>
    <col min="6666" max="6666" width="8.625" style="97" customWidth="1"/>
    <col min="6667" max="6667" width="11.375" style="97" customWidth="1"/>
    <col min="6668" max="6668" width="10.625" style="97" customWidth="1"/>
    <col min="6669" max="6669" width="21.25" style="97" customWidth="1"/>
    <col min="6670" max="6913" width="9" style="97"/>
    <col min="6914" max="6914" width="3.875" style="97" customWidth="1"/>
    <col min="6915" max="6915" width="9.625" style="97" customWidth="1"/>
    <col min="6916" max="6916" width="3.625" style="97" customWidth="1"/>
    <col min="6917" max="6920" width="13.125" style="97" customWidth="1"/>
    <col min="6921" max="6921" width="10.125" style="97" customWidth="1"/>
    <col min="6922" max="6922" width="8.625" style="97" customWidth="1"/>
    <col min="6923" max="6923" width="11.375" style="97" customWidth="1"/>
    <col min="6924" max="6924" width="10.625" style="97" customWidth="1"/>
    <col min="6925" max="6925" width="21.25" style="97" customWidth="1"/>
    <col min="6926" max="7169" width="9" style="97"/>
    <col min="7170" max="7170" width="3.875" style="97" customWidth="1"/>
    <col min="7171" max="7171" width="9.625" style="97" customWidth="1"/>
    <col min="7172" max="7172" width="3.625" style="97" customWidth="1"/>
    <col min="7173" max="7176" width="13.125" style="97" customWidth="1"/>
    <col min="7177" max="7177" width="10.125" style="97" customWidth="1"/>
    <col min="7178" max="7178" width="8.625" style="97" customWidth="1"/>
    <col min="7179" max="7179" width="11.375" style="97" customWidth="1"/>
    <col min="7180" max="7180" width="10.625" style="97" customWidth="1"/>
    <col min="7181" max="7181" width="21.25" style="97" customWidth="1"/>
    <col min="7182" max="7425" width="9" style="97"/>
    <col min="7426" max="7426" width="3.875" style="97" customWidth="1"/>
    <col min="7427" max="7427" width="9.625" style="97" customWidth="1"/>
    <col min="7428" max="7428" width="3.625" style="97" customWidth="1"/>
    <col min="7429" max="7432" width="13.125" style="97" customWidth="1"/>
    <col min="7433" max="7433" width="10.125" style="97" customWidth="1"/>
    <col min="7434" max="7434" width="8.625" style="97" customWidth="1"/>
    <col min="7435" max="7435" width="11.375" style="97" customWidth="1"/>
    <col min="7436" max="7436" width="10.625" style="97" customWidth="1"/>
    <col min="7437" max="7437" width="21.25" style="97" customWidth="1"/>
    <col min="7438" max="7681" width="9" style="97"/>
    <col min="7682" max="7682" width="3.875" style="97" customWidth="1"/>
    <col min="7683" max="7683" width="9.625" style="97" customWidth="1"/>
    <col min="7684" max="7684" width="3.625" style="97" customWidth="1"/>
    <col min="7685" max="7688" width="13.125" style="97" customWidth="1"/>
    <col min="7689" max="7689" width="10.125" style="97" customWidth="1"/>
    <col min="7690" max="7690" width="8.625" style="97" customWidth="1"/>
    <col min="7691" max="7691" width="11.375" style="97" customWidth="1"/>
    <col min="7692" max="7692" width="10.625" style="97" customWidth="1"/>
    <col min="7693" max="7693" width="21.25" style="97" customWidth="1"/>
    <col min="7694" max="7937" width="9" style="97"/>
    <col min="7938" max="7938" width="3.875" style="97" customWidth="1"/>
    <col min="7939" max="7939" width="9.625" style="97" customWidth="1"/>
    <col min="7940" max="7940" width="3.625" style="97" customWidth="1"/>
    <col min="7941" max="7944" width="13.125" style="97" customWidth="1"/>
    <col min="7945" max="7945" width="10.125" style="97" customWidth="1"/>
    <col min="7946" max="7946" width="8.625" style="97" customWidth="1"/>
    <col min="7947" max="7947" width="11.375" style="97" customWidth="1"/>
    <col min="7948" max="7948" width="10.625" style="97" customWidth="1"/>
    <col min="7949" max="7949" width="21.25" style="97" customWidth="1"/>
    <col min="7950" max="8193" width="9" style="97"/>
    <col min="8194" max="8194" width="3.875" style="97" customWidth="1"/>
    <col min="8195" max="8195" width="9.625" style="97" customWidth="1"/>
    <col min="8196" max="8196" width="3.625" style="97" customWidth="1"/>
    <col min="8197" max="8200" width="13.125" style="97" customWidth="1"/>
    <col min="8201" max="8201" width="10.125" style="97" customWidth="1"/>
    <col min="8202" max="8202" width="8.625" style="97" customWidth="1"/>
    <col min="8203" max="8203" width="11.375" style="97" customWidth="1"/>
    <col min="8204" max="8204" width="10.625" style="97" customWidth="1"/>
    <col min="8205" max="8205" width="21.25" style="97" customWidth="1"/>
    <col min="8206" max="8449" width="9" style="97"/>
    <col min="8450" max="8450" width="3.875" style="97" customWidth="1"/>
    <col min="8451" max="8451" width="9.625" style="97" customWidth="1"/>
    <col min="8452" max="8452" width="3.625" style="97" customWidth="1"/>
    <col min="8453" max="8456" width="13.125" style="97" customWidth="1"/>
    <col min="8457" max="8457" width="10.125" style="97" customWidth="1"/>
    <col min="8458" max="8458" width="8.625" style="97" customWidth="1"/>
    <col min="8459" max="8459" width="11.375" style="97" customWidth="1"/>
    <col min="8460" max="8460" width="10.625" style="97" customWidth="1"/>
    <col min="8461" max="8461" width="21.25" style="97" customWidth="1"/>
    <col min="8462" max="8705" width="9" style="97"/>
    <col min="8706" max="8706" width="3.875" style="97" customWidth="1"/>
    <col min="8707" max="8707" width="9.625" style="97" customWidth="1"/>
    <col min="8708" max="8708" width="3.625" style="97" customWidth="1"/>
    <col min="8709" max="8712" width="13.125" style="97" customWidth="1"/>
    <col min="8713" max="8713" width="10.125" style="97" customWidth="1"/>
    <col min="8714" max="8714" width="8.625" style="97" customWidth="1"/>
    <col min="8715" max="8715" width="11.375" style="97" customWidth="1"/>
    <col min="8716" max="8716" width="10.625" style="97" customWidth="1"/>
    <col min="8717" max="8717" width="21.25" style="97" customWidth="1"/>
    <col min="8718" max="8961" width="9" style="97"/>
    <col min="8962" max="8962" width="3.875" style="97" customWidth="1"/>
    <col min="8963" max="8963" width="9.625" style="97" customWidth="1"/>
    <col min="8964" max="8964" width="3.625" style="97" customWidth="1"/>
    <col min="8965" max="8968" width="13.125" style="97" customWidth="1"/>
    <col min="8969" max="8969" width="10.125" style="97" customWidth="1"/>
    <col min="8970" max="8970" width="8.625" style="97" customWidth="1"/>
    <col min="8971" max="8971" width="11.375" style="97" customWidth="1"/>
    <col min="8972" max="8972" width="10.625" style="97" customWidth="1"/>
    <col min="8973" max="8973" width="21.25" style="97" customWidth="1"/>
    <col min="8974" max="9217" width="9" style="97"/>
    <col min="9218" max="9218" width="3.875" style="97" customWidth="1"/>
    <col min="9219" max="9219" width="9.625" style="97" customWidth="1"/>
    <col min="9220" max="9220" width="3.625" style="97" customWidth="1"/>
    <col min="9221" max="9224" width="13.125" style="97" customWidth="1"/>
    <col min="9225" max="9225" width="10.125" style="97" customWidth="1"/>
    <col min="9226" max="9226" width="8.625" style="97" customWidth="1"/>
    <col min="9227" max="9227" width="11.375" style="97" customWidth="1"/>
    <col min="9228" max="9228" width="10.625" style="97" customWidth="1"/>
    <col min="9229" max="9229" width="21.25" style="97" customWidth="1"/>
    <col min="9230" max="9473" width="9" style="97"/>
    <col min="9474" max="9474" width="3.875" style="97" customWidth="1"/>
    <col min="9475" max="9475" width="9.625" style="97" customWidth="1"/>
    <col min="9476" max="9476" width="3.625" style="97" customWidth="1"/>
    <col min="9477" max="9480" width="13.125" style="97" customWidth="1"/>
    <col min="9481" max="9481" width="10.125" style="97" customWidth="1"/>
    <col min="9482" max="9482" width="8.625" style="97" customWidth="1"/>
    <col min="9483" max="9483" width="11.375" style="97" customWidth="1"/>
    <col min="9484" max="9484" width="10.625" style="97" customWidth="1"/>
    <col min="9485" max="9485" width="21.25" style="97" customWidth="1"/>
    <col min="9486" max="9729" width="9" style="97"/>
    <col min="9730" max="9730" width="3.875" style="97" customWidth="1"/>
    <col min="9731" max="9731" width="9.625" style="97" customWidth="1"/>
    <col min="9732" max="9732" width="3.625" style="97" customWidth="1"/>
    <col min="9733" max="9736" width="13.125" style="97" customWidth="1"/>
    <col min="9737" max="9737" width="10.125" style="97" customWidth="1"/>
    <col min="9738" max="9738" width="8.625" style="97" customWidth="1"/>
    <col min="9739" max="9739" width="11.375" style="97" customWidth="1"/>
    <col min="9740" max="9740" width="10.625" style="97" customWidth="1"/>
    <col min="9741" max="9741" width="21.25" style="97" customWidth="1"/>
    <col min="9742" max="9985" width="9" style="97"/>
    <col min="9986" max="9986" width="3.875" style="97" customWidth="1"/>
    <col min="9987" max="9987" width="9.625" style="97" customWidth="1"/>
    <col min="9988" max="9988" width="3.625" style="97" customWidth="1"/>
    <col min="9989" max="9992" width="13.125" style="97" customWidth="1"/>
    <col min="9993" max="9993" width="10.125" style="97" customWidth="1"/>
    <col min="9994" max="9994" width="8.625" style="97" customWidth="1"/>
    <col min="9995" max="9995" width="11.375" style="97" customWidth="1"/>
    <col min="9996" max="9996" width="10.625" style="97" customWidth="1"/>
    <col min="9997" max="9997" width="21.25" style="97" customWidth="1"/>
    <col min="9998" max="10241" width="9" style="97"/>
    <col min="10242" max="10242" width="3.875" style="97" customWidth="1"/>
    <col min="10243" max="10243" width="9.625" style="97" customWidth="1"/>
    <col min="10244" max="10244" width="3.625" style="97" customWidth="1"/>
    <col min="10245" max="10248" width="13.125" style="97" customWidth="1"/>
    <col min="10249" max="10249" width="10.125" style="97" customWidth="1"/>
    <col min="10250" max="10250" width="8.625" style="97" customWidth="1"/>
    <col min="10251" max="10251" width="11.375" style="97" customWidth="1"/>
    <col min="10252" max="10252" width="10.625" style="97" customWidth="1"/>
    <col min="10253" max="10253" width="21.25" style="97" customWidth="1"/>
    <col min="10254" max="10497" width="9" style="97"/>
    <col min="10498" max="10498" width="3.875" style="97" customWidth="1"/>
    <col min="10499" max="10499" width="9.625" style="97" customWidth="1"/>
    <col min="10500" max="10500" width="3.625" style="97" customWidth="1"/>
    <col min="10501" max="10504" width="13.125" style="97" customWidth="1"/>
    <col min="10505" max="10505" width="10.125" style="97" customWidth="1"/>
    <col min="10506" max="10506" width="8.625" style="97" customWidth="1"/>
    <col min="10507" max="10507" width="11.375" style="97" customWidth="1"/>
    <col min="10508" max="10508" width="10.625" style="97" customWidth="1"/>
    <col min="10509" max="10509" width="21.25" style="97" customWidth="1"/>
    <col min="10510" max="10753" width="9" style="97"/>
    <col min="10754" max="10754" width="3.875" style="97" customWidth="1"/>
    <col min="10755" max="10755" width="9.625" style="97" customWidth="1"/>
    <col min="10756" max="10756" width="3.625" style="97" customWidth="1"/>
    <col min="10757" max="10760" width="13.125" style="97" customWidth="1"/>
    <col min="10761" max="10761" width="10.125" style="97" customWidth="1"/>
    <col min="10762" max="10762" width="8.625" style="97" customWidth="1"/>
    <col min="10763" max="10763" width="11.375" style="97" customWidth="1"/>
    <col min="10764" max="10764" width="10.625" style="97" customWidth="1"/>
    <col min="10765" max="10765" width="21.25" style="97" customWidth="1"/>
    <col min="10766" max="11009" width="9" style="97"/>
    <col min="11010" max="11010" width="3.875" style="97" customWidth="1"/>
    <col min="11011" max="11011" width="9.625" style="97" customWidth="1"/>
    <col min="11012" max="11012" width="3.625" style="97" customWidth="1"/>
    <col min="11013" max="11016" width="13.125" style="97" customWidth="1"/>
    <col min="11017" max="11017" width="10.125" style="97" customWidth="1"/>
    <col min="11018" max="11018" width="8.625" style="97" customWidth="1"/>
    <col min="11019" max="11019" width="11.375" style="97" customWidth="1"/>
    <col min="11020" max="11020" width="10.625" style="97" customWidth="1"/>
    <col min="11021" max="11021" width="21.25" style="97" customWidth="1"/>
    <col min="11022" max="11265" width="9" style="97"/>
    <col min="11266" max="11266" width="3.875" style="97" customWidth="1"/>
    <col min="11267" max="11267" width="9.625" style="97" customWidth="1"/>
    <col min="11268" max="11268" width="3.625" style="97" customWidth="1"/>
    <col min="11269" max="11272" width="13.125" style="97" customWidth="1"/>
    <col min="11273" max="11273" width="10.125" style="97" customWidth="1"/>
    <col min="11274" max="11274" width="8.625" style="97" customWidth="1"/>
    <col min="11275" max="11275" width="11.375" style="97" customWidth="1"/>
    <col min="11276" max="11276" width="10.625" style="97" customWidth="1"/>
    <col min="11277" max="11277" width="21.25" style="97" customWidth="1"/>
    <col min="11278" max="11521" width="9" style="97"/>
    <col min="11522" max="11522" width="3.875" style="97" customWidth="1"/>
    <col min="11523" max="11523" width="9.625" style="97" customWidth="1"/>
    <col min="11524" max="11524" width="3.625" style="97" customWidth="1"/>
    <col min="11525" max="11528" width="13.125" style="97" customWidth="1"/>
    <col min="11529" max="11529" width="10.125" style="97" customWidth="1"/>
    <col min="11530" max="11530" width="8.625" style="97" customWidth="1"/>
    <col min="11531" max="11531" width="11.375" style="97" customWidth="1"/>
    <col min="11532" max="11532" width="10.625" style="97" customWidth="1"/>
    <col min="11533" max="11533" width="21.25" style="97" customWidth="1"/>
    <col min="11534" max="11777" width="9" style="97"/>
    <col min="11778" max="11778" width="3.875" style="97" customWidth="1"/>
    <col min="11779" max="11779" width="9.625" style="97" customWidth="1"/>
    <col min="11780" max="11780" width="3.625" style="97" customWidth="1"/>
    <col min="11781" max="11784" width="13.125" style="97" customWidth="1"/>
    <col min="11785" max="11785" width="10.125" style="97" customWidth="1"/>
    <col min="11786" max="11786" width="8.625" style="97" customWidth="1"/>
    <col min="11787" max="11787" width="11.375" style="97" customWidth="1"/>
    <col min="11788" max="11788" width="10.625" style="97" customWidth="1"/>
    <col min="11789" max="11789" width="21.25" style="97" customWidth="1"/>
    <col min="11790" max="12033" width="9" style="97"/>
    <col min="12034" max="12034" width="3.875" style="97" customWidth="1"/>
    <col min="12035" max="12035" width="9.625" style="97" customWidth="1"/>
    <col min="12036" max="12036" width="3.625" style="97" customWidth="1"/>
    <col min="12037" max="12040" width="13.125" style="97" customWidth="1"/>
    <col min="12041" max="12041" width="10.125" style="97" customWidth="1"/>
    <col min="12042" max="12042" width="8.625" style="97" customWidth="1"/>
    <col min="12043" max="12043" width="11.375" style="97" customWidth="1"/>
    <col min="12044" max="12044" width="10.625" style="97" customWidth="1"/>
    <col min="12045" max="12045" width="21.25" style="97" customWidth="1"/>
    <col min="12046" max="12289" width="9" style="97"/>
    <col min="12290" max="12290" width="3.875" style="97" customWidth="1"/>
    <col min="12291" max="12291" width="9.625" style="97" customWidth="1"/>
    <col min="12292" max="12292" width="3.625" style="97" customWidth="1"/>
    <col min="12293" max="12296" width="13.125" style="97" customWidth="1"/>
    <col min="12297" max="12297" width="10.125" style="97" customWidth="1"/>
    <col min="12298" max="12298" width="8.625" style="97" customWidth="1"/>
    <col min="12299" max="12299" width="11.375" style="97" customWidth="1"/>
    <col min="12300" max="12300" width="10.625" style="97" customWidth="1"/>
    <col min="12301" max="12301" width="21.25" style="97" customWidth="1"/>
    <col min="12302" max="12545" width="9" style="97"/>
    <col min="12546" max="12546" width="3.875" style="97" customWidth="1"/>
    <col min="12547" max="12547" width="9.625" style="97" customWidth="1"/>
    <col min="12548" max="12548" width="3.625" style="97" customWidth="1"/>
    <col min="12549" max="12552" width="13.125" style="97" customWidth="1"/>
    <col min="12553" max="12553" width="10.125" style="97" customWidth="1"/>
    <col min="12554" max="12554" width="8.625" style="97" customWidth="1"/>
    <col min="12555" max="12555" width="11.375" style="97" customWidth="1"/>
    <col min="12556" max="12556" width="10.625" style="97" customWidth="1"/>
    <col min="12557" max="12557" width="21.25" style="97" customWidth="1"/>
    <col min="12558" max="12801" width="9" style="97"/>
    <col min="12802" max="12802" width="3.875" style="97" customWidth="1"/>
    <col min="12803" max="12803" width="9.625" style="97" customWidth="1"/>
    <col min="12804" max="12804" width="3.625" style="97" customWidth="1"/>
    <col min="12805" max="12808" width="13.125" style="97" customWidth="1"/>
    <col min="12809" max="12809" width="10.125" style="97" customWidth="1"/>
    <col min="12810" max="12810" width="8.625" style="97" customWidth="1"/>
    <col min="12811" max="12811" width="11.375" style="97" customWidth="1"/>
    <col min="12812" max="12812" width="10.625" style="97" customWidth="1"/>
    <col min="12813" max="12813" width="21.25" style="97" customWidth="1"/>
    <col min="12814" max="13057" width="9" style="97"/>
    <col min="13058" max="13058" width="3.875" style="97" customWidth="1"/>
    <col min="13059" max="13059" width="9.625" style="97" customWidth="1"/>
    <col min="13060" max="13060" width="3.625" style="97" customWidth="1"/>
    <col min="13061" max="13064" width="13.125" style="97" customWidth="1"/>
    <col min="13065" max="13065" width="10.125" style="97" customWidth="1"/>
    <col min="13066" max="13066" width="8.625" style="97" customWidth="1"/>
    <col min="13067" max="13067" width="11.375" style="97" customWidth="1"/>
    <col min="13068" max="13068" width="10.625" style="97" customWidth="1"/>
    <col min="13069" max="13069" width="21.25" style="97" customWidth="1"/>
    <col min="13070" max="13313" width="9" style="97"/>
    <col min="13314" max="13314" width="3.875" style="97" customWidth="1"/>
    <col min="13315" max="13315" width="9.625" style="97" customWidth="1"/>
    <col min="13316" max="13316" width="3.625" style="97" customWidth="1"/>
    <col min="13317" max="13320" width="13.125" style="97" customWidth="1"/>
    <col min="13321" max="13321" width="10.125" style="97" customWidth="1"/>
    <col min="13322" max="13322" width="8.625" style="97" customWidth="1"/>
    <col min="13323" max="13323" width="11.375" style="97" customWidth="1"/>
    <col min="13324" max="13324" width="10.625" style="97" customWidth="1"/>
    <col min="13325" max="13325" width="21.25" style="97" customWidth="1"/>
    <col min="13326" max="13569" width="9" style="97"/>
    <col min="13570" max="13570" width="3.875" style="97" customWidth="1"/>
    <col min="13571" max="13571" width="9.625" style="97" customWidth="1"/>
    <col min="13572" max="13572" width="3.625" style="97" customWidth="1"/>
    <col min="13573" max="13576" width="13.125" style="97" customWidth="1"/>
    <col min="13577" max="13577" width="10.125" style="97" customWidth="1"/>
    <col min="13578" max="13578" width="8.625" style="97" customWidth="1"/>
    <col min="13579" max="13579" width="11.375" style="97" customWidth="1"/>
    <col min="13580" max="13580" width="10.625" style="97" customWidth="1"/>
    <col min="13581" max="13581" width="21.25" style="97" customWidth="1"/>
    <col min="13582" max="13825" width="9" style="97"/>
    <col min="13826" max="13826" width="3.875" style="97" customWidth="1"/>
    <col min="13827" max="13827" width="9.625" style="97" customWidth="1"/>
    <col min="13828" max="13828" width="3.625" style="97" customWidth="1"/>
    <col min="13829" max="13832" width="13.125" style="97" customWidth="1"/>
    <col min="13833" max="13833" width="10.125" style="97" customWidth="1"/>
    <col min="13834" max="13834" width="8.625" style="97" customWidth="1"/>
    <col min="13835" max="13835" width="11.375" style="97" customWidth="1"/>
    <col min="13836" max="13836" width="10.625" style="97" customWidth="1"/>
    <col min="13837" max="13837" width="21.25" style="97" customWidth="1"/>
    <col min="13838" max="14081" width="9" style="97"/>
    <col min="14082" max="14082" width="3.875" style="97" customWidth="1"/>
    <col min="14083" max="14083" width="9.625" style="97" customWidth="1"/>
    <col min="14084" max="14084" width="3.625" style="97" customWidth="1"/>
    <col min="14085" max="14088" width="13.125" style="97" customWidth="1"/>
    <col min="14089" max="14089" width="10.125" style="97" customWidth="1"/>
    <col min="14090" max="14090" width="8.625" style="97" customWidth="1"/>
    <col min="14091" max="14091" width="11.375" style="97" customWidth="1"/>
    <col min="14092" max="14092" width="10.625" style="97" customWidth="1"/>
    <col min="14093" max="14093" width="21.25" style="97" customWidth="1"/>
    <col min="14094" max="14337" width="9" style="97"/>
    <col min="14338" max="14338" width="3.875" style="97" customWidth="1"/>
    <col min="14339" max="14339" width="9.625" style="97" customWidth="1"/>
    <col min="14340" max="14340" width="3.625" style="97" customWidth="1"/>
    <col min="14341" max="14344" width="13.125" style="97" customWidth="1"/>
    <col min="14345" max="14345" width="10.125" style="97" customWidth="1"/>
    <col min="14346" max="14346" width="8.625" style="97" customWidth="1"/>
    <col min="14347" max="14347" width="11.375" style="97" customWidth="1"/>
    <col min="14348" max="14348" width="10.625" style="97" customWidth="1"/>
    <col min="14349" max="14349" width="21.25" style="97" customWidth="1"/>
    <col min="14350" max="14593" width="9" style="97"/>
    <col min="14594" max="14594" width="3.875" style="97" customWidth="1"/>
    <col min="14595" max="14595" width="9.625" style="97" customWidth="1"/>
    <col min="14596" max="14596" width="3.625" style="97" customWidth="1"/>
    <col min="14597" max="14600" width="13.125" style="97" customWidth="1"/>
    <col min="14601" max="14601" width="10.125" style="97" customWidth="1"/>
    <col min="14602" max="14602" width="8.625" style="97" customWidth="1"/>
    <col min="14603" max="14603" width="11.375" style="97" customWidth="1"/>
    <col min="14604" max="14604" width="10.625" style="97" customWidth="1"/>
    <col min="14605" max="14605" width="21.25" style="97" customWidth="1"/>
    <col min="14606" max="14849" width="9" style="97"/>
    <col min="14850" max="14850" width="3.875" style="97" customWidth="1"/>
    <col min="14851" max="14851" width="9.625" style="97" customWidth="1"/>
    <col min="14852" max="14852" width="3.625" style="97" customWidth="1"/>
    <col min="14853" max="14856" width="13.125" style="97" customWidth="1"/>
    <col min="14857" max="14857" width="10.125" style="97" customWidth="1"/>
    <col min="14858" max="14858" width="8.625" style="97" customWidth="1"/>
    <col min="14859" max="14859" width="11.375" style="97" customWidth="1"/>
    <col min="14860" max="14860" width="10.625" style="97" customWidth="1"/>
    <col min="14861" max="14861" width="21.25" style="97" customWidth="1"/>
    <col min="14862" max="15105" width="9" style="97"/>
    <col min="15106" max="15106" width="3.875" style="97" customWidth="1"/>
    <col min="15107" max="15107" width="9.625" style="97" customWidth="1"/>
    <col min="15108" max="15108" width="3.625" style="97" customWidth="1"/>
    <col min="15109" max="15112" width="13.125" style="97" customWidth="1"/>
    <col min="15113" max="15113" width="10.125" style="97" customWidth="1"/>
    <col min="15114" max="15114" width="8.625" style="97" customWidth="1"/>
    <col min="15115" max="15115" width="11.375" style="97" customWidth="1"/>
    <col min="15116" max="15116" width="10.625" style="97" customWidth="1"/>
    <col min="15117" max="15117" width="21.25" style="97" customWidth="1"/>
    <col min="15118" max="15361" width="9" style="97"/>
    <col min="15362" max="15362" width="3.875" style="97" customWidth="1"/>
    <col min="15363" max="15363" width="9.625" style="97" customWidth="1"/>
    <col min="15364" max="15364" width="3.625" style="97" customWidth="1"/>
    <col min="15365" max="15368" width="13.125" style="97" customWidth="1"/>
    <col min="15369" max="15369" width="10.125" style="97" customWidth="1"/>
    <col min="15370" max="15370" width="8.625" style="97" customWidth="1"/>
    <col min="15371" max="15371" width="11.375" style="97" customWidth="1"/>
    <col min="15372" max="15372" width="10.625" style="97" customWidth="1"/>
    <col min="15373" max="15373" width="21.25" style="97" customWidth="1"/>
    <col min="15374" max="15617" width="9" style="97"/>
    <col min="15618" max="15618" width="3.875" style="97" customWidth="1"/>
    <col min="15619" max="15619" width="9.625" style="97" customWidth="1"/>
    <col min="15620" max="15620" width="3.625" style="97" customWidth="1"/>
    <col min="15621" max="15624" width="13.125" style="97" customWidth="1"/>
    <col min="15625" max="15625" width="10.125" style="97" customWidth="1"/>
    <col min="15626" max="15626" width="8.625" style="97" customWidth="1"/>
    <col min="15627" max="15627" width="11.375" style="97" customWidth="1"/>
    <col min="15628" max="15628" width="10.625" style="97" customWidth="1"/>
    <col min="15629" max="15629" width="21.25" style="97" customWidth="1"/>
    <col min="15630" max="15873" width="9" style="97"/>
    <col min="15874" max="15874" width="3.875" style="97" customWidth="1"/>
    <col min="15875" max="15875" width="9.625" style="97" customWidth="1"/>
    <col min="15876" max="15876" width="3.625" style="97" customWidth="1"/>
    <col min="15877" max="15880" width="13.125" style="97" customWidth="1"/>
    <col min="15881" max="15881" width="10.125" style="97" customWidth="1"/>
    <col min="15882" max="15882" width="8.625" style="97" customWidth="1"/>
    <col min="15883" max="15883" width="11.375" style="97" customWidth="1"/>
    <col min="15884" max="15884" width="10.625" style="97" customWidth="1"/>
    <col min="15885" max="15885" width="21.25" style="97" customWidth="1"/>
    <col min="15886" max="16129" width="9" style="97"/>
    <col min="16130" max="16130" width="3.875" style="97" customWidth="1"/>
    <col min="16131" max="16131" width="9.625" style="97" customWidth="1"/>
    <col min="16132" max="16132" width="3.625" style="97" customWidth="1"/>
    <col min="16133" max="16136" width="13.125" style="97" customWidth="1"/>
    <col min="16137" max="16137" width="10.125" style="97" customWidth="1"/>
    <col min="16138" max="16138" width="8.625" style="97" customWidth="1"/>
    <col min="16139" max="16139" width="11.375" style="97" customWidth="1"/>
    <col min="16140" max="16140" width="10.625" style="97" customWidth="1"/>
    <col min="16141" max="16141" width="21.25" style="97" customWidth="1"/>
    <col min="16142" max="16384" width="9" style="97"/>
  </cols>
  <sheetData>
    <row r="1" spans="1:13" s="94" customFormat="1" ht="16.5" customHeight="1">
      <c r="A1" s="461" t="s">
        <v>97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</row>
    <row r="2" spans="1:13" s="42" customFormat="1" ht="18" customHeight="1">
      <c r="A2" s="43"/>
      <c r="B2" s="43"/>
      <c r="C2" s="43"/>
      <c r="D2" s="43"/>
      <c r="E2" s="43"/>
      <c r="F2" s="401" t="s">
        <v>60</v>
      </c>
      <c r="G2" s="401"/>
      <c r="H2" s="401"/>
      <c r="I2" s="401"/>
      <c r="J2" s="43"/>
    </row>
    <row r="3" spans="1:13" s="42" customFormat="1" ht="14.25" customHeight="1">
      <c r="A3" s="402" t="s">
        <v>61</v>
      </c>
      <c r="B3" s="402" t="s">
        <v>62</v>
      </c>
      <c r="C3" s="402" t="s">
        <v>4</v>
      </c>
      <c r="D3" s="402" t="s">
        <v>5</v>
      </c>
      <c r="E3" s="404"/>
      <c r="F3" s="404"/>
      <c r="G3" s="404"/>
      <c r="H3" s="404"/>
      <c r="I3" s="405" t="s">
        <v>9</v>
      </c>
      <c r="J3" s="462" t="s">
        <v>98</v>
      </c>
      <c r="K3" s="408" t="s">
        <v>65</v>
      </c>
      <c r="L3" s="408" t="s">
        <v>241</v>
      </c>
      <c r="M3" s="392" t="s">
        <v>8</v>
      </c>
    </row>
    <row r="4" spans="1:13" s="42" customFormat="1" ht="14.25" customHeight="1">
      <c r="A4" s="403"/>
      <c r="B4" s="403"/>
      <c r="C4" s="403"/>
      <c r="D4" s="403"/>
      <c r="E4" s="403"/>
      <c r="F4" s="403"/>
      <c r="G4" s="403"/>
      <c r="H4" s="403"/>
      <c r="I4" s="406"/>
      <c r="J4" s="406"/>
      <c r="K4" s="409"/>
      <c r="L4" s="409"/>
      <c r="M4" s="392"/>
    </row>
    <row r="5" spans="1:13">
      <c r="A5" s="437" t="s">
        <v>99</v>
      </c>
      <c r="B5" s="457" t="s">
        <v>100</v>
      </c>
      <c r="C5" s="95">
        <v>1</v>
      </c>
      <c r="D5" s="421" t="s">
        <v>18</v>
      </c>
      <c r="E5" s="421"/>
      <c r="F5" s="421"/>
      <c r="G5" s="421"/>
      <c r="H5" s="421"/>
      <c r="I5" s="176">
        <v>0.2</v>
      </c>
      <c r="J5" s="427">
        <f>42.496/16</f>
        <v>2.6560000000000001</v>
      </c>
      <c r="K5" s="434">
        <f>J5*1.15</f>
        <v>3.0543999999999998</v>
      </c>
      <c r="L5" s="168">
        <v>0</v>
      </c>
      <c r="M5" s="440" t="s">
        <v>293</v>
      </c>
    </row>
    <row r="6" spans="1:13">
      <c r="A6" s="438"/>
      <c r="B6" s="457"/>
      <c r="C6" s="95">
        <v>2</v>
      </c>
      <c r="D6" s="421" t="s">
        <v>101</v>
      </c>
      <c r="E6" s="421"/>
      <c r="F6" s="421"/>
      <c r="G6" s="421"/>
      <c r="H6" s="421"/>
      <c r="I6" s="176">
        <v>1.5</v>
      </c>
      <c r="J6" s="428"/>
      <c r="K6" s="435"/>
      <c r="L6" s="168">
        <v>0</v>
      </c>
      <c r="M6" s="419"/>
    </row>
    <row r="7" spans="1:13" ht="12.75">
      <c r="A7" s="438"/>
      <c r="B7" s="457"/>
      <c r="C7" s="98">
        <v>3</v>
      </c>
      <c r="D7" s="458" t="s">
        <v>102</v>
      </c>
      <c r="E7" s="459"/>
      <c r="F7" s="459"/>
      <c r="G7" s="459"/>
      <c r="H7" s="460"/>
      <c r="I7" s="96">
        <v>1.5</v>
      </c>
      <c r="J7" s="429"/>
      <c r="K7" s="436"/>
      <c r="L7" s="168">
        <v>1.5</v>
      </c>
      <c r="M7" s="397"/>
    </row>
    <row r="8" spans="1:13" ht="18.75" customHeight="1">
      <c r="A8" s="438"/>
      <c r="B8" s="457"/>
      <c r="C8" s="95">
        <v>4</v>
      </c>
      <c r="D8" s="421" t="s">
        <v>103</v>
      </c>
      <c r="E8" s="421"/>
      <c r="F8" s="421"/>
      <c r="G8" s="421"/>
      <c r="H8" s="421"/>
      <c r="I8" s="96">
        <v>0.5</v>
      </c>
      <c r="J8" s="427">
        <f>9.6/16</f>
        <v>0.6</v>
      </c>
      <c r="K8" s="434">
        <f>J8*1.05</f>
        <v>0.63</v>
      </c>
      <c r="L8" s="168">
        <v>0.5</v>
      </c>
      <c r="M8" s="440" t="s">
        <v>294</v>
      </c>
    </row>
    <row r="9" spans="1:13" ht="18.75" customHeight="1">
      <c r="A9" s="438"/>
      <c r="B9" s="457"/>
      <c r="C9" s="95">
        <v>5</v>
      </c>
      <c r="D9" s="423" t="s">
        <v>104</v>
      </c>
      <c r="E9" s="423"/>
      <c r="F9" s="423"/>
      <c r="G9" s="423"/>
      <c r="H9" s="424"/>
      <c r="I9" s="96">
        <v>0.2</v>
      </c>
      <c r="J9" s="429"/>
      <c r="K9" s="436"/>
      <c r="L9" s="168">
        <v>0.2</v>
      </c>
      <c r="M9" s="397"/>
    </row>
    <row r="10" spans="1:13" ht="13.5">
      <c r="A10" s="438"/>
      <c r="B10" s="99">
        <v>1</v>
      </c>
      <c r="C10" s="95"/>
      <c r="D10" s="452" t="s">
        <v>105</v>
      </c>
      <c r="E10" s="453"/>
      <c r="F10" s="453"/>
      <c r="G10" s="453"/>
      <c r="H10" s="454"/>
      <c r="I10" s="100">
        <v>3.9</v>
      </c>
      <c r="J10" s="101"/>
      <c r="K10" s="102">
        <f>SUM(K5:K9)</f>
        <v>3.6843999999999997</v>
      </c>
      <c r="L10" s="100">
        <f>SUM(L5:L9)</f>
        <v>2.2000000000000002</v>
      </c>
      <c r="M10" s="103"/>
    </row>
    <row r="11" spans="1:13">
      <c r="A11" s="438"/>
      <c r="B11" s="457" t="s">
        <v>106</v>
      </c>
      <c r="C11" s="95">
        <v>1</v>
      </c>
      <c r="D11" s="421" t="s">
        <v>18</v>
      </c>
      <c r="E11" s="421"/>
      <c r="F11" s="421"/>
      <c r="G11" s="421"/>
      <c r="H11" s="421"/>
      <c r="I11" s="176">
        <v>0.2</v>
      </c>
      <c r="J11" s="427">
        <f>125.43/22</f>
        <v>5.7013636363636371</v>
      </c>
      <c r="K11" s="434">
        <f>J11*1.15</f>
        <v>6.5565681818181822</v>
      </c>
      <c r="L11" s="168">
        <v>0</v>
      </c>
      <c r="M11" s="440" t="s">
        <v>295</v>
      </c>
    </row>
    <row r="12" spans="1:13" ht="15" customHeight="1">
      <c r="A12" s="438"/>
      <c r="B12" s="457"/>
      <c r="C12" s="95">
        <v>2</v>
      </c>
      <c r="D12" s="421" t="s">
        <v>101</v>
      </c>
      <c r="E12" s="421"/>
      <c r="F12" s="421"/>
      <c r="G12" s="421"/>
      <c r="H12" s="421"/>
      <c r="I12" s="176">
        <v>1.5</v>
      </c>
      <c r="J12" s="428"/>
      <c r="K12" s="435"/>
      <c r="L12" s="168">
        <v>0</v>
      </c>
      <c r="M12" s="419"/>
    </row>
    <row r="13" spans="1:13" ht="12.75">
      <c r="A13" s="438"/>
      <c r="B13" s="457"/>
      <c r="C13" s="98">
        <v>3</v>
      </c>
      <c r="D13" s="458" t="s">
        <v>102</v>
      </c>
      <c r="E13" s="459"/>
      <c r="F13" s="459"/>
      <c r="G13" s="459"/>
      <c r="H13" s="460"/>
      <c r="I13" s="96">
        <v>5</v>
      </c>
      <c r="J13" s="429"/>
      <c r="K13" s="436"/>
      <c r="L13" s="168">
        <v>5</v>
      </c>
      <c r="M13" s="397"/>
    </row>
    <row r="14" spans="1:13" ht="15.75" customHeight="1">
      <c r="A14" s="438"/>
      <c r="B14" s="457"/>
      <c r="C14" s="95">
        <v>4</v>
      </c>
      <c r="D14" s="421" t="s">
        <v>103</v>
      </c>
      <c r="E14" s="421"/>
      <c r="F14" s="421"/>
      <c r="G14" s="421"/>
      <c r="H14" s="421"/>
      <c r="I14" s="96">
        <v>0.5</v>
      </c>
      <c r="J14" s="427">
        <f>J8</f>
        <v>0.6</v>
      </c>
      <c r="K14" s="434">
        <f>J14*1.05</f>
        <v>0.63</v>
      </c>
      <c r="L14" s="168">
        <v>0.5</v>
      </c>
      <c r="M14" s="390" t="s">
        <v>300</v>
      </c>
    </row>
    <row r="15" spans="1:13" ht="15.75" customHeight="1">
      <c r="A15" s="438"/>
      <c r="B15" s="457"/>
      <c r="C15" s="95">
        <v>5</v>
      </c>
      <c r="D15" s="423" t="s">
        <v>104</v>
      </c>
      <c r="E15" s="423"/>
      <c r="F15" s="423"/>
      <c r="G15" s="423"/>
      <c r="H15" s="424"/>
      <c r="I15" s="96">
        <v>0.2</v>
      </c>
      <c r="J15" s="429"/>
      <c r="K15" s="436"/>
      <c r="L15" s="168">
        <v>0.2</v>
      </c>
      <c r="M15" s="397"/>
    </row>
    <row r="16" spans="1:13" ht="13.5">
      <c r="A16" s="438"/>
      <c r="B16" s="99">
        <v>2</v>
      </c>
      <c r="C16" s="95"/>
      <c r="D16" s="452" t="s">
        <v>107</v>
      </c>
      <c r="E16" s="453"/>
      <c r="F16" s="453"/>
      <c r="G16" s="453"/>
      <c r="H16" s="454"/>
      <c r="I16" s="100">
        <v>7.4</v>
      </c>
      <c r="J16" s="101"/>
      <c r="K16" s="102">
        <f>SUM(K11:K15)</f>
        <v>7.1865681818181821</v>
      </c>
      <c r="L16" s="100">
        <f>SUM(L11:L15)</f>
        <v>5.7</v>
      </c>
      <c r="M16" s="103"/>
    </row>
    <row r="17" spans="1:13">
      <c r="A17" s="438"/>
      <c r="B17" s="457" t="s">
        <v>108</v>
      </c>
      <c r="C17" s="95">
        <v>1</v>
      </c>
      <c r="D17" s="421" t="s">
        <v>18</v>
      </c>
      <c r="E17" s="421"/>
      <c r="F17" s="421"/>
      <c r="G17" s="421"/>
      <c r="H17" s="421"/>
      <c r="I17" s="176">
        <v>0.2</v>
      </c>
      <c r="J17" s="427">
        <f>17.1/7</f>
        <v>2.4428571428571431</v>
      </c>
      <c r="K17" s="434">
        <f>J17*1.15</f>
        <v>2.8092857142857142</v>
      </c>
      <c r="L17" s="168">
        <v>0</v>
      </c>
      <c r="M17" s="440" t="s">
        <v>314</v>
      </c>
    </row>
    <row r="18" spans="1:13" ht="15" customHeight="1">
      <c r="A18" s="438"/>
      <c r="B18" s="457"/>
      <c r="C18" s="95">
        <v>2</v>
      </c>
      <c r="D18" s="421" t="s">
        <v>101</v>
      </c>
      <c r="E18" s="421"/>
      <c r="F18" s="421"/>
      <c r="G18" s="421"/>
      <c r="H18" s="421"/>
      <c r="I18" s="176">
        <v>1.5</v>
      </c>
      <c r="J18" s="428"/>
      <c r="K18" s="435"/>
      <c r="L18" s="168">
        <v>0</v>
      </c>
      <c r="M18" s="419"/>
    </row>
    <row r="19" spans="1:13" ht="12.75">
      <c r="A19" s="438"/>
      <c r="B19" s="457"/>
      <c r="C19" s="95">
        <v>3</v>
      </c>
      <c r="D19" s="422" t="s">
        <v>102</v>
      </c>
      <c r="E19" s="423"/>
      <c r="F19" s="423"/>
      <c r="G19" s="423"/>
      <c r="H19" s="424"/>
      <c r="I19" s="96">
        <v>1</v>
      </c>
      <c r="J19" s="429"/>
      <c r="K19" s="436"/>
      <c r="L19" s="168">
        <v>1</v>
      </c>
      <c r="M19" s="397"/>
    </row>
    <row r="20" spans="1:13" ht="13.5" customHeight="1">
      <c r="A20" s="438"/>
      <c r="B20" s="457"/>
      <c r="C20" s="95">
        <v>4</v>
      </c>
      <c r="D20" s="421" t="s">
        <v>103</v>
      </c>
      <c r="E20" s="421"/>
      <c r="F20" s="421"/>
      <c r="G20" s="421"/>
      <c r="H20" s="421"/>
      <c r="I20" s="96">
        <v>0.5</v>
      </c>
      <c r="J20" s="427">
        <f>J14</f>
        <v>0.6</v>
      </c>
      <c r="K20" s="434">
        <f>J20*1.05</f>
        <v>0.63</v>
      </c>
      <c r="L20" s="427">
        <v>0.63</v>
      </c>
      <c r="M20" s="390" t="s">
        <v>300</v>
      </c>
    </row>
    <row r="21" spans="1:13" ht="13.5" customHeight="1">
      <c r="A21" s="438"/>
      <c r="B21" s="457"/>
      <c r="C21" s="95">
        <v>5</v>
      </c>
      <c r="D21" s="423" t="s">
        <v>104</v>
      </c>
      <c r="E21" s="423"/>
      <c r="F21" s="423"/>
      <c r="G21" s="423"/>
      <c r="H21" s="424"/>
      <c r="I21" s="96">
        <v>0.2</v>
      </c>
      <c r="J21" s="415"/>
      <c r="K21" s="436"/>
      <c r="L21" s="429"/>
      <c r="M21" s="397"/>
    </row>
    <row r="22" spans="1:13" ht="13.5">
      <c r="A22" s="438"/>
      <c r="B22" s="99">
        <v>3</v>
      </c>
      <c r="C22" s="95"/>
      <c r="D22" s="452" t="s">
        <v>109</v>
      </c>
      <c r="E22" s="453"/>
      <c r="F22" s="453"/>
      <c r="G22" s="453"/>
      <c r="H22" s="454"/>
      <c r="I22" s="100">
        <v>3.4</v>
      </c>
      <c r="J22" s="101"/>
      <c r="K22" s="102">
        <f>SUM(K17:K21)</f>
        <v>3.4392857142857141</v>
      </c>
      <c r="L22" s="100">
        <f>SUM(L17:L21)</f>
        <v>1.63</v>
      </c>
      <c r="M22" s="103"/>
    </row>
    <row r="23" spans="1:13">
      <c r="A23" s="438"/>
      <c r="B23" s="457" t="s">
        <v>110</v>
      </c>
      <c r="C23" s="95">
        <v>1</v>
      </c>
      <c r="D23" s="421" t="s">
        <v>18</v>
      </c>
      <c r="E23" s="421"/>
      <c r="F23" s="421"/>
      <c r="G23" s="421"/>
      <c r="H23" s="421"/>
      <c r="I23" s="176">
        <v>0.2</v>
      </c>
      <c r="J23" s="427">
        <f>28.04/5</f>
        <v>5.6079999999999997</v>
      </c>
      <c r="K23" s="434">
        <f>J23*1.15</f>
        <v>6.4491999999999994</v>
      </c>
      <c r="L23" s="427">
        <v>3.5</v>
      </c>
      <c r="M23" s="440" t="s">
        <v>313</v>
      </c>
    </row>
    <row r="24" spans="1:13" ht="15" customHeight="1">
      <c r="A24" s="438"/>
      <c r="B24" s="457"/>
      <c r="C24" s="95">
        <v>2</v>
      </c>
      <c r="D24" s="421" t="s">
        <v>101</v>
      </c>
      <c r="E24" s="421"/>
      <c r="F24" s="421"/>
      <c r="G24" s="421"/>
      <c r="H24" s="421"/>
      <c r="I24" s="176">
        <v>2</v>
      </c>
      <c r="J24" s="428"/>
      <c r="K24" s="435"/>
      <c r="L24" s="428"/>
      <c r="M24" s="419"/>
    </row>
    <row r="25" spans="1:13" ht="12.75">
      <c r="A25" s="438"/>
      <c r="B25" s="457"/>
      <c r="C25" s="95">
        <v>3</v>
      </c>
      <c r="D25" s="422" t="s">
        <v>102</v>
      </c>
      <c r="E25" s="423"/>
      <c r="F25" s="423"/>
      <c r="G25" s="423"/>
      <c r="H25" s="424"/>
      <c r="I25" s="96">
        <v>3.5</v>
      </c>
      <c r="J25" s="429"/>
      <c r="K25" s="436"/>
      <c r="L25" s="429"/>
      <c r="M25" s="397"/>
    </row>
    <row r="26" spans="1:13" ht="15" customHeight="1">
      <c r="A26" s="438"/>
      <c r="B26" s="457"/>
      <c r="C26" s="95">
        <v>4</v>
      </c>
      <c r="D26" s="421" t="s">
        <v>103</v>
      </c>
      <c r="E26" s="421"/>
      <c r="F26" s="421"/>
      <c r="G26" s="421"/>
      <c r="H26" s="421"/>
      <c r="I26" s="96">
        <v>0.5</v>
      </c>
      <c r="J26" s="427">
        <f>J20</f>
        <v>0.6</v>
      </c>
      <c r="K26" s="434">
        <f>J26*1.05</f>
        <v>0.63</v>
      </c>
      <c r="L26" s="427">
        <v>0.63</v>
      </c>
      <c r="M26" s="390" t="s">
        <v>300</v>
      </c>
    </row>
    <row r="27" spans="1:13">
      <c r="A27" s="438"/>
      <c r="B27" s="457"/>
      <c r="C27" s="95">
        <v>5</v>
      </c>
      <c r="D27" s="423" t="s">
        <v>104</v>
      </c>
      <c r="E27" s="423"/>
      <c r="F27" s="423"/>
      <c r="G27" s="423"/>
      <c r="H27" s="424"/>
      <c r="I27" s="96">
        <v>0.2</v>
      </c>
      <c r="J27" s="415"/>
      <c r="K27" s="436"/>
      <c r="L27" s="429"/>
      <c r="M27" s="397"/>
    </row>
    <row r="28" spans="1:13" ht="13.5">
      <c r="A28" s="438"/>
      <c r="B28" s="99">
        <v>4</v>
      </c>
      <c r="C28" s="95"/>
      <c r="D28" s="452" t="s">
        <v>111</v>
      </c>
      <c r="E28" s="453"/>
      <c r="F28" s="453"/>
      <c r="G28" s="453"/>
      <c r="H28" s="454"/>
      <c r="I28" s="100">
        <v>6.4</v>
      </c>
      <c r="J28" s="101"/>
      <c r="K28" s="102">
        <f>SUM(K23:K27)</f>
        <v>7.0791999999999993</v>
      </c>
      <c r="L28" s="100">
        <f>SUM(L23:L27)</f>
        <v>4.13</v>
      </c>
      <c r="M28" s="103"/>
    </row>
    <row r="29" spans="1:13">
      <c r="A29" s="438"/>
      <c r="B29" s="456" t="s">
        <v>112</v>
      </c>
      <c r="C29" s="95">
        <v>1</v>
      </c>
      <c r="D29" s="421" t="s">
        <v>18</v>
      </c>
      <c r="E29" s="421"/>
      <c r="F29" s="421"/>
      <c r="G29" s="421"/>
      <c r="H29" s="421"/>
      <c r="I29" s="176">
        <v>0.2</v>
      </c>
      <c r="J29" s="413">
        <f>31.68/18</f>
        <v>1.76</v>
      </c>
      <c r="K29" s="434">
        <f>1.15*J29</f>
        <v>2.024</v>
      </c>
      <c r="L29" s="427">
        <f>K29-0.9</f>
        <v>1.1240000000000001</v>
      </c>
      <c r="M29" s="382" t="s">
        <v>312</v>
      </c>
    </row>
    <row r="30" spans="1:13" ht="12.75">
      <c r="A30" s="438"/>
      <c r="B30" s="430"/>
      <c r="C30" s="95">
        <v>2</v>
      </c>
      <c r="D30" s="421" t="s">
        <v>113</v>
      </c>
      <c r="E30" s="421"/>
      <c r="F30" s="421"/>
      <c r="G30" s="421"/>
      <c r="H30" s="421"/>
      <c r="I30" s="176">
        <v>0.7</v>
      </c>
      <c r="J30" s="414"/>
      <c r="K30" s="435"/>
      <c r="L30" s="428"/>
      <c r="M30" s="389"/>
    </row>
    <row r="31" spans="1:13" ht="12.75">
      <c r="A31" s="438"/>
      <c r="B31" s="430"/>
      <c r="C31" s="95">
        <v>3</v>
      </c>
      <c r="D31" s="421" t="s">
        <v>114</v>
      </c>
      <c r="E31" s="421"/>
      <c r="F31" s="421"/>
      <c r="G31" s="421"/>
      <c r="H31" s="421"/>
      <c r="I31" s="96">
        <v>0.7</v>
      </c>
      <c r="J31" s="414"/>
      <c r="K31" s="435"/>
      <c r="L31" s="428"/>
      <c r="M31" s="389"/>
    </row>
    <row r="32" spans="1:13">
      <c r="A32" s="438"/>
      <c r="B32" s="430"/>
      <c r="C32" s="95">
        <v>4</v>
      </c>
      <c r="D32" s="421" t="s">
        <v>115</v>
      </c>
      <c r="E32" s="421"/>
      <c r="F32" s="421"/>
      <c r="G32" s="421"/>
      <c r="H32" s="421"/>
      <c r="I32" s="96">
        <v>0.3</v>
      </c>
      <c r="J32" s="415"/>
      <c r="K32" s="436"/>
      <c r="L32" s="429"/>
      <c r="M32" s="383"/>
    </row>
    <row r="33" spans="1:13" ht="38.25">
      <c r="A33" s="438"/>
      <c r="B33" s="431"/>
      <c r="C33" s="95">
        <v>5</v>
      </c>
      <c r="D33" s="450" t="s">
        <v>116</v>
      </c>
      <c r="E33" s="450"/>
      <c r="F33" s="450"/>
      <c r="G33" s="450"/>
      <c r="H33" s="451"/>
      <c r="I33" s="96">
        <v>0.2</v>
      </c>
      <c r="J33" s="96">
        <f>3.24/18</f>
        <v>0.18000000000000002</v>
      </c>
      <c r="K33" s="104">
        <f>J33*1.05</f>
        <v>0.18900000000000003</v>
      </c>
      <c r="L33" s="168">
        <v>0.18900000000000003</v>
      </c>
      <c r="M33" s="105" t="s">
        <v>311</v>
      </c>
    </row>
    <row r="34" spans="1:13" ht="13.5">
      <c r="A34" s="438"/>
      <c r="B34" s="99">
        <v>5</v>
      </c>
      <c r="C34" s="106"/>
      <c r="D34" s="447" t="s">
        <v>117</v>
      </c>
      <c r="E34" s="448"/>
      <c r="F34" s="448"/>
      <c r="G34" s="448"/>
      <c r="H34" s="449"/>
      <c r="I34" s="107">
        <v>2.1</v>
      </c>
      <c r="J34" s="101"/>
      <c r="K34" s="102">
        <f>SUM(K29:K33)</f>
        <v>2.2130000000000001</v>
      </c>
      <c r="L34" s="100">
        <f>SUM(L29:L33)</f>
        <v>1.3130000000000002</v>
      </c>
      <c r="M34" s="103"/>
    </row>
    <row r="35" spans="1:13">
      <c r="A35" s="438"/>
      <c r="B35" s="456" t="s">
        <v>118</v>
      </c>
      <c r="C35" s="95">
        <v>1</v>
      </c>
      <c r="D35" s="397" t="s">
        <v>18</v>
      </c>
      <c r="E35" s="397"/>
      <c r="F35" s="397"/>
      <c r="G35" s="397"/>
      <c r="H35" s="397"/>
      <c r="I35" s="176">
        <v>0.3</v>
      </c>
      <c r="J35" s="413">
        <f>41.28/16</f>
        <v>2.58</v>
      </c>
      <c r="K35" s="434">
        <f>J35*1.15</f>
        <v>2.9669999999999996</v>
      </c>
      <c r="L35" s="427">
        <f>K35-1.2</f>
        <v>1.7669999999999997</v>
      </c>
      <c r="M35" s="382" t="s">
        <v>310</v>
      </c>
    </row>
    <row r="36" spans="1:13" ht="12.75">
      <c r="A36" s="438"/>
      <c r="B36" s="430"/>
      <c r="C36" s="95">
        <v>2</v>
      </c>
      <c r="D36" s="421" t="s">
        <v>119</v>
      </c>
      <c r="E36" s="421"/>
      <c r="F36" s="421"/>
      <c r="G36" s="421"/>
      <c r="H36" s="421"/>
      <c r="I36" s="176">
        <v>0.9</v>
      </c>
      <c r="J36" s="414"/>
      <c r="K36" s="435"/>
      <c r="L36" s="428"/>
      <c r="M36" s="389"/>
    </row>
    <row r="37" spans="1:13" ht="12.75">
      <c r="A37" s="438"/>
      <c r="B37" s="430"/>
      <c r="C37" s="95">
        <v>3</v>
      </c>
      <c r="D37" s="421" t="s">
        <v>114</v>
      </c>
      <c r="E37" s="421"/>
      <c r="F37" s="421"/>
      <c r="G37" s="421"/>
      <c r="H37" s="421"/>
      <c r="I37" s="96">
        <v>2</v>
      </c>
      <c r="J37" s="414"/>
      <c r="K37" s="435"/>
      <c r="L37" s="428"/>
      <c r="M37" s="389"/>
    </row>
    <row r="38" spans="1:13">
      <c r="A38" s="438"/>
      <c r="B38" s="430"/>
      <c r="C38" s="95">
        <v>4</v>
      </c>
      <c r="D38" s="421" t="s">
        <v>115</v>
      </c>
      <c r="E38" s="421"/>
      <c r="F38" s="421"/>
      <c r="G38" s="421"/>
      <c r="H38" s="421"/>
      <c r="I38" s="96">
        <v>0.3</v>
      </c>
      <c r="J38" s="415"/>
      <c r="K38" s="436"/>
      <c r="L38" s="429"/>
      <c r="M38" s="383"/>
    </row>
    <row r="39" spans="1:13" ht="38.25">
      <c r="A39" s="455"/>
      <c r="B39" s="431"/>
      <c r="C39" s="95">
        <v>5</v>
      </c>
      <c r="D39" s="423" t="s">
        <v>120</v>
      </c>
      <c r="E39" s="423"/>
      <c r="F39" s="423"/>
      <c r="G39" s="423"/>
      <c r="H39" s="424"/>
      <c r="I39" s="96">
        <v>0.3</v>
      </c>
      <c r="J39" s="98">
        <f>3.36/16</f>
        <v>0.21</v>
      </c>
      <c r="K39" s="104">
        <f>J39*1.05</f>
        <v>0.2205</v>
      </c>
      <c r="L39" s="168">
        <v>0.2205</v>
      </c>
      <c r="M39" s="105" t="s">
        <v>309</v>
      </c>
    </row>
    <row r="40" spans="1:13" ht="13.5">
      <c r="A40" s="108"/>
      <c r="B40" s="109">
        <v>6</v>
      </c>
      <c r="C40" s="95"/>
      <c r="D40" s="447" t="s">
        <v>121</v>
      </c>
      <c r="E40" s="448"/>
      <c r="F40" s="448"/>
      <c r="G40" s="448"/>
      <c r="H40" s="449"/>
      <c r="I40" s="110">
        <v>3.8</v>
      </c>
      <c r="J40" s="101"/>
      <c r="K40" s="102">
        <f>SUM(K35:K39)</f>
        <v>3.1874999999999996</v>
      </c>
      <c r="L40" s="100">
        <f>SUM(L35:L39)</f>
        <v>1.9874999999999996</v>
      </c>
      <c r="M40" s="103"/>
    </row>
    <row r="41" spans="1:13" ht="18" customHeight="1">
      <c r="A41" s="437" t="s">
        <v>122</v>
      </c>
      <c r="B41" s="405" t="s">
        <v>123</v>
      </c>
      <c r="C41" s="95">
        <v>1</v>
      </c>
      <c r="D41" s="421" t="s">
        <v>124</v>
      </c>
      <c r="E41" s="421"/>
      <c r="F41" s="421"/>
      <c r="G41" s="421"/>
      <c r="H41" s="421"/>
      <c r="I41" s="177">
        <v>0.35</v>
      </c>
      <c r="J41" s="427">
        <f>3.33/17</f>
        <v>0.19588235294117648</v>
      </c>
      <c r="K41" s="434">
        <f>J41*1.05</f>
        <v>0.20567647058823532</v>
      </c>
      <c r="L41" s="427">
        <f>J41*1.05</f>
        <v>0.20567647058823532</v>
      </c>
      <c r="M41" s="440" t="s">
        <v>302</v>
      </c>
    </row>
    <row r="42" spans="1:13" ht="18" customHeight="1">
      <c r="A42" s="438"/>
      <c r="B42" s="430"/>
      <c r="C42" s="95">
        <v>2</v>
      </c>
      <c r="D42" s="421" t="s">
        <v>126</v>
      </c>
      <c r="E42" s="421"/>
      <c r="F42" s="421"/>
      <c r="G42" s="421"/>
      <c r="H42" s="421"/>
      <c r="I42" s="177">
        <v>0.1</v>
      </c>
      <c r="J42" s="429"/>
      <c r="K42" s="436"/>
      <c r="L42" s="429"/>
      <c r="M42" s="397"/>
    </row>
    <row r="43" spans="1:13" ht="19.5" customHeight="1">
      <c r="A43" s="438"/>
      <c r="B43" s="430"/>
      <c r="C43" s="95">
        <v>3</v>
      </c>
      <c r="D43" s="422" t="s">
        <v>127</v>
      </c>
      <c r="E43" s="423"/>
      <c r="F43" s="423"/>
      <c r="G43" s="423"/>
      <c r="H43" s="424"/>
      <c r="I43" s="96">
        <v>2.5</v>
      </c>
      <c r="J43" s="441">
        <f>6.86/2</f>
        <v>3.43</v>
      </c>
      <c r="K43" s="442">
        <f>J43*1.15</f>
        <v>3.9444999999999997</v>
      </c>
      <c r="L43" s="441">
        <f>J43*1.15</f>
        <v>3.9444999999999997</v>
      </c>
      <c r="M43" s="440" t="s">
        <v>308</v>
      </c>
    </row>
    <row r="44" spans="1:13" ht="19.5" customHeight="1">
      <c r="A44" s="438"/>
      <c r="B44" s="430"/>
      <c r="C44" s="95">
        <v>4</v>
      </c>
      <c r="D44" s="421" t="s">
        <v>128</v>
      </c>
      <c r="E44" s="421"/>
      <c r="F44" s="421"/>
      <c r="G44" s="421"/>
      <c r="H44" s="421"/>
      <c r="I44" s="96">
        <v>1</v>
      </c>
      <c r="J44" s="441"/>
      <c r="K44" s="442"/>
      <c r="L44" s="441"/>
      <c r="M44" s="397"/>
    </row>
    <row r="45" spans="1:13" ht="25.5">
      <c r="A45" s="438"/>
      <c r="B45" s="431"/>
      <c r="C45" s="95">
        <v>5</v>
      </c>
      <c r="D45" s="421" t="s">
        <v>129</v>
      </c>
      <c r="E45" s="421"/>
      <c r="F45" s="421"/>
      <c r="G45" s="421"/>
      <c r="H45" s="421"/>
      <c r="I45" s="96">
        <v>0.2</v>
      </c>
      <c r="J45" s="111">
        <v>0.18</v>
      </c>
      <c r="K45" s="104">
        <f>J45*1.05</f>
        <v>0.189</v>
      </c>
      <c r="L45" s="175">
        <f>J45*1.05</f>
        <v>0.189</v>
      </c>
      <c r="M45" s="60" t="s">
        <v>307</v>
      </c>
    </row>
    <row r="46" spans="1:13" ht="14.25">
      <c r="A46" s="438"/>
      <c r="B46" s="99">
        <v>7</v>
      </c>
      <c r="C46" s="95"/>
      <c r="D46" s="426" t="s">
        <v>130</v>
      </c>
      <c r="E46" s="426"/>
      <c r="F46" s="426"/>
      <c r="G46" s="426"/>
      <c r="H46" s="426"/>
      <c r="I46" s="100">
        <v>4.1500000000000004</v>
      </c>
      <c r="J46" s="101"/>
      <c r="K46" s="112">
        <f>SUM(K41:K45)</f>
        <v>4.3391764705882352</v>
      </c>
      <c r="L46" s="100">
        <f>SUM(L41:L45)</f>
        <v>4.3391764705882352</v>
      </c>
      <c r="M46" s="103"/>
    </row>
    <row r="47" spans="1:13" ht="20.25" customHeight="1">
      <c r="A47" s="438"/>
      <c r="B47" s="405" t="s">
        <v>131</v>
      </c>
      <c r="C47" s="95">
        <v>1</v>
      </c>
      <c r="D47" s="421" t="s">
        <v>124</v>
      </c>
      <c r="E47" s="421"/>
      <c r="F47" s="421"/>
      <c r="G47" s="421"/>
      <c r="H47" s="421"/>
      <c r="I47" s="96">
        <v>0.35</v>
      </c>
      <c r="J47" s="427">
        <f>3.33/17</f>
        <v>0.19588235294117648</v>
      </c>
      <c r="K47" s="434">
        <f>J47*1.05</f>
        <v>0.20567647058823532</v>
      </c>
      <c r="L47" s="427">
        <f>J47*1.05</f>
        <v>0.20567647058823532</v>
      </c>
      <c r="M47" s="440" t="s">
        <v>302</v>
      </c>
    </row>
    <row r="48" spans="1:13" ht="20.25" customHeight="1">
      <c r="A48" s="438"/>
      <c r="B48" s="430"/>
      <c r="C48" s="95">
        <v>2</v>
      </c>
      <c r="D48" s="421" t="s">
        <v>126</v>
      </c>
      <c r="E48" s="421"/>
      <c r="F48" s="421"/>
      <c r="G48" s="421"/>
      <c r="H48" s="421"/>
      <c r="I48" s="96">
        <v>0.1</v>
      </c>
      <c r="J48" s="429"/>
      <c r="K48" s="436"/>
      <c r="L48" s="429"/>
      <c r="M48" s="397"/>
    </row>
    <row r="49" spans="1:13" ht="20.25" customHeight="1">
      <c r="A49" s="438"/>
      <c r="B49" s="430"/>
      <c r="C49" s="113">
        <v>3</v>
      </c>
      <c r="D49" s="422" t="s">
        <v>127</v>
      </c>
      <c r="E49" s="423"/>
      <c r="F49" s="423"/>
      <c r="G49" s="423"/>
      <c r="H49" s="424"/>
      <c r="I49" s="96">
        <v>5.25</v>
      </c>
      <c r="J49" s="427">
        <f>47.82/7</f>
        <v>6.8314285714285718</v>
      </c>
      <c r="K49" s="434">
        <f>J49*1.15</f>
        <v>7.8561428571428573</v>
      </c>
      <c r="L49" s="427">
        <f>J49*1.15</f>
        <v>7.8561428571428573</v>
      </c>
      <c r="M49" s="440" t="s">
        <v>306</v>
      </c>
    </row>
    <row r="50" spans="1:13" ht="20.25" customHeight="1">
      <c r="A50" s="438"/>
      <c r="B50" s="430"/>
      <c r="C50" s="113">
        <v>4</v>
      </c>
      <c r="D50" s="421" t="s">
        <v>128</v>
      </c>
      <c r="E50" s="421"/>
      <c r="F50" s="421"/>
      <c r="G50" s="421"/>
      <c r="H50" s="421"/>
      <c r="I50" s="96">
        <v>2</v>
      </c>
      <c r="J50" s="429"/>
      <c r="K50" s="436"/>
      <c r="L50" s="429"/>
      <c r="M50" s="397"/>
    </row>
    <row r="51" spans="1:13" ht="25.5">
      <c r="A51" s="438"/>
      <c r="B51" s="431"/>
      <c r="C51" s="113">
        <v>5</v>
      </c>
      <c r="D51" s="421" t="s">
        <v>129</v>
      </c>
      <c r="E51" s="421"/>
      <c r="F51" s="421"/>
      <c r="G51" s="421"/>
      <c r="H51" s="421"/>
      <c r="I51" s="96">
        <v>0.2</v>
      </c>
      <c r="J51" s="111">
        <f>J45</f>
        <v>0.18</v>
      </c>
      <c r="K51" s="104">
        <f>J51*1.05</f>
        <v>0.189</v>
      </c>
      <c r="L51" s="175">
        <f>J51*1.05</f>
        <v>0.189</v>
      </c>
      <c r="M51" s="60" t="s">
        <v>300</v>
      </c>
    </row>
    <row r="52" spans="1:13" ht="15" customHeight="1">
      <c r="A52" s="438"/>
      <c r="B52" s="114">
        <v>8</v>
      </c>
      <c r="C52" s="95"/>
      <c r="D52" s="426" t="s">
        <v>132</v>
      </c>
      <c r="E52" s="426"/>
      <c r="F52" s="426"/>
      <c r="G52" s="426"/>
      <c r="H52" s="426"/>
      <c r="I52" s="100">
        <v>7.9</v>
      </c>
      <c r="J52" s="101"/>
      <c r="K52" s="112">
        <f>SUM(K47:K51)</f>
        <v>8.2508193277310919</v>
      </c>
      <c r="L52" s="100">
        <f>SUM(L47:L51)</f>
        <v>8.2508193277310919</v>
      </c>
      <c r="M52" s="103"/>
    </row>
    <row r="53" spans="1:13" ht="21" customHeight="1">
      <c r="A53" s="438"/>
      <c r="B53" s="443" t="s">
        <v>133</v>
      </c>
      <c r="C53" s="95">
        <v>1</v>
      </c>
      <c r="D53" s="421" t="s">
        <v>124</v>
      </c>
      <c r="E53" s="421"/>
      <c r="F53" s="421"/>
      <c r="G53" s="421"/>
      <c r="H53" s="421"/>
      <c r="I53" s="96">
        <v>0.35</v>
      </c>
      <c r="J53" s="427">
        <f>3.33/17</f>
        <v>0.19588235294117648</v>
      </c>
      <c r="K53" s="434">
        <f>J53*1.05</f>
        <v>0.20567647058823532</v>
      </c>
      <c r="L53" s="427">
        <f>J53*1.05</f>
        <v>0.20567647058823532</v>
      </c>
      <c r="M53" s="440" t="s">
        <v>125</v>
      </c>
    </row>
    <row r="54" spans="1:13" ht="21" customHeight="1">
      <c r="A54" s="438"/>
      <c r="B54" s="444"/>
      <c r="C54" s="95">
        <v>2</v>
      </c>
      <c r="D54" s="421" t="s">
        <v>126</v>
      </c>
      <c r="E54" s="421"/>
      <c r="F54" s="421"/>
      <c r="G54" s="421"/>
      <c r="H54" s="421"/>
      <c r="I54" s="96">
        <v>0.1</v>
      </c>
      <c r="J54" s="429"/>
      <c r="K54" s="436"/>
      <c r="L54" s="429"/>
      <c r="M54" s="397"/>
    </row>
    <row r="55" spans="1:13" ht="19.5" customHeight="1">
      <c r="A55" s="438"/>
      <c r="B55" s="444"/>
      <c r="C55" s="113">
        <v>3</v>
      </c>
      <c r="D55" s="422" t="s">
        <v>134</v>
      </c>
      <c r="E55" s="423"/>
      <c r="F55" s="423"/>
      <c r="G55" s="423"/>
      <c r="H55" s="424"/>
      <c r="I55" s="96">
        <v>1.45</v>
      </c>
      <c r="J55" s="446">
        <f>68.17/17</f>
        <v>4.01</v>
      </c>
      <c r="K55" s="434">
        <f>J55*1.15</f>
        <v>4.6114999999999995</v>
      </c>
      <c r="L55" s="427">
        <f>J55*1.15</f>
        <v>4.6114999999999995</v>
      </c>
      <c r="M55" s="440" t="s">
        <v>305</v>
      </c>
    </row>
    <row r="56" spans="1:13" ht="19.5" customHeight="1">
      <c r="A56" s="438"/>
      <c r="B56" s="444"/>
      <c r="C56" s="113">
        <v>4</v>
      </c>
      <c r="D56" s="421" t="s">
        <v>128</v>
      </c>
      <c r="E56" s="421"/>
      <c r="F56" s="421"/>
      <c r="G56" s="421"/>
      <c r="H56" s="421"/>
      <c r="I56" s="96">
        <v>2</v>
      </c>
      <c r="J56" s="429"/>
      <c r="K56" s="436"/>
      <c r="L56" s="429"/>
      <c r="M56" s="397"/>
    </row>
    <row r="57" spans="1:13" ht="38.25">
      <c r="A57" s="438"/>
      <c r="B57" s="445"/>
      <c r="C57" s="113">
        <v>5</v>
      </c>
      <c r="D57" s="421" t="s">
        <v>129</v>
      </c>
      <c r="E57" s="421"/>
      <c r="F57" s="421"/>
      <c r="G57" s="421"/>
      <c r="H57" s="421"/>
      <c r="I57" s="96">
        <v>0.2</v>
      </c>
      <c r="J57" s="58">
        <f>0.18</f>
        <v>0.18</v>
      </c>
      <c r="K57" s="104">
        <f>J57*1.05</f>
        <v>0.189</v>
      </c>
      <c r="L57" s="175">
        <f>J57*1.05</f>
        <v>0.189</v>
      </c>
      <c r="M57" s="115" t="s">
        <v>304</v>
      </c>
    </row>
    <row r="58" spans="1:13" ht="13.5">
      <c r="A58" s="438"/>
      <c r="B58" s="116" t="s">
        <v>135</v>
      </c>
      <c r="C58" s="95"/>
      <c r="D58" s="426" t="s">
        <v>136</v>
      </c>
      <c r="E58" s="426"/>
      <c r="F58" s="426"/>
      <c r="G58" s="426"/>
      <c r="H58" s="426"/>
      <c r="I58" s="100">
        <v>4.0999999999999996</v>
      </c>
      <c r="J58" s="101"/>
      <c r="K58" s="102">
        <f>SUM(K53:K57)</f>
        <v>5.006176470588235</v>
      </c>
      <c r="L58" s="100">
        <f>SUM(L53:L57)</f>
        <v>5.006176470588235</v>
      </c>
      <c r="M58" s="103"/>
    </row>
    <row r="59" spans="1:13" ht="18.75" customHeight="1">
      <c r="A59" s="438"/>
      <c r="B59" s="405" t="s">
        <v>137</v>
      </c>
      <c r="C59" s="95">
        <v>1</v>
      </c>
      <c r="D59" s="421" t="s">
        <v>124</v>
      </c>
      <c r="E59" s="421"/>
      <c r="F59" s="421"/>
      <c r="G59" s="421"/>
      <c r="H59" s="421"/>
      <c r="I59" s="96">
        <v>0.35</v>
      </c>
      <c r="J59" s="427">
        <f>J53</f>
        <v>0.19588235294117648</v>
      </c>
      <c r="K59" s="434">
        <f>K53</f>
        <v>0.20567647058823532</v>
      </c>
      <c r="L59" s="427">
        <f>L53</f>
        <v>0.20567647058823532</v>
      </c>
      <c r="M59" s="440" t="s">
        <v>125</v>
      </c>
    </row>
    <row r="60" spans="1:13" ht="18.75" customHeight="1">
      <c r="A60" s="438"/>
      <c r="B60" s="430"/>
      <c r="C60" s="95">
        <v>2</v>
      </c>
      <c r="D60" s="421" t="s">
        <v>126</v>
      </c>
      <c r="E60" s="421"/>
      <c r="F60" s="421"/>
      <c r="G60" s="421"/>
      <c r="H60" s="421"/>
      <c r="I60" s="96">
        <v>0.1</v>
      </c>
      <c r="J60" s="429"/>
      <c r="K60" s="418"/>
      <c r="L60" s="415"/>
      <c r="M60" s="397"/>
    </row>
    <row r="61" spans="1:13" ht="20.25" customHeight="1">
      <c r="A61" s="438"/>
      <c r="B61" s="430"/>
      <c r="C61" s="113">
        <v>3</v>
      </c>
      <c r="D61" s="422" t="s">
        <v>127</v>
      </c>
      <c r="E61" s="423"/>
      <c r="F61" s="423"/>
      <c r="G61" s="423"/>
      <c r="H61" s="424"/>
      <c r="I61" s="96">
        <v>5</v>
      </c>
      <c r="J61" s="427">
        <f>66.24/10</f>
        <v>6.6239999999999997</v>
      </c>
      <c r="K61" s="434">
        <f>J61*1.15</f>
        <v>7.6175999999999986</v>
      </c>
      <c r="L61" s="427">
        <f>J61*1.15</f>
        <v>7.6175999999999986</v>
      </c>
      <c r="M61" s="440" t="s">
        <v>303</v>
      </c>
    </row>
    <row r="62" spans="1:13" ht="20.25" customHeight="1">
      <c r="A62" s="438"/>
      <c r="B62" s="430"/>
      <c r="C62" s="113">
        <v>4</v>
      </c>
      <c r="D62" s="421" t="s">
        <v>128</v>
      </c>
      <c r="E62" s="421"/>
      <c r="F62" s="421"/>
      <c r="G62" s="421"/>
      <c r="H62" s="421"/>
      <c r="I62" s="96">
        <v>2</v>
      </c>
      <c r="J62" s="429"/>
      <c r="K62" s="436"/>
      <c r="L62" s="429"/>
      <c r="M62" s="397"/>
    </row>
    <row r="63" spans="1:13" ht="25.5">
      <c r="A63" s="438"/>
      <c r="B63" s="431"/>
      <c r="C63" s="113">
        <v>5</v>
      </c>
      <c r="D63" s="421" t="s">
        <v>129</v>
      </c>
      <c r="E63" s="421"/>
      <c r="F63" s="421"/>
      <c r="G63" s="421"/>
      <c r="H63" s="421"/>
      <c r="I63" s="96">
        <v>0.2</v>
      </c>
      <c r="J63" s="111">
        <f>J51</f>
        <v>0.18</v>
      </c>
      <c r="K63" s="104">
        <f>J63*1.05</f>
        <v>0.189</v>
      </c>
      <c r="L63" s="175">
        <f>J63*1.05</f>
        <v>0.189</v>
      </c>
      <c r="M63" s="60" t="s">
        <v>300</v>
      </c>
    </row>
    <row r="64" spans="1:13" ht="13.5" customHeight="1">
      <c r="A64" s="438"/>
      <c r="B64" s="114">
        <v>10</v>
      </c>
      <c r="C64" s="95"/>
      <c r="D64" s="426" t="s">
        <v>138</v>
      </c>
      <c r="E64" s="426"/>
      <c r="F64" s="426"/>
      <c r="G64" s="426"/>
      <c r="H64" s="426"/>
      <c r="I64" s="100">
        <v>7.65</v>
      </c>
      <c r="J64" s="101"/>
      <c r="K64" s="102">
        <f>SUM(K59:K63)</f>
        <v>8.0122764705882332</v>
      </c>
      <c r="L64" s="100">
        <f>SUM(L59:L63)</f>
        <v>8.0122764705882332</v>
      </c>
      <c r="M64" s="103"/>
    </row>
    <row r="65" spans="1:13" ht="20.25" customHeight="1">
      <c r="A65" s="438"/>
      <c r="B65" s="405" t="s">
        <v>139</v>
      </c>
      <c r="C65" s="95">
        <v>1</v>
      </c>
      <c r="D65" s="421" t="s">
        <v>124</v>
      </c>
      <c r="E65" s="421"/>
      <c r="F65" s="421"/>
      <c r="G65" s="421"/>
      <c r="H65" s="421"/>
      <c r="I65" s="96">
        <v>0.35</v>
      </c>
      <c r="J65" s="427">
        <f>3.33/17</f>
        <v>0.19588235294117648</v>
      </c>
      <c r="K65" s="434">
        <f>J65*1.05</f>
        <v>0.20567647058823532</v>
      </c>
      <c r="L65" s="427">
        <f>J65*1.05</f>
        <v>0.20567647058823532</v>
      </c>
      <c r="M65" s="440" t="s">
        <v>302</v>
      </c>
    </row>
    <row r="66" spans="1:13" ht="20.25" customHeight="1">
      <c r="A66" s="438"/>
      <c r="B66" s="430"/>
      <c r="C66" s="95">
        <v>2</v>
      </c>
      <c r="D66" s="421" t="s">
        <v>126</v>
      </c>
      <c r="E66" s="421"/>
      <c r="F66" s="421"/>
      <c r="G66" s="421"/>
      <c r="H66" s="421"/>
      <c r="I66" s="96">
        <v>0.1</v>
      </c>
      <c r="J66" s="429"/>
      <c r="K66" s="436"/>
      <c r="L66" s="429"/>
      <c r="M66" s="397"/>
    </row>
    <row r="67" spans="1:13">
      <c r="A67" s="439"/>
      <c r="B67" s="430"/>
      <c r="C67" s="113">
        <v>3</v>
      </c>
      <c r="D67" s="422" t="s">
        <v>140</v>
      </c>
      <c r="E67" s="423"/>
      <c r="F67" s="423"/>
      <c r="G67" s="423"/>
      <c r="H67" s="424"/>
      <c r="I67" s="96">
        <v>6.5</v>
      </c>
      <c r="J67" s="413">
        <f>25.8/5</f>
        <v>5.16</v>
      </c>
      <c r="K67" s="434">
        <f>J67*1.3</f>
        <v>6.7080000000000002</v>
      </c>
      <c r="L67" s="427">
        <f>J67*1.3</f>
        <v>6.7080000000000002</v>
      </c>
      <c r="M67" s="382" t="s">
        <v>301</v>
      </c>
    </row>
    <row r="68" spans="1:13" ht="24" customHeight="1">
      <c r="A68" s="439"/>
      <c r="B68" s="430"/>
      <c r="C68" s="113">
        <v>4</v>
      </c>
      <c r="D68" s="421" t="s">
        <v>128</v>
      </c>
      <c r="E68" s="421"/>
      <c r="F68" s="421"/>
      <c r="G68" s="421"/>
      <c r="H68" s="421"/>
      <c r="I68" s="96">
        <v>0.5</v>
      </c>
      <c r="J68" s="415"/>
      <c r="K68" s="436"/>
      <c r="L68" s="429"/>
      <c r="M68" s="383"/>
    </row>
    <row r="69" spans="1:13" ht="25.5">
      <c r="A69" s="439"/>
      <c r="B69" s="431"/>
      <c r="C69" s="113">
        <v>5</v>
      </c>
      <c r="D69" s="421" t="s">
        <v>129</v>
      </c>
      <c r="E69" s="421"/>
      <c r="F69" s="421"/>
      <c r="G69" s="421"/>
      <c r="H69" s="421"/>
      <c r="I69" s="96">
        <v>0.2</v>
      </c>
      <c r="J69" s="98">
        <f>J63</f>
        <v>0.18</v>
      </c>
      <c r="K69" s="104">
        <f>J69*1.05</f>
        <v>0.189</v>
      </c>
      <c r="L69" s="175">
        <f>J69*1.05</f>
        <v>0.189</v>
      </c>
      <c r="M69" s="60" t="s">
        <v>300</v>
      </c>
    </row>
    <row r="70" spans="1:13" ht="13.5">
      <c r="A70" s="432"/>
      <c r="B70" s="117">
        <v>11</v>
      </c>
      <c r="C70" s="95"/>
      <c r="D70" s="426" t="s">
        <v>141</v>
      </c>
      <c r="E70" s="426"/>
      <c r="F70" s="426"/>
      <c r="G70" s="426"/>
      <c r="H70" s="426"/>
      <c r="I70" s="100">
        <v>7.65</v>
      </c>
      <c r="J70" s="101"/>
      <c r="K70" s="102">
        <f>SUM(K65:K69)</f>
        <v>7.1026764705882357</v>
      </c>
      <c r="L70" s="100">
        <f>SUM(L65:L69)</f>
        <v>7.1026764705882357</v>
      </c>
      <c r="M70" s="103"/>
    </row>
    <row r="71" spans="1:13">
      <c r="A71" s="432"/>
      <c r="B71" s="405" t="s">
        <v>142</v>
      </c>
      <c r="C71" s="95">
        <v>1</v>
      </c>
      <c r="D71" s="422" t="s">
        <v>143</v>
      </c>
      <c r="E71" s="423"/>
      <c r="F71" s="423"/>
      <c r="G71" s="423"/>
      <c r="H71" s="424"/>
      <c r="I71" s="96">
        <v>1.3</v>
      </c>
      <c r="J71" s="427">
        <f>40.36/30+20.18/30+14.65/30</f>
        <v>2.5063333333333331</v>
      </c>
      <c r="K71" s="434">
        <f>J71*1.15</f>
        <v>2.8822833333333326</v>
      </c>
      <c r="L71" s="427">
        <f>J71*1.15</f>
        <v>2.8822833333333326</v>
      </c>
      <c r="M71" s="390" t="s">
        <v>299</v>
      </c>
    </row>
    <row r="72" spans="1:13" ht="12.75">
      <c r="A72" s="432"/>
      <c r="B72" s="430"/>
      <c r="C72" s="95">
        <v>2</v>
      </c>
      <c r="D72" s="420" t="s">
        <v>144</v>
      </c>
      <c r="E72" s="421"/>
      <c r="F72" s="421"/>
      <c r="G72" s="421"/>
      <c r="H72" s="421"/>
      <c r="I72" s="96">
        <v>0.7</v>
      </c>
      <c r="J72" s="428"/>
      <c r="K72" s="435"/>
      <c r="L72" s="428"/>
      <c r="M72" s="419"/>
    </row>
    <row r="73" spans="1:13">
      <c r="A73" s="432"/>
      <c r="B73" s="430"/>
      <c r="C73" s="95">
        <v>3</v>
      </c>
      <c r="D73" s="422" t="s">
        <v>145</v>
      </c>
      <c r="E73" s="423"/>
      <c r="F73" s="423"/>
      <c r="G73" s="423"/>
      <c r="H73" s="424"/>
      <c r="I73" s="96">
        <v>0.9</v>
      </c>
      <c r="J73" s="429"/>
      <c r="K73" s="436"/>
      <c r="L73" s="429"/>
      <c r="M73" s="397"/>
    </row>
    <row r="74" spans="1:13" ht="38.25">
      <c r="A74" s="432"/>
      <c r="B74" s="431"/>
      <c r="C74" s="95">
        <v>4</v>
      </c>
      <c r="D74" s="422" t="s">
        <v>146</v>
      </c>
      <c r="E74" s="423"/>
      <c r="F74" s="423"/>
      <c r="G74" s="423"/>
      <c r="H74" s="424"/>
      <c r="I74" s="96">
        <v>0.5</v>
      </c>
      <c r="J74" s="96">
        <f>12.3/30</f>
        <v>0.41000000000000003</v>
      </c>
      <c r="K74" s="104">
        <f>J74*1.05</f>
        <v>0.43050000000000005</v>
      </c>
      <c r="L74" s="175">
        <f>J74*1.05</f>
        <v>0.43050000000000005</v>
      </c>
      <c r="M74" s="105" t="s">
        <v>298</v>
      </c>
    </row>
    <row r="75" spans="1:13" ht="13.5">
      <c r="A75" s="432"/>
      <c r="B75" s="118">
        <v>12</v>
      </c>
      <c r="C75" s="95"/>
      <c r="D75" s="425" t="s">
        <v>147</v>
      </c>
      <c r="E75" s="426"/>
      <c r="F75" s="426"/>
      <c r="G75" s="426"/>
      <c r="H75" s="426"/>
      <c r="I75" s="110">
        <f>SUM(I71:I74)</f>
        <v>3.4</v>
      </c>
      <c r="J75" s="98"/>
      <c r="K75" s="102">
        <f>SUM(K71:K74)</f>
        <v>3.3127833333333325</v>
      </c>
      <c r="L75" s="100">
        <f>SUM(L71:L74)</f>
        <v>3.3127833333333325</v>
      </c>
      <c r="M75" s="103"/>
    </row>
    <row r="76" spans="1:13">
      <c r="A76" s="432"/>
      <c r="B76" s="405" t="s">
        <v>148</v>
      </c>
      <c r="C76" s="95">
        <v>1</v>
      </c>
      <c r="D76" s="422" t="s">
        <v>143</v>
      </c>
      <c r="E76" s="423"/>
      <c r="F76" s="423"/>
      <c r="G76" s="423"/>
      <c r="H76" s="424"/>
      <c r="I76" s="96">
        <v>2.2999999999999998</v>
      </c>
      <c r="J76" s="413">
        <f>96.5/25</f>
        <v>3.86</v>
      </c>
      <c r="K76" s="416">
        <f>J76*1.15</f>
        <v>4.4389999999999992</v>
      </c>
      <c r="L76" s="413">
        <f>J76*1.15</f>
        <v>4.4389999999999992</v>
      </c>
      <c r="M76" s="390" t="s">
        <v>297</v>
      </c>
    </row>
    <row r="77" spans="1:13" ht="12.75">
      <c r="A77" s="432"/>
      <c r="B77" s="430"/>
      <c r="C77" s="95">
        <v>2</v>
      </c>
      <c r="D77" s="420" t="s">
        <v>144</v>
      </c>
      <c r="E77" s="421"/>
      <c r="F77" s="421"/>
      <c r="G77" s="421"/>
      <c r="H77" s="421"/>
      <c r="I77" s="96">
        <v>1</v>
      </c>
      <c r="J77" s="414"/>
      <c r="K77" s="417"/>
      <c r="L77" s="414"/>
      <c r="M77" s="419"/>
    </row>
    <row r="78" spans="1:13">
      <c r="A78" s="432"/>
      <c r="B78" s="430"/>
      <c r="C78" s="95">
        <v>3</v>
      </c>
      <c r="D78" s="422" t="s">
        <v>145</v>
      </c>
      <c r="E78" s="423"/>
      <c r="F78" s="423"/>
      <c r="G78" s="423"/>
      <c r="H78" s="424"/>
      <c r="I78" s="96">
        <v>1</v>
      </c>
      <c r="J78" s="415"/>
      <c r="K78" s="418"/>
      <c r="L78" s="415"/>
      <c r="M78" s="397"/>
    </row>
    <row r="79" spans="1:13" ht="38.25">
      <c r="A79" s="432"/>
      <c r="B79" s="431"/>
      <c r="C79" s="95">
        <v>4</v>
      </c>
      <c r="D79" s="422" t="s">
        <v>146</v>
      </c>
      <c r="E79" s="423"/>
      <c r="F79" s="423"/>
      <c r="G79" s="423"/>
      <c r="H79" s="424"/>
      <c r="I79" s="96">
        <v>0.6</v>
      </c>
      <c r="J79" s="96">
        <f>11.5/25</f>
        <v>0.46</v>
      </c>
      <c r="K79" s="104">
        <f>J79*1.05</f>
        <v>0.48300000000000004</v>
      </c>
      <c r="L79" s="175">
        <f>J79*1.05</f>
        <v>0.48300000000000004</v>
      </c>
      <c r="M79" s="105" t="s">
        <v>296</v>
      </c>
    </row>
    <row r="80" spans="1:13" ht="14.25">
      <c r="A80" s="433"/>
      <c r="B80" s="119">
        <v>13</v>
      </c>
      <c r="C80" s="95"/>
      <c r="D80" s="425" t="s">
        <v>149</v>
      </c>
      <c r="E80" s="426"/>
      <c r="F80" s="426"/>
      <c r="G80" s="426"/>
      <c r="H80" s="426"/>
      <c r="I80" s="120">
        <f>SUM(I76:I79)</f>
        <v>4.8999999999999995</v>
      </c>
      <c r="J80" s="98"/>
      <c r="K80" s="112">
        <f>SUM(K76:K79)</f>
        <v>4.9219999999999988</v>
      </c>
      <c r="L80" s="100">
        <f>SUM(L76:L79)</f>
        <v>4.9219999999999988</v>
      </c>
      <c r="M80" s="103"/>
    </row>
    <row r="81" spans="1:13" ht="15.75">
      <c r="A81" s="121"/>
      <c r="B81" s="103"/>
      <c r="C81" s="106"/>
      <c r="D81" s="410" t="s">
        <v>89</v>
      </c>
      <c r="E81" s="411"/>
      <c r="F81" s="411"/>
      <c r="G81" s="411"/>
      <c r="H81" s="412"/>
      <c r="I81" s="122">
        <f>(I10+I16+I22+I28+I34+I40+I46+I52+I58+I64+I70+I75+I80)/13</f>
        <v>5.134615384615385</v>
      </c>
      <c r="J81" s="98"/>
      <c r="K81" s="123">
        <f>(K10+K16+K22+K28+K34+K40+K46+K52+K58+K64+K70+K75+K80)/13</f>
        <v>5.2104509568862518</v>
      </c>
      <c r="L81" s="123">
        <f>(L10+L16+L22+L28+L34+L40+L46+L52+L58+L64+L70+L75+L80)/13</f>
        <v>4.4543391187244126</v>
      </c>
      <c r="M81" s="185"/>
    </row>
    <row r="82" spans="1:13">
      <c r="D82" s="125"/>
      <c r="E82" s="125"/>
      <c r="F82" s="125"/>
      <c r="G82" s="125"/>
      <c r="H82" s="125"/>
    </row>
    <row r="83" spans="1:13">
      <c r="D83" s="125"/>
      <c r="E83" s="125"/>
      <c r="F83" s="125"/>
      <c r="G83" s="125"/>
      <c r="H83" s="125"/>
      <c r="I83" s="126"/>
    </row>
    <row r="84" spans="1:13">
      <c r="D84" s="125"/>
      <c r="E84" s="125"/>
      <c r="F84" s="125"/>
      <c r="G84" s="125"/>
      <c r="H84" s="125"/>
    </row>
    <row r="85" spans="1:13">
      <c r="D85" s="125"/>
      <c r="E85" s="125"/>
      <c r="F85" s="125"/>
      <c r="G85" s="125"/>
      <c r="H85" s="125"/>
    </row>
    <row r="86" spans="1:13">
      <c r="D86" s="125"/>
      <c r="E86" s="125"/>
      <c r="F86" s="125"/>
      <c r="G86" s="125"/>
      <c r="H86" s="125"/>
    </row>
    <row r="87" spans="1:13">
      <c r="D87" s="125"/>
      <c r="E87" s="125"/>
      <c r="F87" s="125"/>
      <c r="G87" s="125"/>
      <c r="H87" s="125"/>
    </row>
    <row r="88" spans="1:13">
      <c r="D88" s="125"/>
      <c r="E88" s="125"/>
      <c r="F88" s="125"/>
      <c r="G88" s="125"/>
      <c r="H88" s="125"/>
    </row>
    <row r="89" spans="1:13">
      <c r="D89" s="125"/>
      <c r="E89" s="125"/>
      <c r="F89" s="125"/>
      <c r="G89" s="125"/>
      <c r="H89" s="125"/>
    </row>
    <row r="90" spans="1:13">
      <c r="D90" s="125"/>
      <c r="E90" s="125"/>
      <c r="F90" s="125"/>
      <c r="G90" s="125"/>
      <c r="H90" s="125"/>
    </row>
    <row r="91" spans="1:13">
      <c r="D91" s="125"/>
      <c r="E91" s="125"/>
      <c r="F91" s="125"/>
      <c r="G91" s="125"/>
      <c r="H91" s="125"/>
    </row>
    <row r="92" spans="1:13">
      <c r="D92" s="125"/>
      <c r="E92" s="125"/>
      <c r="F92" s="125"/>
      <c r="G92" s="125"/>
      <c r="H92" s="125"/>
    </row>
    <row r="93" spans="1:13">
      <c r="D93" s="125"/>
      <c r="E93" s="125"/>
      <c r="F93" s="125"/>
      <c r="G93" s="125"/>
      <c r="H93" s="125"/>
    </row>
    <row r="94" spans="1:13">
      <c r="D94" s="125"/>
      <c r="E94" s="125"/>
      <c r="F94" s="125"/>
      <c r="G94" s="125"/>
      <c r="H94" s="125"/>
    </row>
    <row r="95" spans="1:13">
      <c r="D95" s="125"/>
      <c r="E95" s="125"/>
      <c r="F95" s="125"/>
      <c r="G95" s="125"/>
      <c r="H95" s="125"/>
    </row>
    <row r="96" spans="1:13">
      <c r="D96" s="125"/>
      <c r="E96" s="125"/>
      <c r="F96" s="125"/>
      <c r="G96" s="125"/>
      <c r="H96" s="125"/>
    </row>
    <row r="97" spans="4:8">
      <c r="D97" s="125"/>
      <c r="E97" s="125"/>
      <c r="F97" s="125"/>
      <c r="G97" s="125"/>
      <c r="H97" s="125"/>
    </row>
    <row r="98" spans="4:8">
      <c r="D98" s="125"/>
      <c r="E98" s="125"/>
      <c r="F98" s="125"/>
      <c r="G98" s="125"/>
      <c r="H98" s="125"/>
    </row>
    <row r="99" spans="4:8">
      <c r="D99" s="125"/>
      <c r="E99" s="125"/>
      <c r="F99" s="125"/>
      <c r="G99" s="125"/>
      <c r="H99" s="125"/>
    </row>
    <row r="100" spans="4:8">
      <c r="D100" s="125"/>
      <c r="E100" s="125"/>
      <c r="F100" s="125"/>
      <c r="G100" s="125"/>
      <c r="H100" s="125"/>
    </row>
    <row r="101" spans="4:8">
      <c r="D101" s="125"/>
      <c r="E101" s="125"/>
      <c r="F101" s="125"/>
      <c r="G101" s="125"/>
      <c r="H101" s="125"/>
    </row>
    <row r="102" spans="4:8">
      <c r="D102" s="125"/>
      <c r="E102" s="125"/>
      <c r="F102" s="125"/>
      <c r="G102" s="125"/>
      <c r="H102" s="125"/>
    </row>
    <row r="103" spans="4:8">
      <c r="D103" s="125"/>
      <c r="E103" s="125"/>
      <c r="F103" s="125"/>
      <c r="G103" s="125"/>
      <c r="H103" s="125"/>
    </row>
    <row r="104" spans="4:8">
      <c r="D104" s="125"/>
      <c r="E104" s="125"/>
      <c r="F104" s="125"/>
      <c r="G104" s="125"/>
      <c r="H104" s="125"/>
    </row>
    <row r="105" spans="4:8">
      <c r="D105" s="125"/>
      <c r="E105" s="125"/>
      <c r="F105" s="125"/>
      <c r="G105" s="125"/>
      <c r="H105" s="125"/>
    </row>
    <row r="106" spans="4:8">
      <c r="D106" s="125"/>
      <c r="E106" s="125"/>
      <c r="F106" s="125"/>
      <c r="G106" s="125"/>
      <c r="H106" s="125"/>
    </row>
    <row r="107" spans="4:8">
      <c r="D107" s="125"/>
      <c r="E107" s="125"/>
      <c r="F107" s="125"/>
      <c r="G107" s="125"/>
      <c r="H107" s="125"/>
    </row>
    <row r="108" spans="4:8">
      <c r="D108" s="125"/>
      <c r="E108" s="125"/>
      <c r="F108" s="125"/>
      <c r="G108" s="125"/>
      <c r="H108" s="125"/>
    </row>
    <row r="109" spans="4:8">
      <c r="D109" s="125"/>
      <c r="E109" s="125"/>
      <c r="F109" s="125"/>
      <c r="G109" s="125"/>
      <c r="H109" s="125"/>
    </row>
    <row r="110" spans="4:8">
      <c r="D110" s="125"/>
      <c r="E110" s="125"/>
      <c r="F110" s="125"/>
      <c r="G110" s="125"/>
      <c r="H110" s="125"/>
    </row>
    <row r="111" spans="4:8">
      <c r="D111" s="125"/>
      <c r="E111" s="125"/>
      <c r="F111" s="125"/>
      <c r="G111" s="125"/>
      <c r="H111" s="125"/>
    </row>
    <row r="112" spans="4:8">
      <c r="D112" s="125"/>
      <c r="E112" s="125"/>
      <c r="F112" s="125"/>
      <c r="G112" s="125"/>
      <c r="H112" s="125"/>
    </row>
    <row r="113" spans="4:8">
      <c r="D113" s="125"/>
      <c r="E113" s="125"/>
      <c r="F113" s="125"/>
      <c r="G113" s="125"/>
      <c r="H113" s="125"/>
    </row>
    <row r="114" spans="4:8">
      <c r="D114" s="125"/>
      <c r="E114" s="125"/>
      <c r="F114" s="125"/>
      <c r="G114" s="125"/>
      <c r="H114" s="125"/>
    </row>
    <row r="115" spans="4:8">
      <c r="D115" s="125"/>
      <c r="E115" s="125"/>
      <c r="F115" s="125"/>
      <c r="G115" s="125"/>
      <c r="H115" s="125"/>
    </row>
    <row r="116" spans="4:8">
      <c r="D116" s="125"/>
      <c r="E116" s="125"/>
      <c r="F116" s="125"/>
      <c r="G116" s="125"/>
      <c r="H116" s="125"/>
    </row>
    <row r="117" spans="4:8">
      <c r="D117" s="125"/>
      <c r="E117" s="125"/>
      <c r="F117" s="125"/>
      <c r="G117" s="125"/>
      <c r="H117" s="125"/>
    </row>
    <row r="118" spans="4:8">
      <c r="D118" s="125"/>
      <c r="E118" s="125"/>
      <c r="F118" s="125"/>
      <c r="G118" s="125"/>
      <c r="H118" s="125"/>
    </row>
    <row r="119" spans="4:8">
      <c r="D119" s="125"/>
      <c r="E119" s="125"/>
      <c r="F119" s="125"/>
      <c r="G119" s="125"/>
      <c r="H119" s="125"/>
    </row>
    <row r="120" spans="4:8">
      <c r="D120" s="125"/>
      <c r="E120" s="125"/>
      <c r="F120" s="125"/>
      <c r="G120" s="125"/>
      <c r="H120" s="125"/>
    </row>
    <row r="121" spans="4:8">
      <c r="D121" s="125"/>
      <c r="E121" s="125"/>
      <c r="F121" s="125"/>
      <c r="G121" s="125"/>
      <c r="H121" s="125"/>
    </row>
    <row r="122" spans="4:8">
      <c r="D122" s="125"/>
      <c r="E122" s="125"/>
      <c r="F122" s="125"/>
      <c r="G122" s="125"/>
      <c r="H122" s="125"/>
    </row>
    <row r="123" spans="4:8">
      <c r="D123" s="125"/>
      <c r="E123" s="125"/>
      <c r="F123" s="125"/>
      <c r="G123" s="125"/>
      <c r="H123" s="125"/>
    </row>
    <row r="124" spans="4:8">
      <c r="D124" s="125"/>
      <c r="E124" s="125"/>
      <c r="F124" s="125"/>
      <c r="G124" s="125"/>
      <c r="H124" s="125"/>
    </row>
    <row r="125" spans="4:8">
      <c r="D125" s="125"/>
      <c r="E125" s="125"/>
      <c r="F125" s="125"/>
      <c r="G125" s="125"/>
      <c r="H125" s="125"/>
    </row>
    <row r="126" spans="4:8">
      <c r="D126" s="125"/>
      <c r="E126" s="125"/>
      <c r="F126" s="125"/>
      <c r="G126" s="125"/>
      <c r="H126" s="125"/>
    </row>
    <row r="127" spans="4:8">
      <c r="D127" s="125"/>
      <c r="E127" s="125"/>
      <c r="F127" s="125"/>
      <c r="G127" s="125"/>
      <c r="H127" s="125"/>
    </row>
    <row r="128" spans="4:8">
      <c r="D128" s="125"/>
      <c r="E128" s="125"/>
      <c r="F128" s="125"/>
      <c r="G128" s="125"/>
      <c r="H128" s="125"/>
    </row>
    <row r="129" spans="4:8">
      <c r="D129" s="125"/>
      <c r="E129" s="125"/>
      <c r="F129" s="125"/>
      <c r="G129" s="125"/>
      <c r="H129" s="125"/>
    </row>
    <row r="130" spans="4:8">
      <c r="D130" s="125"/>
      <c r="E130" s="125"/>
      <c r="F130" s="125"/>
      <c r="G130" s="125"/>
      <c r="H130" s="125"/>
    </row>
    <row r="131" spans="4:8">
      <c r="D131" s="125"/>
      <c r="E131" s="125"/>
      <c r="F131" s="125"/>
      <c r="G131" s="125"/>
      <c r="H131" s="125"/>
    </row>
    <row r="132" spans="4:8">
      <c r="D132" s="125"/>
      <c r="E132" s="125"/>
      <c r="F132" s="125"/>
      <c r="G132" s="125"/>
      <c r="H132" s="125"/>
    </row>
    <row r="133" spans="4:8">
      <c r="D133" s="125"/>
      <c r="E133" s="125"/>
      <c r="F133" s="125"/>
      <c r="G133" s="125"/>
      <c r="H133" s="125"/>
    </row>
    <row r="134" spans="4:8">
      <c r="D134" s="125"/>
      <c r="E134" s="125"/>
      <c r="F134" s="125"/>
      <c r="G134" s="125"/>
      <c r="H134" s="125"/>
    </row>
    <row r="135" spans="4:8">
      <c r="D135" s="125"/>
      <c r="E135" s="125"/>
      <c r="F135" s="125"/>
      <c r="G135" s="125"/>
      <c r="H135" s="125"/>
    </row>
    <row r="136" spans="4:8">
      <c r="D136" s="125"/>
      <c r="E136" s="125"/>
      <c r="F136" s="125"/>
      <c r="G136" s="125"/>
      <c r="H136" s="125"/>
    </row>
    <row r="137" spans="4:8">
      <c r="D137" s="125"/>
      <c r="E137" s="125"/>
      <c r="F137" s="125"/>
      <c r="G137" s="125"/>
      <c r="H137" s="125"/>
    </row>
    <row r="138" spans="4:8">
      <c r="D138" s="125"/>
      <c r="E138" s="125"/>
      <c r="F138" s="125"/>
      <c r="G138" s="125"/>
      <c r="H138" s="125"/>
    </row>
    <row r="139" spans="4:8">
      <c r="D139" s="125"/>
      <c r="E139" s="125"/>
      <c r="F139" s="125"/>
      <c r="G139" s="125"/>
      <c r="H139" s="125"/>
    </row>
    <row r="140" spans="4:8">
      <c r="D140" s="125"/>
      <c r="E140" s="125"/>
      <c r="F140" s="125"/>
      <c r="G140" s="125"/>
      <c r="H140" s="125"/>
    </row>
    <row r="141" spans="4:8">
      <c r="D141" s="125"/>
      <c r="E141" s="125"/>
      <c r="F141" s="125"/>
      <c r="G141" s="125"/>
      <c r="H141" s="125"/>
    </row>
    <row r="142" spans="4:8">
      <c r="D142" s="125"/>
      <c r="E142" s="125"/>
      <c r="F142" s="125"/>
      <c r="G142" s="125"/>
      <c r="H142" s="125"/>
    </row>
    <row r="143" spans="4:8">
      <c r="D143" s="125"/>
      <c r="E143" s="125"/>
      <c r="F143" s="125"/>
      <c r="G143" s="125"/>
      <c r="H143" s="125"/>
    </row>
    <row r="144" spans="4:8">
      <c r="D144" s="125"/>
      <c r="E144" s="125"/>
      <c r="F144" s="125"/>
      <c r="G144" s="125"/>
      <c r="H144" s="125"/>
    </row>
    <row r="145" spans="4:8">
      <c r="D145" s="125"/>
      <c r="E145" s="125"/>
      <c r="F145" s="125"/>
      <c r="G145" s="125"/>
      <c r="H145" s="125"/>
    </row>
    <row r="146" spans="4:8">
      <c r="D146" s="125"/>
      <c r="E146" s="125"/>
      <c r="F146" s="125"/>
      <c r="G146" s="125"/>
      <c r="H146" s="125"/>
    </row>
    <row r="147" spans="4:8">
      <c r="D147" s="125"/>
      <c r="E147" s="125"/>
      <c r="F147" s="125"/>
      <c r="G147" s="125"/>
      <c r="H147" s="125"/>
    </row>
    <row r="148" spans="4:8">
      <c r="D148" s="125"/>
      <c r="E148" s="125"/>
      <c r="F148" s="125"/>
      <c r="G148" s="125"/>
      <c r="H148" s="125"/>
    </row>
    <row r="149" spans="4:8">
      <c r="D149" s="125"/>
      <c r="E149" s="125"/>
      <c r="F149" s="125"/>
      <c r="G149" s="125"/>
      <c r="H149" s="125"/>
    </row>
    <row r="150" spans="4:8">
      <c r="D150" s="125"/>
      <c r="E150" s="125"/>
      <c r="F150" s="125"/>
      <c r="G150" s="125"/>
      <c r="H150" s="125"/>
    </row>
    <row r="151" spans="4:8">
      <c r="D151" s="125"/>
      <c r="E151" s="125"/>
      <c r="F151" s="125"/>
      <c r="G151" s="125"/>
      <c r="H151" s="125"/>
    </row>
    <row r="152" spans="4:8">
      <c r="D152" s="125"/>
      <c r="E152" s="125"/>
      <c r="F152" s="125"/>
      <c r="G152" s="125"/>
      <c r="H152" s="125"/>
    </row>
    <row r="153" spans="4:8">
      <c r="D153" s="125"/>
      <c r="E153" s="125"/>
      <c r="F153" s="125"/>
      <c r="G153" s="125"/>
      <c r="H153" s="125"/>
    </row>
    <row r="154" spans="4:8">
      <c r="D154" s="125"/>
      <c r="E154" s="125"/>
      <c r="F154" s="125"/>
      <c r="G154" s="125"/>
      <c r="H154" s="125"/>
    </row>
    <row r="155" spans="4:8">
      <c r="D155" s="125"/>
      <c r="E155" s="125"/>
      <c r="F155" s="125"/>
      <c r="G155" s="125"/>
      <c r="H155" s="125"/>
    </row>
    <row r="156" spans="4:8">
      <c r="D156" s="125"/>
      <c r="E156" s="125"/>
      <c r="F156" s="125"/>
      <c r="G156" s="125"/>
      <c r="H156" s="125"/>
    </row>
    <row r="157" spans="4:8">
      <c r="D157" s="125"/>
      <c r="E157" s="125"/>
      <c r="F157" s="125"/>
      <c r="G157" s="125"/>
      <c r="H157" s="125"/>
    </row>
    <row r="158" spans="4:8">
      <c r="D158" s="125"/>
      <c r="E158" s="125"/>
      <c r="F158" s="125"/>
      <c r="G158" s="125"/>
      <c r="H158" s="125"/>
    </row>
    <row r="159" spans="4:8">
      <c r="D159" s="125"/>
      <c r="E159" s="125"/>
      <c r="F159" s="125"/>
      <c r="G159" s="125"/>
      <c r="H159" s="125"/>
    </row>
    <row r="160" spans="4:8">
      <c r="D160" s="125"/>
      <c r="E160" s="125"/>
      <c r="F160" s="125"/>
      <c r="G160" s="125"/>
      <c r="H160" s="125"/>
    </row>
    <row r="161" spans="4:8">
      <c r="D161" s="125"/>
      <c r="E161" s="125"/>
      <c r="F161" s="125"/>
      <c r="G161" s="125"/>
      <c r="H161" s="125"/>
    </row>
    <row r="162" spans="4:8">
      <c r="D162" s="125"/>
      <c r="E162" s="125"/>
      <c r="F162" s="125"/>
      <c r="G162" s="125"/>
      <c r="H162" s="125"/>
    </row>
    <row r="163" spans="4:8">
      <c r="D163" s="125"/>
      <c r="E163" s="125"/>
      <c r="F163" s="125"/>
      <c r="G163" s="125"/>
      <c r="H163" s="125"/>
    </row>
    <row r="164" spans="4:8">
      <c r="D164" s="125"/>
      <c r="E164" s="125"/>
      <c r="F164" s="125"/>
      <c r="G164" s="125"/>
      <c r="H164" s="125"/>
    </row>
    <row r="165" spans="4:8">
      <c r="D165" s="125"/>
      <c r="E165" s="125"/>
      <c r="F165" s="125"/>
      <c r="G165" s="125"/>
      <c r="H165" s="125"/>
    </row>
    <row r="166" spans="4:8">
      <c r="D166" s="125"/>
      <c r="E166" s="125"/>
      <c r="F166" s="125"/>
      <c r="G166" s="125"/>
      <c r="H166" s="125"/>
    </row>
    <row r="167" spans="4:8">
      <c r="D167" s="125"/>
      <c r="E167" s="125"/>
      <c r="F167" s="125"/>
      <c r="G167" s="125"/>
      <c r="H167" s="125"/>
    </row>
    <row r="168" spans="4:8">
      <c r="D168" s="125"/>
      <c r="E168" s="125"/>
      <c r="F168" s="125"/>
      <c r="G168" s="125"/>
      <c r="H168" s="125"/>
    </row>
    <row r="169" spans="4:8">
      <c r="D169" s="125"/>
      <c r="E169" s="125"/>
      <c r="F169" s="125"/>
      <c r="G169" s="125"/>
      <c r="H169" s="125"/>
    </row>
    <row r="170" spans="4:8">
      <c r="D170" s="125"/>
      <c r="E170" s="125"/>
      <c r="F170" s="125"/>
      <c r="G170" s="125"/>
      <c r="H170" s="125"/>
    </row>
    <row r="171" spans="4:8">
      <c r="D171" s="125"/>
      <c r="E171" s="125"/>
      <c r="F171" s="125"/>
      <c r="G171" s="125"/>
      <c r="H171" s="125"/>
    </row>
    <row r="172" spans="4:8">
      <c r="D172" s="125"/>
      <c r="E172" s="125"/>
      <c r="F172" s="125"/>
      <c r="G172" s="125"/>
      <c r="H172" s="125"/>
    </row>
    <row r="173" spans="4:8">
      <c r="D173" s="125"/>
      <c r="E173" s="125"/>
      <c r="F173" s="125"/>
      <c r="G173" s="125"/>
      <c r="H173" s="125"/>
    </row>
    <row r="174" spans="4:8">
      <c r="D174" s="125"/>
      <c r="E174" s="125"/>
      <c r="F174" s="125"/>
      <c r="G174" s="125"/>
      <c r="H174" s="125"/>
    </row>
    <row r="175" spans="4:8">
      <c r="D175" s="125"/>
      <c r="E175" s="125"/>
      <c r="F175" s="125"/>
      <c r="G175" s="125"/>
      <c r="H175" s="125"/>
    </row>
    <row r="176" spans="4:8">
      <c r="D176" s="125"/>
      <c r="E176" s="125"/>
      <c r="F176" s="125"/>
      <c r="G176" s="125"/>
      <c r="H176" s="125"/>
    </row>
    <row r="177" spans="4:8">
      <c r="D177" s="125"/>
      <c r="E177" s="125"/>
      <c r="F177" s="125"/>
      <c r="G177" s="125"/>
      <c r="H177" s="125"/>
    </row>
    <row r="178" spans="4:8">
      <c r="D178" s="125"/>
      <c r="E178" s="125"/>
      <c r="F178" s="125"/>
      <c r="G178" s="125"/>
      <c r="H178" s="125"/>
    </row>
    <row r="179" spans="4:8">
      <c r="D179" s="125"/>
      <c r="E179" s="125"/>
      <c r="F179" s="125"/>
      <c r="G179" s="125"/>
      <c r="H179" s="125"/>
    </row>
    <row r="180" spans="4:8">
      <c r="D180" s="125"/>
      <c r="E180" s="125"/>
      <c r="F180" s="125"/>
      <c r="G180" s="125"/>
      <c r="H180" s="125"/>
    </row>
    <row r="181" spans="4:8">
      <c r="D181" s="125"/>
      <c r="E181" s="125"/>
      <c r="F181" s="125"/>
      <c r="G181" s="125"/>
      <c r="H181" s="125"/>
    </row>
    <row r="182" spans="4:8">
      <c r="D182" s="125"/>
      <c r="E182" s="125"/>
      <c r="F182" s="125"/>
      <c r="G182" s="125"/>
      <c r="H182" s="125"/>
    </row>
    <row r="183" spans="4:8">
      <c r="D183" s="125"/>
      <c r="E183" s="125"/>
      <c r="F183" s="125"/>
      <c r="G183" s="125"/>
      <c r="H183" s="125"/>
    </row>
    <row r="184" spans="4:8">
      <c r="D184" s="125"/>
      <c r="E184" s="125"/>
      <c r="F184" s="125"/>
      <c r="G184" s="125"/>
      <c r="H184" s="125"/>
    </row>
    <row r="185" spans="4:8">
      <c r="D185" s="125"/>
      <c r="E185" s="125"/>
      <c r="F185" s="125"/>
      <c r="G185" s="125"/>
      <c r="H185" s="125"/>
    </row>
    <row r="186" spans="4:8">
      <c r="D186" s="125"/>
      <c r="E186" s="125"/>
      <c r="F186" s="125"/>
      <c r="G186" s="125"/>
      <c r="H186" s="125"/>
    </row>
    <row r="187" spans="4:8">
      <c r="D187" s="125"/>
      <c r="E187" s="125"/>
      <c r="F187" s="125"/>
      <c r="G187" s="125"/>
      <c r="H187" s="125"/>
    </row>
    <row r="188" spans="4:8">
      <c r="D188" s="125"/>
      <c r="E188" s="125"/>
      <c r="F188" s="125"/>
      <c r="G188" s="125"/>
      <c r="H188" s="125"/>
    </row>
    <row r="189" spans="4:8">
      <c r="D189" s="125"/>
      <c r="E189" s="125"/>
      <c r="F189" s="125"/>
      <c r="G189" s="125"/>
      <c r="H189" s="125"/>
    </row>
    <row r="190" spans="4:8">
      <c r="D190" s="125"/>
      <c r="E190" s="125"/>
      <c r="F190" s="125"/>
      <c r="G190" s="125"/>
      <c r="H190" s="125"/>
    </row>
    <row r="191" spans="4:8">
      <c r="D191" s="125"/>
      <c r="E191" s="125"/>
      <c r="F191" s="125"/>
      <c r="G191" s="125"/>
      <c r="H191" s="125"/>
    </row>
    <row r="192" spans="4:8">
      <c r="D192" s="125"/>
      <c r="E192" s="125"/>
      <c r="F192" s="125"/>
      <c r="G192" s="125"/>
      <c r="H192" s="125"/>
    </row>
    <row r="193" spans="4:8">
      <c r="D193" s="125"/>
      <c r="E193" s="125"/>
      <c r="F193" s="125"/>
      <c r="G193" s="125"/>
      <c r="H193" s="125"/>
    </row>
    <row r="194" spans="4:8">
      <c r="D194" s="125"/>
      <c r="E194" s="125"/>
      <c r="F194" s="125"/>
      <c r="G194" s="125"/>
      <c r="H194" s="125"/>
    </row>
    <row r="195" spans="4:8">
      <c r="D195" s="125"/>
      <c r="E195" s="125"/>
      <c r="F195" s="125"/>
      <c r="G195" s="125"/>
      <c r="H195" s="125"/>
    </row>
    <row r="196" spans="4:8">
      <c r="D196" s="125"/>
      <c r="E196" s="125"/>
      <c r="F196" s="125"/>
      <c r="G196" s="125"/>
      <c r="H196" s="125"/>
    </row>
    <row r="197" spans="4:8">
      <c r="D197" s="125"/>
      <c r="E197" s="125"/>
      <c r="F197" s="125"/>
      <c r="G197" s="125"/>
      <c r="H197" s="125"/>
    </row>
    <row r="198" spans="4:8">
      <c r="D198" s="125"/>
      <c r="E198" s="125"/>
      <c r="F198" s="125"/>
      <c r="G198" s="125"/>
      <c r="H198" s="125"/>
    </row>
    <row r="199" spans="4:8">
      <c r="D199" s="125"/>
      <c r="E199" s="125"/>
      <c r="F199" s="125"/>
      <c r="G199" s="125"/>
      <c r="H199" s="125"/>
    </row>
    <row r="200" spans="4:8">
      <c r="D200" s="125"/>
      <c r="E200" s="125"/>
      <c r="F200" s="125"/>
      <c r="G200" s="125"/>
      <c r="H200" s="125"/>
    </row>
    <row r="201" spans="4:8">
      <c r="D201" s="125"/>
      <c r="E201" s="125"/>
      <c r="F201" s="125"/>
      <c r="G201" s="125"/>
      <c r="H201" s="125"/>
    </row>
    <row r="202" spans="4:8">
      <c r="D202" s="125"/>
      <c r="E202" s="125"/>
      <c r="F202" s="125"/>
      <c r="G202" s="125"/>
      <c r="H202" s="125"/>
    </row>
    <row r="203" spans="4:8">
      <c r="D203" s="125"/>
      <c r="E203" s="125"/>
      <c r="F203" s="125"/>
      <c r="G203" s="125"/>
      <c r="H203" s="125"/>
    </row>
    <row r="204" spans="4:8">
      <c r="D204" s="125"/>
      <c r="E204" s="125"/>
      <c r="F204" s="125"/>
      <c r="G204" s="125"/>
      <c r="H204" s="125"/>
    </row>
    <row r="205" spans="4:8">
      <c r="D205" s="125"/>
      <c r="E205" s="125"/>
      <c r="F205" s="125"/>
      <c r="G205" s="125"/>
      <c r="H205" s="125"/>
    </row>
    <row r="206" spans="4:8">
      <c r="D206" s="125"/>
      <c r="E206" s="125"/>
      <c r="F206" s="125"/>
      <c r="G206" s="125"/>
      <c r="H206" s="125"/>
    </row>
    <row r="207" spans="4:8">
      <c r="D207" s="125"/>
      <c r="E207" s="125"/>
      <c r="F207" s="125"/>
      <c r="G207" s="125"/>
      <c r="H207" s="125"/>
    </row>
    <row r="208" spans="4:8">
      <c r="D208" s="125"/>
      <c r="E208" s="125"/>
      <c r="F208" s="125"/>
      <c r="G208" s="125"/>
      <c r="H208" s="125"/>
    </row>
    <row r="209" spans="4:8">
      <c r="D209" s="125"/>
      <c r="E209" s="125"/>
      <c r="F209" s="125"/>
      <c r="G209" s="125"/>
      <c r="H209" s="125"/>
    </row>
    <row r="210" spans="4:8">
      <c r="D210" s="125"/>
      <c r="E210" s="125"/>
      <c r="F210" s="125"/>
      <c r="G210" s="125"/>
      <c r="H210" s="125"/>
    </row>
    <row r="211" spans="4:8">
      <c r="D211" s="125"/>
      <c r="E211" s="125"/>
      <c r="F211" s="125"/>
      <c r="G211" s="125"/>
      <c r="H211" s="125"/>
    </row>
    <row r="212" spans="4:8">
      <c r="D212" s="125"/>
      <c r="E212" s="125"/>
      <c r="F212" s="125"/>
      <c r="G212" s="125"/>
      <c r="H212" s="125"/>
    </row>
    <row r="213" spans="4:8">
      <c r="D213" s="125"/>
      <c r="E213" s="125"/>
      <c r="F213" s="125"/>
      <c r="G213" s="125"/>
      <c r="H213" s="125"/>
    </row>
    <row r="214" spans="4:8">
      <c r="D214" s="125"/>
      <c r="E214" s="125"/>
      <c r="F214" s="125"/>
      <c r="G214" s="125"/>
      <c r="H214" s="125"/>
    </row>
    <row r="215" spans="4:8">
      <c r="D215" s="125"/>
      <c r="E215" s="125"/>
      <c r="F215" s="125"/>
      <c r="G215" s="125"/>
      <c r="H215" s="125"/>
    </row>
    <row r="216" spans="4:8">
      <c r="D216" s="125"/>
      <c r="E216" s="125"/>
      <c r="F216" s="125"/>
      <c r="G216" s="125"/>
      <c r="H216" s="125"/>
    </row>
    <row r="217" spans="4:8">
      <c r="D217" s="125"/>
      <c r="E217" s="125"/>
      <c r="F217" s="125"/>
      <c r="G217" s="125"/>
      <c r="H217" s="125"/>
    </row>
    <row r="218" spans="4:8">
      <c r="D218" s="125"/>
      <c r="E218" s="125"/>
      <c r="F218" s="125"/>
      <c r="G218" s="125"/>
      <c r="H218" s="125"/>
    </row>
    <row r="219" spans="4:8">
      <c r="D219" s="125"/>
      <c r="E219" s="125"/>
      <c r="F219" s="125"/>
      <c r="G219" s="125"/>
      <c r="H219" s="125"/>
    </row>
    <row r="220" spans="4:8">
      <c r="D220" s="125"/>
      <c r="E220" s="125"/>
      <c r="F220" s="125"/>
      <c r="G220" s="125"/>
      <c r="H220" s="125"/>
    </row>
    <row r="221" spans="4:8">
      <c r="D221" s="125"/>
      <c r="E221" s="125"/>
      <c r="F221" s="125"/>
      <c r="G221" s="125"/>
      <c r="H221" s="125"/>
    </row>
    <row r="222" spans="4:8">
      <c r="D222" s="125"/>
      <c r="E222" s="125"/>
      <c r="F222" s="125"/>
      <c r="G222" s="125"/>
      <c r="H222" s="125"/>
    </row>
    <row r="223" spans="4:8">
      <c r="D223" s="125"/>
      <c r="E223" s="125"/>
      <c r="F223" s="125"/>
      <c r="G223" s="125"/>
      <c r="H223" s="125"/>
    </row>
    <row r="224" spans="4:8">
      <c r="D224" s="125"/>
      <c r="E224" s="125"/>
      <c r="F224" s="125"/>
      <c r="G224" s="125"/>
      <c r="H224" s="125"/>
    </row>
    <row r="225" spans="4:8">
      <c r="D225" s="125"/>
      <c r="E225" s="125"/>
      <c r="F225" s="125"/>
      <c r="G225" s="125"/>
      <c r="H225" s="125"/>
    </row>
    <row r="226" spans="4:8">
      <c r="D226" s="125"/>
      <c r="E226" s="125"/>
      <c r="F226" s="125"/>
      <c r="G226" s="125"/>
      <c r="H226" s="125"/>
    </row>
    <row r="227" spans="4:8">
      <c r="D227" s="125"/>
      <c r="E227" s="125"/>
      <c r="F227" s="125"/>
      <c r="G227" s="125"/>
      <c r="H227" s="125"/>
    </row>
    <row r="228" spans="4:8">
      <c r="D228" s="125"/>
      <c r="E228" s="125"/>
      <c r="F228" s="125"/>
      <c r="G228" s="125"/>
      <c r="H228" s="125"/>
    </row>
    <row r="229" spans="4:8">
      <c r="D229" s="125"/>
      <c r="E229" s="125"/>
      <c r="F229" s="125"/>
      <c r="G229" s="125"/>
      <c r="H229" s="125"/>
    </row>
    <row r="230" spans="4:8">
      <c r="D230" s="125"/>
      <c r="E230" s="125"/>
      <c r="F230" s="125"/>
      <c r="G230" s="125"/>
      <c r="H230" s="125"/>
    </row>
    <row r="231" spans="4:8">
      <c r="D231" s="125"/>
      <c r="E231" s="125"/>
      <c r="F231" s="125"/>
      <c r="G231" s="125"/>
      <c r="H231" s="125"/>
    </row>
    <row r="232" spans="4:8">
      <c r="D232" s="125"/>
      <c r="E232" s="125"/>
      <c r="F232" s="125"/>
      <c r="G232" s="125"/>
      <c r="H232" s="125"/>
    </row>
    <row r="233" spans="4:8">
      <c r="D233" s="125"/>
      <c r="E233" s="125"/>
      <c r="F233" s="125"/>
      <c r="G233" s="125"/>
      <c r="H233" s="125"/>
    </row>
    <row r="234" spans="4:8">
      <c r="D234" s="125"/>
      <c r="E234" s="125"/>
      <c r="F234" s="125"/>
      <c r="G234" s="125"/>
      <c r="H234" s="125"/>
    </row>
    <row r="235" spans="4:8">
      <c r="D235" s="125"/>
      <c r="E235" s="125"/>
      <c r="F235" s="125"/>
      <c r="G235" s="125"/>
      <c r="H235" s="125"/>
    </row>
    <row r="236" spans="4:8">
      <c r="D236" s="125"/>
      <c r="E236" s="125"/>
      <c r="F236" s="125"/>
      <c r="G236" s="125"/>
      <c r="H236" s="125"/>
    </row>
    <row r="237" spans="4:8">
      <c r="D237" s="125"/>
      <c r="E237" s="125"/>
      <c r="F237" s="125"/>
      <c r="G237" s="125"/>
      <c r="H237" s="125"/>
    </row>
    <row r="238" spans="4:8">
      <c r="D238" s="125"/>
      <c r="E238" s="125"/>
      <c r="F238" s="125"/>
      <c r="G238" s="125"/>
      <c r="H238" s="125"/>
    </row>
    <row r="239" spans="4:8">
      <c r="D239" s="125"/>
      <c r="E239" s="125"/>
      <c r="F239" s="125"/>
      <c r="G239" s="125"/>
      <c r="H239" s="125"/>
    </row>
    <row r="240" spans="4:8">
      <c r="D240" s="125"/>
      <c r="E240" s="125"/>
      <c r="F240" s="125"/>
      <c r="G240" s="125"/>
      <c r="H240" s="125"/>
    </row>
    <row r="241" spans="4:8">
      <c r="D241" s="125"/>
      <c r="E241" s="125"/>
      <c r="F241" s="125"/>
      <c r="G241" s="125"/>
      <c r="H241" s="125"/>
    </row>
    <row r="242" spans="4:8">
      <c r="D242" s="125"/>
      <c r="E242" s="125"/>
      <c r="F242" s="125"/>
      <c r="G242" s="125"/>
      <c r="H242" s="125"/>
    </row>
    <row r="243" spans="4:8">
      <c r="D243" s="125"/>
      <c r="E243" s="125"/>
      <c r="F243" s="125"/>
      <c r="G243" s="125"/>
      <c r="H243" s="125"/>
    </row>
    <row r="244" spans="4:8">
      <c r="D244" s="125"/>
      <c r="E244" s="125"/>
      <c r="F244" s="125"/>
      <c r="G244" s="125"/>
      <c r="H244" s="125"/>
    </row>
    <row r="245" spans="4:8">
      <c r="D245" s="125"/>
      <c r="E245" s="125"/>
      <c r="F245" s="125"/>
      <c r="G245" s="125"/>
      <c r="H245" s="125"/>
    </row>
    <row r="246" spans="4:8">
      <c r="D246" s="125"/>
      <c r="E246" s="125"/>
      <c r="F246" s="125"/>
      <c r="G246" s="125"/>
      <c r="H246" s="125"/>
    </row>
    <row r="247" spans="4:8">
      <c r="D247" s="125"/>
      <c r="E247" s="125"/>
      <c r="F247" s="125"/>
      <c r="G247" s="125"/>
      <c r="H247" s="125"/>
    </row>
    <row r="248" spans="4:8">
      <c r="D248" s="125"/>
      <c r="E248" s="125"/>
      <c r="F248" s="125"/>
      <c r="G248" s="125"/>
      <c r="H248" s="125"/>
    </row>
    <row r="249" spans="4:8">
      <c r="D249" s="125"/>
      <c r="E249" s="125"/>
      <c r="F249" s="125"/>
      <c r="G249" s="125"/>
      <c r="H249" s="125"/>
    </row>
    <row r="250" spans="4:8">
      <c r="D250" s="125"/>
      <c r="E250" s="125"/>
      <c r="F250" s="125"/>
      <c r="G250" s="125"/>
      <c r="H250" s="125"/>
    </row>
    <row r="251" spans="4:8">
      <c r="D251" s="125"/>
      <c r="E251" s="125"/>
      <c r="F251" s="125"/>
      <c r="G251" s="125"/>
      <c r="H251" s="125"/>
    </row>
    <row r="252" spans="4:8">
      <c r="D252" s="125"/>
      <c r="E252" s="125"/>
      <c r="F252" s="125"/>
      <c r="G252" s="125"/>
      <c r="H252" s="125"/>
    </row>
    <row r="253" spans="4:8">
      <c r="D253" s="125"/>
      <c r="E253" s="125"/>
      <c r="F253" s="125"/>
      <c r="G253" s="125"/>
      <c r="H253" s="125"/>
    </row>
    <row r="254" spans="4:8">
      <c r="D254" s="125"/>
      <c r="E254" s="125"/>
      <c r="F254" s="125"/>
      <c r="G254" s="125"/>
      <c r="H254" s="125"/>
    </row>
    <row r="255" spans="4:8">
      <c r="D255" s="125"/>
      <c r="E255" s="125"/>
      <c r="F255" s="125"/>
      <c r="G255" s="125"/>
      <c r="H255" s="125"/>
    </row>
    <row r="256" spans="4:8">
      <c r="D256" s="125"/>
      <c r="E256" s="125"/>
      <c r="F256" s="125"/>
      <c r="G256" s="125"/>
      <c r="H256" s="125"/>
    </row>
    <row r="257" spans="4:8">
      <c r="D257" s="125"/>
      <c r="E257" s="125"/>
      <c r="F257" s="125"/>
      <c r="G257" s="125"/>
      <c r="H257" s="125"/>
    </row>
    <row r="258" spans="4:8">
      <c r="D258" s="125"/>
      <c r="E258" s="125"/>
      <c r="F258" s="125"/>
      <c r="G258" s="125"/>
      <c r="H258" s="125"/>
    </row>
    <row r="259" spans="4:8">
      <c r="D259" s="125"/>
      <c r="E259" s="125"/>
      <c r="F259" s="125"/>
      <c r="G259" s="125"/>
      <c r="H259" s="125"/>
    </row>
    <row r="260" spans="4:8">
      <c r="D260" s="125"/>
      <c r="E260" s="125"/>
      <c r="F260" s="125"/>
      <c r="G260" s="125"/>
      <c r="H260" s="125"/>
    </row>
    <row r="261" spans="4:8">
      <c r="D261" s="125"/>
      <c r="E261" s="125"/>
      <c r="F261" s="125"/>
      <c r="G261" s="125"/>
      <c r="H261" s="125"/>
    </row>
    <row r="262" spans="4:8">
      <c r="D262" s="125"/>
      <c r="E262" s="125"/>
      <c r="F262" s="125"/>
      <c r="G262" s="125"/>
      <c r="H262" s="125"/>
    </row>
    <row r="263" spans="4:8">
      <c r="D263" s="125"/>
      <c r="E263" s="125"/>
      <c r="F263" s="125"/>
      <c r="G263" s="125"/>
      <c r="H263" s="125"/>
    </row>
    <row r="264" spans="4:8">
      <c r="D264" s="125"/>
      <c r="E264" s="125"/>
      <c r="F264" s="125"/>
      <c r="G264" s="125"/>
      <c r="H264" s="125"/>
    </row>
    <row r="265" spans="4:8">
      <c r="D265" s="125"/>
      <c r="E265" s="125"/>
      <c r="F265" s="125"/>
      <c r="G265" s="125"/>
      <c r="H265" s="125"/>
    </row>
    <row r="266" spans="4:8">
      <c r="D266" s="125"/>
      <c r="E266" s="125"/>
      <c r="F266" s="125"/>
      <c r="G266" s="125"/>
      <c r="H266" s="125"/>
    </row>
    <row r="267" spans="4:8">
      <c r="D267" s="125"/>
      <c r="E267" s="125"/>
      <c r="F267" s="125"/>
      <c r="G267" s="125"/>
      <c r="H267" s="125"/>
    </row>
    <row r="268" spans="4:8">
      <c r="D268" s="125"/>
      <c r="E268" s="125"/>
      <c r="F268" s="125"/>
      <c r="G268" s="125"/>
      <c r="H268" s="125"/>
    </row>
    <row r="269" spans="4:8">
      <c r="D269" s="125"/>
      <c r="E269" s="125"/>
      <c r="F269" s="125"/>
      <c r="G269" s="125"/>
      <c r="H269" s="125"/>
    </row>
    <row r="270" spans="4:8">
      <c r="D270" s="125"/>
      <c r="E270" s="125"/>
      <c r="F270" s="125"/>
      <c r="G270" s="125"/>
      <c r="H270" s="125"/>
    </row>
    <row r="271" spans="4:8">
      <c r="D271" s="125"/>
      <c r="E271" s="125"/>
      <c r="F271" s="125"/>
      <c r="G271" s="125"/>
      <c r="H271" s="125"/>
    </row>
    <row r="272" spans="4:8">
      <c r="D272" s="125"/>
      <c r="E272" s="125"/>
      <c r="F272" s="125"/>
      <c r="G272" s="125"/>
      <c r="H272" s="125"/>
    </row>
    <row r="273" spans="4:8">
      <c r="D273" s="125"/>
      <c r="E273" s="125"/>
      <c r="F273" s="125"/>
      <c r="G273" s="125"/>
      <c r="H273" s="125"/>
    </row>
    <row r="274" spans="4:8">
      <c r="D274" s="125"/>
      <c r="E274" s="125"/>
      <c r="F274" s="125"/>
      <c r="G274" s="125"/>
      <c r="H274" s="125"/>
    </row>
    <row r="275" spans="4:8">
      <c r="D275" s="125"/>
      <c r="E275" s="125"/>
      <c r="F275" s="125"/>
      <c r="G275" s="125"/>
      <c r="H275" s="125"/>
    </row>
    <row r="276" spans="4:8">
      <c r="D276" s="125"/>
      <c r="E276" s="125"/>
      <c r="F276" s="125"/>
      <c r="G276" s="125"/>
      <c r="H276" s="125"/>
    </row>
    <row r="277" spans="4:8">
      <c r="D277" s="125"/>
      <c r="E277" s="125"/>
      <c r="F277" s="125"/>
      <c r="G277" s="125"/>
      <c r="H277" s="125"/>
    </row>
    <row r="278" spans="4:8">
      <c r="D278" s="125"/>
      <c r="E278" s="125"/>
      <c r="F278" s="125"/>
      <c r="G278" s="125"/>
      <c r="H278" s="125"/>
    </row>
    <row r="279" spans="4:8">
      <c r="D279" s="125"/>
      <c r="E279" s="125"/>
      <c r="F279" s="125"/>
      <c r="G279" s="125"/>
      <c r="H279" s="125"/>
    </row>
    <row r="280" spans="4:8">
      <c r="D280" s="125"/>
      <c r="E280" s="125"/>
      <c r="F280" s="125"/>
      <c r="G280" s="125"/>
      <c r="H280" s="125"/>
    </row>
    <row r="281" spans="4:8">
      <c r="D281" s="125"/>
      <c r="E281" s="125"/>
      <c r="F281" s="125"/>
      <c r="G281" s="125"/>
      <c r="H281" s="125"/>
    </row>
    <row r="282" spans="4:8">
      <c r="D282" s="125"/>
      <c r="E282" s="125"/>
      <c r="F282" s="125"/>
      <c r="G282" s="125"/>
      <c r="H282" s="125"/>
    </row>
    <row r="283" spans="4:8">
      <c r="D283" s="125"/>
      <c r="E283" s="125"/>
      <c r="F283" s="125"/>
      <c r="G283" s="125"/>
      <c r="H283" s="125"/>
    </row>
    <row r="284" spans="4:8">
      <c r="D284" s="125"/>
      <c r="E284" s="125"/>
      <c r="F284" s="125"/>
      <c r="G284" s="125"/>
      <c r="H284" s="125"/>
    </row>
    <row r="285" spans="4:8">
      <c r="D285" s="125"/>
      <c r="E285" s="125"/>
      <c r="F285" s="125"/>
      <c r="G285" s="125"/>
      <c r="H285" s="125"/>
    </row>
    <row r="286" spans="4:8">
      <c r="D286" s="125"/>
      <c r="E286" s="125"/>
      <c r="F286" s="125"/>
      <c r="G286" s="125"/>
      <c r="H286" s="125"/>
    </row>
    <row r="287" spans="4:8">
      <c r="D287" s="125"/>
      <c r="E287" s="125"/>
      <c r="F287" s="125"/>
      <c r="G287" s="125"/>
      <c r="H287" s="125"/>
    </row>
    <row r="288" spans="4:8">
      <c r="D288" s="125"/>
      <c r="E288" s="125"/>
      <c r="F288" s="125"/>
      <c r="G288" s="125"/>
      <c r="H288" s="125"/>
    </row>
    <row r="289" spans="4:8">
      <c r="D289" s="125"/>
      <c r="E289" s="125"/>
      <c r="F289" s="125"/>
      <c r="G289" s="125"/>
      <c r="H289" s="125"/>
    </row>
    <row r="290" spans="4:8">
      <c r="D290" s="125"/>
      <c r="E290" s="125"/>
      <c r="F290" s="125"/>
      <c r="G290" s="125"/>
      <c r="H290" s="125"/>
    </row>
    <row r="291" spans="4:8">
      <c r="D291" s="125"/>
      <c r="E291" s="125"/>
      <c r="F291" s="125"/>
      <c r="G291" s="125"/>
      <c r="H291" s="125"/>
    </row>
    <row r="292" spans="4:8">
      <c r="D292" s="125"/>
      <c r="E292" s="125"/>
      <c r="F292" s="125"/>
      <c r="G292" s="125"/>
      <c r="H292" s="125"/>
    </row>
    <row r="293" spans="4:8">
      <c r="D293" s="125"/>
      <c r="E293" s="125"/>
      <c r="F293" s="125"/>
      <c r="G293" s="125"/>
      <c r="H293" s="125"/>
    </row>
    <row r="294" spans="4:8">
      <c r="D294" s="125"/>
      <c r="E294" s="125"/>
      <c r="F294" s="125"/>
      <c r="G294" s="125"/>
      <c r="H294" s="125"/>
    </row>
    <row r="295" spans="4:8">
      <c r="D295" s="125"/>
      <c r="E295" s="125"/>
      <c r="F295" s="125"/>
      <c r="G295" s="125"/>
      <c r="H295" s="125"/>
    </row>
    <row r="296" spans="4:8">
      <c r="D296" s="125"/>
      <c r="E296" s="125"/>
      <c r="F296" s="125"/>
      <c r="G296" s="125"/>
      <c r="H296" s="125"/>
    </row>
    <row r="297" spans="4:8">
      <c r="D297" s="125"/>
      <c r="E297" s="125"/>
      <c r="F297" s="125"/>
      <c r="G297" s="125"/>
      <c r="H297" s="125"/>
    </row>
    <row r="298" spans="4:8">
      <c r="D298" s="125"/>
      <c r="E298" s="125"/>
      <c r="F298" s="125"/>
      <c r="G298" s="125"/>
      <c r="H298" s="125"/>
    </row>
    <row r="299" spans="4:8">
      <c r="D299" s="125"/>
      <c r="E299" s="125"/>
      <c r="F299" s="125"/>
      <c r="G299" s="125"/>
      <c r="H299" s="125"/>
    </row>
    <row r="300" spans="4:8">
      <c r="D300" s="125"/>
      <c r="E300" s="125"/>
      <c r="F300" s="125"/>
      <c r="G300" s="125"/>
      <c r="H300" s="125"/>
    </row>
    <row r="301" spans="4:8">
      <c r="D301" s="125"/>
      <c r="E301" s="125"/>
      <c r="F301" s="125"/>
      <c r="G301" s="125"/>
      <c r="H301" s="125"/>
    </row>
    <row r="302" spans="4:8">
      <c r="D302" s="125"/>
      <c r="E302" s="125"/>
      <c r="F302" s="125"/>
      <c r="G302" s="125"/>
      <c r="H302" s="125"/>
    </row>
    <row r="303" spans="4:8">
      <c r="D303" s="125"/>
      <c r="E303" s="125"/>
      <c r="F303" s="125"/>
      <c r="G303" s="125"/>
      <c r="H303" s="125"/>
    </row>
    <row r="304" spans="4:8">
      <c r="D304" s="125"/>
      <c r="E304" s="125"/>
      <c r="F304" s="125"/>
      <c r="G304" s="125"/>
      <c r="H304" s="125"/>
    </row>
    <row r="305" spans="4:8">
      <c r="D305" s="125"/>
      <c r="E305" s="125"/>
      <c r="F305" s="125"/>
      <c r="G305" s="125"/>
      <c r="H305" s="125"/>
    </row>
    <row r="306" spans="4:8">
      <c r="D306" s="125"/>
      <c r="E306" s="125"/>
      <c r="F306" s="125"/>
      <c r="G306" s="125"/>
      <c r="H306" s="125"/>
    </row>
    <row r="307" spans="4:8">
      <c r="D307" s="125"/>
      <c r="E307" s="125"/>
      <c r="F307" s="125"/>
      <c r="G307" s="125"/>
      <c r="H307" s="125"/>
    </row>
    <row r="308" spans="4:8">
      <c r="D308" s="125"/>
      <c r="E308" s="125"/>
      <c r="F308" s="125"/>
      <c r="G308" s="125"/>
      <c r="H308" s="125"/>
    </row>
    <row r="309" spans="4:8">
      <c r="D309" s="125"/>
      <c r="E309" s="125"/>
      <c r="F309" s="125"/>
      <c r="G309" s="125"/>
      <c r="H309" s="125"/>
    </row>
    <row r="310" spans="4:8">
      <c r="D310" s="125"/>
      <c r="E310" s="125"/>
      <c r="F310" s="125"/>
      <c r="G310" s="125"/>
      <c r="H310" s="125"/>
    </row>
    <row r="311" spans="4:8">
      <c r="D311" s="125"/>
      <c r="E311" s="125"/>
      <c r="F311" s="125"/>
      <c r="G311" s="125"/>
      <c r="H311" s="125"/>
    </row>
    <row r="312" spans="4:8">
      <c r="D312" s="125"/>
      <c r="E312" s="125"/>
      <c r="F312" s="125"/>
      <c r="G312" s="125"/>
      <c r="H312" s="125"/>
    </row>
    <row r="313" spans="4:8">
      <c r="D313" s="125"/>
      <c r="E313" s="125"/>
      <c r="F313" s="125"/>
      <c r="G313" s="125"/>
      <c r="H313" s="125"/>
    </row>
    <row r="314" spans="4:8">
      <c r="D314" s="125"/>
      <c r="E314" s="125"/>
      <c r="F314" s="125"/>
      <c r="G314" s="125"/>
      <c r="H314" s="125"/>
    </row>
    <row r="315" spans="4:8">
      <c r="D315" s="125"/>
      <c r="E315" s="125"/>
      <c r="F315" s="125"/>
      <c r="G315" s="125"/>
      <c r="H315" s="125"/>
    </row>
    <row r="316" spans="4:8">
      <c r="D316" s="125"/>
      <c r="E316" s="125"/>
      <c r="F316" s="125"/>
      <c r="G316" s="125"/>
      <c r="H316" s="125"/>
    </row>
    <row r="317" spans="4:8">
      <c r="D317" s="125"/>
      <c r="E317" s="125"/>
      <c r="F317" s="125"/>
      <c r="G317" s="125"/>
      <c r="H317" s="125"/>
    </row>
    <row r="318" spans="4:8">
      <c r="D318" s="125"/>
      <c r="E318" s="125"/>
      <c r="F318" s="125"/>
      <c r="G318" s="125"/>
      <c r="H318" s="125"/>
    </row>
    <row r="319" spans="4:8">
      <c r="D319" s="125"/>
      <c r="E319" s="125"/>
      <c r="F319" s="125"/>
      <c r="G319" s="125"/>
      <c r="H319" s="125"/>
    </row>
    <row r="320" spans="4:8">
      <c r="D320" s="125"/>
      <c r="E320" s="125"/>
      <c r="F320" s="125"/>
      <c r="G320" s="125"/>
      <c r="H320" s="125"/>
    </row>
    <row r="321" spans="4:8">
      <c r="D321" s="125"/>
      <c r="E321" s="125"/>
      <c r="F321" s="125"/>
      <c r="G321" s="125"/>
      <c r="H321" s="125"/>
    </row>
    <row r="322" spans="4:8">
      <c r="D322" s="125"/>
      <c r="E322" s="125"/>
      <c r="F322" s="125"/>
      <c r="G322" s="125"/>
      <c r="H322" s="125"/>
    </row>
    <row r="323" spans="4:8">
      <c r="D323" s="125"/>
      <c r="E323" s="125"/>
      <c r="F323" s="125"/>
      <c r="G323" s="125"/>
      <c r="H323" s="125"/>
    </row>
    <row r="324" spans="4:8">
      <c r="D324" s="125"/>
      <c r="E324" s="125"/>
      <c r="F324" s="125"/>
      <c r="G324" s="125"/>
      <c r="H324" s="125"/>
    </row>
    <row r="325" spans="4:8">
      <c r="D325" s="125"/>
      <c r="E325" s="125"/>
      <c r="F325" s="125"/>
      <c r="G325" s="125"/>
      <c r="H325" s="125"/>
    </row>
    <row r="326" spans="4:8">
      <c r="D326" s="125"/>
      <c r="E326" s="125"/>
      <c r="F326" s="125"/>
      <c r="G326" s="125"/>
      <c r="H326" s="125"/>
    </row>
    <row r="327" spans="4:8">
      <c r="D327" s="125"/>
      <c r="E327" s="125"/>
      <c r="F327" s="125"/>
      <c r="G327" s="125"/>
      <c r="H327" s="125"/>
    </row>
    <row r="328" spans="4:8">
      <c r="D328" s="125"/>
      <c r="E328" s="125"/>
      <c r="F328" s="125"/>
      <c r="G328" s="125"/>
      <c r="H328" s="125"/>
    </row>
    <row r="329" spans="4:8">
      <c r="D329" s="125"/>
      <c r="E329" s="125"/>
      <c r="F329" s="125"/>
      <c r="G329" s="125"/>
      <c r="H329" s="125"/>
    </row>
    <row r="330" spans="4:8">
      <c r="D330" s="125"/>
      <c r="E330" s="125"/>
      <c r="F330" s="125"/>
      <c r="G330" s="125"/>
      <c r="H330" s="125"/>
    </row>
    <row r="331" spans="4:8">
      <c r="D331" s="125"/>
      <c r="E331" s="125"/>
      <c r="F331" s="125"/>
      <c r="G331" s="125"/>
      <c r="H331" s="125"/>
    </row>
    <row r="332" spans="4:8">
      <c r="D332" s="125"/>
      <c r="E332" s="125"/>
      <c r="F332" s="125"/>
      <c r="G332" s="125"/>
      <c r="H332" s="125"/>
    </row>
    <row r="333" spans="4:8">
      <c r="D333" s="125"/>
      <c r="E333" s="125"/>
      <c r="F333" s="125"/>
      <c r="G333" s="125"/>
      <c r="H333" s="125"/>
    </row>
    <row r="334" spans="4:8">
      <c r="D334" s="125"/>
      <c r="E334" s="125"/>
      <c r="F334" s="125"/>
      <c r="G334" s="125"/>
      <c r="H334" s="125"/>
    </row>
    <row r="335" spans="4:8">
      <c r="D335" s="125"/>
      <c r="E335" s="125"/>
      <c r="F335" s="125"/>
      <c r="G335" s="125"/>
      <c r="H335" s="125"/>
    </row>
    <row r="336" spans="4:8">
      <c r="D336" s="125"/>
      <c r="E336" s="125"/>
      <c r="F336" s="125"/>
      <c r="G336" s="125"/>
      <c r="H336" s="125"/>
    </row>
    <row r="337" spans="4:8">
      <c r="D337" s="125"/>
      <c r="E337" s="125"/>
      <c r="F337" s="125"/>
      <c r="G337" s="125"/>
      <c r="H337" s="125"/>
    </row>
    <row r="338" spans="4:8">
      <c r="D338" s="125"/>
      <c r="E338" s="125"/>
      <c r="F338" s="125"/>
      <c r="G338" s="125"/>
      <c r="H338" s="125"/>
    </row>
    <row r="339" spans="4:8">
      <c r="D339" s="125"/>
      <c r="E339" s="125"/>
      <c r="F339" s="125"/>
      <c r="G339" s="125"/>
      <c r="H339" s="125"/>
    </row>
    <row r="340" spans="4:8">
      <c r="D340" s="125"/>
      <c r="E340" s="125"/>
      <c r="F340" s="125"/>
      <c r="G340" s="125"/>
      <c r="H340" s="125"/>
    </row>
    <row r="341" spans="4:8">
      <c r="D341" s="125"/>
      <c r="E341" s="125"/>
      <c r="F341" s="125"/>
      <c r="G341" s="125"/>
      <c r="H341" s="125"/>
    </row>
    <row r="342" spans="4:8">
      <c r="D342" s="125"/>
      <c r="E342" s="125"/>
      <c r="F342" s="125"/>
      <c r="G342" s="125"/>
      <c r="H342" s="125"/>
    </row>
    <row r="343" spans="4:8">
      <c r="D343" s="125"/>
      <c r="E343" s="125"/>
      <c r="F343" s="125"/>
      <c r="G343" s="125"/>
      <c r="H343" s="125"/>
    </row>
    <row r="344" spans="4:8">
      <c r="D344" s="125"/>
      <c r="E344" s="125"/>
      <c r="F344" s="125"/>
      <c r="G344" s="125"/>
      <c r="H344" s="125"/>
    </row>
    <row r="345" spans="4:8">
      <c r="D345" s="125"/>
      <c r="E345" s="125"/>
      <c r="F345" s="125"/>
      <c r="G345" s="125"/>
      <c r="H345" s="125"/>
    </row>
    <row r="346" spans="4:8">
      <c r="D346" s="125"/>
      <c r="E346" s="125"/>
      <c r="F346" s="125"/>
      <c r="G346" s="125"/>
      <c r="H346" s="125"/>
    </row>
    <row r="347" spans="4:8">
      <c r="D347" s="125"/>
      <c r="E347" s="125"/>
      <c r="F347" s="125"/>
      <c r="G347" s="125"/>
      <c r="H347" s="125"/>
    </row>
    <row r="348" spans="4:8">
      <c r="D348" s="125"/>
      <c r="E348" s="125"/>
      <c r="F348" s="125"/>
      <c r="G348" s="125"/>
      <c r="H348" s="125"/>
    </row>
    <row r="349" spans="4:8">
      <c r="D349" s="125"/>
      <c r="E349" s="125"/>
      <c r="F349" s="125"/>
      <c r="G349" s="125"/>
      <c r="H349" s="125"/>
    </row>
    <row r="350" spans="4:8">
      <c r="D350" s="125"/>
      <c r="E350" s="125"/>
      <c r="F350" s="125"/>
      <c r="G350" s="125"/>
      <c r="H350" s="125"/>
    </row>
    <row r="351" spans="4:8">
      <c r="D351" s="125"/>
      <c r="E351" s="125"/>
      <c r="F351" s="125"/>
      <c r="G351" s="125"/>
      <c r="H351" s="125"/>
    </row>
    <row r="352" spans="4:8">
      <c r="D352" s="125"/>
      <c r="E352" s="125"/>
      <c r="F352" s="125"/>
      <c r="G352" s="125"/>
      <c r="H352" s="125"/>
    </row>
    <row r="353" spans="4:8">
      <c r="D353" s="125"/>
      <c r="E353" s="125"/>
      <c r="F353" s="125"/>
      <c r="G353" s="125"/>
      <c r="H353" s="125"/>
    </row>
    <row r="354" spans="4:8">
      <c r="D354" s="125"/>
      <c r="E354" s="125"/>
      <c r="F354" s="125"/>
      <c r="G354" s="125"/>
      <c r="H354" s="125"/>
    </row>
    <row r="355" spans="4:8">
      <c r="D355" s="125"/>
      <c r="E355" s="125"/>
      <c r="F355" s="125"/>
      <c r="G355" s="125"/>
      <c r="H355" s="125"/>
    </row>
    <row r="356" spans="4:8">
      <c r="D356" s="125"/>
      <c r="E356" s="125"/>
      <c r="F356" s="125"/>
      <c r="G356" s="125"/>
      <c r="H356" s="125"/>
    </row>
    <row r="357" spans="4:8">
      <c r="D357" s="125"/>
      <c r="E357" s="125"/>
      <c r="F357" s="125"/>
      <c r="G357" s="125"/>
      <c r="H357" s="125"/>
    </row>
    <row r="358" spans="4:8">
      <c r="D358" s="125"/>
      <c r="E358" s="125"/>
      <c r="F358" s="125"/>
      <c r="G358" s="125"/>
      <c r="H358" s="125"/>
    </row>
    <row r="359" spans="4:8">
      <c r="D359" s="125"/>
      <c r="E359" s="125"/>
      <c r="F359" s="125"/>
      <c r="G359" s="125"/>
      <c r="H359" s="125"/>
    </row>
    <row r="360" spans="4:8">
      <c r="D360" s="125"/>
      <c r="E360" s="125"/>
      <c r="F360" s="125"/>
      <c r="G360" s="125"/>
      <c r="H360" s="125"/>
    </row>
    <row r="361" spans="4:8">
      <c r="D361" s="125"/>
      <c r="E361" s="125"/>
      <c r="F361" s="125"/>
      <c r="G361" s="125"/>
      <c r="H361" s="125"/>
    </row>
    <row r="362" spans="4:8">
      <c r="D362" s="125"/>
      <c r="E362" s="125"/>
      <c r="F362" s="125"/>
      <c r="G362" s="125"/>
      <c r="H362" s="125"/>
    </row>
    <row r="363" spans="4:8">
      <c r="D363" s="125"/>
      <c r="E363" s="125"/>
      <c r="F363" s="125"/>
      <c r="G363" s="125"/>
      <c r="H363" s="125"/>
    </row>
    <row r="364" spans="4:8">
      <c r="D364" s="125"/>
      <c r="E364" s="125"/>
      <c r="F364" s="125"/>
      <c r="G364" s="125"/>
      <c r="H364" s="125"/>
    </row>
    <row r="365" spans="4:8">
      <c r="D365" s="125"/>
      <c r="E365" s="125"/>
      <c r="F365" s="125"/>
      <c r="G365" s="125"/>
      <c r="H365" s="125"/>
    </row>
    <row r="366" spans="4:8">
      <c r="D366" s="125"/>
      <c r="E366" s="125"/>
      <c r="F366" s="125"/>
      <c r="G366" s="125"/>
      <c r="H366" s="125"/>
    </row>
    <row r="367" spans="4:8">
      <c r="D367" s="125"/>
      <c r="E367" s="125"/>
      <c r="F367" s="125"/>
      <c r="G367" s="125"/>
      <c r="H367" s="125"/>
    </row>
    <row r="368" spans="4:8">
      <c r="D368" s="125"/>
      <c r="E368" s="125"/>
      <c r="F368" s="125"/>
      <c r="G368" s="125"/>
      <c r="H368" s="125"/>
    </row>
    <row r="369" spans="4:8">
      <c r="D369" s="125"/>
      <c r="E369" s="125"/>
      <c r="F369" s="125"/>
      <c r="G369" s="125"/>
      <c r="H369" s="125"/>
    </row>
    <row r="370" spans="4:8">
      <c r="D370" s="125"/>
      <c r="E370" s="125"/>
      <c r="F370" s="125"/>
      <c r="G370" s="125"/>
      <c r="H370" s="125"/>
    </row>
    <row r="371" spans="4:8">
      <c r="D371" s="125"/>
      <c r="E371" s="125"/>
      <c r="F371" s="125"/>
      <c r="G371" s="125"/>
      <c r="H371" s="125"/>
    </row>
    <row r="372" spans="4:8">
      <c r="D372" s="125"/>
      <c r="E372" s="125"/>
      <c r="F372" s="125"/>
      <c r="G372" s="125"/>
      <c r="H372" s="125"/>
    </row>
    <row r="373" spans="4:8">
      <c r="D373" s="125"/>
      <c r="E373" s="125"/>
      <c r="F373" s="125"/>
      <c r="G373" s="125"/>
      <c r="H373" s="125"/>
    </row>
    <row r="374" spans="4:8">
      <c r="D374" s="125"/>
      <c r="E374" s="125"/>
      <c r="F374" s="125"/>
      <c r="G374" s="125"/>
      <c r="H374" s="125"/>
    </row>
    <row r="375" spans="4:8">
      <c r="D375" s="125"/>
      <c r="E375" s="125"/>
      <c r="F375" s="125"/>
      <c r="G375" s="125"/>
      <c r="H375" s="125"/>
    </row>
    <row r="376" spans="4:8">
      <c r="D376" s="125"/>
      <c r="E376" s="125"/>
      <c r="F376" s="125"/>
      <c r="G376" s="125"/>
      <c r="H376" s="125"/>
    </row>
    <row r="377" spans="4:8">
      <c r="D377" s="125"/>
      <c r="E377" s="125"/>
      <c r="F377" s="125"/>
      <c r="G377" s="125"/>
      <c r="H377" s="125"/>
    </row>
    <row r="378" spans="4:8">
      <c r="D378" s="125"/>
      <c r="E378" s="125"/>
      <c r="F378" s="125"/>
      <c r="G378" s="125"/>
      <c r="H378" s="125"/>
    </row>
    <row r="379" spans="4:8">
      <c r="D379" s="125"/>
      <c r="E379" s="125"/>
      <c r="F379" s="125"/>
      <c r="G379" s="125"/>
      <c r="H379" s="125"/>
    </row>
    <row r="380" spans="4:8">
      <c r="D380" s="125"/>
      <c r="E380" s="125"/>
      <c r="F380" s="125"/>
      <c r="G380" s="125"/>
      <c r="H380" s="125"/>
    </row>
    <row r="381" spans="4:8">
      <c r="D381" s="125"/>
      <c r="E381" s="125"/>
      <c r="F381" s="125"/>
      <c r="G381" s="125"/>
      <c r="H381" s="125"/>
    </row>
    <row r="382" spans="4:8">
      <c r="D382" s="125"/>
      <c r="E382" s="125"/>
      <c r="F382" s="125"/>
      <c r="G382" s="125"/>
      <c r="H382" s="125"/>
    </row>
    <row r="383" spans="4:8">
      <c r="D383" s="125"/>
      <c r="E383" s="125"/>
      <c r="F383" s="125"/>
      <c r="G383" s="125"/>
      <c r="H383" s="125"/>
    </row>
    <row r="384" spans="4:8">
      <c r="D384" s="125"/>
      <c r="E384" s="125"/>
      <c r="F384" s="125"/>
      <c r="G384" s="125"/>
      <c r="H384" s="125"/>
    </row>
    <row r="385" spans="4:8">
      <c r="D385" s="125"/>
      <c r="E385" s="125"/>
      <c r="F385" s="125"/>
      <c r="G385" s="125"/>
      <c r="H385" s="125"/>
    </row>
    <row r="386" spans="4:8">
      <c r="D386" s="125"/>
      <c r="E386" s="125"/>
      <c r="F386" s="125"/>
      <c r="G386" s="125"/>
      <c r="H386" s="125"/>
    </row>
    <row r="387" spans="4:8">
      <c r="D387" s="125"/>
      <c r="E387" s="125"/>
      <c r="F387" s="125"/>
      <c r="G387" s="125"/>
      <c r="H387" s="125"/>
    </row>
    <row r="388" spans="4:8">
      <c r="D388" s="125"/>
      <c r="E388" s="125"/>
      <c r="F388" s="125"/>
      <c r="G388" s="125"/>
      <c r="H388" s="125"/>
    </row>
    <row r="389" spans="4:8">
      <c r="D389" s="125"/>
      <c r="E389" s="125"/>
      <c r="F389" s="125"/>
      <c r="G389" s="125"/>
      <c r="H389" s="125"/>
    </row>
    <row r="390" spans="4:8">
      <c r="D390" s="125"/>
      <c r="E390" s="125"/>
      <c r="F390" s="125"/>
      <c r="G390" s="125"/>
      <c r="H390" s="125"/>
    </row>
    <row r="391" spans="4:8">
      <c r="D391" s="125"/>
      <c r="E391" s="125"/>
      <c r="F391" s="125"/>
      <c r="G391" s="125"/>
      <c r="H391" s="125"/>
    </row>
    <row r="392" spans="4:8">
      <c r="D392" s="125"/>
      <c r="E392" s="125"/>
      <c r="F392" s="125"/>
      <c r="G392" s="125"/>
      <c r="H392" s="125"/>
    </row>
    <row r="393" spans="4:8">
      <c r="D393" s="125"/>
      <c r="E393" s="125"/>
      <c r="F393" s="125"/>
      <c r="G393" s="125"/>
      <c r="H393" s="125"/>
    </row>
    <row r="394" spans="4:8">
      <c r="D394" s="125"/>
      <c r="E394" s="125"/>
      <c r="F394" s="125"/>
      <c r="G394" s="125"/>
      <c r="H394" s="125"/>
    </row>
    <row r="395" spans="4:8">
      <c r="D395" s="125"/>
      <c r="E395" s="125"/>
      <c r="F395" s="125"/>
      <c r="G395" s="125"/>
      <c r="H395" s="125"/>
    </row>
    <row r="396" spans="4:8">
      <c r="D396" s="125"/>
      <c r="E396" s="125"/>
      <c r="F396" s="125"/>
      <c r="G396" s="125"/>
      <c r="H396" s="125"/>
    </row>
    <row r="397" spans="4:8">
      <c r="D397" s="125"/>
      <c r="E397" s="125"/>
      <c r="F397" s="125"/>
      <c r="G397" s="125"/>
      <c r="H397" s="125"/>
    </row>
    <row r="398" spans="4:8">
      <c r="D398" s="125"/>
      <c r="E398" s="125"/>
      <c r="F398" s="125"/>
      <c r="G398" s="125"/>
      <c r="H398" s="125"/>
    </row>
    <row r="399" spans="4:8">
      <c r="D399" s="125"/>
      <c r="E399" s="125"/>
      <c r="F399" s="125"/>
      <c r="G399" s="125"/>
      <c r="H399" s="125"/>
    </row>
    <row r="400" spans="4:8">
      <c r="D400" s="125"/>
      <c r="E400" s="125"/>
      <c r="F400" s="125"/>
      <c r="G400" s="125"/>
      <c r="H400" s="125"/>
    </row>
    <row r="401" spans="4:8">
      <c r="D401" s="125"/>
      <c r="E401" s="125"/>
      <c r="F401" s="125"/>
      <c r="G401" s="125"/>
      <c r="H401" s="125"/>
    </row>
    <row r="402" spans="4:8">
      <c r="D402" s="125"/>
      <c r="E402" s="125"/>
      <c r="F402" s="125"/>
      <c r="G402" s="125"/>
      <c r="H402" s="125"/>
    </row>
    <row r="403" spans="4:8">
      <c r="D403" s="125"/>
      <c r="E403" s="125"/>
      <c r="F403" s="125"/>
      <c r="G403" s="125"/>
      <c r="H403" s="125"/>
    </row>
    <row r="404" spans="4:8">
      <c r="D404" s="125"/>
      <c r="E404" s="125"/>
      <c r="F404" s="125"/>
      <c r="G404" s="125"/>
      <c r="H404" s="125"/>
    </row>
    <row r="405" spans="4:8">
      <c r="D405" s="125"/>
      <c r="E405" s="125"/>
      <c r="F405" s="125"/>
      <c r="G405" s="125"/>
      <c r="H405" s="125"/>
    </row>
    <row r="406" spans="4:8">
      <c r="D406" s="125"/>
      <c r="E406" s="125"/>
      <c r="F406" s="125"/>
      <c r="G406" s="125"/>
      <c r="H406" s="125"/>
    </row>
    <row r="407" spans="4:8">
      <c r="D407" s="125"/>
      <c r="E407" s="125"/>
      <c r="F407" s="125"/>
      <c r="G407" s="125"/>
      <c r="H407" s="125"/>
    </row>
    <row r="408" spans="4:8">
      <c r="D408" s="125"/>
      <c r="E408" s="125"/>
      <c r="F408" s="125"/>
      <c r="G408" s="125"/>
      <c r="H408" s="125"/>
    </row>
    <row r="409" spans="4:8">
      <c r="D409" s="125"/>
      <c r="E409" s="125"/>
      <c r="F409" s="125"/>
      <c r="G409" s="125"/>
      <c r="H409" s="125"/>
    </row>
    <row r="410" spans="4:8">
      <c r="D410" s="125"/>
      <c r="E410" s="125"/>
      <c r="F410" s="125"/>
      <c r="G410" s="125"/>
      <c r="H410" s="125"/>
    </row>
    <row r="411" spans="4:8">
      <c r="D411" s="125"/>
      <c r="E411" s="125"/>
      <c r="F411" s="125"/>
      <c r="G411" s="125"/>
      <c r="H411" s="125"/>
    </row>
    <row r="412" spans="4:8">
      <c r="D412" s="125"/>
      <c r="E412" s="125"/>
      <c r="F412" s="125"/>
      <c r="G412" s="125"/>
      <c r="H412" s="125"/>
    </row>
    <row r="413" spans="4:8">
      <c r="D413" s="125"/>
      <c r="E413" s="125"/>
      <c r="F413" s="125"/>
      <c r="G413" s="125"/>
      <c r="H413" s="125"/>
    </row>
    <row r="414" spans="4:8">
      <c r="D414" s="125"/>
      <c r="E414" s="125"/>
      <c r="F414" s="125"/>
      <c r="G414" s="125"/>
      <c r="H414" s="125"/>
    </row>
    <row r="415" spans="4:8">
      <c r="D415" s="125"/>
      <c r="E415" s="125"/>
      <c r="F415" s="125"/>
      <c r="G415" s="125"/>
      <c r="H415" s="125"/>
    </row>
    <row r="416" spans="4:8">
      <c r="D416" s="125"/>
      <c r="E416" s="125"/>
      <c r="F416" s="125"/>
      <c r="G416" s="125"/>
      <c r="H416" s="125"/>
    </row>
    <row r="417" spans="4:8">
      <c r="D417" s="125"/>
      <c r="E417" s="125"/>
      <c r="F417" s="125"/>
      <c r="G417" s="125"/>
      <c r="H417" s="125"/>
    </row>
    <row r="418" spans="4:8">
      <c r="D418" s="125"/>
      <c r="E418" s="125"/>
      <c r="F418" s="125"/>
      <c r="G418" s="125"/>
      <c r="H418" s="125"/>
    </row>
    <row r="419" spans="4:8">
      <c r="D419" s="125"/>
      <c r="E419" s="125"/>
      <c r="F419" s="125"/>
      <c r="G419" s="125"/>
      <c r="H419" s="125"/>
    </row>
    <row r="420" spans="4:8">
      <c r="D420" s="125"/>
      <c r="E420" s="125"/>
      <c r="F420" s="125"/>
      <c r="G420" s="125"/>
      <c r="H420" s="125"/>
    </row>
    <row r="421" spans="4:8">
      <c r="D421" s="125"/>
      <c r="E421" s="125"/>
      <c r="F421" s="125"/>
      <c r="G421" s="125"/>
      <c r="H421" s="125"/>
    </row>
    <row r="422" spans="4:8">
      <c r="D422" s="125"/>
      <c r="E422" s="125"/>
      <c r="F422" s="125"/>
      <c r="G422" s="125"/>
      <c r="H422" s="125"/>
    </row>
    <row r="423" spans="4:8">
      <c r="D423" s="125"/>
      <c r="E423" s="125"/>
      <c r="F423" s="125"/>
      <c r="G423" s="125"/>
      <c r="H423" s="125"/>
    </row>
    <row r="424" spans="4:8">
      <c r="D424" s="125"/>
      <c r="E424" s="125"/>
      <c r="F424" s="125"/>
      <c r="G424" s="125"/>
      <c r="H424" s="125"/>
    </row>
    <row r="425" spans="4:8">
      <c r="D425" s="125"/>
      <c r="E425" s="125"/>
      <c r="F425" s="125"/>
      <c r="G425" s="125"/>
      <c r="H425" s="125"/>
    </row>
    <row r="426" spans="4:8">
      <c r="D426" s="125"/>
      <c r="E426" s="125"/>
      <c r="F426" s="125"/>
      <c r="G426" s="125"/>
      <c r="H426" s="125"/>
    </row>
    <row r="427" spans="4:8">
      <c r="D427" s="125"/>
      <c r="E427" s="125"/>
      <c r="F427" s="125"/>
      <c r="G427" s="125"/>
      <c r="H427" s="125"/>
    </row>
    <row r="428" spans="4:8">
      <c r="D428" s="125"/>
      <c r="E428" s="125"/>
      <c r="F428" s="125"/>
      <c r="G428" s="125"/>
      <c r="H428" s="125"/>
    </row>
    <row r="429" spans="4:8">
      <c r="D429" s="125"/>
      <c r="E429" s="125"/>
      <c r="F429" s="125"/>
      <c r="G429" s="125"/>
      <c r="H429" s="125"/>
    </row>
    <row r="430" spans="4:8">
      <c r="D430" s="125"/>
      <c r="E430" s="125"/>
      <c r="F430" s="125"/>
      <c r="G430" s="125"/>
      <c r="H430" s="125"/>
    </row>
    <row r="431" spans="4:8">
      <c r="D431" s="125"/>
      <c r="E431" s="125"/>
      <c r="F431" s="125"/>
      <c r="G431" s="125"/>
      <c r="H431" s="125"/>
    </row>
    <row r="432" spans="4:8">
      <c r="D432" s="125"/>
      <c r="E432" s="125"/>
      <c r="F432" s="125"/>
      <c r="G432" s="125"/>
      <c r="H432" s="125"/>
    </row>
    <row r="433" spans="4:8">
      <c r="D433" s="125"/>
      <c r="E433" s="125"/>
      <c r="F433" s="125"/>
      <c r="G433" s="125"/>
      <c r="H433" s="125"/>
    </row>
    <row r="434" spans="4:8">
      <c r="D434" s="125"/>
      <c r="E434" s="125"/>
      <c r="F434" s="125"/>
      <c r="G434" s="125"/>
      <c r="H434" s="125"/>
    </row>
    <row r="435" spans="4:8">
      <c r="D435" s="125"/>
      <c r="E435" s="125"/>
      <c r="F435" s="125"/>
      <c r="G435" s="125"/>
      <c r="H435" s="125"/>
    </row>
    <row r="436" spans="4:8">
      <c r="D436" s="125"/>
      <c r="E436" s="125"/>
      <c r="F436" s="125"/>
      <c r="G436" s="125"/>
      <c r="H436" s="125"/>
    </row>
    <row r="437" spans="4:8">
      <c r="D437" s="125"/>
      <c r="E437" s="125"/>
      <c r="F437" s="125"/>
      <c r="G437" s="125"/>
      <c r="H437" s="125"/>
    </row>
    <row r="438" spans="4:8">
      <c r="D438" s="125"/>
      <c r="E438" s="125"/>
      <c r="F438" s="125"/>
      <c r="G438" s="125"/>
      <c r="H438" s="125"/>
    </row>
    <row r="439" spans="4:8">
      <c r="D439" s="125"/>
      <c r="E439" s="125"/>
      <c r="F439" s="125"/>
      <c r="G439" s="125"/>
      <c r="H439" s="125"/>
    </row>
    <row r="440" spans="4:8">
      <c r="D440" s="125"/>
      <c r="E440" s="125"/>
      <c r="F440" s="125"/>
      <c r="G440" s="125"/>
      <c r="H440" s="125"/>
    </row>
    <row r="441" spans="4:8">
      <c r="D441" s="125"/>
      <c r="E441" s="125"/>
      <c r="F441" s="125"/>
      <c r="G441" s="125"/>
      <c r="H441" s="125"/>
    </row>
    <row r="442" spans="4:8">
      <c r="D442" s="125"/>
      <c r="E442" s="125"/>
      <c r="F442" s="125"/>
      <c r="G442" s="125"/>
      <c r="H442" s="125"/>
    </row>
    <row r="443" spans="4:8">
      <c r="D443" s="125"/>
      <c r="E443" s="125"/>
      <c r="F443" s="125"/>
      <c r="G443" s="125"/>
      <c r="H443" s="125"/>
    </row>
    <row r="444" spans="4:8">
      <c r="D444" s="125"/>
      <c r="E444" s="125"/>
      <c r="F444" s="125"/>
      <c r="G444" s="125"/>
      <c r="H444" s="125"/>
    </row>
    <row r="445" spans="4:8">
      <c r="D445" s="125"/>
      <c r="E445" s="125"/>
      <c r="F445" s="125"/>
      <c r="G445" s="125"/>
      <c r="H445" s="125"/>
    </row>
    <row r="446" spans="4:8">
      <c r="D446" s="125"/>
      <c r="E446" s="125"/>
      <c r="F446" s="125"/>
      <c r="G446" s="125"/>
      <c r="H446" s="125"/>
    </row>
    <row r="447" spans="4:8">
      <c r="D447" s="125"/>
      <c r="E447" s="125"/>
      <c r="F447" s="125"/>
      <c r="G447" s="125"/>
      <c r="H447" s="125"/>
    </row>
    <row r="448" spans="4:8">
      <c r="D448" s="125"/>
      <c r="E448" s="125"/>
      <c r="F448" s="125"/>
      <c r="G448" s="125"/>
      <c r="H448" s="125"/>
    </row>
    <row r="449" spans="4:8">
      <c r="D449" s="125"/>
      <c r="E449" s="125"/>
      <c r="F449" s="125"/>
      <c r="G449" s="125"/>
      <c r="H449" s="125"/>
    </row>
    <row r="450" spans="4:8">
      <c r="D450" s="125"/>
      <c r="E450" s="125"/>
      <c r="F450" s="125"/>
      <c r="G450" s="125"/>
      <c r="H450" s="125"/>
    </row>
    <row r="451" spans="4:8">
      <c r="D451" s="125"/>
      <c r="E451" s="125"/>
      <c r="F451" s="125"/>
      <c r="G451" s="125"/>
      <c r="H451" s="125"/>
    </row>
    <row r="452" spans="4:8">
      <c r="D452" s="125"/>
      <c r="E452" s="125"/>
      <c r="F452" s="125"/>
      <c r="G452" s="125"/>
      <c r="H452" s="125"/>
    </row>
    <row r="453" spans="4:8">
      <c r="D453" s="125"/>
      <c r="E453" s="125"/>
      <c r="F453" s="125"/>
      <c r="G453" s="125"/>
      <c r="H453" s="125"/>
    </row>
    <row r="454" spans="4:8">
      <c r="D454" s="125"/>
      <c r="E454" s="125"/>
      <c r="F454" s="125"/>
      <c r="G454" s="125"/>
      <c r="H454" s="125"/>
    </row>
    <row r="455" spans="4:8">
      <c r="D455" s="125"/>
      <c r="E455" s="125"/>
      <c r="F455" s="125"/>
      <c r="G455" s="125"/>
      <c r="H455" s="125"/>
    </row>
    <row r="456" spans="4:8">
      <c r="D456" s="125"/>
      <c r="E456" s="125"/>
      <c r="F456" s="125"/>
      <c r="G456" s="125"/>
      <c r="H456" s="125"/>
    </row>
    <row r="457" spans="4:8">
      <c r="D457" s="125"/>
      <c r="E457" s="125"/>
      <c r="F457" s="125"/>
      <c r="G457" s="125"/>
      <c r="H457" s="125"/>
    </row>
    <row r="458" spans="4:8">
      <c r="D458" s="125"/>
      <c r="E458" s="125"/>
      <c r="F458" s="125"/>
      <c r="G458" s="125"/>
      <c r="H458" s="125"/>
    </row>
    <row r="459" spans="4:8">
      <c r="D459" s="125"/>
      <c r="E459" s="125"/>
      <c r="F459" s="125"/>
      <c r="G459" s="125"/>
      <c r="H459" s="125"/>
    </row>
    <row r="460" spans="4:8">
      <c r="D460" s="125"/>
      <c r="E460" s="125"/>
      <c r="F460" s="125"/>
      <c r="G460" s="125"/>
      <c r="H460" s="125"/>
    </row>
    <row r="461" spans="4:8">
      <c r="D461" s="125"/>
      <c r="E461" s="125"/>
      <c r="F461" s="125"/>
      <c r="G461" s="125"/>
      <c r="H461" s="125"/>
    </row>
    <row r="462" spans="4:8">
      <c r="D462" s="125"/>
      <c r="E462" s="125"/>
      <c r="F462" s="125"/>
      <c r="G462" s="125"/>
      <c r="H462" s="125"/>
    </row>
    <row r="463" spans="4:8">
      <c r="D463" s="125"/>
      <c r="E463" s="125"/>
      <c r="F463" s="125"/>
      <c r="G463" s="125"/>
      <c r="H463" s="125"/>
    </row>
    <row r="464" spans="4:8">
      <c r="D464" s="125"/>
      <c r="E464" s="125"/>
      <c r="F464" s="125"/>
      <c r="G464" s="125"/>
      <c r="H464" s="125"/>
    </row>
    <row r="465" spans="4:8">
      <c r="D465" s="125"/>
      <c r="E465" s="125"/>
      <c r="F465" s="125"/>
      <c r="G465" s="125"/>
      <c r="H465" s="125"/>
    </row>
    <row r="466" spans="4:8">
      <c r="D466" s="125"/>
      <c r="E466" s="125"/>
      <c r="F466" s="125"/>
      <c r="G466" s="125"/>
      <c r="H466" s="125"/>
    </row>
    <row r="467" spans="4:8">
      <c r="D467" s="125"/>
      <c r="E467" s="125"/>
      <c r="F467" s="125"/>
      <c r="G467" s="125"/>
      <c r="H467" s="125"/>
    </row>
    <row r="468" spans="4:8">
      <c r="D468" s="125"/>
      <c r="E468" s="125"/>
      <c r="F468" s="125"/>
      <c r="G468" s="125"/>
      <c r="H468" s="125"/>
    </row>
    <row r="469" spans="4:8">
      <c r="D469" s="125"/>
      <c r="E469" s="125"/>
      <c r="F469" s="125"/>
      <c r="G469" s="125"/>
      <c r="H469" s="125"/>
    </row>
    <row r="470" spans="4:8">
      <c r="D470" s="125"/>
      <c r="E470" s="125"/>
      <c r="F470" s="125"/>
      <c r="G470" s="125"/>
      <c r="H470" s="125"/>
    </row>
    <row r="471" spans="4:8">
      <c r="D471" s="125"/>
      <c r="E471" s="125"/>
      <c r="F471" s="125"/>
      <c r="G471" s="125"/>
      <c r="H471" s="125"/>
    </row>
    <row r="472" spans="4:8">
      <c r="D472" s="125"/>
      <c r="E472" s="125"/>
      <c r="F472" s="125"/>
      <c r="G472" s="125"/>
      <c r="H472" s="125"/>
    </row>
    <row r="473" spans="4:8">
      <c r="D473" s="125"/>
      <c r="E473" s="125"/>
      <c r="F473" s="125"/>
      <c r="G473" s="125"/>
      <c r="H473" s="125"/>
    </row>
    <row r="474" spans="4:8">
      <c r="D474" s="125"/>
      <c r="E474" s="125"/>
      <c r="F474" s="125"/>
      <c r="G474" s="125"/>
      <c r="H474" s="125"/>
    </row>
    <row r="475" spans="4:8">
      <c r="D475" s="125"/>
      <c r="E475" s="125"/>
      <c r="F475" s="125"/>
      <c r="G475" s="125"/>
      <c r="H475" s="125"/>
    </row>
    <row r="476" spans="4:8">
      <c r="D476" s="125"/>
      <c r="E476" s="125"/>
      <c r="F476" s="125"/>
      <c r="G476" s="125"/>
      <c r="H476" s="125"/>
    </row>
    <row r="477" spans="4:8">
      <c r="D477" s="125"/>
      <c r="E477" s="125"/>
      <c r="F477" s="125"/>
      <c r="G477" s="125"/>
      <c r="H477" s="125"/>
    </row>
    <row r="478" spans="4:8">
      <c r="D478" s="125"/>
      <c r="E478" s="125"/>
      <c r="F478" s="125"/>
      <c r="G478" s="125"/>
      <c r="H478" s="125"/>
    </row>
    <row r="479" spans="4:8">
      <c r="D479" s="125"/>
      <c r="E479" s="125"/>
      <c r="F479" s="125"/>
      <c r="G479" s="125"/>
      <c r="H479" s="125"/>
    </row>
    <row r="480" spans="4:8">
      <c r="D480" s="125"/>
      <c r="E480" s="125"/>
      <c r="F480" s="125"/>
      <c r="G480" s="125"/>
      <c r="H480" s="125"/>
    </row>
    <row r="481" spans="4:8">
      <c r="D481" s="125"/>
      <c r="E481" s="125"/>
      <c r="F481" s="125"/>
      <c r="G481" s="125"/>
      <c r="H481" s="125"/>
    </row>
    <row r="482" spans="4:8">
      <c r="D482" s="125"/>
      <c r="E482" s="125"/>
      <c r="F482" s="125"/>
      <c r="G482" s="125"/>
      <c r="H482" s="125"/>
    </row>
    <row r="483" spans="4:8">
      <c r="D483" s="125"/>
      <c r="E483" s="125"/>
      <c r="F483" s="125"/>
      <c r="G483" s="125"/>
      <c r="H483" s="125"/>
    </row>
    <row r="484" spans="4:8">
      <c r="D484" s="125"/>
      <c r="E484" s="125"/>
      <c r="F484" s="125"/>
      <c r="G484" s="125"/>
      <c r="H484" s="125"/>
    </row>
    <row r="485" spans="4:8">
      <c r="D485" s="125"/>
      <c r="E485" s="125"/>
      <c r="F485" s="125"/>
      <c r="G485" s="125"/>
      <c r="H485" s="125"/>
    </row>
    <row r="486" spans="4:8">
      <c r="D486" s="125"/>
      <c r="E486" s="125"/>
      <c r="F486" s="125"/>
      <c r="G486" s="125"/>
      <c r="H486" s="125"/>
    </row>
    <row r="487" spans="4:8">
      <c r="D487" s="125"/>
      <c r="E487" s="125"/>
      <c r="F487" s="125"/>
      <c r="G487" s="125"/>
      <c r="H487" s="125"/>
    </row>
    <row r="488" spans="4:8">
      <c r="D488" s="125"/>
      <c r="E488" s="125"/>
      <c r="F488" s="125"/>
      <c r="G488" s="125"/>
      <c r="H488" s="125"/>
    </row>
    <row r="489" spans="4:8">
      <c r="D489" s="125"/>
      <c r="E489" s="125"/>
      <c r="F489" s="125"/>
      <c r="G489" s="125"/>
      <c r="H489" s="125"/>
    </row>
    <row r="490" spans="4:8">
      <c r="D490" s="125"/>
      <c r="E490" s="125"/>
      <c r="F490" s="125"/>
      <c r="G490" s="125"/>
      <c r="H490" s="125"/>
    </row>
    <row r="491" spans="4:8">
      <c r="D491" s="125"/>
      <c r="E491" s="125"/>
      <c r="F491" s="125"/>
      <c r="G491" s="125"/>
      <c r="H491" s="125"/>
    </row>
    <row r="492" spans="4:8">
      <c r="D492" s="125"/>
      <c r="E492" s="125"/>
      <c r="F492" s="125"/>
      <c r="G492" s="125"/>
      <c r="H492" s="125"/>
    </row>
    <row r="493" spans="4:8">
      <c r="D493" s="125"/>
      <c r="E493" s="125"/>
      <c r="F493" s="125"/>
      <c r="G493" s="125"/>
      <c r="H493" s="125"/>
    </row>
    <row r="494" spans="4:8">
      <c r="D494" s="125"/>
      <c r="E494" s="125"/>
      <c r="F494" s="125"/>
      <c r="G494" s="125"/>
      <c r="H494" s="125"/>
    </row>
    <row r="495" spans="4:8">
      <c r="D495" s="125"/>
      <c r="E495" s="125"/>
      <c r="F495" s="125"/>
      <c r="G495" s="125"/>
      <c r="H495" s="125"/>
    </row>
    <row r="496" spans="4:8">
      <c r="D496" s="125"/>
      <c r="E496" s="125"/>
      <c r="F496" s="125"/>
      <c r="G496" s="125"/>
      <c r="H496" s="125"/>
    </row>
    <row r="497" spans="4:8">
      <c r="D497" s="125"/>
      <c r="E497" s="125"/>
      <c r="F497" s="125"/>
      <c r="G497" s="125"/>
      <c r="H497" s="125"/>
    </row>
    <row r="498" spans="4:8">
      <c r="D498" s="125"/>
      <c r="E498" s="125"/>
      <c r="F498" s="125"/>
      <c r="G498" s="125"/>
      <c r="H498" s="125"/>
    </row>
    <row r="499" spans="4:8">
      <c r="D499" s="125"/>
      <c r="E499" s="125"/>
      <c r="F499" s="125"/>
      <c r="G499" s="125"/>
      <c r="H499" s="125"/>
    </row>
    <row r="500" spans="4:8">
      <c r="D500" s="125"/>
      <c r="E500" s="125"/>
      <c r="F500" s="125"/>
      <c r="G500" s="125"/>
      <c r="H500" s="125"/>
    </row>
    <row r="501" spans="4:8">
      <c r="D501" s="125"/>
      <c r="E501" s="125"/>
      <c r="F501" s="125"/>
      <c r="G501" s="125"/>
      <c r="H501" s="125"/>
    </row>
    <row r="502" spans="4:8">
      <c r="D502" s="125"/>
      <c r="E502" s="125"/>
      <c r="F502" s="125"/>
      <c r="G502" s="125"/>
      <c r="H502" s="125"/>
    </row>
    <row r="503" spans="4:8">
      <c r="D503" s="125"/>
      <c r="E503" s="125"/>
      <c r="F503" s="125"/>
      <c r="G503" s="125"/>
      <c r="H503" s="125"/>
    </row>
    <row r="504" spans="4:8">
      <c r="D504" s="125"/>
      <c r="E504" s="125"/>
      <c r="F504" s="125"/>
      <c r="G504" s="125"/>
      <c r="H504" s="125"/>
    </row>
    <row r="505" spans="4:8">
      <c r="D505" s="125"/>
      <c r="E505" s="125"/>
      <c r="F505" s="125"/>
      <c r="G505" s="125"/>
      <c r="H505" s="125"/>
    </row>
    <row r="506" spans="4:8">
      <c r="D506" s="125"/>
      <c r="E506" s="125"/>
      <c r="F506" s="125"/>
      <c r="G506" s="125"/>
      <c r="H506" s="125"/>
    </row>
    <row r="507" spans="4:8">
      <c r="D507" s="125"/>
      <c r="E507" s="125"/>
      <c r="F507" s="125"/>
      <c r="G507" s="125"/>
      <c r="H507" s="125"/>
    </row>
    <row r="508" spans="4:8">
      <c r="D508" s="125"/>
      <c r="E508" s="125"/>
      <c r="F508" s="125"/>
      <c r="G508" s="125"/>
      <c r="H508" s="125"/>
    </row>
    <row r="509" spans="4:8">
      <c r="D509" s="125"/>
      <c r="E509" s="125"/>
      <c r="F509" s="125"/>
      <c r="G509" s="125"/>
      <c r="H509" s="125"/>
    </row>
    <row r="510" spans="4:8">
      <c r="D510" s="125"/>
      <c r="E510" s="125"/>
      <c r="F510" s="125"/>
      <c r="G510" s="125"/>
      <c r="H510" s="125"/>
    </row>
    <row r="511" spans="4:8">
      <c r="D511" s="125"/>
      <c r="E511" s="125"/>
      <c r="F511" s="125"/>
      <c r="G511" s="125"/>
      <c r="H511" s="125"/>
    </row>
    <row r="512" spans="4:8">
      <c r="D512" s="125"/>
      <c r="E512" s="125"/>
      <c r="F512" s="125"/>
      <c r="G512" s="125"/>
      <c r="H512" s="125"/>
    </row>
    <row r="513" spans="4:8">
      <c r="D513" s="125"/>
      <c r="E513" s="125"/>
      <c r="F513" s="125"/>
      <c r="G513" s="125"/>
      <c r="H513" s="125"/>
    </row>
    <row r="514" spans="4:8">
      <c r="D514" s="125"/>
      <c r="E514" s="125"/>
      <c r="F514" s="125"/>
      <c r="G514" s="125"/>
      <c r="H514" s="125"/>
    </row>
    <row r="515" spans="4:8">
      <c r="D515" s="125"/>
      <c r="E515" s="125"/>
      <c r="F515" s="125"/>
      <c r="G515" s="125"/>
      <c r="H515" s="125"/>
    </row>
    <row r="516" spans="4:8">
      <c r="D516" s="125"/>
      <c r="E516" s="125"/>
      <c r="F516" s="125"/>
      <c r="G516" s="125"/>
      <c r="H516" s="125"/>
    </row>
    <row r="517" spans="4:8">
      <c r="D517" s="125"/>
      <c r="E517" s="125"/>
      <c r="F517" s="125"/>
      <c r="G517" s="125"/>
      <c r="H517" s="125"/>
    </row>
    <row r="518" spans="4:8">
      <c r="D518" s="125"/>
      <c r="E518" s="125"/>
      <c r="F518" s="125"/>
      <c r="G518" s="125"/>
      <c r="H518" s="125"/>
    </row>
    <row r="519" spans="4:8">
      <c r="D519" s="125"/>
      <c r="E519" s="125"/>
      <c r="F519" s="125"/>
      <c r="G519" s="125"/>
      <c r="H519" s="125"/>
    </row>
    <row r="520" spans="4:8">
      <c r="D520" s="125"/>
      <c r="E520" s="125"/>
      <c r="F520" s="125"/>
      <c r="G520" s="125"/>
      <c r="H520" s="125"/>
    </row>
    <row r="521" spans="4:8">
      <c r="D521" s="125"/>
      <c r="E521" s="125"/>
      <c r="F521" s="125"/>
      <c r="G521" s="125"/>
      <c r="H521" s="125"/>
    </row>
    <row r="522" spans="4:8">
      <c r="D522" s="125"/>
      <c r="E522" s="125"/>
      <c r="F522" s="125"/>
      <c r="G522" s="125"/>
      <c r="H522" s="125"/>
    </row>
    <row r="523" spans="4:8">
      <c r="D523" s="125"/>
      <c r="E523" s="125"/>
      <c r="F523" s="125"/>
      <c r="G523" s="125"/>
      <c r="H523" s="125"/>
    </row>
    <row r="524" spans="4:8">
      <c r="D524" s="125"/>
      <c r="E524" s="125"/>
      <c r="F524" s="125"/>
      <c r="G524" s="125"/>
      <c r="H524" s="125"/>
    </row>
    <row r="525" spans="4:8">
      <c r="D525" s="125"/>
      <c r="E525" s="125"/>
      <c r="F525" s="125"/>
      <c r="G525" s="125"/>
      <c r="H525" s="125"/>
    </row>
    <row r="526" spans="4:8">
      <c r="D526" s="125"/>
      <c r="E526" s="125"/>
      <c r="F526" s="125"/>
      <c r="G526" s="125"/>
      <c r="H526" s="125"/>
    </row>
    <row r="527" spans="4:8">
      <c r="D527" s="125"/>
      <c r="E527" s="125"/>
      <c r="F527" s="125"/>
      <c r="G527" s="125"/>
      <c r="H527" s="125"/>
    </row>
    <row r="528" spans="4:8">
      <c r="D528" s="125"/>
      <c r="E528" s="125"/>
      <c r="F528" s="125"/>
      <c r="G528" s="125"/>
      <c r="H528" s="125"/>
    </row>
    <row r="529" spans="4:8">
      <c r="D529" s="125"/>
      <c r="E529" s="125"/>
      <c r="F529" s="125"/>
      <c r="G529" s="125"/>
      <c r="H529" s="125"/>
    </row>
    <row r="530" spans="4:8">
      <c r="D530" s="125"/>
      <c r="E530" s="125"/>
      <c r="F530" s="125"/>
      <c r="G530" s="125"/>
      <c r="H530" s="125"/>
    </row>
    <row r="531" spans="4:8">
      <c r="D531" s="125"/>
      <c r="E531" s="125"/>
      <c r="F531" s="125"/>
      <c r="G531" s="125"/>
      <c r="H531" s="125"/>
    </row>
    <row r="532" spans="4:8">
      <c r="D532" s="125"/>
      <c r="E532" s="125"/>
      <c r="F532" s="125"/>
      <c r="G532" s="125"/>
      <c r="H532" s="125"/>
    </row>
    <row r="533" spans="4:8">
      <c r="D533" s="125"/>
      <c r="E533" s="125"/>
      <c r="F533" s="125"/>
      <c r="G533" s="125"/>
      <c r="H533" s="125"/>
    </row>
    <row r="534" spans="4:8">
      <c r="D534" s="125"/>
      <c r="E534" s="125"/>
      <c r="F534" s="125"/>
      <c r="G534" s="125"/>
      <c r="H534" s="125"/>
    </row>
    <row r="535" spans="4:8">
      <c r="D535" s="125"/>
      <c r="E535" s="125"/>
      <c r="F535" s="125"/>
      <c r="G535" s="125"/>
      <c r="H535" s="125"/>
    </row>
    <row r="536" spans="4:8">
      <c r="D536" s="125"/>
      <c r="E536" s="125"/>
      <c r="F536" s="125"/>
      <c r="G536" s="125"/>
      <c r="H536" s="125"/>
    </row>
    <row r="537" spans="4:8">
      <c r="D537" s="125"/>
      <c r="E537" s="125"/>
      <c r="F537" s="125"/>
      <c r="G537" s="125"/>
      <c r="H537" s="125"/>
    </row>
    <row r="538" spans="4:8">
      <c r="D538" s="125"/>
      <c r="E538" s="125"/>
      <c r="F538" s="125"/>
      <c r="G538" s="125"/>
      <c r="H538" s="125"/>
    </row>
    <row r="539" spans="4:8">
      <c r="D539" s="125"/>
      <c r="E539" s="125"/>
      <c r="F539" s="125"/>
      <c r="G539" s="125"/>
      <c r="H539" s="125"/>
    </row>
    <row r="540" spans="4:8">
      <c r="D540" s="125"/>
      <c r="E540" s="125"/>
      <c r="F540" s="125"/>
      <c r="G540" s="125"/>
      <c r="H540" s="125"/>
    </row>
    <row r="541" spans="4:8">
      <c r="D541" s="125"/>
      <c r="E541" s="125"/>
      <c r="F541" s="125"/>
      <c r="G541" s="125"/>
      <c r="H541" s="125"/>
    </row>
    <row r="542" spans="4:8">
      <c r="D542" s="125"/>
      <c r="E542" s="125"/>
      <c r="F542" s="125"/>
      <c r="G542" s="125"/>
      <c r="H542" s="125"/>
    </row>
    <row r="543" spans="4:8">
      <c r="D543" s="125"/>
      <c r="E543" s="125"/>
      <c r="F543" s="125"/>
      <c r="G543" s="125"/>
      <c r="H543" s="125"/>
    </row>
    <row r="544" spans="4:8">
      <c r="D544" s="125"/>
      <c r="E544" s="125"/>
      <c r="F544" s="125"/>
      <c r="G544" s="125"/>
      <c r="H544" s="125"/>
    </row>
    <row r="545" spans="4:8">
      <c r="D545" s="125"/>
      <c r="E545" s="125"/>
      <c r="F545" s="125"/>
      <c r="G545" s="125"/>
      <c r="H545" s="125"/>
    </row>
    <row r="546" spans="4:8">
      <c r="D546" s="125"/>
      <c r="E546" s="125"/>
      <c r="F546" s="125"/>
      <c r="G546" s="125"/>
      <c r="H546" s="125"/>
    </row>
    <row r="547" spans="4:8">
      <c r="D547" s="125"/>
      <c r="E547" s="125"/>
      <c r="F547" s="125"/>
      <c r="G547" s="125"/>
      <c r="H547" s="125"/>
    </row>
    <row r="548" spans="4:8">
      <c r="D548" s="125"/>
      <c r="E548" s="125"/>
      <c r="F548" s="125"/>
      <c r="G548" s="125"/>
      <c r="H548" s="125"/>
    </row>
    <row r="549" spans="4:8">
      <c r="D549" s="125"/>
      <c r="E549" s="125"/>
      <c r="F549" s="125"/>
      <c r="G549" s="125"/>
      <c r="H549" s="125"/>
    </row>
    <row r="550" spans="4:8">
      <c r="D550" s="125"/>
      <c r="E550" s="125"/>
      <c r="F550" s="125"/>
      <c r="G550" s="125"/>
      <c r="H550" s="125"/>
    </row>
    <row r="551" spans="4:8">
      <c r="D551" s="125"/>
      <c r="E551" s="125"/>
      <c r="F551" s="125"/>
      <c r="G551" s="125"/>
      <c r="H551" s="125"/>
    </row>
    <row r="552" spans="4:8">
      <c r="D552" s="125"/>
      <c r="E552" s="125"/>
      <c r="F552" s="125"/>
      <c r="G552" s="125"/>
      <c r="H552" s="125"/>
    </row>
    <row r="553" spans="4:8">
      <c r="D553" s="125"/>
      <c r="E553" s="125"/>
      <c r="F553" s="125"/>
      <c r="G553" s="125"/>
      <c r="H553" s="125"/>
    </row>
    <row r="554" spans="4:8">
      <c r="D554" s="125"/>
      <c r="E554" s="125"/>
      <c r="F554" s="125"/>
      <c r="G554" s="125"/>
      <c r="H554" s="125"/>
    </row>
    <row r="555" spans="4:8">
      <c r="D555" s="125"/>
      <c r="E555" s="125"/>
      <c r="F555" s="125"/>
      <c r="G555" s="125"/>
      <c r="H555" s="125"/>
    </row>
    <row r="556" spans="4:8">
      <c r="D556" s="125"/>
      <c r="E556" s="125"/>
      <c r="F556" s="125"/>
      <c r="G556" s="125"/>
      <c r="H556" s="125"/>
    </row>
    <row r="557" spans="4:8">
      <c r="D557" s="125"/>
      <c r="E557" s="125"/>
      <c r="F557" s="125"/>
      <c r="G557" s="125"/>
      <c r="H557" s="125"/>
    </row>
    <row r="558" spans="4:8">
      <c r="D558" s="125"/>
      <c r="E558" s="125"/>
      <c r="F558" s="125"/>
      <c r="G558" s="125"/>
      <c r="H558" s="125"/>
    </row>
    <row r="559" spans="4:8">
      <c r="D559" s="125"/>
      <c r="E559" s="125"/>
      <c r="F559" s="125"/>
      <c r="G559" s="125"/>
      <c r="H559" s="125"/>
    </row>
    <row r="560" spans="4:8">
      <c r="D560" s="125"/>
      <c r="E560" s="125"/>
      <c r="F560" s="125"/>
      <c r="G560" s="125"/>
      <c r="H560" s="125"/>
    </row>
    <row r="561" spans="4:8">
      <c r="D561" s="125"/>
      <c r="E561" s="125"/>
      <c r="F561" s="125"/>
      <c r="G561" s="125"/>
      <c r="H561" s="125"/>
    </row>
    <row r="562" spans="4:8">
      <c r="D562" s="125"/>
      <c r="E562" s="125"/>
      <c r="F562" s="125"/>
      <c r="G562" s="125"/>
      <c r="H562" s="125"/>
    </row>
    <row r="563" spans="4:8">
      <c r="D563" s="125"/>
      <c r="E563" s="125"/>
      <c r="F563" s="125"/>
      <c r="G563" s="125"/>
      <c r="H563" s="125"/>
    </row>
    <row r="564" spans="4:8">
      <c r="D564" s="125"/>
      <c r="E564" s="125"/>
      <c r="F564" s="125"/>
      <c r="G564" s="125"/>
      <c r="H564" s="125"/>
    </row>
    <row r="565" spans="4:8">
      <c r="D565" s="125"/>
      <c r="E565" s="125"/>
      <c r="F565" s="125"/>
      <c r="G565" s="125"/>
      <c r="H565" s="125"/>
    </row>
    <row r="566" spans="4:8">
      <c r="D566" s="125"/>
      <c r="E566" s="125"/>
      <c r="F566" s="125"/>
      <c r="G566" s="125"/>
      <c r="H566" s="125"/>
    </row>
    <row r="567" spans="4:8">
      <c r="D567" s="125"/>
      <c r="E567" s="125"/>
      <c r="F567" s="125"/>
      <c r="G567" s="125"/>
      <c r="H567" s="125"/>
    </row>
    <row r="568" spans="4:8">
      <c r="D568" s="125"/>
      <c r="E568" s="125"/>
      <c r="F568" s="125"/>
      <c r="G568" s="125"/>
      <c r="H568" s="125"/>
    </row>
    <row r="569" spans="4:8">
      <c r="D569" s="125"/>
      <c r="E569" s="125"/>
      <c r="F569" s="125"/>
      <c r="G569" s="125"/>
      <c r="H569" s="125"/>
    </row>
    <row r="570" spans="4:8">
      <c r="D570" s="125"/>
      <c r="E570" s="125"/>
      <c r="F570" s="125"/>
      <c r="G570" s="125"/>
      <c r="H570" s="125"/>
    </row>
    <row r="571" spans="4:8">
      <c r="D571" s="125"/>
      <c r="E571" s="125"/>
      <c r="F571" s="125"/>
      <c r="G571" s="125"/>
      <c r="H571" s="125"/>
    </row>
    <row r="572" spans="4:8">
      <c r="D572" s="125"/>
      <c r="E572" s="125"/>
      <c r="F572" s="125"/>
      <c r="G572" s="125"/>
      <c r="H572" s="125"/>
    </row>
    <row r="573" spans="4:8">
      <c r="D573" s="125"/>
      <c r="E573" s="125"/>
      <c r="F573" s="125"/>
      <c r="G573" s="125"/>
      <c r="H573" s="125"/>
    </row>
    <row r="574" spans="4:8">
      <c r="D574" s="125"/>
      <c r="E574" s="125"/>
      <c r="F574" s="125"/>
      <c r="G574" s="125"/>
      <c r="H574" s="125"/>
    </row>
    <row r="575" spans="4:8">
      <c r="D575" s="125"/>
      <c r="E575" s="125"/>
      <c r="F575" s="125"/>
      <c r="G575" s="125"/>
      <c r="H575" s="125"/>
    </row>
    <row r="576" spans="4:8">
      <c r="D576" s="125"/>
      <c r="E576" s="125"/>
      <c r="F576" s="125"/>
      <c r="G576" s="125"/>
      <c r="H576" s="125"/>
    </row>
    <row r="577" spans="4:8">
      <c r="D577" s="125"/>
      <c r="E577" s="125"/>
      <c r="F577" s="125"/>
      <c r="G577" s="125"/>
      <c r="H577" s="125"/>
    </row>
    <row r="578" spans="4:8">
      <c r="D578" s="125"/>
      <c r="E578" s="125"/>
      <c r="F578" s="125"/>
      <c r="G578" s="125"/>
      <c r="H578" s="125"/>
    </row>
    <row r="579" spans="4:8">
      <c r="D579" s="125"/>
      <c r="E579" s="125"/>
      <c r="F579" s="125"/>
      <c r="G579" s="125"/>
      <c r="H579" s="125"/>
    </row>
    <row r="580" spans="4:8">
      <c r="D580" s="125"/>
      <c r="E580" s="125"/>
      <c r="F580" s="125"/>
      <c r="G580" s="125"/>
      <c r="H580" s="125"/>
    </row>
    <row r="581" spans="4:8">
      <c r="D581" s="125"/>
      <c r="E581" s="125"/>
      <c r="F581" s="125"/>
      <c r="G581" s="125"/>
      <c r="H581" s="125"/>
    </row>
    <row r="582" spans="4:8">
      <c r="D582" s="125"/>
      <c r="E582" s="125"/>
      <c r="F582" s="125"/>
      <c r="G582" s="125"/>
      <c r="H582" s="125"/>
    </row>
    <row r="583" spans="4:8">
      <c r="D583" s="125"/>
      <c r="E583" s="125"/>
      <c r="F583" s="125"/>
      <c r="G583" s="125"/>
      <c r="H583" s="125"/>
    </row>
    <row r="584" spans="4:8">
      <c r="D584" s="125"/>
      <c r="E584" s="125"/>
      <c r="F584" s="125"/>
      <c r="G584" s="125"/>
      <c r="H584" s="125"/>
    </row>
    <row r="585" spans="4:8">
      <c r="D585" s="125"/>
      <c r="E585" s="125"/>
      <c r="F585" s="125"/>
      <c r="G585" s="125"/>
      <c r="H585" s="125"/>
    </row>
    <row r="586" spans="4:8">
      <c r="D586" s="125"/>
      <c r="E586" s="125"/>
      <c r="F586" s="125"/>
      <c r="G586" s="125"/>
      <c r="H586" s="125"/>
    </row>
    <row r="587" spans="4:8">
      <c r="D587" s="125"/>
      <c r="E587" s="125"/>
      <c r="F587" s="125"/>
      <c r="G587" s="125"/>
      <c r="H587" s="125"/>
    </row>
    <row r="588" spans="4:8">
      <c r="D588" s="125"/>
      <c r="E588" s="125"/>
      <c r="F588" s="125"/>
      <c r="G588" s="125"/>
      <c r="H588" s="125"/>
    </row>
    <row r="589" spans="4:8">
      <c r="D589" s="125"/>
      <c r="E589" s="125"/>
      <c r="F589" s="125"/>
      <c r="G589" s="125"/>
      <c r="H589" s="125"/>
    </row>
    <row r="590" spans="4:8">
      <c r="D590" s="125"/>
      <c r="E590" s="125"/>
      <c r="F590" s="125"/>
      <c r="G590" s="125"/>
      <c r="H590" s="125"/>
    </row>
    <row r="591" spans="4:8">
      <c r="D591" s="125"/>
      <c r="E591" s="125"/>
      <c r="F591" s="125"/>
      <c r="G591" s="125"/>
      <c r="H591" s="125"/>
    </row>
    <row r="592" spans="4:8">
      <c r="D592" s="125"/>
      <c r="E592" s="125"/>
      <c r="F592" s="125"/>
      <c r="G592" s="125"/>
      <c r="H592" s="125"/>
    </row>
    <row r="593" spans="4:8">
      <c r="D593" s="125"/>
      <c r="E593" s="125"/>
      <c r="F593" s="125"/>
      <c r="G593" s="125"/>
      <c r="H593" s="125"/>
    </row>
    <row r="594" spans="4:8">
      <c r="D594" s="125"/>
      <c r="E594" s="125"/>
      <c r="F594" s="125"/>
      <c r="G594" s="125"/>
      <c r="H594" s="125"/>
    </row>
    <row r="595" spans="4:8">
      <c r="D595" s="125"/>
      <c r="E595" s="125"/>
      <c r="F595" s="125"/>
      <c r="G595" s="125"/>
      <c r="H595" s="125"/>
    </row>
    <row r="596" spans="4:8">
      <c r="D596" s="125"/>
      <c r="E596" s="125"/>
      <c r="F596" s="125"/>
      <c r="G596" s="125"/>
      <c r="H596" s="125"/>
    </row>
    <row r="597" spans="4:8">
      <c r="D597" s="125"/>
      <c r="E597" s="125"/>
      <c r="F597" s="125"/>
      <c r="G597" s="125"/>
      <c r="H597" s="125"/>
    </row>
    <row r="598" spans="4:8">
      <c r="D598" s="125"/>
      <c r="E598" s="125"/>
      <c r="F598" s="125"/>
      <c r="G598" s="125"/>
      <c r="H598" s="125"/>
    </row>
    <row r="599" spans="4:8">
      <c r="D599" s="125"/>
      <c r="E599" s="125"/>
      <c r="F599" s="125"/>
      <c r="G599" s="125"/>
      <c r="H599" s="125"/>
    </row>
    <row r="600" spans="4:8">
      <c r="D600" s="125"/>
      <c r="E600" s="125"/>
      <c r="F600" s="125"/>
      <c r="G600" s="125"/>
      <c r="H600" s="125"/>
    </row>
    <row r="601" spans="4:8">
      <c r="D601" s="125"/>
      <c r="E601" s="125"/>
      <c r="F601" s="125"/>
      <c r="G601" s="125"/>
      <c r="H601" s="125"/>
    </row>
    <row r="602" spans="4:8">
      <c r="D602" s="125"/>
      <c r="E602" s="125"/>
      <c r="F602" s="125"/>
      <c r="G602" s="125"/>
      <c r="H602" s="125"/>
    </row>
    <row r="603" spans="4:8">
      <c r="D603" s="125"/>
      <c r="E603" s="125"/>
      <c r="F603" s="125"/>
      <c r="G603" s="125"/>
      <c r="H603" s="125"/>
    </row>
    <row r="604" spans="4:8">
      <c r="D604" s="125"/>
      <c r="E604" s="125"/>
      <c r="F604" s="125"/>
      <c r="G604" s="125"/>
      <c r="H604" s="125"/>
    </row>
    <row r="605" spans="4:8">
      <c r="D605" s="125"/>
      <c r="E605" s="125"/>
      <c r="F605" s="125"/>
      <c r="G605" s="125"/>
      <c r="H605" s="125"/>
    </row>
    <row r="606" spans="4:8">
      <c r="D606" s="125"/>
      <c r="E606" s="125"/>
      <c r="F606" s="125"/>
      <c r="G606" s="125"/>
      <c r="H606" s="125"/>
    </row>
    <row r="607" spans="4:8">
      <c r="D607" s="125"/>
      <c r="E607" s="125"/>
      <c r="F607" s="125"/>
      <c r="G607" s="125"/>
      <c r="H607" s="125"/>
    </row>
    <row r="608" spans="4:8">
      <c r="D608" s="125"/>
      <c r="E608" s="125"/>
      <c r="F608" s="125"/>
      <c r="G608" s="125"/>
      <c r="H608" s="125"/>
    </row>
    <row r="609" spans="4:8">
      <c r="D609" s="125"/>
      <c r="E609" s="125"/>
      <c r="F609" s="125"/>
      <c r="G609" s="125"/>
      <c r="H609" s="125"/>
    </row>
    <row r="610" spans="4:8">
      <c r="D610" s="125"/>
      <c r="E610" s="125"/>
      <c r="F610" s="125"/>
      <c r="G610" s="125"/>
      <c r="H610" s="125"/>
    </row>
    <row r="611" spans="4:8">
      <c r="D611" s="125"/>
      <c r="E611" s="125"/>
      <c r="F611" s="125"/>
      <c r="G611" s="125"/>
      <c r="H611" s="125"/>
    </row>
    <row r="612" spans="4:8">
      <c r="D612" s="125"/>
      <c r="E612" s="125"/>
      <c r="F612" s="125"/>
      <c r="G612" s="125"/>
      <c r="H612" s="125"/>
    </row>
    <row r="613" spans="4:8">
      <c r="D613" s="125"/>
      <c r="E613" s="125"/>
      <c r="F613" s="125"/>
      <c r="G613" s="125"/>
      <c r="H613" s="125"/>
    </row>
    <row r="614" spans="4:8">
      <c r="D614" s="125"/>
      <c r="E614" s="125"/>
      <c r="F614" s="125"/>
      <c r="G614" s="125"/>
      <c r="H614" s="125"/>
    </row>
    <row r="615" spans="4:8">
      <c r="D615" s="125"/>
      <c r="E615" s="125"/>
      <c r="F615" s="125"/>
      <c r="G615" s="125"/>
      <c r="H615" s="125"/>
    </row>
    <row r="616" spans="4:8">
      <c r="D616" s="125"/>
      <c r="E616" s="125"/>
      <c r="F616" s="125"/>
      <c r="G616" s="125"/>
      <c r="H616" s="125"/>
    </row>
    <row r="617" spans="4:8">
      <c r="D617" s="125"/>
      <c r="E617" s="125"/>
      <c r="F617" s="125"/>
      <c r="G617" s="125"/>
      <c r="H617" s="125"/>
    </row>
    <row r="618" spans="4:8">
      <c r="D618" s="125"/>
      <c r="E618" s="125"/>
      <c r="F618" s="125"/>
      <c r="G618" s="125"/>
      <c r="H618" s="125"/>
    </row>
    <row r="619" spans="4:8">
      <c r="D619" s="125"/>
      <c r="E619" s="125"/>
      <c r="F619" s="125"/>
      <c r="G619" s="125"/>
      <c r="H619" s="125"/>
    </row>
    <row r="620" spans="4:8">
      <c r="D620" s="125"/>
      <c r="E620" s="125"/>
      <c r="F620" s="125"/>
      <c r="G620" s="125"/>
      <c r="H620" s="125"/>
    </row>
    <row r="621" spans="4:8">
      <c r="D621" s="125"/>
      <c r="E621" s="125"/>
      <c r="F621" s="125"/>
      <c r="G621" s="125"/>
      <c r="H621" s="125"/>
    </row>
    <row r="622" spans="4:8">
      <c r="D622" s="125"/>
      <c r="E622" s="125"/>
      <c r="F622" s="125"/>
      <c r="G622" s="125"/>
      <c r="H622" s="125"/>
    </row>
    <row r="623" spans="4:8">
      <c r="D623" s="125"/>
      <c r="E623" s="125"/>
      <c r="F623" s="125"/>
      <c r="G623" s="125"/>
      <c r="H623" s="125"/>
    </row>
    <row r="624" spans="4:8">
      <c r="D624" s="125"/>
      <c r="E624" s="125"/>
      <c r="F624" s="125"/>
      <c r="G624" s="125"/>
      <c r="H624" s="125"/>
    </row>
    <row r="625" spans="4:8">
      <c r="D625" s="125"/>
      <c r="E625" s="125"/>
      <c r="F625" s="125"/>
      <c r="G625" s="125"/>
      <c r="H625" s="125"/>
    </row>
    <row r="626" spans="4:8">
      <c r="D626" s="125"/>
      <c r="E626" s="125"/>
      <c r="F626" s="125"/>
      <c r="G626" s="125"/>
      <c r="H626" s="125"/>
    </row>
    <row r="627" spans="4:8">
      <c r="D627" s="125"/>
      <c r="E627" s="125"/>
      <c r="F627" s="125"/>
      <c r="G627" s="125"/>
      <c r="H627" s="125"/>
    </row>
    <row r="628" spans="4:8">
      <c r="D628" s="125"/>
      <c r="E628" s="125"/>
      <c r="F628" s="125"/>
      <c r="G628" s="125"/>
      <c r="H628" s="125"/>
    </row>
    <row r="629" spans="4:8">
      <c r="D629" s="125"/>
      <c r="E629" s="125"/>
      <c r="F629" s="125"/>
      <c r="G629" s="125"/>
      <c r="H629" s="125"/>
    </row>
    <row r="630" spans="4:8">
      <c r="D630" s="125"/>
      <c r="E630" s="125"/>
      <c r="F630" s="125"/>
      <c r="G630" s="125"/>
      <c r="H630" s="125"/>
    </row>
    <row r="631" spans="4:8">
      <c r="D631" s="125"/>
      <c r="E631" s="125"/>
      <c r="F631" s="125"/>
      <c r="G631" s="125"/>
      <c r="H631" s="125"/>
    </row>
    <row r="632" spans="4:8">
      <c r="D632" s="125"/>
      <c r="E632" s="125"/>
      <c r="F632" s="125"/>
      <c r="G632" s="125"/>
      <c r="H632" s="125"/>
    </row>
    <row r="633" spans="4:8">
      <c r="D633" s="125"/>
      <c r="E633" s="125"/>
      <c r="F633" s="125"/>
      <c r="G633" s="125"/>
      <c r="H633" s="125"/>
    </row>
    <row r="634" spans="4:8">
      <c r="D634" s="125"/>
      <c r="E634" s="125"/>
      <c r="F634" s="125"/>
      <c r="G634" s="125"/>
      <c r="H634" s="125"/>
    </row>
    <row r="635" spans="4:8">
      <c r="D635" s="125"/>
      <c r="E635" s="125"/>
      <c r="F635" s="125"/>
      <c r="G635" s="125"/>
      <c r="H635" s="125"/>
    </row>
    <row r="636" spans="4:8">
      <c r="D636" s="125"/>
      <c r="E636" s="125"/>
      <c r="F636" s="125"/>
      <c r="G636" s="125"/>
      <c r="H636" s="125"/>
    </row>
    <row r="637" spans="4:8">
      <c r="D637" s="125"/>
      <c r="E637" s="125"/>
      <c r="F637" s="125"/>
      <c r="G637" s="125"/>
      <c r="H637" s="125"/>
    </row>
    <row r="638" spans="4:8">
      <c r="D638" s="125"/>
      <c r="E638" s="125"/>
      <c r="F638" s="125"/>
      <c r="G638" s="125"/>
      <c r="H638" s="125"/>
    </row>
    <row r="639" spans="4:8">
      <c r="D639" s="125"/>
      <c r="E639" s="125"/>
      <c r="F639" s="125"/>
      <c r="G639" s="125"/>
      <c r="H639" s="125"/>
    </row>
    <row r="640" spans="4:8">
      <c r="D640" s="125"/>
      <c r="E640" s="125"/>
      <c r="F640" s="125"/>
      <c r="G640" s="125"/>
      <c r="H640" s="125"/>
    </row>
    <row r="641" spans="4:8">
      <c r="D641" s="125"/>
      <c r="E641" s="125"/>
      <c r="F641" s="125"/>
      <c r="G641" s="125"/>
      <c r="H641" s="125"/>
    </row>
    <row r="642" spans="4:8">
      <c r="D642" s="125"/>
      <c r="E642" s="125"/>
      <c r="F642" s="125"/>
      <c r="G642" s="125"/>
      <c r="H642" s="125"/>
    </row>
    <row r="643" spans="4:8">
      <c r="D643" s="125"/>
      <c r="E643" s="125"/>
      <c r="F643" s="125"/>
      <c r="G643" s="125"/>
      <c r="H643" s="125"/>
    </row>
    <row r="644" spans="4:8">
      <c r="D644" s="125"/>
      <c r="E644" s="125"/>
      <c r="F644" s="125"/>
      <c r="G644" s="125"/>
      <c r="H644" s="125"/>
    </row>
    <row r="645" spans="4:8">
      <c r="D645" s="125"/>
      <c r="E645" s="125"/>
      <c r="F645" s="125"/>
      <c r="G645" s="125"/>
      <c r="H645" s="125"/>
    </row>
    <row r="646" spans="4:8">
      <c r="D646" s="125"/>
      <c r="E646" s="125"/>
      <c r="F646" s="125"/>
      <c r="G646" s="125"/>
      <c r="H646" s="125"/>
    </row>
    <row r="647" spans="4:8">
      <c r="D647" s="125"/>
      <c r="E647" s="125"/>
      <c r="F647" s="125"/>
      <c r="G647" s="125"/>
      <c r="H647" s="125"/>
    </row>
    <row r="648" spans="4:8">
      <c r="D648" s="125"/>
      <c r="E648" s="125"/>
      <c r="F648" s="125"/>
      <c r="G648" s="125"/>
      <c r="H648" s="125"/>
    </row>
    <row r="649" spans="4:8">
      <c r="D649" s="125"/>
      <c r="E649" s="125"/>
      <c r="F649" s="125"/>
      <c r="G649" s="125"/>
      <c r="H649" s="125"/>
    </row>
    <row r="650" spans="4:8">
      <c r="D650" s="125"/>
      <c r="E650" s="125"/>
      <c r="F650" s="125"/>
      <c r="G650" s="125"/>
      <c r="H650" s="125"/>
    </row>
    <row r="651" spans="4:8">
      <c r="D651" s="125"/>
      <c r="E651" s="125"/>
      <c r="F651" s="125"/>
      <c r="G651" s="125"/>
      <c r="H651" s="125"/>
    </row>
    <row r="652" spans="4:8">
      <c r="D652" s="125"/>
      <c r="E652" s="125"/>
      <c r="F652" s="125"/>
      <c r="G652" s="125"/>
      <c r="H652" s="125"/>
    </row>
    <row r="653" spans="4:8">
      <c r="D653" s="125"/>
      <c r="E653" s="125"/>
      <c r="F653" s="125"/>
      <c r="G653" s="125"/>
      <c r="H653" s="125"/>
    </row>
    <row r="654" spans="4:8">
      <c r="D654" s="125"/>
      <c r="E654" s="125"/>
      <c r="F654" s="125"/>
      <c r="G654" s="125"/>
      <c r="H654" s="125"/>
    </row>
    <row r="655" spans="4:8">
      <c r="D655" s="125"/>
      <c r="E655" s="125"/>
      <c r="F655" s="125"/>
      <c r="G655" s="125"/>
      <c r="H655" s="125"/>
    </row>
    <row r="656" spans="4:8">
      <c r="D656" s="125"/>
      <c r="E656" s="125"/>
      <c r="F656" s="125"/>
      <c r="G656" s="125"/>
      <c r="H656" s="125"/>
    </row>
    <row r="657" spans="4:8">
      <c r="D657" s="125"/>
      <c r="E657" s="125"/>
      <c r="F657" s="125"/>
      <c r="G657" s="125"/>
      <c r="H657" s="125"/>
    </row>
    <row r="658" spans="4:8">
      <c r="D658" s="125"/>
      <c r="E658" s="125"/>
      <c r="F658" s="125"/>
      <c r="G658" s="125"/>
      <c r="H658" s="125"/>
    </row>
    <row r="659" spans="4:8">
      <c r="D659" s="125"/>
      <c r="E659" s="125"/>
      <c r="F659" s="125"/>
      <c r="G659" s="125"/>
      <c r="H659" s="125"/>
    </row>
    <row r="660" spans="4:8">
      <c r="D660" s="125"/>
      <c r="E660" s="125"/>
      <c r="F660" s="125"/>
      <c r="G660" s="125"/>
      <c r="H660" s="125"/>
    </row>
    <row r="661" spans="4:8">
      <c r="D661" s="125"/>
      <c r="E661" s="125"/>
      <c r="F661" s="125"/>
      <c r="G661" s="125"/>
      <c r="H661" s="125"/>
    </row>
    <row r="662" spans="4:8">
      <c r="D662" s="125"/>
      <c r="E662" s="125"/>
      <c r="F662" s="125"/>
      <c r="G662" s="125"/>
      <c r="H662" s="125"/>
    </row>
    <row r="663" spans="4:8">
      <c r="D663" s="125"/>
      <c r="E663" s="125"/>
      <c r="F663" s="125"/>
      <c r="G663" s="125"/>
      <c r="H663" s="125"/>
    </row>
    <row r="664" spans="4:8">
      <c r="D664" s="125"/>
      <c r="E664" s="125"/>
      <c r="F664" s="125"/>
      <c r="G664" s="125"/>
      <c r="H664" s="125"/>
    </row>
    <row r="665" spans="4:8">
      <c r="D665" s="125"/>
      <c r="E665" s="125"/>
      <c r="F665" s="125"/>
      <c r="G665" s="125"/>
      <c r="H665" s="125"/>
    </row>
    <row r="666" spans="4:8">
      <c r="D666" s="125"/>
      <c r="E666" s="125"/>
      <c r="F666" s="125"/>
      <c r="G666" s="125"/>
      <c r="H666" s="125"/>
    </row>
    <row r="667" spans="4:8">
      <c r="D667" s="125"/>
      <c r="E667" s="125"/>
      <c r="F667" s="125"/>
      <c r="G667" s="125"/>
      <c r="H667" s="125"/>
    </row>
    <row r="668" spans="4:8">
      <c r="D668" s="125"/>
      <c r="E668" s="125"/>
      <c r="F668" s="125"/>
      <c r="G668" s="125"/>
      <c r="H668" s="125"/>
    </row>
    <row r="669" spans="4:8">
      <c r="D669" s="125"/>
      <c r="E669" s="125"/>
      <c r="F669" s="125"/>
      <c r="G669" s="125"/>
      <c r="H669" s="125"/>
    </row>
    <row r="670" spans="4:8">
      <c r="D670" s="125"/>
      <c r="E670" s="125"/>
      <c r="F670" s="125"/>
      <c r="G670" s="125"/>
      <c r="H670" s="125"/>
    </row>
    <row r="671" spans="4:8">
      <c r="D671" s="125"/>
      <c r="E671" s="125"/>
      <c r="F671" s="125"/>
      <c r="G671" s="125"/>
      <c r="H671" s="125"/>
    </row>
    <row r="672" spans="4:8">
      <c r="D672" s="125"/>
      <c r="E672" s="125"/>
      <c r="F672" s="125"/>
      <c r="G672" s="125"/>
      <c r="H672" s="125"/>
    </row>
    <row r="673" spans="4:8">
      <c r="D673" s="125"/>
      <c r="E673" s="125"/>
      <c r="F673" s="125"/>
      <c r="G673" s="125"/>
      <c r="H673" s="125"/>
    </row>
    <row r="674" spans="4:8">
      <c r="D674" s="125"/>
      <c r="E674" s="125"/>
      <c r="F674" s="125"/>
      <c r="G674" s="125"/>
      <c r="H674" s="125"/>
    </row>
    <row r="675" spans="4:8">
      <c r="D675" s="125"/>
      <c r="E675" s="125"/>
      <c r="F675" s="125"/>
      <c r="G675" s="125"/>
      <c r="H675" s="125"/>
    </row>
    <row r="676" spans="4:8">
      <c r="D676" s="125"/>
      <c r="E676" s="125"/>
      <c r="F676" s="125"/>
      <c r="G676" s="125"/>
      <c r="H676" s="125"/>
    </row>
    <row r="677" spans="4:8">
      <c r="D677" s="125"/>
      <c r="E677" s="125"/>
      <c r="F677" s="125"/>
      <c r="G677" s="125"/>
      <c r="H677" s="125"/>
    </row>
    <row r="678" spans="4:8">
      <c r="D678" s="125"/>
      <c r="E678" s="125"/>
      <c r="F678" s="125"/>
      <c r="G678" s="125"/>
      <c r="H678" s="125"/>
    </row>
    <row r="679" spans="4:8">
      <c r="D679" s="125"/>
      <c r="E679" s="125"/>
      <c r="F679" s="125"/>
      <c r="G679" s="125"/>
      <c r="H679" s="125"/>
    </row>
    <row r="680" spans="4:8">
      <c r="D680" s="125"/>
      <c r="E680" s="125"/>
      <c r="F680" s="125"/>
      <c r="G680" s="125"/>
      <c r="H680" s="125"/>
    </row>
    <row r="681" spans="4:8">
      <c r="D681" s="125"/>
      <c r="E681" s="125"/>
      <c r="F681" s="125"/>
      <c r="G681" s="125"/>
      <c r="H681" s="125"/>
    </row>
    <row r="682" spans="4:8">
      <c r="D682" s="125"/>
      <c r="E682" s="125"/>
      <c r="F682" s="125"/>
      <c r="G682" s="125"/>
      <c r="H682" s="125"/>
    </row>
    <row r="683" spans="4:8">
      <c r="D683" s="125"/>
      <c r="E683" s="125"/>
      <c r="F683" s="125"/>
      <c r="G683" s="125"/>
      <c r="H683" s="125"/>
    </row>
    <row r="684" spans="4:8">
      <c r="D684" s="125"/>
      <c r="E684" s="125"/>
      <c r="F684" s="125"/>
      <c r="G684" s="125"/>
      <c r="H684" s="125"/>
    </row>
    <row r="685" spans="4:8">
      <c r="D685" s="125"/>
      <c r="E685" s="125"/>
      <c r="F685" s="125"/>
      <c r="G685" s="125"/>
      <c r="H685" s="125"/>
    </row>
    <row r="686" spans="4:8">
      <c r="D686" s="125"/>
      <c r="E686" s="125"/>
      <c r="F686" s="125"/>
      <c r="G686" s="125"/>
      <c r="H686" s="125"/>
    </row>
    <row r="687" spans="4:8">
      <c r="D687" s="125"/>
      <c r="E687" s="125"/>
      <c r="F687" s="125"/>
      <c r="G687" s="125"/>
      <c r="H687" s="125"/>
    </row>
    <row r="688" spans="4:8">
      <c r="D688" s="125"/>
      <c r="E688" s="125"/>
      <c r="F688" s="125"/>
      <c r="G688" s="125"/>
      <c r="H688" s="125"/>
    </row>
    <row r="689" spans="4:8">
      <c r="D689" s="125"/>
      <c r="E689" s="125"/>
      <c r="F689" s="125"/>
      <c r="G689" s="125"/>
      <c r="H689" s="125"/>
    </row>
    <row r="690" spans="4:8">
      <c r="D690" s="125"/>
      <c r="E690" s="125"/>
      <c r="F690" s="125"/>
      <c r="G690" s="125"/>
      <c r="H690" s="125"/>
    </row>
    <row r="691" spans="4:8">
      <c r="D691" s="125"/>
      <c r="E691" s="125"/>
      <c r="F691" s="125"/>
      <c r="G691" s="125"/>
      <c r="H691" s="125"/>
    </row>
    <row r="692" spans="4:8">
      <c r="D692" s="125"/>
      <c r="E692" s="125"/>
      <c r="F692" s="125"/>
      <c r="G692" s="125"/>
      <c r="H692" s="125"/>
    </row>
    <row r="693" spans="4:8">
      <c r="D693" s="125"/>
      <c r="E693" s="125"/>
      <c r="F693" s="125"/>
      <c r="G693" s="125"/>
      <c r="H693" s="125"/>
    </row>
    <row r="694" spans="4:8">
      <c r="D694" s="125"/>
      <c r="E694" s="125"/>
      <c r="F694" s="125"/>
      <c r="G694" s="125"/>
      <c r="H694" s="125"/>
    </row>
    <row r="695" spans="4:8">
      <c r="D695" s="125"/>
      <c r="E695" s="125"/>
      <c r="F695" s="125"/>
      <c r="G695" s="125"/>
      <c r="H695" s="125"/>
    </row>
    <row r="696" spans="4:8">
      <c r="D696" s="125"/>
      <c r="E696" s="125"/>
      <c r="F696" s="125"/>
      <c r="G696" s="125"/>
      <c r="H696" s="125"/>
    </row>
    <row r="697" spans="4:8">
      <c r="D697" s="125"/>
      <c r="E697" s="125"/>
      <c r="F697" s="125"/>
      <c r="G697" s="125"/>
      <c r="H697" s="125"/>
    </row>
    <row r="698" spans="4:8">
      <c r="D698" s="125"/>
      <c r="E698" s="125"/>
      <c r="F698" s="125"/>
      <c r="G698" s="125"/>
      <c r="H698" s="125"/>
    </row>
    <row r="699" spans="4:8">
      <c r="D699" s="125"/>
      <c r="E699" s="125"/>
      <c r="F699" s="125"/>
      <c r="G699" s="125"/>
      <c r="H699" s="125"/>
    </row>
    <row r="700" spans="4:8">
      <c r="D700" s="125"/>
      <c r="E700" s="125"/>
      <c r="F700" s="125"/>
      <c r="G700" s="125"/>
      <c r="H700" s="125"/>
    </row>
    <row r="701" spans="4:8">
      <c r="D701" s="125"/>
      <c r="E701" s="125"/>
      <c r="F701" s="125"/>
      <c r="G701" s="125"/>
      <c r="H701" s="125"/>
    </row>
    <row r="702" spans="4:8">
      <c r="D702" s="125"/>
      <c r="E702" s="125"/>
      <c r="F702" s="125"/>
      <c r="G702" s="125"/>
      <c r="H702" s="125"/>
    </row>
    <row r="703" spans="4:8">
      <c r="D703" s="125"/>
      <c r="E703" s="125"/>
      <c r="F703" s="125"/>
      <c r="G703" s="125"/>
      <c r="H703" s="125"/>
    </row>
    <row r="704" spans="4:8">
      <c r="D704" s="125"/>
      <c r="E704" s="125"/>
      <c r="F704" s="125"/>
      <c r="G704" s="125"/>
      <c r="H704" s="125"/>
    </row>
    <row r="705" spans="4:8">
      <c r="D705" s="125"/>
      <c r="E705" s="125"/>
      <c r="F705" s="125"/>
      <c r="G705" s="125"/>
      <c r="H705" s="125"/>
    </row>
    <row r="706" spans="4:8">
      <c r="D706" s="125"/>
      <c r="E706" s="125"/>
      <c r="F706" s="125"/>
      <c r="G706" s="125"/>
      <c r="H706" s="125"/>
    </row>
    <row r="707" spans="4:8">
      <c r="D707" s="125"/>
      <c r="E707" s="125"/>
      <c r="F707" s="125"/>
      <c r="G707" s="125"/>
      <c r="H707" s="125"/>
    </row>
    <row r="708" spans="4:8">
      <c r="D708" s="125"/>
      <c r="E708" s="125"/>
      <c r="F708" s="125"/>
      <c r="G708" s="125"/>
      <c r="H708" s="125"/>
    </row>
    <row r="709" spans="4:8">
      <c r="D709" s="125"/>
      <c r="E709" s="125"/>
      <c r="F709" s="125"/>
      <c r="G709" s="125"/>
      <c r="H709" s="125"/>
    </row>
    <row r="710" spans="4:8">
      <c r="D710" s="125"/>
      <c r="E710" s="125"/>
      <c r="F710" s="125"/>
      <c r="G710" s="125"/>
      <c r="H710" s="125"/>
    </row>
    <row r="711" spans="4:8">
      <c r="D711" s="125"/>
      <c r="E711" s="125"/>
      <c r="F711" s="125"/>
      <c r="G711" s="125"/>
      <c r="H711" s="125"/>
    </row>
    <row r="712" spans="4:8">
      <c r="D712" s="125"/>
      <c r="E712" s="125"/>
      <c r="F712" s="125"/>
      <c r="G712" s="125"/>
      <c r="H712" s="125"/>
    </row>
    <row r="713" spans="4:8">
      <c r="D713" s="125"/>
      <c r="E713" s="125"/>
      <c r="F713" s="125"/>
      <c r="G713" s="125"/>
      <c r="H713" s="125"/>
    </row>
    <row r="714" spans="4:8">
      <c r="D714" s="125"/>
      <c r="E714" s="125"/>
      <c r="F714" s="125"/>
      <c r="G714" s="125"/>
      <c r="H714" s="125"/>
    </row>
    <row r="715" spans="4:8">
      <c r="D715" s="125"/>
      <c r="E715" s="125"/>
      <c r="F715" s="125"/>
      <c r="G715" s="125"/>
      <c r="H715" s="125"/>
    </row>
    <row r="716" spans="4:8">
      <c r="D716" s="125"/>
      <c r="E716" s="125"/>
      <c r="F716" s="125"/>
      <c r="G716" s="125"/>
      <c r="H716" s="125"/>
    </row>
    <row r="717" spans="4:8">
      <c r="D717" s="125"/>
      <c r="E717" s="125"/>
      <c r="F717" s="125"/>
      <c r="G717" s="125"/>
      <c r="H717" s="125"/>
    </row>
    <row r="718" spans="4:8">
      <c r="D718" s="125"/>
      <c r="E718" s="125"/>
      <c r="F718" s="125"/>
      <c r="G718" s="125"/>
      <c r="H718" s="125"/>
    </row>
    <row r="719" spans="4:8">
      <c r="D719" s="125"/>
      <c r="E719" s="125"/>
      <c r="F719" s="125"/>
      <c r="G719" s="125"/>
      <c r="H719" s="125"/>
    </row>
    <row r="720" spans="4:8">
      <c r="D720" s="125"/>
      <c r="E720" s="125"/>
      <c r="F720" s="125"/>
      <c r="G720" s="125"/>
      <c r="H720" s="125"/>
    </row>
    <row r="721" spans="4:8">
      <c r="D721" s="125"/>
      <c r="E721" s="125"/>
      <c r="F721" s="125"/>
      <c r="G721" s="125"/>
      <c r="H721" s="125"/>
    </row>
    <row r="722" spans="4:8">
      <c r="D722" s="125"/>
      <c r="E722" s="125"/>
      <c r="F722" s="125"/>
      <c r="G722" s="125"/>
      <c r="H722" s="125"/>
    </row>
    <row r="723" spans="4:8">
      <c r="D723" s="125"/>
      <c r="E723" s="125"/>
      <c r="F723" s="125"/>
      <c r="G723" s="125"/>
      <c r="H723" s="125"/>
    </row>
    <row r="724" spans="4:8">
      <c r="D724" s="125"/>
      <c r="E724" s="125"/>
      <c r="F724" s="125"/>
      <c r="G724" s="125"/>
      <c r="H724" s="125"/>
    </row>
    <row r="725" spans="4:8">
      <c r="D725" s="125"/>
      <c r="E725" s="125"/>
      <c r="F725" s="125"/>
      <c r="G725" s="125"/>
      <c r="H725" s="125"/>
    </row>
    <row r="726" spans="4:8">
      <c r="D726" s="125"/>
      <c r="E726" s="125"/>
      <c r="F726" s="125"/>
      <c r="G726" s="125"/>
      <c r="H726" s="125"/>
    </row>
    <row r="727" spans="4:8">
      <c r="D727" s="125"/>
      <c r="E727" s="125"/>
      <c r="F727" s="125"/>
      <c r="G727" s="125"/>
      <c r="H727" s="125"/>
    </row>
    <row r="728" spans="4:8">
      <c r="D728" s="125"/>
      <c r="E728" s="125"/>
      <c r="F728" s="125"/>
      <c r="G728" s="125"/>
      <c r="H728" s="125"/>
    </row>
    <row r="729" spans="4:8">
      <c r="D729" s="125"/>
      <c r="E729" s="125"/>
      <c r="F729" s="125"/>
      <c r="G729" s="125"/>
      <c r="H729" s="125"/>
    </row>
    <row r="730" spans="4:8">
      <c r="D730" s="125"/>
      <c r="E730" s="125"/>
      <c r="F730" s="125"/>
      <c r="G730" s="125"/>
      <c r="H730" s="125"/>
    </row>
    <row r="731" spans="4:8">
      <c r="D731" s="125"/>
      <c r="E731" s="125"/>
      <c r="F731" s="125"/>
      <c r="G731" s="125"/>
      <c r="H731" s="125"/>
    </row>
    <row r="732" spans="4:8">
      <c r="D732" s="125"/>
      <c r="E732" s="125"/>
      <c r="F732" s="125"/>
      <c r="G732" s="125"/>
      <c r="H732" s="125"/>
    </row>
    <row r="733" spans="4:8">
      <c r="D733" s="125"/>
      <c r="E733" s="125"/>
      <c r="F733" s="125"/>
      <c r="G733" s="125"/>
      <c r="H733" s="125"/>
    </row>
    <row r="734" spans="4:8">
      <c r="D734" s="125"/>
      <c r="E734" s="125"/>
      <c r="F734" s="125"/>
      <c r="G734" s="125"/>
      <c r="H734" s="125"/>
    </row>
    <row r="735" spans="4:8">
      <c r="D735" s="125"/>
      <c r="E735" s="125"/>
      <c r="F735" s="125"/>
      <c r="G735" s="125"/>
      <c r="H735" s="125"/>
    </row>
    <row r="736" spans="4:8">
      <c r="D736" s="125"/>
      <c r="E736" s="125"/>
      <c r="F736" s="125"/>
      <c r="G736" s="125"/>
      <c r="H736" s="125"/>
    </row>
    <row r="737" spans="4:8">
      <c r="D737" s="125"/>
      <c r="E737" s="125"/>
      <c r="F737" s="125"/>
      <c r="G737" s="125"/>
      <c r="H737" s="125"/>
    </row>
    <row r="738" spans="4:8">
      <c r="D738" s="125"/>
      <c r="E738" s="125"/>
      <c r="F738" s="125"/>
      <c r="G738" s="125"/>
      <c r="H738" s="125"/>
    </row>
    <row r="739" spans="4:8">
      <c r="D739" s="125"/>
      <c r="E739" s="125"/>
      <c r="F739" s="125"/>
      <c r="G739" s="125"/>
      <c r="H739" s="125"/>
    </row>
    <row r="740" spans="4:8">
      <c r="D740" s="125"/>
      <c r="E740" s="125"/>
      <c r="F740" s="125"/>
      <c r="G740" s="125"/>
      <c r="H740" s="125"/>
    </row>
    <row r="741" spans="4:8">
      <c r="D741" s="125"/>
      <c r="E741" s="125"/>
      <c r="F741" s="125"/>
      <c r="G741" s="125"/>
      <c r="H741" s="125"/>
    </row>
    <row r="742" spans="4:8">
      <c r="D742" s="125"/>
      <c r="E742" s="125"/>
      <c r="F742" s="125"/>
      <c r="G742" s="125"/>
      <c r="H742" s="125"/>
    </row>
    <row r="743" spans="4:8">
      <c r="D743" s="125"/>
      <c r="E743" s="125"/>
      <c r="F743" s="125"/>
      <c r="G743" s="125"/>
      <c r="H743" s="125"/>
    </row>
    <row r="744" spans="4:8">
      <c r="D744" s="125"/>
      <c r="E744" s="125"/>
      <c r="F744" s="125"/>
      <c r="G744" s="125"/>
      <c r="H744" s="125"/>
    </row>
    <row r="745" spans="4:8">
      <c r="D745" s="125"/>
      <c r="E745" s="125"/>
      <c r="F745" s="125"/>
      <c r="G745" s="125"/>
      <c r="H745" s="125"/>
    </row>
    <row r="746" spans="4:8">
      <c r="D746" s="125"/>
      <c r="E746" s="125"/>
      <c r="F746" s="125"/>
      <c r="G746" s="125"/>
      <c r="H746" s="125"/>
    </row>
    <row r="747" spans="4:8">
      <c r="D747" s="125"/>
      <c r="E747" s="125"/>
      <c r="F747" s="125"/>
      <c r="G747" s="125"/>
      <c r="H747" s="125"/>
    </row>
    <row r="748" spans="4:8">
      <c r="D748" s="125"/>
      <c r="E748" s="125"/>
      <c r="F748" s="125"/>
      <c r="G748" s="125"/>
      <c r="H748" s="125"/>
    </row>
    <row r="749" spans="4:8">
      <c r="D749" s="125"/>
      <c r="E749" s="125"/>
      <c r="F749" s="125"/>
      <c r="G749" s="125"/>
      <c r="H749" s="125"/>
    </row>
    <row r="750" spans="4:8">
      <c r="D750" s="125"/>
      <c r="E750" s="125"/>
      <c r="F750" s="125"/>
      <c r="G750" s="125"/>
      <c r="H750" s="125"/>
    </row>
    <row r="751" spans="4:8">
      <c r="D751" s="125"/>
      <c r="E751" s="125"/>
      <c r="F751" s="125"/>
      <c r="G751" s="125"/>
      <c r="H751" s="125"/>
    </row>
    <row r="752" spans="4:8">
      <c r="D752" s="125"/>
      <c r="E752" s="125"/>
      <c r="F752" s="125"/>
      <c r="G752" s="125"/>
      <c r="H752" s="125"/>
    </row>
    <row r="753" spans="4:8">
      <c r="D753" s="125"/>
      <c r="E753" s="125"/>
      <c r="F753" s="125"/>
      <c r="G753" s="125"/>
      <c r="H753" s="125"/>
    </row>
    <row r="754" spans="4:8">
      <c r="D754" s="125"/>
      <c r="E754" s="125"/>
      <c r="F754" s="125"/>
      <c r="G754" s="125"/>
      <c r="H754" s="125"/>
    </row>
    <row r="755" spans="4:8">
      <c r="D755" s="125"/>
      <c r="E755" s="125"/>
      <c r="F755" s="125"/>
      <c r="G755" s="125"/>
      <c r="H755" s="125"/>
    </row>
    <row r="756" spans="4:8">
      <c r="D756" s="125"/>
      <c r="E756" s="125"/>
      <c r="F756" s="125"/>
      <c r="G756" s="125"/>
      <c r="H756" s="125"/>
    </row>
    <row r="757" spans="4:8">
      <c r="D757" s="125"/>
      <c r="E757" s="125"/>
      <c r="F757" s="125"/>
      <c r="G757" s="125"/>
      <c r="H757" s="125"/>
    </row>
    <row r="758" spans="4:8">
      <c r="D758" s="125"/>
      <c r="E758" s="125"/>
      <c r="F758" s="125"/>
      <c r="G758" s="125"/>
      <c r="H758" s="125"/>
    </row>
    <row r="759" spans="4:8">
      <c r="D759" s="125"/>
      <c r="E759" s="125"/>
      <c r="F759" s="125"/>
      <c r="G759" s="125"/>
      <c r="H759" s="125"/>
    </row>
    <row r="760" spans="4:8">
      <c r="D760" s="125"/>
      <c r="E760" s="125"/>
      <c r="F760" s="125"/>
      <c r="G760" s="125"/>
      <c r="H760" s="125"/>
    </row>
    <row r="761" spans="4:8">
      <c r="D761" s="125"/>
      <c r="E761" s="125"/>
      <c r="F761" s="125"/>
      <c r="G761" s="125"/>
      <c r="H761" s="125"/>
    </row>
    <row r="762" spans="4:8">
      <c r="D762" s="125"/>
      <c r="E762" s="125"/>
      <c r="F762" s="125"/>
      <c r="G762" s="125"/>
      <c r="H762" s="125"/>
    </row>
    <row r="763" spans="4:8">
      <c r="D763" s="125"/>
      <c r="E763" s="125"/>
      <c r="F763" s="125"/>
      <c r="G763" s="125"/>
      <c r="H763" s="125"/>
    </row>
    <row r="764" spans="4:8">
      <c r="D764" s="125"/>
      <c r="E764" s="125"/>
      <c r="F764" s="125"/>
      <c r="G764" s="125"/>
      <c r="H764" s="125"/>
    </row>
    <row r="765" spans="4:8">
      <c r="D765" s="125"/>
      <c r="E765" s="125"/>
      <c r="F765" s="125"/>
      <c r="G765" s="125"/>
      <c r="H765" s="125"/>
    </row>
    <row r="766" spans="4:8">
      <c r="D766" s="125"/>
      <c r="E766" s="125"/>
      <c r="F766" s="125"/>
      <c r="G766" s="125"/>
      <c r="H766" s="125"/>
    </row>
    <row r="767" spans="4:8">
      <c r="D767" s="125"/>
      <c r="E767" s="125"/>
      <c r="F767" s="125"/>
      <c r="G767" s="125"/>
      <c r="H767" s="125"/>
    </row>
    <row r="768" spans="4:8">
      <c r="D768" s="125"/>
      <c r="E768" s="125"/>
      <c r="F768" s="125"/>
      <c r="G768" s="125"/>
      <c r="H768" s="125"/>
    </row>
    <row r="769" spans="4:8">
      <c r="D769" s="125"/>
      <c r="E769" s="125"/>
      <c r="F769" s="125"/>
      <c r="G769" s="125"/>
      <c r="H769" s="125"/>
    </row>
    <row r="770" spans="4:8">
      <c r="D770" s="125"/>
      <c r="E770" s="125"/>
      <c r="F770" s="125"/>
      <c r="G770" s="125"/>
      <c r="H770" s="125"/>
    </row>
    <row r="771" spans="4:8">
      <c r="D771" s="125"/>
      <c r="E771" s="125"/>
      <c r="F771" s="125"/>
      <c r="G771" s="125"/>
      <c r="H771" s="125"/>
    </row>
    <row r="772" spans="4:8">
      <c r="D772" s="125"/>
      <c r="E772" s="125"/>
      <c r="F772" s="125"/>
      <c r="G772" s="125"/>
      <c r="H772" s="125"/>
    </row>
    <row r="773" spans="4:8">
      <c r="D773" s="125"/>
      <c r="E773" s="125"/>
      <c r="F773" s="125"/>
      <c r="G773" s="125"/>
      <c r="H773" s="125"/>
    </row>
    <row r="774" spans="4:8">
      <c r="D774" s="125"/>
      <c r="E774" s="125"/>
      <c r="F774" s="125"/>
      <c r="G774" s="125"/>
      <c r="H774" s="125"/>
    </row>
    <row r="775" spans="4:8">
      <c r="D775" s="125"/>
      <c r="E775" s="125"/>
      <c r="F775" s="125"/>
      <c r="G775" s="125"/>
      <c r="H775" s="125"/>
    </row>
    <row r="776" spans="4:8">
      <c r="D776" s="125"/>
      <c r="E776" s="125"/>
      <c r="F776" s="125"/>
      <c r="G776" s="125"/>
      <c r="H776" s="125"/>
    </row>
    <row r="777" spans="4:8">
      <c r="D777" s="125"/>
      <c r="E777" s="125"/>
      <c r="F777" s="125"/>
      <c r="G777" s="125"/>
      <c r="H777" s="125"/>
    </row>
    <row r="778" spans="4:8">
      <c r="D778" s="125"/>
      <c r="E778" s="125"/>
      <c r="F778" s="125"/>
      <c r="G778" s="125"/>
      <c r="H778" s="125"/>
    </row>
    <row r="779" spans="4:8">
      <c r="D779" s="125"/>
      <c r="E779" s="125"/>
      <c r="F779" s="125"/>
      <c r="G779" s="125"/>
      <c r="H779" s="125"/>
    </row>
    <row r="780" spans="4:8">
      <c r="D780" s="125"/>
      <c r="E780" s="125"/>
      <c r="F780" s="125"/>
      <c r="G780" s="125"/>
      <c r="H780" s="125"/>
    </row>
    <row r="781" spans="4:8">
      <c r="D781" s="125"/>
      <c r="E781" s="125"/>
      <c r="F781" s="125"/>
      <c r="G781" s="125"/>
      <c r="H781" s="125"/>
    </row>
    <row r="782" spans="4:8">
      <c r="D782" s="125"/>
      <c r="E782" s="125"/>
      <c r="F782" s="125"/>
      <c r="G782" s="125"/>
      <c r="H782" s="125"/>
    </row>
    <row r="783" spans="4:8">
      <c r="D783" s="125"/>
      <c r="E783" s="125"/>
      <c r="F783" s="125"/>
      <c r="G783" s="125"/>
      <c r="H783" s="125"/>
    </row>
    <row r="784" spans="4:8">
      <c r="D784" s="125"/>
      <c r="E784" s="125"/>
      <c r="F784" s="125"/>
      <c r="G784" s="125"/>
      <c r="H784" s="125"/>
    </row>
    <row r="785" spans="4:8">
      <c r="D785" s="125"/>
      <c r="E785" s="125"/>
      <c r="F785" s="125"/>
      <c r="G785" s="125"/>
      <c r="H785" s="125"/>
    </row>
    <row r="786" spans="4:8">
      <c r="D786" s="125"/>
      <c r="E786" s="125"/>
      <c r="F786" s="125"/>
      <c r="G786" s="125"/>
      <c r="H786" s="125"/>
    </row>
    <row r="787" spans="4:8">
      <c r="D787" s="125"/>
      <c r="E787" s="125"/>
      <c r="F787" s="125"/>
      <c r="G787" s="125"/>
      <c r="H787" s="125"/>
    </row>
    <row r="788" spans="4:8">
      <c r="D788" s="125"/>
      <c r="E788" s="125"/>
      <c r="F788" s="125"/>
      <c r="G788" s="125"/>
      <c r="H788" s="125"/>
    </row>
    <row r="789" spans="4:8">
      <c r="D789" s="125"/>
      <c r="E789" s="125"/>
      <c r="F789" s="125"/>
      <c r="G789" s="125"/>
      <c r="H789" s="125"/>
    </row>
    <row r="790" spans="4:8">
      <c r="D790" s="125"/>
      <c r="E790" s="125"/>
      <c r="F790" s="125"/>
      <c r="G790" s="125"/>
      <c r="H790" s="125"/>
    </row>
    <row r="791" spans="4:8">
      <c r="D791" s="125"/>
      <c r="E791" s="125"/>
      <c r="F791" s="125"/>
      <c r="G791" s="125"/>
      <c r="H791" s="125"/>
    </row>
    <row r="792" spans="4:8">
      <c r="D792" s="125"/>
      <c r="E792" s="125"/>
      <c r="F792" s="125"/>
      <c r="G792" s="125"/>
      <c r="H792" s="125"/>
    </row>
    <row r="793" spans="4:8">
      <c r="D793" s="125"/>
      <c r="E793" s="125"/>
      <c r="F793" s="125"/>
      <c r="G793" s="125"/>
      <c r="H793" s="125"/>
    </row>
    <row r="794" spans="4:8">
      <c r="D794" s="125"/>
      <c r="E794" s="125"/>
      <c r="F794" s="125"/>
      <c r="G794" s="125"/>
      <c r="H794" s="125"/>
    </row>
    <row r="795" spans="4:8">
      <c r="D795" s="125"/>
      <c r="E795" s="125"/>
      <c r="F795" s="125"/>
      <c r="G795" s="125"/>
      <c r="H795" s="125"/>
    </row>
    <row r="796" spans="4:8">
      <c r="D796" s="125"/>
      <c r="E796" s="125"/>
      <c r="F796" s="125"/>
      <c r="G796" s="125"/>
      <c r="H796" s="125"/>
    </row>
    <row r="797" spans="4:8">
      <c r="D797" s="125"/>
      <c r="E797" s="125"/>
      <c r="F797" s="125"/>
      <c r="G797" s="125"/>
      <c r="H797" s="125"/>
    </row>
    <row r="798" spans="4:8">
      <c r="D798" s="125"/>
      <c r="E798" s="125"/>
      <c r="F798" s="125"/>
      <c r="G798" s="125"/>
      <c r="H798" s="125"/>
    </row>
    <row r="799" spans="4:8">
      <c r="D799" s="125"/>
      <c r="E799" s="125"/>
      <c r="F799" s="125"/>
      <c r="G799" s="125"/>
      <c r="H799" s="125"/>
    </row>
    <row r="800" spans="4:8">
      <c r="D800" s="125"/>
      <c r="E800" s="125"/>
      <c r="F800" s="125"/>
      <c r="G800" s="125"/>
      <c r="H800" s="125"/>
    </row>
    <row r="801" spans="4:8">
      <c r="D801" s="125"/>
      <c r="E801" s="125"/>
      <c r="F801" s="125"/>
      <c r="G801" s="125"/>
      <c r="H801" s="125"/>
    </row>
    <row r="802" spans="4:8">
      <c r="D802" s="125"/>
      <c r="E802" s="125"/>
      <c r="F802" s="125"/>
      <c r="G802" s="125"/>
      <c r="H802" s="125"/>
    </row>
    <row r="803" spans="4:8">
      <c r="D803" s="125"/>
      <c r="E803" s="125"/>
      <c r="F803" s="125"/>
      <c r="G803" s="125"/>
      <c r="H803" s="125"/>
    </row>
    <row r="804" spans="4:8">
      <c r="D804" s="125"/>
      <c r="E804" s="125"/>
      <c r="F804" s="125"/>
      <c r="G804" s="125"/>
      <c r="H804" s="125"/>
    </row>
    <row r="805" spans="4:8">
      <c r="D805" s="125"/>
      <c r="E805" s="125"/>
      <c r="F805" s="125"/>
      <c r="G805" s="125"/>
      <c r="H805" s="125"/>
    </row>
    <row r="806" spans="4:8">
      <c r="D806" s="125"/>
      <c r="E806" s="125"/>
      <c r="F806" s="125"/>
      <c r="G806" s="125"/>
      <c r="H806" s="125"/>
    </row>
    <row r="807" spans="4:8">
      <c r="D807" s="125"/>
      <c r="E807" s="125"/>
      <c r="F807" s="125"/>
      <c r="G807" s="125"/>
      <c r="H807" s="125"/>
    </row>
    <row r="808" spans="4:8">
      <c r="D808" s="125"/>
      <c r="E808" s="125"/>
      <c r="F808" s="125"/>
      <c r="G808" s="125"/>
      <c r="H808" s="125"/>
    </row>
    <row r="809" spans="4:8">
      <c r="D809" s="125"/>
      <c r="E809" s="125"/>
      <c r="F809" s="125"/>
      <c r="G809" s="125"/>
      <c r="H809" s="125"/>
    </row>
    <row r="810" spans="4:8">
      <c r="D810" s="125"/>
      <c r="E810" s="125"/>
      <c r="F810" s="125"/>
      <c r="G810" s="125"/>
      <c r="H810" s="125"/>
    </row>
    <row r="811" spans="4:8">
      <c r="D811" s="125"/>
      <c r="E811" s="125"/>
      <c r="F811" s="125"/>
      <c r="G811" s="125"/>
      <c r="H811" s="125"/>
    </row>
    <row r="812" spans="4:8">
      <c r="D812" s="125"/>
      <c r="E812" s="125"/>
      <c r="F812" s="125"/>
      <c r="G812" s="125"/>
      <c r="H812" s="125"/>
    </row>
    <row r="813" spans="4:8">
      <c r="D813" s="125"/>
      <c r="E813" s="125"/>
      <c r="F813" s="125"/>
      <c r="G813" s="125"/>
      <c r="H813" s="125"/>
    </row>
    <row r="814" spans="4:8">
      <c r="D814" s="125"/>
      <c r="E814" s="125"/>
      <c r="F814" s="125"/>
      <c r="G814" s="125"/>
      <c r="H814" s="125"/>
    </row>
    <row r="815" spans="4:8">
      <c r="D815" s="125"/>
      <c r="E815" s="125"/>
      <c r="F815" s="125"/>
      <c r="G815" s="125"/>
      <c r="H815" s="125"/>
    </row>
    <row r="816" spans="4:8">
      <c r="D816" s="125"/>
      <c r="E816" s="125"/>
      <c r="F816" s="125"/>
      <c r="G816" s="125"/>
      <c r="H816" s="125"/>
    </row>
    <row r="817" spans="4:8">
      <c r="D817" s="125"/>
      <c r="E817" s="125"/>
      <c r="F817" s="125"/>
      <c r="G817" s="125"/>
      <c r="H817" s="125"/>
    </row>
    <row r="818" spans="4:8">
      <c r="D818" s="125"/>
      <c r="E818" s="125"/>
      <c r="F818" s="125"/>
      <c r="G818" s="125"/>
      <c r="H818" s="125"/>
    </row>
    <row r="819" spans="4:8">
      <c r="D819" s="125"/>
      <c r="E819" s="125"/>
      <c r="F819" s="125"/>
      <c r="G819" s="125"/>
      <c r="H819" s="125"/>
    </row>
    <row r="820" spans="4:8">
      <c r="D820" s="125"/>
      <c r="E820" s="125"/>
      <c r="F820" s="125"/>
      <c r="G820" s="125"/>
      <c r="H820" s="125"/>
    </row>
    <row r="821" spans="4:8">
      <c r="D821" s="125"/>
      <c r="E821" s="125"/>
      <c r="F821" s="125"/>
      <c r="G821" s="125"/>
      <c r="H821" s="125"/>
    </row>
    <row r="822" spans="4:8">
      <c r="D822" s="125"/>
      <c r="E822" s="125"/>
      <c r="F822" s="125"/>
      <c r="G822" s="125"/>
      <c r="H822" s="125"/>
    </row>
    <row r="823" spans="4:8">
      <c r="D823" s="125"/>
      <c r="E823" s="125"/>
      <c r="F823" s="125"/>
      <c r="G823" s="125"/>
      <c r="H823" s="125"/>
    </row>
    <row r="824" spans="4:8">
      <c r="D824" s="125"/>
      <c r="E824" s="125"/>
      <c r="F824" s="125"/>
      <c r="G824" s="125"/>
      <c r="H824" s="125"/>
    </row>
    <row r="825" spans="4:8">
      <c r="D825" s="125"/>
      <c r="E825" s="125"/>
      <c r="F825" s="125"/>
      <c r="G825" s="125"/>
      <c r="H825" s="125"/>
    </row>
    <row r="826" spans="4:8">
      <c r="D826" s="125"/>
      <c r="E826" s="125"/>
      <c r="F826" s="125"/>
      <c r="G826" s="125"/>
      <c r="H826" s="125"/>
    </row>
    <row r="827" spans="4:8">
      <c r="D827" s="125"/>
      <c r="E827" s="125"/>
      <c r="F827" s="125"/>
      <c r="G827" s="125"/>
      <c r="H827" s="125"/>
    </row>
    <row r="828" spans="4:8">
      <c r="D828" s="125"/>
      <c r="E828" s="125"/>
      <c r="F828" s="125"/>
      <c r="G828" s="125"/>
      <c r="H828" s="125"/>
    </row>
    <row r="829" spans="4:8">
      <c r="D829" s="125"/>
      <c r="E829" s="125"/>
      <c r="F829" s="125"/>
      <c r="G829" s="125"/>
      <c r="H829" s="125"/>
    </row>
    <row r="830" spans="4:8">
      <c r="D830" s="125"/>
      <c r="E830" s="125"/>
      <c r="F830" s="125"/>
      <c r="G830" s="125"/>
      <c r="H830" s="125"/>
    </row>
    <row r="831" spans="4:8">
      <c r="D831" s="125"/>
      <c r="E831" s="125"/>
      <c r="F831" s="125"/>
      <c r="G831" s="125"/>
      <c r="H831" s="125"/>
    </row>
    <row r="832" spans="4:8">
      <c r="D832" s="125"/>
      <c r="E832" s="125"/>
      <c r="F832" s="125"/>
      <c r="G832" s="125"/>
      <c r="H832" s="125"/>
    </row>
    <row r="833" spans="4:8">
      <c r="D833" s="125"/>
      <c r="E833" s="125"/>
      <c r="F833" s="125"/>
      <c r="G833" s="125"/>
      <c r="H833" s="125"/>
    </row>
    <row r="834" spans="4:8">
      <c r="D834" s="125"/>
      <c r="E834" s="125"/>
      <c r="F834" s="125"/>
      <c r="G834" s="125"/>
      <c r="H834" s="125"/>
    </row>
    <row r="835" spans="4:8">
      <c r="D835" s="125"/>
      <c r="E835" s="125"/>
      <c r="F835" s="125"/>
      <c r="G835" s="125"/>
      <c r="H835" s="125"/>
    </row>
    <row r="836" spans="4:8">
      <c r="D836" s="125"/>
      <c r="E836" s="125"/>
      <c r="F836" s="125"/>
      <c r="G836" s="125"/>
      <c r="H836" s="125"/>
    </row>
    <row r="837" spans="4:8">
      <c r="D837" s="125"/>
      <c r="E837" s="125"/>
      <c r="F837" s="125"/>
      <c r="G837" s="125"/>
      <c r="H837" s="125"/>
    </row>
    <row r="838" spans="4:8">
      <c r="D838" s="125"/>
      <c r="E838" s="125"/>
      <c r="F838" s="125"/>
      <c r="G838" s="125"/>
      <c r="H838" s="125"/>
    </row>
    <row r="839" spans="4:8">
      <c r="D839" s="125"/>
      <c r="E839" s="125"/>
      <c r="F839" s="125"/>
      <c r="G839" s="125"/>
      <c r="H839" s="125"/>
    </row>
    <row r="840" spans="4:8">
      <c r="D840" s="125"/>
      <c r="E840" s="125"/>
      <c r="F840" s="125"/>
      <c r="G840" s="125"/>
      <c r="H840" s="125"/>
    </row>
    <row r="841" spans="4:8">
      <c r="D841" s="125"/>
      <c r="E841" s="125"/>
      <c r="F841" s="125"/>
      <c r="G841" s="125"/>
      <c r="H841" s="125"/>
    </row>
    <row r="842" spans="4:8">
      <c r="D842" s="125"/>
      <c r="E842" s="125"/>
      <c r="F842" s="125"/>
      <c r="G842" s="125"/>
      <c r="H842" s="125"/>
    </row>
    <row r="843" spans="4:8">
      <c r="D843" s="125"/>
      <c r="E843" s="125"/>
      <c r="F843" s="125"/>
      <c r="G843" s="125"/>
      <c r="H843" s="125"/>
    </row>
    <row r="844" spans="4:8">
      <c r="D844" s="125"/>
      <c r="E844" s="125"/>
      <c r="F844" s="125"/>
      <c r="G844" s="125"/>
      <c r="H844" s="125"/>
    </row>
    <row r="845" spans="4:8">
      <c r="D845" s="125"/>
      <c r="E845" s="125"/>
      <c r="F845" s="125"/>
      <c r="G845" s="125"/>
      <c r="H845" s="125"/>
    </row>
    <row r="846" spans="4:8">
      <c r="D846" s="125"/>
      <c r="E846" s="125"/>
      <c r="F846" s="125"/>
      <c r="G846" s="125"/>
      <c r="H846" s="125"/>
    </row>
    <row r="847" spans="4:8">
      <c r="D847" s="125"/>
      <c r="E847" s="125"/>
      <c r="F847" s="125"/>
      <c r="G847" s="125"/>
      <c r="H847" s="125"/>
    </row>
    <row r="848" spans="4:8">
      <c r="D848" s="125"/>
      <c r="E848" s="125"/>
      <c r="F848" s="125"/>
      <c r="G848" s="125"/>
      <c r="H848" s="125"/>
    </row>
    <row r="849" spans="4:8">
      <c r="D849" s="125"/>
      <c r="E849" s="125"/>
      <c r="F849" s="125"/>
      <c r="G849" s="125"/>
      <c r="H849" s="125"/>
    </row>
    <row r="850" spans="4:8">
      <c r="D850" s="125"/>
      <c r="E850" s="125"/>
      <c r="F850" s="125"/>
      <c r="G850" s="125"/>
      <c r="H850" s="125"/>
    </row>
    <row r="851" spans="4:8">
      <c r="D851" s="125"/>
      <c r="E851" s="125"/>
      <c r="F851" s="125"/>
      <c r="G851" s="125"/>
      <c r="H851" s="125"/>
    </row>
    <row r="852" spans="4:8">
      <c r="D852" s="125"/>
      <c r="E852" s="125"/>
      <c r="F852" s="125"/>
      <c r="G852" s="125"/>
      <c r="H852" s="125"/>
    </row>
    <row r="853" spans="4:8">
      <c r="D853" s="125"/>
      <c r="E853" s="125"/>
      <c r="F853" s="125"/>
      <c r="G853" s="125"/>
      <c r="H853" s="125"/>
    </row>
    <row r="854" spans="4:8">
      <c r="D854" s="125"/>
      <c r="E854" s="125"/>
      <c r="F854" s="125"/>
      <c r="G854" s="125"/>
      <c r="H854" s="125"/>
    </row>
    <row r="855" spans="4:8">
      <c r="D855" s="125"/>
      <c r="E855" s="125"/>
      <c r="F855" s="125"/>
      <c r="G855" s="125"/>
      <c r="H855" s="125"/>
    </row>
    <row r="856" spans="4:8">
      <c r="D856" s="125"/>
      <c r="E856" s="125"/>
      <c r="F856" s="125"/>
      <c r="G856" s="125"/>
      <c r="H856" s="125"/>
    </row>
    <row r="857" spans="4:8">
      <c r="D857" s="125"/>
      <c r="E857" s="125"/>
      <c r="F857" s="125"/>
      <c r="G857" s="125"/>
      <c r="H857" s="125"/>
    </row>
    <row r="858" spans="4:8">
      <c r="D858" s="125"/>
      <c r="E858" s="125"/>
      <c r="F858" s="125"/>
      <c r="G858" s="125"/>
      <c r="H858" s="125"/>
    </row>
    <row r="859" spans="4:8">
      <c r="D859" s="125"/>
      <c r="E859" s="125"/>
      <c r="F859" s="125"/>
      <c r="G859" s="125"/>
      <c r="H859" s="125"/>
    </row>
    <row r="860" spans="4:8">
      <c r="D860" s="125"/>
      <c r="E860" s="125"/>
      <c r="F860" s="125"/>
      <c r="G860" s="125"/>
      <c r="H860" s="125"/>
    </row>
    <row r="861" spans="4:8">
      <c r="D861" s="125"/>
      <c r="E861" s="125"/>
      <c r="F861" s="125"/>
      <c r="G861" s="125"/>
      <c r="H861" s="125"/>
    </row>
    <row r="862" spans="4:8">
      <c r="D862" s="125"/>
      <c r="E862" s="125"/>
      <c r="F862" s="125"/>
      <c r="G862" s="125"/>
      <c r="H862" s="125"/>
    </row>
    <row r="863" spans="4:8">
      <c r="D863" s="125"/>
      <c r="E863" s="125"/>
      <c r="F863" s="125"/>
      <c r="G863" s="125"/>
      <c r="H863" s="125"/>
    </row>
    <row r="864" spans="4:8">
      <c r="D864" s="125"/>
      <c r="E864" s="125"/>
      <c r="F864" s="125"/>
      <c r="G864" s="125"/>
      <c r="H864" s="125"/>
    </row>
    <row r="865" spans="4:8">
      <c r="D865" s="125"/>
      <c r="E865" s="125"/>
      <c r="F865" s="125"/>
      <c r="G865" s="125"/>
      <c r="H865" s="125"/>
    </row>
    <row r="866" spans="4:8">
      <c r="D866" s="125"/>
      <c r="E866" s="125"/>
      <c r="F866" s="125"/>
      <c r="G866" s="125"/>
      <c r="H866" s="125"/>
    </row>
    <row r="867" spans="4:8">
      <c r="D867" s="125"/>
      <c r="E867" s="125"/>
      <c r="F867" s="125"/>
      <c r="G867" s="125"/>
      <c r="H867" s="125"/>
    </row>
    <row r="868" spans="4:8">
      <c r="D868" s="125"/>
      <c r="E868" s="125"/>
      <c r="F868" s="125"/>
      <c r="G868" s="125"/>
      <c r="H868" s="125"/>
    </row>
    <row r="869" spans="4:8">
      <c r="D869" s="125"/>
      <c r="E869" s="125"/>
      <c r="F869" s="125"/>
      <c r="G869" s="125"/>
      <c r="H869" s="125"/>
    </row>
    <row r="870" spans="4:8">
      <c r="D870" s="125"/>
      <c r="E870" s="125"/>
      <c r="F870" s="125"/>
      <c r="G870" s="125"/>
      <c r="H870" s="125"/>
    </row>
    <row r="871" spans="4:8">
      <c r="D871" s="125"/>
      <c r="E871" s="125"/>
      <c r="F871" s="125"/>
      <c r="G871" s="125"/>
      <c r="H871" s="125"/>
    </row>
    <row r="872" spans="4:8">
      <c r="D872" s="125"/>
      <c r="E872" s="125"/>
      <c r="F872" s="125"/>
      <c r="G872" s="125"/>
      <c r="H872" s="125"/>
    </row>
    <row r="873" spans="4:8">
      <c r="D873" s="125"/>
      <c r="E873" s="125"/>
      <c r="F873" s="125"/>
      <c r="G873" s="125"/>
      <c r="H873" s="125"/>
    </row>
    <row r="874" spans="4:8">
      <c r="D874" s="125"/>
      <c r="E874" s="125"/>
      <c r="F874" s="125"/>
      <c r="G874" s="125"/>
      <c r="H874" s="125"/>
    </row>
    <row r="875" spans="4:8">
      <c r="D875" s="125"/>
      <c r="E875" s="125"/>
      <c r="F875" s="125"/>
      <c r="G875" s="125"/>
      <c r="H875" s="125"/>
    </row>
    <row r="876" spans="4:8">
      <c r="D876" s="125"/>
      <c r="E876" s="125"/>
      <c r="F876" s="125"/>
      <c r="G876" s="125"/>
      <c r="H876" s="125"/>
    </row>
    <row r="877" spans="4:8">
      <c r="D877" s="125"/>
      <c r="E877" s="125"/>
      <c r="F877" s="125"/>
      <c r="G877" s="125"/>
      <c r="H877" s="125"/>
    </row>
    <row r="878" spans="4:8">
      <c r="D878" s="125"/>
      <c r="E878" s="125"/>
      <c r="F878" s="125"/>
      <c r="G878" s="125"/>
      <c r="H878" s="125"/>
    </row>
    <row r="879" spans="4:8">
      <c r="D879" s="125"/>
      <c r="E879" s="125"/>
      <c r="F879" s="125"/>
      <c r="G879" s="125"/>
      <c r="H879" s="125"/>
    </row>
    <row r="880" spans="4:8">
      <c r="D880" s="125"/>
      <c r="E880" s="125"/>
      <c r="F880" s="125"/>
      <c r="G880" s="125"/>
      <c r="H880" s="125"/>
    </row>
    <row r="881" spans="4:8">
      <c r="D881" s="125"/>
      <c r="E881" s="125"/>
      <c r="F881" s="125"/>
      <c r="G881" s="125"/>
      <c r="H881" s="125"/>
    </row>
    <row r="882" spans="4:8">
      <c r="D882" s="125"/>
      <c r="E882" s="125"/>
      <c r="F882" s="125"/>
      <c r="G882" s="125"/>
      <c r="H882" s="125"/>
    </row>
    <row r="883" spans="4:8">
      <c r="D883" s="125"/>
      <c r="E883" s="125"/>
      <c r="F883" s="125"/>
      <c r="G883" s="125"/>
      <c r="H883" s="125"/>
    </row>
    <row r="884" spans="4:8">
      <c r="D884" s="125"/>
      <c r="E884" s="125"/>
      <c r="F884" s="125"/>
      <c r="G884" s="125"/>
      <c r="H884" s="125"/>
    </row>
    <row r="885" spans="4:8">
      <c r="D885" s="125"/>
      <c r="E885" s="125"/>
      <c r="F885" s="125"/>
      <c r="G885" s="125"/>
      <c r="H885" s="125"/>
    </row>
    <row r="886" spans="4:8">
      <c r="D886" s="125"/>
      <c r="E886" s="125"/>
      <c r="F886" s="125"/>
      <c r="G886" s="125"/>
      <c r="H886" s="125"/>
    </row>
    <row r="887" spans="4:8">
      <c r="D887" s="125"/>
      <c r="E887" s="125"/>
      <c r="F887" s="125"/>
      <c r="G887" s="125"/>
      <c r="H887" s="125"/>
    </row>
    <row r="888" spans="4:8">
      <c r="D888" s="125"/>
      <c r="E888" s="125"/>
      <c r="F888" s="125"/>
      <c r="G888" s="125"/>
      <c r="H888" s="125"/>
    </row>
    <row r="889" spans="4:8">
      <c r="D889" s="125"/>
      <c r="E889" s="125"/>
      <c r="F889" s="125"/>
      <c r="G889" s="125"/>
      <c r="H889" s="125"/>
    </row>
    <row r="890" spans="4:8">
      <c r="D890" s="125"/>
      <c r="E890" s="125"/>
      <c r="F890" s="125"/>
      <c r="G890" s="125"/>
      <c r="H890" s="125"/>
    </row>
    <row r="891" spans="4:8">
      <c r="D891" s="125"/>
      <c r="E891" s="125"/>
      <c r="F891" s="125"/>
      <c r="G891" s="125"/>
      <c r="H891" s="125"/>
    </row>
    <row r="892" spans="4:8">
      <c r="D892" s="125"/>
      <c r="E892" s="125"/>
      <c r="F892" s="125"/>
      <c r="G892" s="125"/>
      <c r="H892" s="125"/>
    </row>
    <row r="893" spans="4:8">
      <c r="D893" s="125"/>
      <c r="E893" s="125"/>
      <c r="F893" s="125"/>
      <c r="G893" s="125"/>
      <c r="H893" s="125"/>
    </row>
    <row r="894" spans="4:8">
      <c r="D894" s="125"/>
      <c r="E894" s="125"/>
      <c r="F894" s="125"/>
      <c r="G894" s="125"/>
      <c r="H894" s="125"/>
    </row>
    <row r="895" spans="4:8">
      <c r="D895" s="125"/>
      <c r="E895" s="125"/>
      <c r="F895" s="125"/>
      <c r="G895" s="125"/>
      <c r="H895" s="125"/>
    </row>
    <row r="896" spans="4:8">
      <c r="D896" s="125"/>
      <c r="E896" s="125"/>
      <c r="F896" s="125"/>
      <c r="G896" s="125"/>
      <c r="H896" s="125"/>
    </row>
    <row r="897" spans="4:8">
      <c r="D897" s="125"/>
      <c r="E897" s="125"/>
      <c r="F897" s="125"/>
      <c r="G897" s="125"/>
      <c r="H897" s="125"/>
    </row>
    <row r="898" spans="4:8">
      <c r="D898" s="125"/>
      <c r="E898" s="125"/>
      <c r="F898" s="125"/>
      <c r="G898" s="125"/>
      <c r="H898" s="125"/>
    </row>
    <row r="899" spans="4:8">
      <c r="D899" s="125"/>
      <c r="E899" s="125"/>
      <c r="F899" s="125"/>
      <c r="G899" s="125"/>
      <c r="H899" s="125"/>
    </row>
    <row r="900" spans="4:8">
      <c r="D900" s="125"/>
      <c r="E900" s="125"/>
      <c r="F900" s="125"/>
      <c r="G900" s="125"/>
      <c r="H900" s="125"/>
    </row>
    <row r="901" spans="4:8">
      <c r="D901" s="125"/>
      <c r="E901" s="125"/>
      <c r="F901" s="125"/>
      <c r="G901" s="125"/>
      <c r="H901" s="125"/>
    </row>
    <row r="902" spans="4:8">
      <c r="D902" s="125"/>
      <c r="E902" s="125"/>
      <c r="F902" s="125"/>
      <c r="G902" s="125"/>
      <c r="H902" s="125"/>
    </row>
    <row r="903" spans="4:8">
      <c r="D903" s="125"/>
      <c r="E903" s="125"/>
      <c r="F903" s="125"/>
      <c r="G903" s="125"/>
      <c r="H903" s="125"/>
    </row>
    <row r="904" spans="4:8">
      <c r="D904" s="125"/>
      <c r="E904" s="125"/>
      <c r="F904" s="125"/>
      <c r="G904" s="125"/>
      <c r="H904" s="125"/>
    </row>
    <row r="905" spans="4:8">
      <c r="D905" s="125"/>
      <c r="E905" s="125"/>
      <c r="F905" s="125"/>
      <c r="G905" s="125"/>
      <c r="H905" s="125"/>
    </row>
    <row r="906" spans="4:8">
      <c r="D906" s="125"/>
      <c r="E906" s="125"/>
      <c r="F906" s="125"/>
      <c r="G906" s="125"/>
      <c r="H906" s="125"/>
    </row>
    <row r="907" spans="4:8">
      <c r="D907" s="125"/>
      <c r="E907" s="125"/>
      <c r="F907" s="125"/>
      <c r="G907" s="125"/>
      <c r="H907" s="125"/>
    </row>
    <row r="908" spans="4:8">
      <c r="D908" s="125"/>
      <c r="E908" s="125"/>
      <c r="F908" s="125"/>
      <c r="G908" s="125"/>
      <c r="H908" s="125"/>
    </row>
    <row r="909" spans="4:8">
      <c r="D909" s="125"/>
      <c r="E909" s="125"/>
      <c r="F909" s="125"/>
      <c r="G909" s="125"/>
      <c r="H909" s="125"/>
    </row>
    <row r="910" spans="4:8">
      <c r="D910" s="125"/>
      <c r="E910" s="125"/>
      <c r="F910" s="125"/>
      <c r="G910" s="125"/>
      <c r="H910" s="125"/>
    </row>
    <row r="911" spans="4:8">
      <c r="D911" s="125"/>
      <c r="E911" s="125"/>
      <c r="F911" s="125"/>
      <c r="G911" s="125"/>
      <c r="H911" s="125"/>
    </row>
    <row r="912" spans="4:8">
      <c r="D912" s="125"/>
      <c r="E912" s="125"/>
      <c r="F912" s="125"/>
      <c r="G912" s="125"/>
      <c r="H912" s="125"/>
    </row>
    <row r="913" spans="4:8">
      <c r="D913" s="125"/>
      <c r="E913" s="125"/>
      <c r="F913" s="125"/>
      <c r="G913" s="125"/>
      <c r="H913" s="125"/>
    </row>
    <row r="914" spans="4:8">
      <c r="D914" s="125"/>
      <c r="E914" s="125"/>
      <c r="F914" s="125"/>
      <c r="G914" s="125"/>
      <c r="H914" s="125"/>
    </row>
    <row r="915" spans="4:8">
      <c r="D915" s="125"/>
      <c r="E915" s="125"/>
      <c r="F915" s="125"/>
      <c r="G915" s="125"/>
      <c r="H915" s="125"/>
    </row>
    <row r="916" spans="4:8">
      <c r="D916" s="125"/>
      <c r="E916" s="125"/>
      <c r="F916" s="125"/>
      <c r="G916" s="125"/>
      <c r="H916" s="125"/>
    </row>
    <row r="917" spans="4:8">
      <c r="D917" s="125"/>
      <c r="E917" s="125"/>
      <c r="F917" s="125"/>
      <c r="G917" s="125"/>
      <c r="H917" s="125"/>
    </row>
    <row r="918" spans="4:8">
      <c r="D918" s="125"/>
      <c r="E918" s="125"/>
      <c r="F918" s="125"/>
      <c r="G918" s="125"/>
      <c r="H918" s="125"/>
    </row>
    <row r="919" spans="4:8">
      <c r="D919" s="125"/>
      <c r="E919" s="125"/>
      <c r="F919" s="125"/>
      <c r="G919" s="125"/>
      <c r="H919" s="125"/>
    </row>
    <row r="920" spans="4:8">
      <c r="D920" s="125"/>
      <c r="E920" s="125"/>
      <c r="F920" s="125"/>
      <c r="G920" s="125"/>
      <c r="H920" s="125"/>
    </row>
    <row r="921" spans="4:8">
      <c r="D921" s="125"/>
      <c r="E921" s="125"/>
      <c r="F921" s="125"/>
      <c r="G921" s="125"/>
      <c r="H921" s="125"/>
    </row>
    <row r="922" spans="4:8">
      <c r="D922" s="125"/>
      <c r="E922" s="125"/>
      <c r="F922" s="125"/>
      <c r="G922" s="125"/>
      <c r="H922" s="125"/>
    </row>
    <row r="923" spans="4:8">
      <c r="D923" s="125"/>
      <c r="E923" s="125"/>
      <c r="F923" s="125"/>
      <c r="G923" s="125"/>
      <c r="H923" s="125"/>
    </row>
    <row r="924" spans="4:8">
      <c r="D924" s="125"/>
      <c r="E924" s="125"/>
      <c r="F924" s="125"/>
      <c r="G924" s="125"/>
      <c r="H924" s="125"/>
    </row>
    <row r="925" spans="4:8">
      <c r="D925" s="125"/>
      <c r="E925" s="125"/>
      <c r="F925" s="125"/>
      <c r="G925" s="125"/>
      <c r="H925" s="125"/>
    </row>
    <row r="926" spans="4:8">
      <c r="D926" s="125"/>
      <c r="E926" s="125"/>
      <c r="F926" s="125"/>
      <c r="G926" s="125"/>
      <c r="H926" s="125"/>
    </row>
    <row r="927" spans="4:8">
      <c r="D927" s="125"/>
      <c r="E927" s="125"/>
      <c r="F927" s="125"/>
      <c r="G927" s="125"/>
      <c r="H927" s="125"/>
    </row>
    <row r="928" spans="4:8">
      <c r="D928" s="125"/>
      <c r="E928" s="125"/>
      <c r="F928" s="125"/>
      <c r="G928" s="125"/>
      <c r="H928" s="125"/>
    </row>
    <row r="929" spans="4:8">
      <c r="D929" s="125"/>
      <c r="E929" s="125"/>
      <c r="F929" s="125"/>
      <c r="G929" s="125"/>
      <c r="H929" s="125"/>
    </row>
    <row r="930" spans="4:8">
      <c r="D930" s="125"/>
      <c r="E930" s="125"/>
      <c r="F930" s="125"/>
      <c r="G930" s="125"/>
      <c r="H930" s="125"/>
    </row>
    <row r="931" spans="4:8">
      <c r="D931" s="125"/>
      <c r="E931" s="125"/>
      <c r="F931" s="125"/>
      <c r="G931" s="125"/>
      <c r="H931" s="125"/>
    </row>
    <row r="932" spans="4:8">
      <c r="D932" s="125"/>
      <c r="E932" s="125"/>
      <c r="F932" s="125"/>
      <c r="G932" s="125"/>
      <c r="H932" s="125"/>
    </row>
    <row r="933" spans="4:8">
      <c r="D933" s="125"/>
      <c r="E933" s="125"/>
      <c r="F933" s="125"/>
      <c r="G933" s="125"/>
      <c r="H933" s="125"/>
    </row>
    <row r="934" spans="4:8">
      <c r="D934" s="125"/>
      <c r="E934" s="125"/>
      <c r="F934" s="125"/>
      <c r="G934" s="125"/>
      <c r="H934" s="125"/>
    </row>
    <row r="935" spans="4:8">
      <c r="D935" s="125"/>
      <c r="E935" s="125"/>
      <c r="F935" s="125"/>
      <c r="G935" s="125"/>
      <c r="H935" s="125"/>
    </row>
    <row r="936" spans="4:8">
      <c r="D936" s="125"/>
      <c r="E936" s="125"/>
      <c r="F936" s="125"/>
      <c r="G936" s="125"/>
      <c r="H936" s="125"/>
    </row>
    <row r="937" spans="4:8">
      <c r="D937" s="125"/>
      <c r="E937" s="125"/>
      <c r="F937" s="125"/>
      <c r="G937" s="125"/>
      <c r="H937" s="125"/>
    </row>
    <row r="938" spans="4:8">
      <c r="D938" s="125"/>
      <c r="E938" s="125"/>
      <c r="F938" s="125"/>
      <c r="G938" s="125"/>
      <c r="H938" s="125"/>
    </row>
    <row r="939" spans="4:8">
      <c r="D939" s="125"/>
      <c r="E939" s="125"/>
      <c r="F939" s="125"/>
      <c r="G939" s="125"/>
      <c r="H939" s="125"/>
    </row>
    <row r="940" spans="4:8">
      <c r="D940" s="125"/>
      <c r="E940" s="125"/>
      <c r="F940" s="125"/>
      <c r="G940" s="125"/>
      <c r="H940" s="125"/>
    </row>
    <row r="941" spans="4:8">
      <c r="D941" s="125"/>
      <c r="E941" s="125"/>
      <c r="F941" s="125"/>
      <c r="G941" s="125"/>
      <c r="H941" s="125"/>
    </row>
    <row r="942" spans="4:8">
      <c r="D942" s="125"/>
      <c r="E942" s="125"/>
      <c r="F942" s="125"/>
      <c r="G942" s="125"/>
      <c r="H942" s="125"/>
    </row>
    <row r="943" spans="4:8">
      <c r="D943" s="125"/>
      <c r="E943" s="125"/>
      <c r="F943" s="125"/>
      <c r="G943" s="125"/>
      <c r="H943" s="125"/>
    </row>
    <row r="944" spans="4:8">
      <c r="D944" s="125"/>
      <c r="E944" s="125"/>
      <c r="F944" s="125"/>
      <c r="G944" s="125"/>
      <c r="H944" s="125"/>
    </row>
    <row r="945" spans="4:8">
      <c r="D945" s="125"/>
      <c r="E945" s="125"/>
      <c r="F945" s="125"/>
      <c r="G945" s="125"/>
      <c r="H945" s="125"/>
    </row>
    <row r="946" spans="4:8">
      <c r="D946" s="125"/>
      <c r="E946" s="125"/>
      <c r="F946" s="125"/>
      <c r="G946" s="125"/>
      <c r="H946" s="125"/>
    </row>
    <row r="947" spans="4:8">
      <c r="D947" s="125"/>
      <c r="E947" s="125"/>
      <c r="F947" s="125"/>
      <c r="G947" s="125"/>
      <c r="H947" s="125"/>
    </row>
    <row r="948" spans="4:8">
      <c r="D948" s="125"/>
      <c r="E948" s="125"/>
      <c r="F948" s="125"/>
      <c r="G948" s="125"/>
      <c r="H948" s="125"/>
    </row>
    <row r="949" spans="4:8">
      <c r="D949" s="125"/>
      <c r="E949" s="125"/>
      <c r="F949" s="125"/>
      <c r="G949" s="125"/>
      <c r="H949" s="125"/>
    </row>
    <row r="950" spans="4:8">
      <c r="D950" s="125"/>
      <c r="E950" s="125"/>
      <c r="F950" s="125"/>
      <c r="G950" s="125"/>
      <c r="H950" s="125"/>
    </row>
    <row r="951" spans="4:8">
      <c r="D951" s="125"/>
      <c r="E951" s="125"/>
      <c r="F951" s="125"/>
      <c r="G951" s="125"/>
      <c r="H951" s="125"/>
    </row>
    <row r="952" spans="4:8">
      <c r="D952" s="125"/>
      <c r="E952" s="125"/>
      <c r="F952" s="125"/>
      <c r="G952" s="125"/>
      <c r="H952" s="125"/>
    </row>
    <row r="953" spans="4:8">
      <c r="D953" s="125"/>
      <c r="E953" s="125"/>
      <c r="F953" s="125"/>
      <c r="G953" s="125"/>
      <c r="H953" s="125"/>
    </row>
    <row r="954" spans="4:8">
      <c r="D954" s="125"/>
      <c r="E954" s="125"/>
      <c r="F954" s="125"/>
      <c r="G954" s="125"/>
      <c r="H954" s="125"/>
    </row>
    <row r="955" spans="4:8">
      <c r="D955" s="125"/>
      <c r="E955" s="125"/>
      <c r="F955" s="125"/>
      <c r="G955" s="125"/>
      <c r="H955" s="125"/>
    </row>
    <row r="956" spans="4:8">
      <c r="D956" s="125"/>
      <c r="E956" s="125"/>
      <c r="F956" s="125"/>
      <c r="G956" s="125"/>
      <c r="H956" s="125"/>
    </row>
    <row r="957" spans="4:8">
      <c r="D957" s="125"/>
      <c r="E957" s="125"/>
      <c r="F957" s="125"/>
      <c r="G957" s="125"/>
      <c r="H957" s="125"/>
    </row>
    <row r="958" spans="4:8">
      <c r="D958" s="125"/>
      <c r="E958" s="125"/>
      <c r="F958" s="125"/>
      <c r="G958" s="125"/>
      <c r="H958" s="125"/>
    </row>
    <row r="959" spans="4:8">
      <c r="D959" s="125"/>
      <c r="E959" s="125"/>
      <c r="F959" s="125"/>
      <c r="G959" s="125"/>
      <c r="H959" s="125"/>
    </row>
    <row r="960" spans="4:8">
      <c r="D960" s="125"/>
      <c r="E960" s="125"/>
      <c r="F960" s="125"/>
      <c r="G960" s="125"/>
      <c r="H960" s="125"/>
    </row>
    <row r="961" spans="4:8">
      <c r="D961" s="125"/>
      <c r="E961" s="125"/>
      <c r="F961" s="125"/>
      <c r="G961" s="125"/>
      <c r="H961" s="125"/>
    </row>
    <row r="962" spans="4:8">
      <c r="D962" s="125"/>
      <c r="E962" s="125"/>
      <c r="F962" s="125"/>
      <c r="G962" s="125"/>
      <c r="H962" s="125"/>
    </row>
    <row r="963" spans="4:8">
      <c r="D963" s="125"/>
      <c r="E963" s="125"/>
      <c r="F963" s="125"/>
      <c r="G963" s="125"/>
      <c r="H963" s="125"/>
    </row>
    <row r="964" spans="4:8">
      <c r="D964" s="125"/>
      <c r="E964" s="125"/>
      <c r="F964" s="125"/>
      <c r="G964" s="125"/>
      <c r="H964" s="125"/>
    </row>
    <row r="965" spans="4:8">
      <c r="D965" s="125"/>
      <c r="E965" s="125"/>
      <c r="F965" s="125"/>
      <c r="G965" s="125"/>
      <c r="H965" s="125"/>
    </row>
    <row r="966" spans="4:8">
      <c r="D966" s="125"/>
      <c r="E966" s="125"/>
      <c r="F966" s="125"/>
      <c r="G966" s="125"/>
      <c r="H966" s="125"/>
    </row>
    <row r="967" spans="4:8">
      <c r="D967" s="125"/>
      <c r="E967" s="125"/>
      <c r="F967" s="125"/>
      <c r="G967" s="125"/>
      <c r="H967" s="125"/>
    </row>
    <row r="968" spans="4:8">
      <c r="D968" s="125"/>
      <c r="E968" s="125"/>
      <c r="F968" s="125"/>
      <c r="G968" s="125"/>
      <c r="H968" s="125"/>
    </row>
    <row r="969" spans="4:8">
      <c r="D969" s="125"/>
      <c r="E969" s="125"/>
      <c r="F969" s="125"/>
      <c r="G969" s="125"/>
      <c r="H969" s="125"/>
    </row>
    <row r="970" spans="4:8">
      <c r="D970" s="125"/>
      <c r="E970" s="125"/>
      <c r="F970" s="125"/>
      <c r="G970" s="125"/>
      <c r="H970" s="125"/>
    </row>
    <row r="971" spans="4:8">
      <c r="D971" s="125"/>
      <c r="E971" s="125"/>
      <c r="F971" s="125"/>
      <c r="G971" s="125"/>
      <c r="H971" s="125"/>
    </row>
    <row r="972" spans="4:8">
      <c r="D972" s="125"/>
      <c r="E972" s="125"/>
      <c r="F972" s="125"/>
      <c r="G972" s="125"/>
      <c r="H972" s="125"/>
    </row>
    <row r="973" spans="4:8">
      <c r="D973" s="125"/>
      <c r="E973" s="125"/>
      <c r="F973" s="125"/>
      <c r="G973" s="125"/>
      <c r="H973" s="125"/>
    </row>
    <row r="974" spans="4:8">
      <c r="D974" s="125"/>
      <c r="E974" s="125"/>
      <c r="F974" s="125"/>
      <c r="G974" s="125"/>
      <c r="H974" s="125"/>
    </row>
    <row r="975" spans="4:8">
      <c r="D975" s="125"/>
      <c r="E975" s="125"/>
      <c r="F975" s="125"/>
      <c r="G975" s="125"/>
      <c r="H975" s="125"/>
    </row>
    <row r="976" spans="4:8">
      <c r="D976" s="125"/>
      <c r="E976" s="125"/>
      <c r="F976" s="125"/>
      <c r="G976" s="125"/>
      <c r="H976" s="125"/>
    </row>
    <row r="977" spans="4:8">
      <c r="D977" s="125"/>
      <c r="E977" s="125"/>
      <c r="F977" s="125"/>
      <c r="G977" s="125"/>
      <c r="H977" s="125"/>
    </row>
    <row r="978" spans="4:8">
      <c r="D978" s="125"/>
      <c r="E978" s="125"/>
      <c r="F978" s="125"/>
      <c r="G978" s="125"/>
      <c r="H978" s="125"/>
    </row>
    <row r="979" spans="4:8">
      <c r="D979" s="125"/>
      <c r="E979" s="125"/>
      <c r="F979" s="125"/>
      <c r="G979" s="125"/>
      <c r="H979" s="125"/>
    </row>
    <row r="980" spans="4:8">
      <c r="D980" s="125"/>
      <c r="E980" s="125"/>
      <c r="F980" s="125"/>
      <c r="G980" s="125"/>
      <c r="H980" s="125"/>
    </row>
    <row r="981" spans="4:8">
      <c r="D981" s="125"/>
      <c r="E981" s="125"/>
      <c r="F981" s="125"/>
      <c r="G981" s="125"/>
      <c r="H981" s="125"/>
    </row>
    <row r="982" spans="4:8">
      <c r="D982" s="125"/>
      <c r="E982" s="125"/>
      <c r="F982" s="125"/>
      <c r="G982" s="125"/>
      <c r="H982" s="125"/>
    </row>
    <row r="983" spans="4:8">
      <c r="D983" s="125"/>
      <c r="E983" s="125"/>
      <c r="F983" s="125"/>
      <c r="G983" s="125"/>
      <c r="H983" s="125"/>
    </row>
    <row r="984" spans="4:8">
      <c r="D984" s="125"/>
      <c r="E984" s="125"/>
      <c r="F984" s="125"/>
      <c r="G984" s="125"/>
      <c r="H984" s="125"/>
    </row>
    <row r="985" spans="4:8">
      <c r="D985" s="125"/>
      <c r="E985" s="125"/>
      <c r="F985" s="125"/>
      <c r="G985" s="125"/>
      <c r="H985" s="125"/>
    </row>
    <row r="986" spans="4:8">
      <c r="D986" s="125"/>
      <c r="E986" s="125"/>
      <c r="F986" s="125"/>
      <c r="G986" s="125"/>
      <c r="H986" s="125"/>
    </row>
    <row r="987" spans="4:8">
      <c r="D987" s="125"/>
      <c r="E987" s="125"/>
      <c r="F987" s="125"/>
      <c r="G987" s="125"/>
      <c r="H987" s="125"/>
    </row>
    <row r="988" spans="4:8">
      <c r="D988" s="125"/>
      <c r="E988" s="125"/>
      <c r="F988" s="125"/>
      <c r="G988" s="125"/>
      <c r="H988" s="125"/>
    </row>
    <row r="989" spans="4:8">
      <c r="D989" s="125"/>
      <c r="E989" s="125"/>
      <c r="F989" s="125"/>
      <c r="G989" s="125"/>
      <c r="H989" s="125"/>
    </row>
    <row r="990" spans="4:8">
      <c r="D990" s="125"/>
      <c r="E990" s="125"/>
      <c r="F990" s="125"/>
      <c r="G990" s="125"/>
      <c r="H990" s="125"/>
    </row>
    <row r="991" spans="4:8">
      <c r="D991" s="125"/>
      <c r="E991" s="125"/>
      <c r="F991" s="125"/>
      <c r="G991" s="125"/>
      <c r="H991" s="125"/>
    </row>
    <row r="992" spans="4:8">
      <c r="D992" s="125"/>
      <c r="E992" s="125"/>
      <c r="F992" s="125"/>
      <c r="G992" s="125"/>
      <c r="H992" s="125"/>
    </row>
    <row r="993" spans="4:8">
      <c r="D993" s="125"/>
      <c r="E993" s="125"/>
      <c r="F993" s="125"/>
      <c r="G993" s="125"/>
      <c r="H993" s="125"/>
    </row>
    <row r="994" spans="4:8">
      <c r="D994" s="125"/>
      <c r="E994" s="125"/>
      <c r="F994" s="125"/>
      <c r="G994" s="125"/>
      <c r="H994" s="125"/>
    </row>
    <row r="995" spans="4:8">
      <c r="D995" s="125"/>
      <c r="E995" s="125"/>
      <c r="F995" s="125"/>
      <c r="G995" s="125"/>
      <c r="H995" s="125"/>
    </row>
    <row r="996" spans="4:8">
      <c r="D996" s="125"/>
      <c r="E996" s="125"/>
      <c r="F996" s="125"/>
      <c r="G996" s="125"/>
      <c r="H996" s="125"/>
    </row>
    <row r="997" spans="4:8">
      <c r="D997" s="125"/>
      <c r="E997" s="125"/>
      <c r="F997" s="125"/>
      <c r="G997" s="125"/>
      <c r="H997" s="125"/>
    </row>
    <row r="998" spans="4:8">
      <c r="D998" s="125"/>
      <c r="E998" s="125"/>
      <c r="F998" s="125"/>
      <c r="G998" s="125"/>
      <c r="H998" s="125"/>
    </row>
    <row r="999" spans="4:8">
      <c r="D999" s="125"/>
      <c r="E999" s="125"/>
      <c r="F999" s="125"/>
      <c r="G999" s="125"/>
      <c r="H999" s="125"/>
    </row>
    <row r="1000" spans="4:8">
      <c r="D1000" s="125"/>
      <c r="E1000" s="125"/>
      <c r="F1000" s="125"/>
      <c r="G1000" s="125"/>
      <c r="H1000" s="125"/>
    </row>
    <row r="1001" spans="4:8">
      <c r="D1001" s="125"/>
      <c r="E1001" s="125"/>
      <c r="F1001" s="125"/>
      <c r="G1001" s="125"/>
      <c r="H1001" s="125"/>
    </row>
    <row r="1002" spans="4:8">
      <c r="D1002" s="125"/>
      <c r="E1002" s="125"/>
      <c r="F1002" s="125"/>
      <c r="G1002" s="125"/>
      <c r="H1002" s="125"/>
    </row>
    <row r="1003" spans="4:8">
      <c r="D1003" s="125"/>
      <c r="E1003" s="125"/>
      <c r="F1003" s="125"/>
      <c r="G1003" s="125"/>
      <c r="H1003" s="125"/>
    </row>
    <row r="1004" spans="4:8">
      <c r="D1004" s="125"/>
      <c r="E1004" s="125"/>
      <c r="F1004" s="125"/>
      <c r="G1004" s="125"/>
      <c r="H1004" s="125"/>
    </row>
    <row r="1005" spans="4:8">
      <c r="D1005" s="125"/>
      <c r="E1005" s="125"/>
      <c r="F1005" s="125"/>
      <c r="G1005" s="125"/>
      <c r="H1005" s="125"/>
    </row>
    <row r="1006" spans="4:8">
      <c r="D1006" s="125"/>
      <c r="E1006" s="125"/>
      <c r="F1006" s="125"/>
      <c r="G1006" s="125"/>
      <c r="H1006" s="125"/>
    </row>
    <row r="1007" spans="4:8">
      <c r="D1007" s="125"/>
      <c r="E1007" s="125"/>
      <c r="F1007" s="125"/>
      <c r="G1007" s="125"/>
      <c r="H1007" s="125"/>
    </row>
    <row r="1008" spans="4:8">
      <c r="D1008" s="125"/>
      <c r="E1008" s="125"/>
      <c r="F1008" s="125"/>
      <c r="G1008" s="125"/>
      <c r="H1008" s="125"/>
    </row>
    <row r="1009" spans="4:8">
      <c r="D1009" s="125"/>
      <c r="E1009" s="125"/>
      <c r="F1009" s="125"/>
      <c r="G1009" s="125"/>
      <c r="H1009" s="125"/>
    </row>
    <row r="1010" spans="4:8">
      <c r="D1010" s="125"/>
      <c r="E1010" s="125"/>
      <c r="F1010" s="125"/>
      <c r="G1010" s="125"/>
      <c r="H1010" s="125"/>
    </row>
    <row r="1011" spans="4:8">
      <c r="D1011" s="125"/>
      <c r="E1011" s="125"/>
      <c r="F1011" s="125"/>
      <c r="G1011" s="125"/>
      <c r="H1011" s="125"/>
    </row>
    <row r="1012" spans="4:8">
      <c r="D1012" s="125"/>
      <c r="E1012" s="125"/>
      <c r="F1012" s="125"/>
      <c r="G1012" s="125"/>
      <c r="H1012" s="125"/>
    </row>
    <row r="1013" spans="4:8">
      <c r="D1013" s="125"/>
      <c r="E1013" s="125"/>
      <c r="F1013" s="125"/>
      <c r="G1013" s="125"/>
      <c r="H1013" s="125"/>
    </row>
    <row r="1014" spans="4:8">
      <c r="D1014" s="125"/>
      <c r="E1014" s="125"/>
      <c r="F1014" s="125"/>
      <c r="G1014" s="125"/>
      <c r="H1014" s="125"/>
    </row>
    <row r="1015" spans="4:8">
      <c r="D1015" s="125"/>
      <c r="E1015" s="125"/>
      <c r="F1015" s="125"/>
      <c r="G1015" s="125"/>
      <c r="H1015" s="125"/>
    </row>
    <row r="1016" spans="4:8">
      <c r="D1016" s="125"/>
      <c r="E1016" s="125"/>
      <c r="F1016" s="125"/>
      <c r="G1016" s="125"/>
      <c r="H1016" s="125"/>
    </row>
    <row r="1017" spans="4:8">
      <c r="D1017" s="125"/>
      <c r="E1017" s="125"/>
      <c r="F1017" s="125"/>
      <c r="G1017" s="125"/>
      <c r="H1017" s="125"/>
    </row>
    <row r="1018" spans="4:8">
      <c r="D1018" s="125"/>
      <c r="E1018" s="125"/>
      <c r="F1018" s="125"/>
      <c r="G1018" s="125"/>
      <c r="H1018" s="125"/>
    </row>
    <row r="1019" spans="4:8">
      <c r="D1019" s="125"/>
      <c r="E1019" s="125"/>
      <c r="F1019" s="125"/>
      <c r="G1019" s="125"/>
      <c r="H1019" s="125"/>
    </row>
    <row r="1020" spans="4:8">
      <c r="D1020" s="125"/>
      <c r="E1020" s="125"/>
      <c r="F1020" s="125"/>
      <c r="G1020" s="125"/>
      <c r="H1020" s="125"/>
    </row>
    <row r="1021" spans="4:8">
      <c r="D1021" s="125"/>
      <c r="E1021" s="125"/>
      <c r="F1021" s="125"/>
      <c r="G1021" s="125"/>
      <c r="H1021" s="125"/>
    </row>
    <row r="1022" spans="4:8">
      <c r="D1022" s="125"/>
      <c r="E1022" s="125"/>
      <c r="F1022" s="125"/>
      <c r="G1022" s="125"/>
      <c r="H1022" s="125"/>
    </row>
    <row r="1023" spans="4:8">
      <c r="D1023" s="125"/>
      <c r="E1023" s="125"/>
      <c r="F1023" s="125"/>
      <c r="G1023" s="125"/>
      <c r="H1023" s="125"/>
    </row>
    <row r="1024" spans="4:8">
      <c r="D1024" s="125"/>
      <c r="E1024" s="125"/>
      <c r="F1024" s="125"/>
      <c r="G1024" s="125"/>
      <c r="H1024" s="125"/>
    </row>
    <row r="1025" spans="4:8">
      <c r="D1025" s="125"/>
      <c r="E1025" s="125"/>
      <c r="F1025" s="125"/>
      <c r="G1025" s="125"/>
      <c r="H1025" s="125"/>
    </row>
    <row r="1026" spans="4:8">
      <c r="D1026" s="125"/>
      <c r="E1026" s="125"/>
      <c r="F1026" s="125"/>
      <c r="G1026" s="125"/>
      <c r="H1026" s="125"/>
    </row>
    <row r="1027" spans="4:8">
      <c r="D1027" s="125"/>
      <c r="E1027" s="125"/>
      <c r="F1027" s="125"/>
      <c r="G1027" s="125"/>
      <c r="H1027" s="125"/>
    </row>
    <row r="1028" spans="4:8">
      <c r="D1028" s="125"/>
      <c r="E1028" s="125"/>
      <c r="F1028" s="125"/>
      <c r="G1028" s="125"/>
      <c r="H1028" s="125"/>
    </row>
    <row r="1029" spans="4:8">
      <c r="D1029" s="125"/>
      <c r="E1029" s="125"/>
      <c r="F1029" s="125"/>
      <c r="G1029" s="125"/>
      <c r="H1029" s="125"/>
    </row>
    <row r="1030" spans="4:8">
      <c r="D1030" s="125"/>
      <c r="E1030" s="125"/>
      <c r="F1030" s="125"/>
      <c r="G1030" s="125"/>
      <c r="H1030" s="125"/>
    </row>
    <row r="1031" spans="4:8">
      <c r="D1031" s="125"/>
      <c r="E1031" s="125"/>
      <c r="F1031" s="125"/>
      <c r="G1031" s="125"/>
      <c r="H1031" s="125"/>
    </row>
    <row r="1032" spans="4:8">
      <c r="D1032" s="125"/>
      <c r="E1032" s="125"/>
      <c r="F1032" s="125"/>
      <c r="G1032" s="125"/>
      <c r="H1032" s="125"/>
    </row>
    <row r="1033" spans="4:8">
      <c r="D1033" s="125"/>
      <c r="E1033" s="125"/>
      <c r="F1033" s="125"/>
      <c r="G1033" s="125"/>
      <c r="H1033" s="125"/>
    </row>
    <row r="1034" spans="4:8">
      <c r="D1034" s="125"/>
      <c r="E1034" s="125"/>
      <c r="F1034" s="125"/>
      <c r="G1034" s="125"/>
      <c r="H1034" s="125"/>
    </row>
    <row r="1035" spans="4:8">
      <c r="D1035" s="125"/>
      <c r="E1035" s="125"/>
      <c r="F1035" s="125"/>
      <c r="G1035" s="125"/>
      <c r="H1035" s="125"/>
    </row>
    <row r="1036" spans="4:8">
      <c r="D1036" s="125"/>
      <c r="E1036" s="125"/>
      <c r="F1036" s="125"/>
      <c r="G1036" s="125"/>
      <c r="H1036" s="125"/>
    </row>
    <row r="1037" spans="4:8">
      <c r="D1037" s="125"/>
      <c r="E1037" s="125"/>
      <c r="F1037" s="125"/>
      <c r="G1037" s="125"/>
      <c r="H1037" s="125"/>
    </row>
    <row r="1038" spans="4:8">
      <c r="D1038" s="125"/>
      <c r="E1038" s="125"/>
      <c r="F1038" s="125"/>
      <c r="G1038" s="125"/>
      <c r="H1038" s="125"/>
    </row>
    <row r="1039" spans="4:8">
      <c r="D1039" s="125"/>
      <c r="E1039" s="125"/>
      <c r="F1039" s="125"/>
      <c r="G1039" s="125"/>
      <c r="H1039" s="125"/>
    </row>
    <row r="1040" spans="4:8">
      <c r="D1040" s="125"/>
      <c r="E1040" s="125"/>
      <c r="F1040" s="125"/>
      <c r="G1040" s="125"/>
      <c r="H1040" s="125"/>
    </row>
    <row r="1041" spans="4:8">
      <c r="D1041" s="125"/>
      <c r="E1041" s="125"/>
      <c r="F1041" s="125"/>
      <c r="G1041" s="125"/>
      <c r="H1041" s="125"/>
    </row>
    <row r="1042" spans="4:8">
      <c r="D1042" s="125"/>
      <c r="E1042" s="125"/>
      <c r="F1042" s="125"/>
      <c r="G1042" s="125"/>
      <c r="H1042" s="125"/>
    </row>
    <row r="1043" spans="4:8">
      <c r="D1043" s="125"/>
      <c r="E1043" s="125"/>
      <c r="F1043" s="125"/>
      <c r="G1043" s="125"/>
      <c r="H1043" s="125"/>
    </row>
    <row r="1044" spans="4:8">
      <c r="D1044" s="125"/>
      <c r="E1044" s="125"/>
      <c r="F1044" s="125"/>
      <c r="G1044" s="125"/>
      <c r="H1044" s="125"/>
    </row>
    <row r="1045" spans="4:8">
      <c r="D1045" s="125"/>
      <c r="E1045" s="125"/>
      <c r="F1045" s="125"/>
      <c r="G1045" s="125"/>
      <c r="H1045" s="125"/>
    </row>
    <row r="1046" spans="4:8">
      <c r="D1046" s="125"/>
      <c r="E1046" s="125"/>
      <c r="F1046" s="125"/>
      <c r="G1046" s="125"/>
      <c r="H1046" s="125"/>
    </row>
    <row r="1047" spans="4:8">
      <c r="D1047" s="125"/>
      <c r="E1047" s="125"/>
      <c r="F1047" s="125"/>
      <c r="G1047" s="125"/>
      <c r="H1047" s="125"/>
    </row>
    <row r="1048" spans="4:8">
      <c r="D1048" s="125"/>
      <c r="E1048" s="125"/>
      <c r="F1048" s="125"/>
      <c r="G1048" s="125"/>
      <c r="H1048" s="125"/>
    </row>
    <row r="1049" spans="4:8">
      <c r="D1049" s="125"/>
      <c r="E1049" s="125"/>
      <c r="F1049" s="125"/>
      <c r="G1049" s="125"/>
      <c r="H1049" s="125"/>
    </row>
    <row r="1050" spans="4:8">
      <c r="D1050" s="125"/>
      <c r="E1050" s="125"/>
      <c r="F1050" s="125"/>
      <c r="G1050" s="125"/>
      <c r="H1050" s="125"/>
    </row>
    <row r="1051" spans="4:8">
      <c r="D1051" s="125"/>
      <c r="E1051" s="125"/>
      <c r="F1051" s="125"/>
      <c r="G1051" s="125"/>
      <c r="H1051" s="125"/>
    </row>
    <row r="1052" spans="4:8">
      <c r="D1052" s="125"/>
      <c r="E1052" s="125"/>
      <c r="F1052" s="125"/>
      <c r="G1052" s="125"/>
      <c r="H1052" s="125"/>
    </row>
    <row r="1053" spans="4:8">
      <c r="D1053" s="125"/>
      <c r="E1053" s="125"/>
      <c r="F1053" s="125"/>
      <c r="G1053" s="125"/>
      <c r="H1053" s="125"/>
    </row>
    <row r="1054" spans="4:8">
      <c r="D1054" s="125"/>
      <c r="E1054" s="125"/>
      <c r="F1054" s="125"/>
      <c r="G1054" s="125"/>
      <c r="H1054" s="125"/>
    </row>
    <row r="1055" spans="4:8">
      <c r="D1055" s="125"/>
      <c r="E1055" s="125"/>
      <c r="F1055" s="125"/>
      <c r="G1055" s="125"/>
      <c r="H1055" s="125"/>
    </row>
    <row r="1056" spans="4:8">
      <c r="D1056" s="125"/>
      <c r="E1056" s="125"/>
      <c r="F1056" s="125"/>
      <c r="G1056" s="125"/>
      <c r="H1056" s="125"/>
    </row>
    <row r="1057" spans="4:8">
      <c r="D1057" s="125"/>
      <c r="E1057" s="125"/>
      <c r="F1057" s="125"/>
      <c r="G1057" s="125"/>
      <c r="H1057" s="125"/>
    </row>
    <row r="1058" spans="4:8">
      <c r="D1058" s="125"/>
      <c r="E1058" s="125"/>
      <c r="F1058" s="125"/>
      <c r="G1058" s="125"/>
      <c r="H1058" s="125"/>
    </row>
    <row r="1059" spans="4:8">
      <c r="D1059" s="125"/>
      <c r="E1059" s="125"/>
      <c r="F1059" s="125"/>
      <c r="G1059" s="125"/>
      <c r="H1059" s="125"/>
    </row>
    <row r="1060" spans="4:8">
      <c r="D1060" s="125"/>
      <c r="E1060" s="125"/>
      <c r="F1060" s="125"/>
      <c r="G1060" s="125"/>
      <c r="H1060" s="125"/>
    </row>
    <row r="1061" spans="4:8">
      <c r="D1061" s="125"/>
      <c r="E1061" s="125"/>
      <c r="F1061" s="125"/>
      <c r="G1061" s="125"/>
      <c r="H1061" s="125"/>
    </row>
    <row r="1062" spans="4:8">
      <c r="D1062" s="125"/>
      <c r="E1062" s="125"/>
      <c r="F1062" s="125"/>
      <c r="G1062" s="125"/>
      <c r="H1062" s="125"/>
    </row>
    <row r="1063" spans="4:8">
      <c r="D1063" s="125"/>
      <c r="E1063" s="125"/>
      <c r="F1063" s="125"/>
      <c r="G1063" s="125"/>
      <c r="H1063" s="125"/>
    </row>
    <row r="1064" spans="4:8">
      <c r="D1064" s="125"/>
      <c r="E1064" s="125"/>
      <c r="F1064" s="125"/>
      <c r="G1064" s="125"/>
      <c r="H1064" s="125"/>
    </row>
    <row r="1065" spans="4:8">
      <c r="D1065" s="125"/>
      <c r="E1065" s="125"/>
      <c r="F1065" s="125"/>
      <c r="G1065" s="125"/>
      <c r="H1065" s="125"/>
    </row>
    <row r="1066" spans="4:8">
      <c r="D1066" s="125"/>
      <c r="E1066" s="125"/>
      <c r="F1066" s="125"/>
      <c r="G1066" s="125"/>
      <c r="H1066" s="125"/>
    </row>
    <row r="1067" spans="4:8">
      <c r="D1067" s="125"/>
      <c r="E1067" s="125"/>
      <c r="F1067" s="125"/>
      <c r="G1067" s="125"/>
      <c r="H1067" s="125"/>
    </row>
    <row r="1068" spans="4:8">
      <c r="D1068" s="125"/>
      <c r="E1068" s="125"/>
      <c r="F1068" s="125"/>
      <c r="G1068" s="125"/>
      <c r="H1068" s="125"/>
    </row>
    <row r="1069" spans="4:8">
      <c r="D1069" s="125"/>
      <c r="E1069" s="125"/>
      <c r="F1069" s="125"/>
      <c r="G1069" s="125"/>
      <c r="H1069" s="125"/>
    </row>
    <row r="1070" spans="4:8">
      <c r="D1070" s="125"/>
      <c r="E1070" s="125"/>
      <c r="F1070" s="125"/>
      <c r="G1070" s="125"/>
      <c r="H1070" s="125"/>
    </row>
    <row r="1071" spans="4:8">
      <c r="D1071" s="125"/>
      <c r="E1071" s="125"/>
      <c r="F1071" s="125"/>
      <c r="G1071" s="125"/>
      <c r="H1071" s="125"/>
    </row>
    <row r="1072" spans="4:8">
      <c r="D1072" s="125"/>
      <c r="E1072" s="125"/>
      <c r="F1072" s="125"/>
      <c r="G1072" s="125"/>
      <c r="H1072" s="125"/>
    </row>
    <row r="1073" spans="4:8">
      <c r="D1073" s="125"/>
      <c r="E1073" s="125"/>
      <c r="F1073" s="125"/>
      <c r="G1073" s="125"/>
      <c r="H1073" s="125"/>
    </row>
    <row r="1074" spans="4:8">
      <c r="D1074" s="125"/>
      <c r="E1074" s="125"/>
      <c r="F1074" s="125"/>
      <c r="G1074" s="125"/>
      <c r="H1074" s="125"/>
    </row>
    <row r="1075" spans="4:8">
      <c r="D1075" s="125"/>
      <c r="E1075" s="125"/>
      <c r="F1075" s="125"/>
      <c r="G1075" s="125"/>
      <c r="H1075" s="125"/>
    </row>
    <row r="1076" spans="4:8">
      <c r="D1076" s="125"/>
      <c r="E1076" s="125"/>
      <c r="F1076" s="125"/>
      <c r="G1076" s="125"/>
      <c r="H1076" s="125"/>
    </row>
    <row r="1077" spans="4:8">
      <c r="D1077" s="125"/>
      <c r="E1077" s="125"/>
      <c r="F1077" s="125"/>
      <c r="G1077" s="125"/>
      <c r="H1077" s="125"/>
    </row>
    <row r="1078" spans="4:8">
      <c r="D1078" s="125"/>
      <c r="E1078" s="125"/>
      <c r="F1078" s="125"/>
      <c r="G1078" s="125"/>
      <c r="H1078" s="125"/>
    </row>
    <row r="1079" spans="4:8">
      <c r="D1079" s="125"/>
      <c r="E1079" s="125"/>
      <c r="F1079" s="125"/>
      <c r="G1079" s="125"/>
      <c r="H1079" s="125"/>
    </row>
    <row r="1080" spans="4:8">
      <c r="D1080" s="125"/>
      <c r="E1080" s="125"/>
      <c r="F1080" s="125"/>
      <c r="G1080" s="125"/>
      <c r="H1080" s="125"/>
    </row>
    <row r="1081" spans="4:8">
      <c r="D1081" s="125"/>
      <c r="E1081" s="125"/>
      <c r="F1081" s="125"/>
      <c r="G1081" s="125"/>
      <c r="H1081" s="125"/>
    </row>
    <row r="1082" spans="4:8">
      <c r="D1082" s="125"/>
      <c r="E1082" s="125"/>
      <c r="F1082" s="125"/>
      <c r="G1082" s="125"/>
      <c r="H1082" s="125"/>
    </row>
    <row r="1083" spans="4:8">
      <c r="D1083" s="125"/>
      <c r="E1083" s="125"/>
      <c r="F1083" s="125"/>
      <c r="G1083" s="125"/>
      <c r="H1083" s="125"/>
    </row>
    <row r="1084" spans="4:8">
      <c r="D1084" s="125"/>
      <c r="E1084" s="125"/>
      <c r="F1084" s="125"/>
      <c r="G1084" s="125"/>
      <c r="H1084" s="125"/>
    </row>
    <row r="1085" spans="4:8">
      <c r="D1085" s="125"/>
      <c r="E1085" s="125"/>
      <c r="F1085" s="125"/>
      <c r="G1085" s="125"/>
      <c r="H1085" s="125"/>
    </row>
    <row r="1086" spans="4:8">
      <c r="D1086" s="125"/>
      <c r="E1086" s="125"/>
      <c r="F1086" s="125"/>
      <c r="G1086" s="125"/>
      <c r="H1086" s="125"/>
    </row>
    <row r="1087" spans="4:8">
      <c r="D1087" s="125"/>
      <c r="E1087" s="125"/>
      <c r="F1087" s="125"/>
      <c r="G1087" s="125"/>
      <c r="H1087" s="125"/>
    </row>
    <row r="1088" spans="4:8">
      <c r="D1088" s="125"/>
      <c r="E1088" s="125"/>
      <c r="F1088" s="125"/>
      <c r="G1088" s="125"/>
      <c r="H1088" s="125"/>
    </row>
    <row r="1089" spans="4:8">
      <c r="D1089" s="125"/>
      <c r="E1089" s="125"/>
      <c r="F1089" s="125"/>
      <c r="G1089" s="125"/>
      <c r="H1089" s="125"/>
    </row>
    <row r="1090" spans="4:8">
      <c r="D1090" s="125"/>
      <c r="E1090" s="125"/>
      <c r="F1090" s="125"/>
      <c r="G1090" s="125"/>
      <c r="H1090" s="125"/>
    </row>
    <row r="1091" spans="4:8">
      <c r="D1091" s="125"/>
      <c r="E1091" s="125"/>
      <c r="F1091" s="125"/>
      <c r="G1091" s="125"/>
      <c r="H1091" s="125"/>
    </row>
    <row r="1092" spans="4:8">
      <c r="D1092" s="125"/>
      <c r="E1092" s="125"/>
      <c r="F1092" s="125"/>
      <c r="G1092" s="125"/>
      <c r="H1092" s="125"/>
    </row>
    <row r="1093" spans="4:8">
      <c r="D1093" s="125"/>
      <c r="E1093" s="125"/>
      <c r="F1093" s="125"/>
      <c r="G1093" s="125"/>
      <c r="H1093" s="125"/>
    </row>
    <row r="1094" spans="4:8">
      <c r="D1094" s="125"/>
      <c r="E1094" s="125"/>
      <c r="F1094" s="125"/>
      <c r="G1094" s="125"/>
      <c r="H1094" s="125"/>
    </row>
    <row r="1095" spans="4:8">
      <c r="D1095" s="125"/>
      <c r="E1095" s="125"/>
      <c r="F1095" s="125"/>
      <c r="G1095" s="125"/>
      <c r="H1095" s="125"/>
    </row>
    <row r="1096" spans="4:8">
      <c r="D1096" s="125"/>
      <c r="E1096" s="125"/>
      <c r="F1096" s="125"/>
      <c r="G1096" s="125"/>
      <c r="H1096" s="125"/>
    </row>
    <row r="1097" spans="4:8">
      <c r="D1097" s="125"/>
      <c r="E1097" s="125"/>
      <c r="F1097" s="125"/>
      <c r="G1097" s="125"/>
      <c r="H1097" s="125"/>
    </row>
    <row r="1098" spans="4:8">
      <c r="D1098" s="125"/>
      <c r="E1098" s="125"/>
      <c r="F1098" s="125"/>
      <c r="G1098" s="125"/>
      <c r="H1098" s="125"/>
    </row>
    <row r="1099" spans="4:8">
      <c r="D1099" s="125"/>
      <c r="E1099" s="125"/>
      <c r="F1099" s="125"/>
      <c r="G1099" s="125"/>
      <c r="H1099" s="125"/>
    </row>
    <row r="1100" spans="4:8">
      <c r="D1100" s="125"/>
      <c r="E1100" s="125"/>
      <c r="F1100" s="125"/>
      <c r="G1100" s="125"/>
      <c r="H1100" s="125"/>
    </row>
    <row r="1101" spans="4:8">
      <c r="D1101" s="125"/>
      <c r="E1101" s="125"/>
      <c r="F1101" s="125"/>
      <c r="G1101" s="125"/>
      <c r="H1101" s="125"/>
    </row>
    <row r="1102" spans="4:8">
      <c r="D1102" s="125"/>
      <c r="E1102" s="125"/>
      <c r="F1102" s="125"/>
      <c r="G1102" s="125"/>
      <c r="H1102" s="125"/>
    </row>
    <row r="1103" spans="4:8">
      <c r="D1103" s="125"/>
      <c r="E1103" s="125"/>
      <c r="F1103" s="125"/>
      <c r="G1103" s="125"/>
      <c r="H1103" s="125"/>
    </row>
    <row r="1104" spans="4:8">
      <c r="D1104" s="125"/>
      <c r="E1104" s="125"/>
      <c r="F1104" s="125"/>
      <c r="G1104" s="125"/>
      <c r="H1104" s="125"/>
    </row>
    <row r="1105" spans="4:8">
      <c r="D1105" s="125"/>
      <c r="E1105" s="125"/>
      <c r="F1105" s="125"/>
      <c r="G1105" s="125"/>
      <c r="H1105" s="125"/>
    </row>
    <row r="1106" spans="4:8">
      <c r="D1106" s="125"/>
      <c r="E1106" s="125"/>
      <c r="F1106" s="125"/>
      <c r="G1106" s="125"/>
      <c r="H1106" s="125"/>
    </row>
    <row r="1107" spans="4:8">
      <c r="D1107" s="125"/>
      <c r="E1107" s="125"/>
      <c r="F1107" s="125"/>
      <c r="G1107" s="125"/>
      <c r="H1107" s="125"/>
    </row>
    <row r="1108" spans="4:8">
      <c r="D1108" s="125"/>
      <c r="E1108" s="125"/>
      <c r="F1108" s="125"/>
      <c r="G1108" s="125"/>
      <c r="H1108" s="125"/>
    </row>
    <row r="1109" spans="4:8">
      <c r="D1109" s="125"/>
      <c r="E1109" s="125"/>
      <c r="F1109" s="125"/>
      <c r="G1109" s="125"/>
      <c r="H1109" s="125"/>
    </row>
    <row r="1110" spans="4:8">
      <c r="D1110" s="125"/>
      <c r="E1110" s="125"/>
      <c r="F1110" s="125"/>
      <c r="G1110" s="125"/>
      <c r="H1110" s="125"/>
    </row>
    <row r="1111" spans="4:8">
      <c r="D1111" s="125"/>
      <c r="E1111" s="125"/>
      <c r="F1111" s="125"/>
      <c r="G1111" s="125"/>
      <c r="H1111" s="125"/>
    </row>
    <row r="1112" spans="4:8">
      <c r="D1112" s="125"/>
      <c r="E1112" s="125"/>
      <c r="F1112" s="125"/>
      <c r="G1112" s="125"/>
      <c r="H1112" s="125"/>
    </row>
    <row r="1113" spans="4:8">
      <c r="D1113" s="125"/>
      <c r="E1113" s="125"/>
      <c r="F1113" s="125"/>
      <c r="G1113" s="125"/>
      <c r="H1113" s="125"/>
    </row>
    <row r="1114" spans="4:8">
      <c r="D1114" s="125"/>
      <c r="E1114" s="125"/>
      <c r="F1114" s="125"/>
      <c r="G1114" s="125"/>
      <c r="H1114" s="125"/>
    </row>
    <row r="1115" spans="4:8">
      <c r="D1115" s="125"/>
      <c r="E1115" s="125"/>
      <c r="F1115" s="125"/>
      <c r="G1115" s="125"/>
      <c r="H1115" s="125"/>
    </row>
    <row r="1116" spans="4:8">
      <c r="D1116" s="125"/>
      <c r="E1116" s="125"/>
      <c r="F1116" s="125"/>
      <c r="G1116" s="125"/>
      <c r="H1116" s="125"/>
    </row>
    <row r="1117" spans="4:8">
      <c r="D1117" s="125"/>
      <c r="E1117" s="125"/>
      <c r="F1117" s="125"/>
      <c r="G1117" s="125"/>
      <c r="H1117" s="125"/>
    </row>
    <row r="1118" spans="4:8">
      <c r="D1118" s="125"/>
      <c r="E1118" s="125"/>
      <c r="F1118" s="125"/>
      <c r="G1118" s="125"/>
      <c r="H1118" s="125"/>
    </row>
    <row r="1119" spans="4:8">
      <c r="D1119" s="125"/>
      <c r="E1119" s="125"/>
      <c r="F1119" s="125"/>
      <c r="G1119" s="125"/>
      <c r="H1119" s="125"/>
    </row>
    <row r="1120" spans="4:8">
      <c r="D1120" s="125"/>
      <c r="E1120" s="125"/>
      <c r="F1120" s="125"/>
      <c r="G1120" s="125"/>
      <c r="H1120" s="125"/>
    </row>
    <row r="1121" spans="4:8">
      <c r="D1121" s="125"/>
      <c r="E1121" s="125"/>
      <c r="F1121" s="125"/>
      <c r="G1121" s="125"/>
      <c r="H1121" s="125"/>
    </row>
    <row r="1122" spans="4:8">
      <c r="D1122" s="125"/>
      <c r="E1122" s="125"/>
      <c r="F1122" s="125"/>
      <c r="G1122" s="125"/>
      <c r="H1122" s="125"/>
    </row>
    <row r="1123" spans="4:8">
      <c r="D1123" s="125"/>
      <c r="E1123" s="125"/>
      <c r="F1123" s="125"/>
      <c r="G1123" s="125"/>
      <c r="H1123" s="125"/>
    </row>
    <row r="1124" spans="4:8">
      <c r="D1124" s="125"/>
      <c r="E1124" s="125"/>
      <c r="F1124" s="125"/>
      <c r="G1124" s="125"/>
      <c r="H1124" s="125"/>
    </row>
    <row r="1125" spans="4:8">
      <c r="D1125" s="125"/>
      <c r="E1125" s="125"/>
      <c r="F1125" s="125"/>
      <c r="G1125" s="125"/>
      <c r="H1125" s="125"/>
    </row>
    <row r="1126" spans="4:8">
      <c r="D1126" s="125"/>
      <c r="E1126" s="125"/>
      <c r="F1126" s="125"/>
      <c r="G1126" s="125"/>
      <c r="H1126" s="125"/>
    </row>
    <row r="1127" spans="4:8">
      <c r="D1127" s="125"/>
      <c r="E1127" s="125"/>
      <c r="F1127" s="125"/>
      <c r="G1127" s="125"/>
      <c r="H1127" s="125"/>
    </row>
    <row r="1128" spans="4:8">
      <c r="D1128" s="125"/>
      <c r="E1128" s="125"/>
      <c r="F1128" s="125"/>
      <c r="G1128" s="125"/>
      <c r="H1128" s="125"/>
    </row>
    <row r="1129" spans="4:8">
      <c r="D1129" s="125"/>
      <c r="E1129" s="125"/>
      <c r="F1129" s="125"/>
      <c r="G1129" s="125"/>
      <c r="H1129" s="125"/>
    </row>
    <row r="1130" spans="4:8">
      <c r="D1130" s="125"/>
      <c r="E1130" s="125"/>
      <c r="F1130" s="125"/>
      <c r="G1130" s="125"/>
      <c r="H1130" s="125"/>
    </row>
    <row r="1131" spans="4:8">
      <c r="D1131" s="125"/>
      <c r="E1131" s="125"/>
      <c r="F1131" s="125"/>
      <c r="G1131" s="125"/>
      <c r="H1131" s="125"/>
    </row>
    <row r="1132" spans="4:8">
      <c r="D1132" s="125"/>
      <c r="E1132" s="125"/>
      <c r="F1132" s="125"/>
      <c r="G1132" s="125"/>
      <c r="H1132" s="125"/>
    </row>
    <row r="1133" spans="4:8">
      <c r="D1133" s="125"/>
      <c r="E1133" s="125"/>
      <c r="F1133" s="125"/>
      <c r="G1133" s="125"/>
      <c r="H1133" s="125"/>
    </row>
    <row r="1134" spans="4:8">
      <c r="D1134" s="125"/>
      <c r="E1134" s="125"/>
      <c r="F1134" s="125"/>
      <c r="G1134" s="125"/>
      <c r="H1134" s="125"/>
    </row>
    <row r="1135" spans="4:8">
      <c r="D1135" s="125"/>
      <c r="E1135" s="125"/>
      <c r="F1135" s="125"/>
      <c r="G1135" s="125"/>
      <c r="H1135" s="125"/>
    </row>
    <row r="1136" spans="4:8">
      <c r="D1136" s="125"/>
      <c r="E1136" s="125"/>
      <c r="F1136" s="125"/>
      <c r="G1136" s="125"/>
      <c r="H1136" s="125"/>
    </row>
    <row r="1137" spans="4:8">
      <c r="D1137" s="125"/>
      <c r="E1137" s="125"/>
      <c r="F1137" s="125"/>
      <c r="G1137" s="125"/>
      <c r="H1137" s="125"/>
    </row>
    <row r="1138" spans="4:8">
      <c r="D1138" s="125"/>
      <c r="E1138" s="125"/>
      <c r="F1138" s="125"/>
      <c r="G1138" s="125"/>
      <c r="H1138" s="125"/>
    </row>
    <row r="1139" spans="4:8">
      <c r="D1139" s="125"/>
      <c r="E1139" s="125"/>
      <c r="F1139" s="125"/>
      <c r="G1139" s="125"/>
      <c r="H1139" s="125"/>
    </row>
    <row r="1140" spans="4:8">
      <c r="D1140" s="125"/>
      <c r="E1140" s="125"/>
      <c r="F1140" s="125"/>
      <c r="G1140" s="125"/>
      <c r="H1140" s="125"/>
    </row>
    <row r="1141" spans="4:8">
      <c r="D1141" s="125"/>
      <c r="E1141" s="125"/>
      <c r="F1141" s="125"/>
      <c r="G1141" s="125"/>
      <c r="H1141" s="125"/>
    </row>
    <row r="1142" spans="4:8">
      <c r="D1142" s="125"/>
      <c r="E1142" s="125"/>
      <c r="F1142" s="125"/>
      <c r="G1142" s="125"/>
      <c r="H1142" s="125"/>
    </row>
    <row r="1143" spans="4:8">
      <c r="D1143" s="125"/>
      <c r="E1143" s="125"/>
      <c r="F1143" s="125"/>
      <c r="G1143" s="125"/>
      <c r="H1143" s="125"/>
    </row>
    <row r="1144" spans="4:8">
      <c r="D1144" s="125"/>
      <c r="E1144" s="125"/>
      <c r="F1144" s="125"/>
      <c r="G1144" s="125"/>
      <c r="H1144" s="125"/>
    </row>
    <row r="1145" spans="4:8">
      <c r="D1145" s="125"/>
      <c r="E1145" s="125"/>
      <c r="F1145" s="125"/>
      <c r="G1145" s="125"/>
      <c r="H1145" s="125"/>
    </row>
    <row r="1146" spans="4:8">
      <c r="D1146" s="125"/>
      <c r="E1146" s="125"/>
      <c r="F1146" s="125"/>
      <c r="G1146" s="125"/>
      <c r="H1146" s="125"/>
    </row>
    <row r="1147" spans="4:8">
      <c r="D1147" s="125"/>
      <c r="E1147" s="125"/>
      <c r="F1147" s="125"/>
      <c r="G1147" s="125"/>
      <c r="H1147" s="125"/>
    </row>
    <row r="1148" spans="4:8">
      <c r="D1148" s="125"/>
      <c r="E1148" s="125"/>
      <c r="F1148" s="125"/>
      <c r="G1148" s="125"/>
      <c r="H1148" s="125"/>
    </row>
    <row r="1149" spans="4:8">
      <c r="D1149" s="125"/>
      <c r="E1149" s="125"/>
      <c r="F1149" s="125"/>
      <c r="G1149" s="125"/>
      <c r="H1149" s="125"/>
    </row>
    <row r="1150" spans="4:8">
      <c r="D1150" s="125"/>
      <c r="E1150" s="125"/>
      <c r="F1150" s="125"/>
      <c r="G1150" s="125"/>
      <c r="H1150" s="125"/>
    </row>
    <row r="1151" spans="4:8">
      <c r="D1151" s="125"/>
      <c r="E1151" s="125"/>
      <c r="F1151" s="125"/>
      <c r="G1151" s="125"/>
      <c r="H1151" s="125"/>
    </row>
    <row r="1152" spans="4:8">
      <c r="D1152" s="125"/>
      <c r="E1152" s="125"/>
      <c r="F1152" s="125"/>
      <c r="G1152" s="125"/>
      <c r="H1152" s="125"/>
    </row>
    <row r="1153" spans="4:8">
      <c r="D1153" s="125"/>
      <c r="E1153" s="125"/>
      <c r="F1153" s="125"/>
      <c r="G1153" s="125"/>
      <c r="H1153" s="125"/>
    </row>
    <row r="1154" spans="4:8">
      <c r="D1154" s="125"/>
      <c r="E1154" s="125"/>
      <c r="F1154" s="125"/>
      <c r="G1154" s="125"/>
      <c r="H1154" s="125"/>
    </row>
    <row r="1155" spans="4:8">
      <c r="D1155" s="125"/>
      <c r="E1155" s="125"/>
      <c r="F1155" s="125"/>
      <c r="G1155" s="125"/>
      <c r="H1155" s="125"/>
    </row>
    <row r="1156" spans="4:8">
      <c r="D1156" s="125"/>
      <c r="E1156" s="125"/>
      <c r="F1156" s="125"/>
      <c r="G1156" s="125"/>
      <c r="H1156" s="125"/>
    </row>
    <row r="1157" spans="4:8">
      <c r="D1157" s="125"/>
      <c r="E1157" s="125"/>
      <c r="F1157" s="125"/>
      <c r="G1157" s="125"/>
      <c r="H1157" s="125"/>
    </row>
    <row r="1158" spans="4:8">
      <c r="D1158" s="125"/>
      <c r="E1158" s="125"/>
      <c r="F1158" s="125"/>
      <c r="G1158" s="125"/>
      <c r="H1158" s="125"/>
    </row>
    <row r="1159" spans="4:8">
      <c r="D1159" s="125"/>
      <c r="E1159" s="125"/>
      <c r="F1159" s="125"/>
      <c r="G1159" s="125"/>
      <c r="H1159" s="125"/>
    </row>
    <row r="1160" spans="4:8">
      <c r="D1160" s="125"/>
      <c r="E1160" s="125"/>
      <c r="F1160" s="125"/>
      <c r="G1160" s="125"/>
      <c r="H1160" s="125"/>
    </row>
    <row r="1161" spans="4:8">
      <c r="D1161" s="125"/>
      <c r="E1161" s="125"/>
      <c r="F1161" s="125"/>
      <c r="G1161" s="125"/>
      <c r="H1161" s="125"/>
    </row>
    <row r="1162" spans="4:8">
      <c r="D1162" s="125"/>
      <c r="E1162" s="125"/>
      <c r="F1162" s="125"/>
      <c r="G1162" s="125"/>
      <c r="H1162" s="125"/>
    </row>
    <row r="1163" spans="4:8">
      <c r="D1163" s="125"/>
      <c r="E1163" s="125"/>
      <c r="F1163" s="125"/>
      <c r="G1163" s="125"/>
      <c r="H1163" s="125"/>
    </row>
    <row r="1164" spans="4:8">
      <c r="D1164" s="125"/>
      <c r="E1164" s="125"/>
      <c r="F1164" s="125"/>
      <c r="G1164" s="125"/>
      <c r="H1164" s="125"/>
    </row>
    <row r="1165" spans="4:8">
      <c r="D1165" s="125"/>
      <c r="E1165" s="125"/>
      <c r="F1165" s="125"/>
      <c r="G1165" s="125"/>
      <c r="H1165" s="125"/>
    </row>
    <row r="1166" spans="4:8">
      <c r="D1166" s="125"/>
      <c r="E1166" s="125"/>
      <c r="F1166" s="125"/>
      <c r="G1166" s="125"/>
      <c r="H1166" s="125"/>
    </row>
    <row r="1167" spans="4:8">
      <c r="D1167" s="125"/>
      <c r="E1167" s="125"/>
      <c r="F1167" s="125"/>
      <c r="G1167" s="125"/>
      <c r="H1167" s="125"/>
    </row>
    <row r="1168" spans="4:8">
      <c r="D1168" s="125"/>
      <c r="E1168" s="125"/>
      <c r="F1168" s="125"/>
      <c r="G1168" s="125"/>
      <c r="H1168" s="125"/>
    </row>
    <row r="1169" spans="4:8">
      <c r="D1169" s="125"/>
      <c r="E1169" s="125"/>
      <c r="F1169" s="125"/>
      <c r="G1169" s="125"/>
      <c r="H1169" s="125"/>
    </row>
    <row r="1170" spans="4:8">
      <c r="D1170" s="125"/>
      <c r="E1170" s="125"/>
      <c r="F1170" s="125"/>
      <c r="G1170" s="125"/>
      <c r="H1170" s="125"/>
    </row>
    <row r="1171" spans="4:8">
      <c r="D1171" s="125"/>
      <c r="E1171" s="125"/>
      <c r="F1171" s="125"/>
      <c r="G1171" s="125"/>
      <c r="H1171" s="125"/>
    </row>
    <row r="1172" spans="4:8">
      <c r="D1172" s="125"/>
      <c r="E1172" s="125"/>
      <c r="F1172" s="125"/>
      <c r="G1172" s="125"/>
      <c r="H1172" s="125"/>
    </row>
    <row r="1173" spans="4:8">
      <c r="D1173" s="125"/>
      <c r="E1173" s="125"/>
      <c r="F1173" s="125"/>
      <c r="G1173" s="125"/>
      <c r="H1173" s="125"/>
    </row>
    <row r="1174" spans="4:8">
      <c r="D1174" s="125"/>
      <c r="E1174" s="125"/>
      <c r="F1174" s="125"/>
      <c r="G1174" s="125"/>
      <c r="H1174" s="125"/>
    </row>
    <row r="1175" spans="4:8">
      <c r="D1175" s="125"/>
      <c r="E1175" s="125"/>
      <c r="F1175" s="125"/>
      <c r="G1175" s="125"/>
      <c r="H1175" s="125"/>
    </row>
    <row r="1176" spans="4:8">
      <c r="D1176" s="125"/>
      <c r="E1176" s="125"/>
      <c r="F1176" s="125"/>
      <c r="G1176" s="125"/>
      <c r="H1176" s="125"/>
    </row>
    <row r="1177" spans="4:8">
      <c r="D1177" s="125"/>
      <c r="E1177" s="125"/>
      <c r="F1177" s="125"/>
      <c r="G1177" s="125"/>
      <c r="H1177" s="125"/>
    </row>
    <row r="1178" spans="4:8">
      <c r="D1178" s="125"/>
      <c r="E1178" s="125"/>
      <c r="F1178" s="125"/>
      <c r="G1178" s="125"/>
      <c r="H1178" s="125"/>
    </row>
    <row r="1179" spans="4:8">
      <c r="D1179" s="125"/>
      <c r="E1179" s="125"/>
      <c r="F1179" s="125"/>
      <c r="G1179" s="125"/>
      <c r="H1179" s="125"/>
    </row>
    <row r="1180" spans="4:8">
      <c r="D1180" s="125"/>
      <c r="E1180" s="125"/>
      <c r="F1180" s="125"/>
      <c r="G1180" s="125"/>
      <c r="H1180" s="125"/>
    </row>
    <row r="1181" spans="4:8">
      <c r="D1181" s="125"/>
      <c r="E1181" s="125"/>
      <c r="F1181" s="125"/>
      <c r="G1181" s="125"/>
      <c r="H1181" s="125"/>
    </row>
    <row r="1182" spans="4:8">
      <c r="D1182" s="125"/>
      <c r="E1182" s="125"/>
      <c r="F1182" s="125"/>
      <c r="G1182" s="125"/>
      <c r="H1182" s="125"/>
    </row>
    <row r="1183" spans="4:8">
      <c r="D1183" s="125"/>
      <c r="E1183" s="125"/>
      <c r="F1183" s="125"/>
      <c r="G1183" s="125"/>
      <c r="H1183" s="125"/>
    </row>
    <row r="1184" spans="4:8">
      <c r="D1184" s="125"/>
      <c r="E1184" s="125"/>
      <c r="F1184" s="125"/>
      <c r="G1184" s="125"/>
      <c r="H1184" s="125"/>
    </row>
    <row r="1185" spans="4:8">
      <c r="D1185" s="125"/>
      <c r="E1185" s="125"/>
      <c r="F1185" s="125"/>
      <c r="G1185" s="125"/>
      <c r="H1185" s="125"/>
    </row>
    <row r="1186" spans="4:8">
      <c r="D1186" s="125"/>
      <c r="E1186" s="125"/>
      <c r="F1186" s="125"/>
      <c r="G1186" s="125"/>
      <c r="H1186" s="125"/>
    </row>
    <row r="1187" spans="4:8">
      <c r="D1187" s="125"/>
      <c r="E1187" s="125"/>
      <c r="F1187" s="125"/>
      <c r="G1187" s="125"/>
      <c r="H1187" s="125"/>
    </row>
    <row r="1188" spans="4:8">
      <c r="D1188" s="125"/>
      <c r="E1188" s="125"/>
      <c r="F1188" s="125"/>
      <c r="G1188" s="125"/>
      <c r="H1188" s="125"/>
    </row>
    <row r="1189" spans="4:8">
      <c r="D1189" s="125"/>
      <c r="E1189" s="125"/>
      <c r="F1189" s="125"/>
      <c r="G1189" s="125"/>
      <c r="H1189" s="125"/>
    </row>
    <row r="1190" spans="4:8">
      <c r="D1190" s="125"/>
      <c r="E1190" s="125"/>
      <c r="F1190" s="125"/>
      <c r="G1190" s="125"/>
      <c r="H1190" s="125"/>
    </row>
    <row r="1191" spans="4:8">
      <c r="D1191" s="125"/>
      <c r="E1191" s="125"/>
      <c r="F1191" s="125"/>
      <c r="G1191" s="125"/>
      <c r="H1191" s="125"/>
    </row>
    <row r="1192" spans="4:8">
      <c r="D1192" s="125"/>
      <c r="E1192" s="125"/>
      <c r="F1192" s="125"/>
      <c r="G1192" s="125"/>
      <c r="H1192" s="125"/>
    </row>
    <row r="1193" spans="4:8">
      <c r="D1193" s="125"/>
      <c r="E1193" s="125"/>
      <c r="F1193" s="125"/>
      <c r="G1193" s="125"/>
      <c r="H1193" s="125"/>
    </row>
    <row r="1194" spans="4:8">
      <c r="D1194" s="125"/>
      <c r="E1194" s="125"/>
      <c r="F1194" s="125"/>
      <c r="G1194" s="125"/>
      <c r="H1194" s="125"/>
    </row>
    <row r="1195" spans="4:8">
      <c r="D1195" s="125"/>
      <c r="E1195" s="125"/>
      <c r="F1195" s="125"/>
      <c r="G1195" s="125"/>
      <c r="H1195" s="125"/>
    </row>
    <row r="1196" spans="4:8">
      <c r="D1196" s="125"/>
      <c r="E1196" s="125"/>
      <c r="F1196" s="125"/>
      <c r="G1196" s="125"/>
      <c r="H1196" s="125"/>
    </row>
    <row r="1197" spans="4:8">
      <c r="D1197" s="125"/>
      <c r="E1197" s="125"/>
      <c r="F1197" s="125"/>
      <c r="G1197" s="125"/>
      <c r="H1197" s="125"/>
    </row>
    <row r="1198" spans="4:8">
      <c r="D1198" s="125"/>
      <c r="E1198" s="125"/>
      <c r="F1198" s="125"/>
      <c r="G1198" s="125"/>
      <c r="H1198" s="125"/>
    </row>
    <row r="1199" spans="4:8">
      <c r="D1199" s="125"/>
      <c r="E1199" s="125"/>
      <c r="F1199" s="125"/>
      <c r="G1199" s="125"/>
      <c r="H1199" s="125"/>
    </row>
    <row r="1200" spans="4:8">
      <c r="D1200" s="125"/>
      <c r="E1200" s="125"/>
      <c r="F1200" s="125"/>
      <c r="G1200" s="125"/>
      <c r="H1200" s="125"/>
    </row>
    <row r="1201" spans="4:8">
      <c r="D1201" s="125"/>
      <c r="E1201" s="125"/>
      <c r="F1201" s="125"/>
      <c r="G1201" s="125"/>
      <c r="H1201" s="125"/>
    </row>
    <row r="1202" spans="4:8">
      <c r="D1202" s="125"/>
      <c r="E1202" s="125"/>
      <c r="F1202" s="125"/>
      <c r="G1202" s="125"/>
      <c r="H1202" s="125"/>
    </row>
    <row r="1203" spans="4:8">
      <c r="D1203" s="125"/>
      <c r="E1203" s="125"/>
      <c r="F1203" s="125"/>
      <c r="G1203" s="125"/>
      <c r="H1203" s="125"/>
    </row>
    <row r="1204" spans="4:8">
      <c r="D1204" s="125"/>
      <c r="E1204" s="125"/>
      <c r="F1204" s="125"/>
      <c r="G1204" s="125"/>
      <c r="H1204" s="125"/>
    </row>
    <row r="1205" spans="4:8">
      <c r="D1205" s="125"/>
      <c r="E1205" s="125"/>
      <c r="F1205" s="125"/>
      <c r="G1205" s="125"/>
      <c r="H1205" s="125"/>
    </row>
    <row r="1206" spans="4:8">
      <c r="D1206" s="125"/>
      <c r="E1206" s="125"/>
      <c r="F1206" s="125"/>
      <c r="G1206" s="125"/>
      <c r="H1206" s="125"/>
    </row>
    <row r="1207" spans="4:8">
      <c r="D1207" s="125"/>
      <c r="E1207" s="125"/>
      <c r="F1207" s="125"/>
      <c r="G1207" s="125"/>
      <c r="H1207" s="125"/>
    </row>
    <row r="1208" spans="4:8">
      <c r="D1208" s="125"/>
      <c r="E1208" s="125"/>
      <c r="F1208" s="125"/>
      <c r="G1208" s="125"/>
      <c r="H1208" s="125"/>
    </row>
    <row r="1209" spans="4:8">
      <c r="D1209" s="125"/>
      <c r="E1209" s="125"/>
      <c r="F1209" s="125"/>
      <c r="G1209" s="125"/>
      <c r="H1209" s="125"/>
    </row>
    <row r="1210" spans="4:8">
      <c r="D1210" s="125"/>
      <c r="E1210" s="125"/>
      <c r="F1210" s="125"/>
      <c r="G1210" s="125"/>
      <c r="H1210" s="125"/>
    </row>
    <row r="1211" spans="4:8">
      <c r="D1211" s="125"/>
      <c r="E1211" s="125"/>
      <c r="F1211" s="125"/>
      <c r="G1211" s="125"/>
      <c r="H1211" s="125"/>
    </row>
    <row r="1212" spans="4:8">
      <c r="D1212" s="125"/>
      <c r="E1212" s="125"/>
      <c r="F1212" s="125"/>
      <c r="G1212" s="125"/>
      <c r="H1212" s="125"/>
    </row>
    <row r="1213" spans="4:8">
      <c r="D1213" s="125"/>
      <c r="E1213" s="125"/>
      <c r="F1213" s="125"/>
      <c r="G1213" s="125"/>
      <c r="H1213" s="125"/>
    </row>
    <row r="1214" spans="4:8">
      <c r="D1214" s="125"/>
      <c r="E1214" s="125"/>
      <c r="F1214" s="125"/>
      <c r="G1214" s="125"/>
      <c r="H1214" s="125"/>
    </row>
    <row r="1215" spans="4:8">
      <c r="D1215" s="125"/>
      <c r="E1215" s="125"/>
      <c r="F1215" s="125"/>
      <c r="G1215" s="125"/>
      <c r="H1215" s="125"/>
    </row>
    <row r="1216" spans="4:8">
      <c r="D1216" s="125"/>
      <c r="E1216" s="125"/>
      <c r="F1216" s="125"/>
      <c r="G1216" s="125"/>
      <c r="H1216" s="125"/>
    </row>
    <row r="1217" spans="4:8">
      <c r="D1217" s="125"/>
      <c r="E1217" s="125"/>
      <c r="F1217" s="125"/>
      <c r="G1217" s="125"/>
      <c r="H1217" s="125"/>
    </row>
    <row r="1218" spans="4:8">
      <c r="D1218" s="125"/>
      <c r="E1218" s="125"/>
      <c r="F1218" s="125"/>
      <c r="G1218" s="125"/>
      <c r="H1218" s="125"/>
    </row>
    <row r="1219" spans="4:8">
      <c r="D1219" s="125"/>
      <c r="E1219" s="125"/>
      <c r="F1219" s="125"/>
      <c r="G1219" s="125"/>
      <c r="H1219" s="125"/>
    </row>
    <row r="1220" spans="4:8">
      <c r="D1220" s="125"/>
      <c r="E1220" s="125"/>
      <c r="F1220" s="125"/>
      <c r="G1220" s="125"/>
      <c r="H1220" s="125"/>
    </row>
    <row r="1221" spans="4:8">
      <c r="D1221" s="125"/>
      <c r="E1221" s="125"/>
      <c r="F1221" s="125"/>
      <c r="G1221" s="125"/>
      <c r="H1221" s="125"/>
    </row>
    <row r="1222" spans="4:8">
      <c r="D1222" s="125"/>
      <c r="E1222" s="125"/>
      <c r="F1222" s="125"/>
      <c r="G1222" s="125"/>
      <c r="H1222" s="125"/>
    </row>
    <row r="1223" spans="4:8">
      <c r="D1223" s="125"/>
      <c r="E1223" s="125"/>
      <c r="F1223" s="125"/>
      <c r="G1223" s="125"/>
      <c r="H1223" s="125"/>
    </row>
    <row r="1224" spans="4:8">
      <c r="D1224" s="125"/>
      <c r="E1224" s="125"/>
      <c r="F1224" s="125"/>
      <c r="G1224" s="125"/>
      <c r="H1224" s="125"/>
    </row>
    <row r="1225" spans="4:8">
      <c r="D1225" s="125"/>
      <c r="E1225" s="125"/>
      <c r="F1225" s="125"/>
      <c r="G1225" s="125"/>
      <c r="H1225" s="125"/>
    </row>
    <row r="1226" spans="4:8">
      <c r="D1226" s="125"/>
      <c r="E1226" s="125"/>
      <c r="F1226" s="125"/>
      <c r="G1226" s="125"/>
      <c r="H1226" s="125"/>
    </row>
    <row r="1227" spans="4:8">
      <c r="D1227" s="125"/>
      <c r="E1227" s="125"/>
      <c r="F1227" s="125"/>
      <c r="G1227" s="125"/>
      <c r="H1227" s="125"/>
    </row>
    <row r="1228" spans="4:8">
      <c r="D1228" s="125"/>
      <c r="E1228" s="125"/>
      <c r="F1228" s="125"/>
      <c r="G1228" s="125"/>
      <c r="H1228" s="125"/>
    </row>
    <row r="1229" spans="4:8">
      <c r="D1229" s="125"/>
      <c r="E1229" s="125"/>
      <c r="F1229" s="125"/>
      <c r="G1229" s="125"/>
      <c r="H1229" s="125"/>
    </row>
    <row r="1230" spans="4:8">
      <c r="D1230" s="125"/>
      <c r="E1230" s="125"/>
      <c r="F1230" s="125"/>
      <c r="G1230" s="125"/>
      <c r="H1230" s="125"/>
    </row>
    <row r="1231" spans="4:8">
      <c r="D1231" s="125"/>
      <c r="E1231" s="125"/>
      <c r="F1231" s="125"/>
      <c r="G1231" s="125"/>
      <c r="H1231" s="125"/>
    </row>
    <row r="1232" spans="4:8">
      <c r="D1232" s="125"/>
      <c r="E1232" s="125"/>
      <c r="F1232" s="125"/>
      <c r="G1232" s="125"/>
      <c r="H1232" s="125"/>
    </row>
    <row r="1233" spans="4:8">
      <c r="D1233" s="125"/>
      <c r="E1233" s="125"/>
      <c r="F1233" s="125"/>
      <c r="G1233" s="125"/>
      <c r="H1233" s="125"/>
    </row>
    <row r="1234" spans="4:8">
      <c r="D1234" s="125"/>
      <c r="E1234" s="125"/>
      <c r="F1234" s="125"/>
      <c r="G1234" s="125"/>
      <c r="H1234" s="125"/>
    </row>
    <row r="1235" spans="4:8">
      <c r="D1235" s="125"/>
      <c r="E1235" s="125"/>
      <c r="F1235" s="125"/>
      <c r="G1235" s="125"/>
      <c r="H1235" s="125"/>
    </row>
    <row r="1236" spans="4:8">
      <c r="D1236" s="125"/>
      <c r="E1236" s="125"/>
      <c r="F1236" s="125"/>
      <c r="G1236" s="125"/>
      <c r="H1236" s="125"/>
    </row>
    <row r="1237" spans="4:8">
      <c r="D1237" s="125"/>
      <c r="E1237" s="125"/>
      <c r="F1237" s="125"/>
      <c r="G1237" s="125"/>
      <c r="H1237" s="125"/>
    </row>
    <row r="1238" spans="4:8">
      <c r="D1238" s="125"/>
      <c r="E1238" s="125"/>
      <c r="F1238" s="125"/>
      <c r="G1238" s="125"/>
      <c r="H1238" s="125"/>
    </row>
    <row r="1239" spans="4:8">
      <c r="D1239" s="125"/>
      <c r="E1239" s="125"/>
      <c r="F1239" s="125"/>
      <c r="G1239" s="125"/>
      <c r="H1239" s="125"/>
    </row>
    <row r="1240" spans="4:8">
      <c r="D1240" s="125"/>
      <c r="E1240" s="125"/>
      <c r="F1240" s="125"/>
      <c r="G1240" s="125"/>
      <c r="H1240" s="125"/>
    </row>
    <row r="1241" spans="4:8">
      <c r="D1241" s="125"/>
      <c r="E1241" s="125"/>
      <c r="F1241" s="125"/>
      <c r="G1241" s="125"/>
      <c r="H1241" s="125"/>
    </row>
    <row r="1242" spans="4:8">
      <c r="D1242" s="125"/>
      <c r="E1242" s="125"/>
      <c r="F1242" s="125"/>
      <c r="G1242" s="125"/>
      <c r="H1242" s="125"/>
    </row>
    <row r="1243" spans="4:8">
      <c r="D1243" s="125"/>
      <c r="E1243" s="125"/>
      <c r="F1243" s="125"/>
      <c r="G1243" s="125"/>
      <c r="H1243" s="125"/>
    </row>
    <row r="1244" spans="4:8">
      <c r="D1244" s="125"/>
      <c r="E1244" s="125"/>
      <c r="F1244" s="125"/>
      <c r="G1244" s="125"/>
      <c r="H1244" s="125"/>
    </row>
    <row r="1245" spans="4:8">
      <c r="D1245" s="125"/>
      <c r="E1245" s="125"/>
      <c r="F1245" s="125"/>
      <c r="G1245" s="125"/>
      <c r="H1245" s="125"/>
    </row>
    <row r="1246" spans="4:8">
      <c r="D1246" s="125"/>
      <c r="E1246" s="125"/>
      <c r="F1246" s="125"/>
      <c r="G1246" s="125"/>
      <c r="H1246" s="125"/>
    </row>
    <row r="1247" spans="4:8">
      <c r="D1247" s="125"/>
      <c r="E1247" s="125"/>
      <c r="F1247" s="125"/>
      <c r="G1247" s="125"/>
      <c r="H1247" s="125"/>
    </row>
    <row r="1248" spans="4:8">
      <c r="D1248" s="125"/>
      <c r="E1248" s="125"/>
      <c r="F1248" s="125"/>
      <c r="G1248" s="125"/>
      <c r="H1248" s="125"/>
    </row>
    <row r="1249" spans="4:8">
      <c r="D1249" s="125"/>
      <c r="E1249" s="125"/>
      <c r="F1249" s="125"/>
      <c r="G1249" s="125"/>
      <c r="H1249" s="125"/>
    </row>
    <row r="1250" spans="4:8">
      <c r="D1250" s="125"/>
      <c r="E1250" s="125"/>
      <c r="F1250" s="125"/>
      <c r="G1250" s="125"/>
      <c r="H1250" s="125"/>
    </row>
    <row r="1251" spans="4:8">
      <c r="D1251" s="125"/>
      <c r="E1251" s="125"/>
      <c r="F1251" s="125"/>
      <c r="G1251" s="125"/>
      <c r="H1251" s="125"/>
    </row>
    <row r="1252" spans="4:8">
      <c r="D1252" s="125"/>
      <c r="E1252" s="125"/>
      <c r="F1252" s="125"/>
      <c r="G1252" s="125"/>
      <c r="H1252" s="125"/>
    </row>
    <row r="1253" spans="4:8">
      <c r="D1253" s="125"/>
      <c r="E1253" s="125"/>
      <c r="F1253" s="125"/>
      <c r="G1253" s="125"/>
      <c r="H1253" s="125"/>
    </row>
    <row r="1254" spans="4:8">
      <c r="D1254" s="125"/>
      <c r="E1254" s="125"/>
      <c r="F1254" s="125"/>
      <c r="G1254" s="125"/>
      <c r="H1254" s="125"/>
    </row>
    <row r="1255" spans="4:8">
      <c r="D1255" s="125"/>
      <c r="E1255" s="125"/>
      <c r="F1255" s="125"/>
      <c r="G1255" s="125"/>
      <c r="H1255" s="125"/>
    </row>
    <row r="1256" spans="4:8">
      <c r="D1256" s="125"/>
      <c r="E1256" s="125"/>
      <c r="F1256" s="125"/>
      <c r="G1256" s="125"/>
      <c r="H1256" s="125"/>
    </row>
    <row r="1257" spans="4:8">
      <c r="D1257" s="125"/>
      <c r="E1257" s="125"/>
      <c r="F1257" s="125"/>
      <c r="G1257" s="125"/>
      <c r="H1257" s="125"/>
    </row>
    <row r="1258" spans="4:8">
      <c r="D1258" s="125"/>
      <c r="E1258" s="125"/>
      <c r="F1258" s="125"/>
      <c r="G1258" s="125"/>
      <c r="H1258" s="125"/>
    </row>
    <row r="1259" spans="4:8">
      <c r="D1259" s="125"/>
      <c r="E1259" s="125"/>
      <c r="F1259" s="125"/>
      <c r="G1259" s="125"/>
      <c r="H1259" s="125"/>
    </row>
    <row r="1260" spans="4:8">
      <c r="D1260" s="125"/>
      <c r="E1260" s="125"/>
      <c r="F1260" s="125"/>
      <c r="G1260" s="125"/>
      <c r="H1260" s="125"/>
    </row>
    <row r="1261" spans="4:8">
      <c r="D1261" s="125"/>
      <c r="E1261" s="125"/>
      <c r="F1261" s="125"/>
      <c r="G1261" s="125"/>
      <c r="H1261" s="125"/>
    </row>
    <row r="1262" spans="4:8">
      <c r="D1262" s="125"/>
      <c r="E1262" s="125"/>
      <c r="F1262" s="125"/>
      <c r="G1262" s="125"/>
      <c r="H1262" s="125"/>
    </row>
    <row r="1263" spans="4:8">
      <c r="D1263" s="125"/>
      <c r="E1263" s="125"/>
      <c r="F1263" s="125"/>
      <c r="G1263" s="125"/>
      <c r="H1263" s="125"/>
    </row>
    <row r="1264" spans="4:8">
      <c r="D1264" s="125"/>
      <c r="E1264" s="125"/>
      <c r="F1264" s="125"/>
      <c r="G1264" s="125"/>
      <c r="H1264" s="125"/>
    </row>
    <row r="1265" spans="4:8">
      <c r="D1265" s="125"/>
      <c r="E1265" s="125"/>
      <c r="F1265" s="125"/>
      <c r="G1265" s="125"/>
      <c r="H1265" s="125"/>
    </row>
    <row r="1266" spans="4:8">
      <c r="D1266" s="125"/>
      <c r="E1266" s="125"/>
      <c r="F1266" s="125"/>
      <c r="G1266" s="125"/>
      <c r="H1266" s="125"/>
    </row>
    <row r="1267" spans="4:8">
      <c r="D1267" s="125"/>
      <c r="E1267" s="125"/>
      <c r="F1267" s="125"/>
      <c r="G1267" s="125"/>
      <c r="H1267" s="125"/>
    </row>
    <row r="1268" spans="4:8">
      <c r="D1268" s="125"/>
      <c r="E1268" s="125"/>
      <c r="F1268" s="125"/>
      <c r="G1268" s="125"/>
      <c r="H1268" s="125"/>
    </row>
    <row r="1269" spans="4:8">
      <c r="D1269" s="125"/>
      <c r="E1269" s="125"/>
      <c r="F1269" s="125"/>
      <c r="G1269" s="125"/>
      <c r="H1269" s="125"/>
    </row>
    <row r="1270" spans="4:8">
      <c r="D1270" s="125"/>
      <c r="E1270" s="125"/>
      <c r="F1270" s="125"/>
      <c r="G1270" s="125"/>
      <c r="H1270" s="125"/>
    </row>
    <row r="1271" spans="4:8">
      <c r="D1271" s="125"/>
      <c r="E1271" s="125"/>
      <c r="F1271" s="125"/>
      <c r="G1271" s="125"/>
      <c r="H1271" s="125"/>
    </row>
    <row r="1272" spans="4:8">
      <c r="D1272" s="125"/>
      <c r="E1272" s="125"/>
      <c r="F1272" s="125"/>
      <c r="G1272" s="125"/>
      <c r="H1272" s="125"/>
    </row>
    <row r="1273" spans="4:8">
      <c r="D1273" s="125"/>
      <c r="E1273" s="125"/>
      <c r="F1273" s="125"/>
      <c r="G1273" s="125"/>
      <c r="H1273" s="125"/>
    </row>
    <row r="1274" spans="4:8">
      <c r="D1274" s="125"/>
      <c r="E1274" s="125"/>
      <c r="F1274" s="125"/>
      <c r="G1274" s="125"/>
      <c r="H1274" s="125"/>
    </row>
    <row r="1275" spans="4:8">
      <c r="D1275" s="125"/>
      <c r="E1275" s="125"/>
      <c r="F1275" s="125"/>
      <c r="G1275" s="125"/>
      <c r="H1275" s="125"/>
    </row>
    <row r="1276" spans="4:8">
      <c r="D1276" s="125"/>
      <c r="E1276" s="125"/>
      <c r="F1276" s="125"/>
      <c r="G1276" s="125"/>
      <c r="H1276" s="125"/>
    </row>
    <row r="1277" spans="4:8">
      <c r="D1277" s="125"/>
      <c r="E1277" s="125"/>
      <c r="F1277" s="125"/>
      <c r="G1277" s="125"/>
      <c r="H1277" s="125"/>
    </row>
    <row r="1278" spans="4:8">
      <c r="D1278" s="125"/>
      <c r="E1278" s="125"/>
      <c r="F1278" s="125"/>
      <c r="G1278" s="125"/>
      <c r="H1278" s="125"/>
    </row>
    <row r="1279" spans="4:8">
      <c r="D1279" s="125"/>
      <c r="E1279" s="125"/>
      <c r="F1279" s="125"/>
      <c r="G1279" s="125"/>
      <c r="H1279" s="125"/>
    </row>
    <row r="1280" spans="4:8">
      <c r="D1280" s="125"/>
      <c r="E1280" s="125"/>
      <c r="F1280" s="125"/>
      <c r="G1280" s="125"/>
      <c r="H1280" s="125"/>
    </row>
    <row r="1281" spans="4:8">
      <c r="D1281" s="125"/>
      <c r="E1281" s="125"/>
      <c r="F1281" s="125"/>
      <c r="G1281" s="125"/>
      <c r="H1281" s="125"/>
    </row>
    <row r="1282" spans="4:8">
      <c r="D1282" s="125"/>
      <c r="E1282" s="125"/>
      <c r="F1282" s="125"/>
      <c r="G1282" s="125"/>
      <c r="H1282" s="125"/>
    </row>
    <row r="1283" spans="4:8">
      <c r="D1283" s="125"/>
      <c r="E1283" s="125"/>
      <c r="F1283" s="125"/>
      <c r="G1283" s="125"/>
      <c r="H1283" s="125"/>
    </row>
    <row r="1284" spans="4:8">
      <c r="D1284" s="125"/>
      <c r="E1284" s="125"/>
      <c r="F1284" s="125"/>
      <c r="G1284" s="125"/>
      <c r="H1284" s="125"/>
    </row>
    <row r="1285" spans="4:8">
      <c r="D1285" s="125"/>
      <c r="E1285" s="125"/>
      <c r="F1285" s="125"/>
      <c r="G1285" s="125"/>
      <c r="H1285" s="125"/>
    </row>
    <row r="1286" spans="4:8">
      <c r="D1286" s="125"/>
      <c r="E1286" s="125"/>
      <c r="F1286" s="125"/>
      <c r="G1286" s="125"/>
      <c r="H1286" s="125"/>
    </row>
    <row r="1287" spans="4:8">
      <c r="D1287" s="125"/>
      <c r="E1287" s="125"/>
      <c r="F1287" s="125"/>
      <c r="G1287" s="125"/>
      <c r="H1287" s="125"/>
    </row>
    <row r="1288" spans="4:8">
      <c r="D1288" s="125"/>
      <c r="E1288" s="125"/>
      <c r="F1288" s="125"/>
      <c r="G1288" s="125"/>
      <c r="H1288" s="125"/>
    </row>
    <row r="1289" spans="4:8">
      <c r="D1289" s="125"/>
      <c r="E1289" s="125"/>
      <c r="F1289" s="125"/>
      <c r="G1289" s="125"/>
      <c r="H1289" s="125"/>
    </row>
    <row r="1290" spans="4:8">
      <c r="D1290" s="125"/>
      <c r="E1290" s="125"/>
      <c r="F1290" s="125"/>
      <c r="G1290" s="125"/>
      <c r="H1290" s="125"/>
    </row>
    <row r="1291" spans="4:8">
      <c r="D1291" s="125"/>
      <c r="E1291" s="125"/>
      <c r="F1291" s="125"/>
      <c r="G1291" s="125"/>
      <c r="H1291" s="125"/>
    </row>
    <row r="1292" spans="4:8">
      <c r="D1292" s="125"/>
      <c r="E1292" s="125"/>
      <c r="F1292" s="125"/>
      <c r="G1292" s="125"/>
      <c r="H1292" s="125"/>
    </row>
    <row r="1293" spans="4:8">
      <c r="D1293" s="125"/>
      <c r="E1293" s="125"/>
      <c r="F1293" s="125"/>
      <c r="G1293" s="125"/>
      <c r="H1293" s="125"/>
    </row>
    <row r="1294" spans="4:8">
      <c r="D1294" s="125"/>
      <c r="E1294" s="125"/>
      <c r="F1294" s="125"/>
      <c r="G1294" s="125"/>
      <c r="H1294" s="125"/>
    </row>
    <row r="1295" spans="4:8">
      <c r="D1295" s="125"/>
      <c r="E1295" s="125"/>
      <c r="F1295" s="125"/>
      <c r="G1295" s="125"/>
      <c r="H1295" s="125"/>
    </row>
    <row r="1296" spans="4:8">
      <c r="D1296" s="125"/>
      <c r="E1296" s="125"/>
      <c r="F1296" s="125"/>
      <c r="G1296" s="125"/>
      <c r="H1296" s="125"/>
    </row>
    <row r="1297" spans="4:8">
      <c r="D1297" s="125"/>
      <c r="E1297" s="125"/>
      <c r="F1297" s="125"/>
      <c r="G1297" s="125"/>
      <c r="H1297" s="125"/>
    </row>
    <row r="1298" spans="4:8">
      <c r="D1298" s="125"/>
      <c r="E1298" s="125"/>
      <c r="F1298" s="125"/>
      <c r="G1298" s="125"/>
      <c r="H1298" s="125"/>
    </row>
    <row r="1299" spans="4:8">
      <c r="D1299" s="125"/>
      <c r="E1299" s="125"/>
      <c r="F1299" s="125"/>
      <c r="G1299" s="125"/>
      <c r="H1299" s="125"/>
    </row>
    <row r="1300" spans="4:8">
      <c r="D1300" s="125"/>
      <c r="E1300" s="125"/>
      <c r="F1300" s="125"/>
      <c r="G1300" s="125"/>
      <c r="H1300" s="125"/>
    </row>
    <row r="1301" spans="4:8">
      <c r="D1301" s="125"/>
      <c r="E1301" s="125"/>
      <c r="F1301" s="125"/>
      <c r="G1301" s="125"/>
      <c r="H1301" s="125"/>
    </row>
    <row r="1302" spans="4:8">
      <c r="D1302" s="125"/>
      <c r="E1302" s="125"/>
      <c r="F1302" s="125"/>
      <c r="G1302" s="125"/>
      <c r="H1302" s="125"/>
    </row>
    <row r="1303" spans="4:8">
      <c r="D1303" s="125"/>
      <c r="E1303" s="125"/>
      <c r="F1303" s="125"/>
      <c r="G1303" s="125"/>
      <c r="H1303" s="125"/>
    </row>
    <row r="1304" spans="4:8">
      <c r="D1304" s="125"/>
      <c r="E1304" s="125"/>
      <c r="F1304" s="125"/>
      <c r="G1304" s="125"/>
      <c r="H1304" s="125"/>
    </row>
    <row r="1305" spans="4:8">
      <c r="D1305" s="125"/>
      <c r="E1305" s="125"/>
      <c r="F1305" s="125"/>
      <c r="G1305" s="125"/>
      <c r="H1305" s="125"/>
    </row>
    <row r="1306" spans="4:8">
      <c r="D1306" s="125"/>
      <c r="E1306" s="125"/>
      <c r="F1306" s="125"/>
      <c r="G1306" s="125"/>
      <c r="H1306" s="125"/>
    </row>
    <row r="1307" spans="4:8">
      <c r="D1307" s="125"/>
      <c r="E1307" s="125"/>
      <c r="F1307" s="125"/>
      <c r="G1307" s="125"/>
      <c r="H1307" s="125"/>
    </row>
    <row r="1308" spans="4:8">
      <c r="D1308" s="125"/>
      <c r="E1308" s="125"/>
      <c r="F1308" s="125"/>
      <c r="G1308" s="125"/>
      <c r="H1308" s="125"/>
    </row>
    <row r="1309" spans="4:8">
      <c r="D1309" s="125"/>
      <c r="E1309" s="125"/>
      <c r="F1309" s="125"/>
      <c r="G1309" s="125"/>
      <c r="H1309" s="125"/>
    </row>
    <row r="1310" spans="4:8">
      <c r="D1310" s="125"/>
      <c r="E1310" s="125"/>
      <c r="F1310" s="125"/>
      <c r="G1310" s="125"/>
      <c r="H1310" s="125"/>
    </row>
    <row r="1311" spans="4:8">
      <c r="D1311" s="125"/>
      <c r="E1311" s="125"/>
      <c r="F1311" s="125"/>
      <c r="G1311" s="125"/>
      <c r="H1311" s="125"/>
    </row>
    <row r="1312" spans="4:8">
      <c r="D1312" s="125"/>
      <c r="E1312" s="125"/>
      <c r="F1312" s="125"/>
      <c r="G1312" s="125"/>
      <c r="H1312" s="125"/>
    </row>
    <row r="1313" spans="4:8">
      <c r="D1313" s="125"/>
      <c r="E1313" s="125"/>
      <c r="F1313" s="125"/>
      <c r="G1313" s="125"/>
      <c r="H1313" s="125"/>
    </row>
    <row r="1314" spans="4:8">
      <c r="D1314" s="125"/>
      <c r="E1314" s="125"/>
      <c r="F1314" s="125"/>
      <c r="G1314" s="125"/>
      <c r="H1314" s="125"/>
    </row>
    <row r="1315" spans="4:8">
      <c r="D1315" s="125"/>
      <c r="E1315" s="125"/>
      <c r="F1315" s="125"/>
      <c r="G1315" s="125"/>
      <c r="H1315" s="125"/>
    </row>
    <row r="1316" spans="4:8">
      <c r="D1316" s="125"/>
      <c r="E1316" s="125"/>
      <c r="F1316" s="125"/>
      <c r="G1316" s="125"/>
      <c r="H1316" s="125"/>
    </row>
    <row r="1317" spans="4:8">
      <c r="D1317" s="125"/>
      <c r="E1317" s="125"/>
      <c r="F1317" s="125"/>
      <c r="G1317" s="125"/>
      <c r="H1317" s="125"/>
    </row>
    <row r="1318" spans="4:8">
      <c r="D1318" s="125"/>
      <c r="E1318" s="125"/>
      <c r="F1318" s="125"/>
      <c r="G1318" s="125"/>
      <c r="H1318" s="125"/>
    </row>
    <row r="1319" spans="4:8">
      <c r="D1319" s="125"/>
      <c r="E1319" s="125"/>
      <c r="F1319" s="125"/>
      <c r="G1319" s="125"/>
      <c r="H1319" s="125"/>
    </row>
    <row r="1320" spans="4:8">
      <c r="D1320" s="125"/>
      <c r="E1320" s="125"/>
      <c r="F1320" s="125"/>
      <c r="G1320" s="125"/>
      <c r="H1320" s="125"/>
    </row>
    <row r="1321" spans="4:8">
      <c r="D1321" s="125"/>
      <c r="E1321" s="125"/>
      <c r="F1321" s="125"/>
      <c r="G1321" s="125"/>
      <c r="H1321" s="125"/>
    </row>
    <row r="1322" spans="4:8">
      <c r="D1322" s="125"/>
      <c r="E1322" s="125"/>
      <c r="F1322" s="125"/>
      <c r="G1322" s="125"/>
      <c r="H1322" s="125"/>
    </row>
    <row r="1323" spans="4:8">
      <c r="D1323" s="125"/>
      <c r="E1323" s="125"/>
      <c r="F1323" s="125"/>
      <c r="G1323" s="125"/>
      <c r="H1323" s="125"/>
    </row>
    <row r="1324" spans="4:8">
      <c r="D1324" s="125"/>
      <c r="E1324" s="125"/>
      <c r="F1324" s="125"/>
      <c r="G1324" s="125"/>
      <c r="H1324" s="125"/>
    </row>
    <row r="1325" spans="4:8">
      <c r="D1325" s="125"/>
      <c r="E1325" s="125"/>
      <c r="F1325" s="125"/>
      <c r="G1325" s="125"/>
      <c r="H1325" s="125"/>
    </row>
    <row r="1326" spans="4:8">
      <c r="D1326" s="125"/>
      <c r="E1326" s="125"/>
      <c r="F1326" s="125"/>
      <c r="G1326" s="125"/>
      <c r="H1326" s="125"/>
    </row>
    <row r="1327" spans="4:8">
      <c r="D1327" s="125"/>
      <c r="E1327" s="125"/>
      <c r="F1327" s="125"/>
      <c r="G1327" s="125"/>
      <c r="H1327" s="125"/>
    </row>
    <row r="1328" spans="4:8">
      <c r="D1328" s="125"/>
      <c r="E1328" s="125"/>
      <c r="F1328" s="125"/>
      <c r="G1328" s="125"/>
      <c r="H1328" s="125"/>
    </row>
    <row r="1329" spans="4:8">
      <c r="D1329" s="125"/>
      <c r="E1329" s="125"/>
      <c r="F1329" s="125"/>
      <c r="G1329" s="125"/>
      <c r="H1329" s="125"/>
    </row>
    <row r="1330" spans="4:8">
      <c r="D1330" s="125"/>
      <c r="E1330" s="125"/>
      <c r="F1330" s="125"/>
      <c r="G1330" s="125"/>
      <c r="H1330" s="125"/>
    </row>
    <row r="1331" spans="4:8">
      <c r="D1331" s="125"/>
      <c r="E1331" s="125"/>
      <c r="F1331" s="125"/>
      <c r="G1331" s="125"/>
      <c r="H1331" s="125"/>
    </row>
    <row r="1332" spans="4:8">
      <c r="D1332" s="125"/>
      <c r="E1332" s="125"/>
      <c r="F1332" s="125"/>
      <c r="G1332" s="125"/>
      <c r="H1332" s="125"/>
    </row>
    <row r="1333" spans="4:8">
      <c r="D1333" s="125"/>
      <c r="E1333" s="125"/>
      <c r="F1333" s="125"/>
      <c r="G1333" s="125"/>
      <c r="H1333" s="125"/>
    </row>
    <row r="1334" spans="4:8">
      <c r="D1334" s="125"/>
      <c r="E1334" s="125"/>
      <c r="F1334" s="125"/>
      <c r="G1334" s="125"/>
      <c r="H1334" s="125"/>
    </row>
    <row r="1335" spans="4:8">
      <c r="D1335" s="125"/>
      <c r="E1335" s="125"/>
      <c r="F1335" s="125"/>
      <c r="G1335" s="125"/>
      <c r="H1335" s="125"/>
    </row>
    <row r="1336" spans="4:8">
      <c r="D1336" s="125"/>
      <c r="E1336" s="125"/>
      <c r="F1336" s="125"/>
      <c r="G1336" s="125"/>
      <c r="H1336" s="125"/>
    </row>
    <row r="1337" spans="4:8">
      <c r="D1337" s="125"/>
      <c r="E1337" s="125"/>
      <c r="F1337" s="125"/>
      <c r="G1337" s="125"/>
      <c r="H1337" s="125"/>
    </row>
    <row r="1338" spans="4:8">
      <c r="D1338" s="125"/>
      <c r="E1338" s="125"/>
      <c r="F1338" s="125"/>
      <c r="G1338" s="125"/>
      <c r="H1338" s="125"/>
    </row>
    <row r="1339" spans="4:8">
      <c r="D1339" s="125"/>
      <c r="E1339" s="125"/>
      <c r="F1339" s="125"/>
      <c r="G1339" s="125"/>
      <c r="H1339" s="125"/>
    </row>
    <row r="1340" spans="4:8">
      <c r="D1340" s="125"/>
      <c r="E1340" s="125"/>
      <c r="F1340" s="125"/>
      <c r="G1340" s="125"/>
      <c r="H1340" s="125"/>
    </row>
    <row r="1341" spans="4:8">
      <c r="D1341" s="125"/>
      <c r="E1341" s="125"/>
      <c r="F1341" s="125"/>
      <c r="G1341" s="125"/>
      <c r="H1341" s="125"/>
    </row>
    <row r="1342" spans="4:8">
      <c r="D1342" s="125"/>
      <c r="E1342" s="125"/>
      <c r="F1342" s="125"/>
      <c r="G1342" s="125"/>
      <c r="H1342" s="125"/>
    </row>
    <row r="1343" spans="4:8">
      <c r="D1343" s="125"/>
      <c r="E1343" s="125"/>
      <c r="F1343" s="125"/>
      <c r="G1343" s="125"/>
      <c r="H1343" s="125"/>
    </row>
    <row r="1344" spans="4:8">
      <c r="D1344" s="125"/>
      <c r="E1344" s="125"/>
      <c r="F1344" s="125"/>
      <c r="G1344" s="125"/>
      <c r="H1344" s="125"/>
    </row>
    <row r="1345" spans="4:8">
      <c r="D1345" s="125"/>
      <c r="E1345" s="125"/>
      <c r="F1345" s="125"/>
      <c r="G1345" s="125"/>
      <c r="H1345" s="125"/>
    </row>
    <row r="1346" spans="4:8">
      <c r="D1346" s="125"/>
      <c r="E1346" s="125"/>
      <c r="F1346" s="125"/>
      <c r="G1346" s="125"/>
      <c r="H1346" s="125"/>
    </row>
    <row r="1347" spans="4:8">
      <c r="D1347" s="125"/>
      <c r="E1347" s="125"/>
      <c r="F1347" s="125"/>
      <c r="G1347" s="125"/>
      <c r="H1347" s="125"/>
    </row>
    <row r="1348" spans="4:8">
      <c r="D1348" s="125"/>
      <c r="E1348" s="125"/>
      <c r="F1348" s="125"/>
      <c r="G1348" s="125"/>
      <c r="H1348" s="125"/>
    </row>
    <row r="1349" spans="4:8">
      <c r="D1349" s="125"/>
      <c r="E1349" s="125"/>
      <c r="F1349" s="125"/>
      <c r="G1349" s="125"/>
      <c r="H1349" s="125"/>
    </row>
    <row r="1350" spans="4:8">
      <c r="D1350" s="125"/>
      <c r="E1350" s="125"/>
      <c r="F1350" s="125"/>
      <c r="G1350" s="125"/>
      <c r="H1350" s="125"/>
    </row>
    <row r="1351" spans="4:8">
      <c r="D1351" s="125"/>
      <c r="E1351" s="125"/>
      <c r="F1351" s="125"/>
      <c r="G1351" s="125"/>
      <c r="H1351" s="125"/>
    </row>
    <row r="1352" spans="4:8">
      <c r="D1352" s="125"/>
      <c r="E1352" s="125"/>
      <c r="F1352" s="125"/>
      <c r="G1352" s="125"/>
      <c r="H1352" s="125"/>
    </row>
    <row r="1353" spans="4:8">
      <c r="D1353" s="125"/>
      <c r="E1353" s="125"/>
      <c r="F1353" s="125"/>
      <c r="G1353" s="125"/>
      <c r="H1353" s="125"/>
    </row>
    <row r="1354" spans="4:8">
      <c r="D1354" s="125"/>
      <c r="E1354" s="125"/>
      <c r="F1354" s="125"/>
      <c r="G1354" s="125"/>
      <c r="H1354" s="125"/>
    </row>
    <row r="1355" spans="4:8">
      <c r="D1355" s="125"/>
      <c r="E1355" s="125"/>
      <c r="F1355" s="125"/>
      <c r="G1355" s="125"/>
      <c r="H1355" s="125"/>
    </row>
    <row r="1356" spans="4:8">
      <c r="D1356" s="125"/>
      <c r="E1356" s="125"/>
      <c r="F1356" s="125"/>
      <c r="G1356" s="125"/>
      <c r="H1356" s="125"/>
    </row>
    <row r="1357" spans="4:8">
      <c r="D1357" s="125"/>
      <c r="E1357" s="125"/>
      <c r="F1357" s="125"/>
      <c r="G1357" s="125"/>
      <c r="H1357" s="125"/>
    </row>
    <row r="1358" spans="4:8">
      <c r="D1358" s="125"/>
      <c r="E1358" s="125"/>
      <c r="F1358" s="125"/>
      <c r="G1358" s="125"/>
      <c r="H1358" s="125"/>
    </row>
    <row r="1359" spans="4:8">
      <c r="D1359" s="125"/>
      <c r="E1359" s="125"/>
      <c r="F1359" s="125"/>
      <c r="G1359" s="125"/>
      <c r="H1359" s="125"/>
    </row>
    <row r="1360" spans="4:8">
      <c r="D1360" s="125"/>
      <c r="E1360" s="125"/>
      <c r="F1360" s="125"/>
      <c r="G1360" s="125"/>
      <c r="H1360" s="125"/>
    </row>
    <row r="1361" spans="4:8">
      <c r="D1361" s="125"/>
      <c r="E1361" s="125"/>
      <c r="F1361" s="125"/>
      <c r="G1361" s="125"/>
      <c r="H1361" s="125"/>
    </row>
    <row r="1362" spans="4:8">
      <c r="D1362" s="125"/>
      <c r="E1362" s="125"/>
      <c r="F1362" s="125"/>
      <c r="G1362" s="125"/>
      <c r="H1362" s="125"/>
    </row>
    <row r="1363" spans="4:8">
      <c r="D1363" s="125"/>
      <c r="E1363" s="125"/>
      <c r="F1363" s="125"/>
      <c r="G1363" s="125"/>
      <c r="H1363" s="125"/>
    </row>
    <row r="1364" spans="4:8">
      <c r="D1364" s="125"/>
      <c r="E1364" s="125"/>
      <c r="F1364" s="125"/>
      <c r="G1364" s="125"/>
      <c r="H1364" s="125"/>
    </row>
    <row r="1365" spans="4:8">
      <c r="D1365" s="125"/>
      <c r="E1365" s="125"/>
      <c r="F1365" s="125"/>
      <c r="G1365" s="125"/>
      <c r="H1365" s="125"/>
    </row>
    <row r="1366" spans="4:8">
      <c r="D1366" s="125"/>
      <c r="E1366" s="125"/>
      <c r="F1366" s="125"/>
      <c r="G1366" s="125"/>
      <c r="H1366" s="125"/>
    </row>
    <row r="1367" spans="4:8">
      <c r="D1367" s="125"/>
      <c r="E1367" s="125"/>
      <c r="F1367" s="125"/>
      <c r="G1367" s="125"/>
      <c r="H1367" s="125"/>
    </row>
    <row r="1368" spans="4:8">
      <c r="D1368" s="125"/>
      <c r="E1368" s="125"/>
      <c r="F1368" s="125"/>
      <c r="G1368" s="125"/>
      <c r="H1368" s="125"/>
    </row>
    <row r="1369" spans="4:8">
      <c r="D1369" s="125"/>
      <c r="E1369" s="125"/>
      <c r="F1369" s="125"/>
      <c r="G1369" s="125"/>
      <c r="H1369" s="125"/>
    </row>
    <row r="1370" spans="4:8">
      <c r="D1370" s="125"/>
      <c r="E1370" s="125"/>
      <c r="F1370" s="125"/>
      <c r="G1370" s="125"/>
      <c r="H1370" s="125"/>
    </row>
    <row r="1371" spans="4:8">
      <c r="D1371" s="125"/>
      <c r="E1371" s="125"/>
      <c r="F1371" s="125"/>
      <c r="G1371" s="125"/>
      <c r="H1371" s="125"/>
    </row>
    <row r="1372" spans="4:8">
      <c r="D1372" s="125"/>
      <c r="E1372" s="125"/>
      <c r="F1372" s="125"/>
      <c r="G1372" s="125"/>
      <c r="H1372" s="125"/>
    </row>
    <row r="1373" spans="4:8">
      <c r="D1373" s="125"/>
      <c r="E1373" s="125"/>
      <c r="F1373" s="125"/>
      <c r="G1373" s="125"/>
      <c r="H1373" s="125"/>
    </row>
    <row r="1374" spans="4:8">
      <c r="D1374" s="125"/>
      <c r="E1374" s="125"/>
      <c r="F1374" s="125"/>
      <c r="G1374" s="125"/>
      <c r="H1374" s="125"/>
    </row>
    <row r="1375" spans="4:8">
      <c r="D1375" s="125"/>
      <c r="E1375" s="125"/>
      <c r="F1375" s="125"/>
      <c r="G1375" s="125"/>
      <c r="H1375" s="125"/>
    </row>
    <row r="1376" spans="4:8">
      <c r="D1376" s="125"/>
      <c r="E1376" s="125"/>
      <c r="F1376" s="125"/>
      <c r="G1376" s="125"/>
      <c r="H1376" s="125"/>
    </row>
    <row r="1377" spans="4:8">
      <c r="D1377" s="125"/>
      <c r="E1377" s="125"/>
      <c r="F1377" s="125"/>
      <c r="G1377" s="125"/>
      <c r="H1377" s="125"/>
    </row>
    <row r="1378" spans="4:8">
      <c r="D1378" s="125"/>
      <c r="E1378" s="125"/>
      <c r="F1378" s="125"/>
      <c r="G1378" s="125"/>
      <c r="H1378" s="125"/>
    </row>
    <row r="1379" spans="4:8">
      <c r="D1379" s="125"/>
      <c r="E1379" s="125"/>
      <c r="F1379" s="125"/>
      <c r="G1379" s="125"/>
      <c r="H1379" s="125"/>
    </row>
    <row r="1380" spans="4:8">
      <c r="D1380" s="125"/>
      <c r="E1380" s="125"/>
      <c r="F1380" s="125"/>
      <c r="G1380" s="125"/>
      <c r="H1380" s="125"/>
    </row>
    <row r="1381" spans="4:8">
      <c r="D1381" s="125"/>
      <c r="E1381" s="125"/>
      <c r="F1381" s="125"/>
      <c r="G1381" s="125"/>
      <c r="H1381" s="125"/>
    </row>
    <row r="1382" spans="4:8">
      <c r="D1382" s="125"/>
      <c r="E1382" s="125"/>
      <c r="F1382" s="125"/>
      <c r="G1382" s="125"/>
      <c r="H1382" s="125"/>
    </row>
    <row r="1383" spans="4:8">
      <c r="D1383" s="125"/>
      <c r="E1383" s="125"/>
      <c r="F1383" s="125"/>
      <c r="G1383" s="125"/>
      <c r="H1383" s="125"/>
    </row>
    <row r="1384" spans="4:8">
      <c r="D1384" s="125"/>
      <c r="E1384" s="125"/>
      <c r="F1384" s="125"/>
      <c r="G1384" s="125"/>
      <c r="H1384" s="125"/>
    </row>
    <row r="1385" spans="4:8">
      <c r="D1385" s="125"/>
      <c r="E1385" s="125"/>
      <c r="F1385" s="125"/>
      <c r="G1385" s="125"/>
      <c r="H1385" s="125"/>
    </row>
    <row r="1386" spans="4:8">
      <c r="D1386" s="125"/>
      <c r="E1386" s="125"/>
      <c r="F1386" s="125"/>
      <c r="G1386" s="125"/>
      <c r="H1386" s="125"/>
    </row>
    <row r="1387" spans="4:8">
      <c r="D1387" s="125"/>
      <c r="E1387" s="125"/>
      <c r="F1387" s="125"/>
      <c r="G1387" s="125"/>
      <c r="H1387" s="125"/>
    </row>
    <row r="1388" spans="4:8">
      <c r="D1388" s="125"/>
      <c r="E1388" s="125"/>
      <c r="F1388" s="125"/>
      <c r="G1388" s="125"/>
      <c r="H1388" s="125"/>
    </row>
    <row r="1389" spans="4:8">
      <c r="D1389" s="125"/>
      <c r="E1389" s="125"/>
      <c r="F1389" s="125"/>
      <c r="G1389" s="125"/>
      <c r="H1389" s="125"/>
    </row>
    <row r="1390" spans="4:8">
      <c r="D1390" s="125"/>
      <c r="E1390" s="125"/>
      <c r="F1390" s="125"/>
      <c r="G1390" s="125"/>
      <c r="H1390" s="125"/>
    </row>
    <row r="1391" spans="4:8">
      <c r="D1391" s="125"/>
      <c r="E1391" s="125"/>
      <c r="F1391" s="125"/>
      <c r="G1391" s="125"/>
      <c r="H1391" s="125"/>
    </row>
    <row r="1392" spans="4:8">
      <c r="D1392" s="125"/>
      <c r="E1392" s="125"/>
      <c r="F1392" s="125"/>
      <c r="G1392" s="125"/>
      <c r="H1392" s="125"/>
    </row>
    <row r="1393" spans="4:8">
      <c r="D1393" s="125"/>
      <c r="E1393" s="125"/>
      <c r="F1393" s="125"/>
      <c r="G1393" s="125"/>
      <c r="H1393" s="125"/>
    </row>
    <row r="1394" spans="4:8">
      <c r="D1394" s="125"/>
      <c r="E1394" s="125"/>
      <c r="F1394" s="125"/>
      <c r="G1394" s="125"/>
      <c r="H1394" s="125"/>
    </row>
    <row r="1395" spans="4:8">
      <c r="D1395" s="125"/>
      <c r="E1395" s="125"/>
      <c r="F1395" s="125"/>
      <c r="G1395" s="125"/>
      <c r="H1395" s="125"/>
    </row>
    <row r="1396" spans="4:8">
      <c r="D1396" s="125"/>
      <c r="E1396" s="125"/>
      <c r="F1396" s="125"/>
      <c r="G1396" s="125"/>
      <c r="H1396" s="125"/>
    </row>
  </sheetData>
  <mergeCells count="188">
    <mergeCell ref="A1:M1"/>
    <mergeCell ref="F2:I2"/>
    <mergeCell ref="A3:A4"/>
    <mergeCell ref="B3:B4"/>
    <mergeCell ref="C3:C4"/>
    <mergeCell ref="D3:H4"/>
    <mergeCell ref="I3:I4"/>
    <mergeCell ref="J3:J4"/>
    <mergeCell ref="K3:K4"/>
    <mergeCell ref="M3:M4"/>
    <mergeCell ref="L3:L4"/>
    <mergeCell ref="B11:B15"/>
    <mergeCell ref="D11:H11"/>
    <mergeCell ref="J11:J13"/>
    <mergeCell ref="K11:K13"/>
    <mergeCell ref="M11:M13"/>
    <mergeCell ref="D12:H12"/>
    <mergeCell ref="A5:A28"/>
    <mergeCell ref="B5:B9"/>
    <mergeCell ref="D5:H5"/>
    <mergeCell ref="J5:J7"/>
    <mergeCell ref="K5:K7"/>
    <mergeCell ref="M5:M7"/>
    <mergeCell ref="D6:H6"/>
    <mergeCell ref="D7:H7"/>
    <mergeCell ref="D8:H8"/>
    <mergeCell ref="J8:J9"/>
    <mergeCell ref="D13:H13"/>
    <mergeCell ref="D14:H14"/>
    <mergeCell ref="J14:J15"/>
    <mergeCell ref="K14:K15"/>
    <mergeCell ref="M14:M15"/>
    <mergeCell ref="D15:H15"/>
    <mergeCell ref="K8:K9"/>
    <mergeCell ref="M8:M9"/>
    <mergeCell ref="D9:H9"/>
    <mergeCell ref="D10:H10"/>
    <mergeCell ref="B23:B27"/>
    <mergeCell ref="D23:H23"/>
    <mergeCell ref="J23:J25"/>
    <mergeCell ref="K23:K25"/>
    <mergeCell ref="M23:M25"/>
    <mergeCell ref="D24:H24"/>
    <mergeCell ref="D16:H16"/>
    <mergeCell ref="B17:B21"/>
    <mergeCell ref="D17:H17"/>
    <mergeCell ref="J17:J19"/>
    <mergeCell ref="K17:K19"/>
    <mergeCell ref="M17:M19"/>
    <mergeCell ref="D18:H18"/>
    <mergeCell ref="D19:H19"/>
    <mergeCell ref="D20:H20"/>
    <mergeCell ref="J20:J21"/>
    <mergeCell ref="D25:H25"/>
    <mergeCell ref="D26:H26"/>
    <mergeCell ref="J26:J27"/>
    <mergeCell ref="K26:K27"/>
    <mergeCell ref="M26:M27"/>
    <mergeCell ref="D27:H27"/>
    <mergeCell ref="K20:K21"/>
    <mergeCell ref="M20:M21"/>
    <mergeCell ref="D21:H21"/>
    <mergeCell ref="D22:H22"/>
    <mergeCell ref="D28:H28"/>
    <mergeCell ref="A29:A39"/>
    <mergeCell ref="B29:B33"/>
    <mergeCell ref="D29:H29"/>
    <mergeCell ref="J29:J32"/>
    <mergeCell ref="K29:K32"/>
    <mergeCell ref="B35:B39"/>
    <mergeCell ref="D35:H35"/>
    <mergeCell ref="J35:J38"/>
    <mergeCell ref="K35:K38"/>
    <mergeCell ref="M35:M38"/>
    <mergeCell ref="D36:H36"/>
    <mergeCell ref="D37:H37"/>
    <mergeCell ref="D38:H38"/>
    <mergeCell ref="D39:H39"/>
    <mergeCell ref="L20:L21"/>
    <mergeCell ref="L23:L25"/>
    <mergeCell ref="L26:L27"/>
    <mergeCell ref="L29:L32"/>
    <mergeCell ref="L35:L38"/>
    <mergeCell ref="B59:B63"/>
    <mergeCell ref="D59:H59"/>
    <mergeCell ref="J59:J60"/>
    <mergeCell ref="K59:K60"/>
    <mergeCell ref="D40:H40"/>
    <mergeCell ref="M29:M32"/>
    <mergeCell ref="D30:H30"/>
    <mergeCell ref="D31:H31"/>
    <mergeCell ref="D32:H32"/>
    <mergeCell ref="D33:H33"/>
    <mergeCell ref="D34:H34"/>
    <mergeCell ref="B47:B51"/>
    <mergeCell ref="D47:H47"/>
    <mergeCell ref="J47:J48"/>
    <mergeCell ref="K47:K48"/>
    <mergeCell ref="M47:M48"/>
    <mergeCell ref="D48:H48"/>
    <mergeCell ref="L41:L42"/>
    <mergeCell ref="L43:L44"/>
    <mergeCell ref="L47:L48"/>
    <mergeCell ref="L49:L50"/>
    <mergeCell ref="L53:L54"/>
    <mergeCell ref="L55:L56"/>
    <mergeCell ref="L59:L60"/>
    <mergeCell ref="J49:J50"/>
    <mergeCell ref="K49:K50"/>
    <mergeCell ref="M49:M50"/>
    <mergeCell ref="D50:H50"/>
    <mergeCell ref="D51:H51"/>
    <mergeCell ref="M43:M44"/>
    <mergeCell ref="D44:H44"/>
    <mergeCell ref="D45:H45"/>
    <mergeCell ref="D46:H46"/>
    <mergeCell ref="D52:H52"/>
    <mergeCell ref="B53:B57"/>
    <mergeCell ref="D53:H53"/>
    <mergeCell ref="J53:J54"/>
    <mergeCell ref="K53:K54"/>
    <mergeCell ref="M53:M54"/>
    <mergeCell ref="D54:H54"/>
    <mergeCell ref="D55:H55"/>
    <mergeCell ref="J55:J56"/>
    <mergeCell ref="K55:K56"/>
    <mergeCell ref="D61:H61"/>
    <mergeCell ref="J61:J62"/>
    <mergeCell ref="K61:K62"/>
    <mergeCell ref="M61:M62"/>
    <mergeCell ref="D62:H62"/>
    <mergeCell ref="D63:H63"/>
    <mergeCell ref="M55:M56"/>
    <mergeCell ref="D56:H56"/>
    <mergeCell ref="D57:H57"/>
    <mergeCell ref="D58:H58"/>
    <mergeCell ref="M59:M60"/>
    <mergeCell ref="D60:H60"/>
    <mergeCell ref="L61:L62"/>
    <mergeCell ref="D64:H64"/>
    <mergeCell ref="B65:B69"/>
    <mergeCell ref="D65:H65"/>
    <mergeCell ref="J65:J66"/>
    <mergeCell ref="K65:K66"/>
    <mergeCell ref="M65:M66"/>
    <mergeCell ref="D66:H66"/>
    <mergeCell ref="D67:H67"/>
    <mergeCell ref="J67:J68"/>
    <mergeCell ref="K67:K68"/>
    <mergeCell ref="L65:L66"/>
    <mergeCell ref="L67:L68"/>
    <mergeCell ref="B76:B79"/>
    <mergeCell ref="D76:H76"/>
    <mergeCell ref="M67:M68"/>
    <mergeCell ref="D68:H68"/>
    <mergeCell ref="D69:H69"/>
    <mergeCell ref="A70:A80"/>
    <mergeCell ref="D70:H70"/>
    <mergeCell ref="B71:B74"/>
    <mergeCell ref="D71:H71"/>
    <mergeCell ref="J71:J73"/>
    <mergeCell ref="K71:K73"/>
    <mergeCell ref="M71:M73"/>
    <mergeCell ref="D80:H80"/>
    <mergeCell ref="A41:A69"/>
    <mergeCell ref="B41:B45"/>
    <mergeCell ref="D41:H41"/>
    <mergeCell ref="J41:J42"/>
    <mergeCell ref="K41:K42"/>
    <mergeCell ref="M41:M42"/>
    <mergeCell ref="D42:H42"/>
    <mergeCell ref="D43:H43"/>
    <mergeCell ref="J43:J44"/>
    <mergeCell ref="K43:K44"/>
    <mergeCell ref="D49:H49"/>
    <mergeCell ref="D81:H81"/>
    <mergeCell ref="J76:J78"/>
    <mergeCell ref="K76:K78"/>
    <mergeCell ref="M76:M78"/>
    <mergeCell ref="D77:H77"/>
    <mergeCell ref="D78:H78"/>
    <mergeCell ref="D79:H79"/>
    <mergeCell ref="D72:H72"/>
    <mergeCell ref="D73:H73"/>
    <mergeCell ref="D74:H74"/>
    <mergeCell ref="D75:H75"/>
    <mergeCell ref="L71:L73"/>
    <mergeCell ref="L76:L78"/>
  </mergeCells>
  <phoneticPr fontId="3" type="noConversion"/>
  <printOptions horizontalCentered="1"/>
  <pageMargins left="0" right="0" top="0" bottom="0" header="0" footer="0"/>
  <pageSetup paperSize="9" orientation="landscape" r:id="rId1"/>
  <headerFooter alignWithMargins="0"/>
  <rowBreaks count="1" manualBreakCount="1">
    <brk id="81" max="11" man="1"/>
  </row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1:K25"/>
  <sheetViews>
    <sheetView workbookViewId="0">
      <selection activeCell="K22" sqref="K22"/>
    </sheetView>
  </sheetViews>
  <sheetFormatPr defaultRowHeight="14.25"/>
  <cols>
    <col min="1" max="1" width="7.375" style="127" customWidth="1"/>
    <col min="2" max="8" width="9" style="128"/>
    <col min="9" max="9" width="16.125" style="128" customWidth="1"/>
    <col min="10" max="10" width="22.625" style="128" customWidth="1"/>
    <col min="11" max="11" width="40.375" style="128" customWidth="1"/>
    <col min="12" max="256" width="9" style="128"/>
    <col min="257" max="257" width="7.375" style="128" customWidth="1"/>
    <col min="258" max="264" width="9" style="128"/>
    <col min="265" max="265" width="16.125" style="128" customWidth="1"/>
    <col min="266" max="266" width="22.625" style="128" customWidth="1"/>
    <col min="267" max="267" width="40.375" style="128" customWidth="1"/>
    <col min="268" max="512" width="9" style="128"/>
    <col min="513" max="513" width="7.375" style="128" customWidth="1"/>
    <col min="514" max="520" width="9" style="128"/>
    <col min="521" max="521" width="16.125" style="128" customWidth="1"/>
    <col min="522" max="522" width="22.625" style="128" customWidth="1"/>
    <col min="523" max="523" width="40.375" style="128" customWidth="1"/>
    <col min="524" max="768" width="9" style="128"/>
    <col min="769" max="769" width="7.375" style="128" customWidth="1"/>
    <col min="770" max="776" width="9" style="128"/>
    <col min="777" max="777" width="16.125" style="128" customWidth="1"/>
    <col min="778" max="778" width="22.625" style="128" customWidth="1"/>
    <col min="779" max="779" width="40.375" style="128" customWidth="1"/>
    <col min="780" max="1024" width="9" style="128"/>
    <col min="1025" max="1025" width="7.375" style="128" customWidth="1"/>
    <col min="1026" max="1032" width="9" style="128"/>
    <col min="1033" max="1033" width="16.125" style="128" customWidth="1"/>
    <col min="1034" max="1034" width="22.625" style="128" customWidth="1"/>
    <col min="1035" max="1035" width="40.375" style="128" customWidth="1"/>
    <col min="1036" max="1280" width="9" style="128"/>
    <col min="1281" max="1281" width="7.375" style="128" customWidth="1"/>
    <col min="1282" max="1288" width="9" style="128"/>
    <col min="1289" max="1289" width="16.125" style="128" customWidth="1"/>
    <col min="1290" max="1290" width="22.625" style="128" customWidth="1"/>
    <col min="1291" max="1291" width="40.375" style="128" customWidth="1"/>
    <col min="1292" max="1536" width="9" style="128"/>
    <col min="1537" max="1537" width="7.375" style="128" customWidth="1"/>
    <col min="1538" max="1544" width="9" style="128"/>
    <col min="1545" max="1545" width="16.125" style="128" customWidth="1"/>
    <col min="1546" max="1546" width="22.625" style="128" customWidth="1"/>
    <col min="1547" max="1547" width="40.375" style="128" customWidth="1"/>
    <col min="1548" max="1792" width="9" style="128"/>
    <col min="1793" max="1793" width="7.375" style="128" customWidth="1"/>
    <col min="1794" max="1800" width="9" style="128"/>
    <col min="1801" max="1801" width="16.125" style="128" customWidth="1"/>
    <col min="1802" max="1802" width="22.625" style="128" customWidth="1"/>
    <col min="1803" max="1803" width="40.375" style="128" customWidth="1"/>
    <col min="1804" max="2048" width="9" style="128"/>
    <col min="2049" max="2049" width="7.375" style="128" customWidth="1"/>
    <col min="2050" max="2056" width="9" style="128"/>
    <col min="2057" max="2057" width="16.125" style="128" customWidth="1"/>
    <col min="2058" max="2058" width="22.625" style="128" customWidth="1"/>
    <col min="2059" max="2059" width="40.375" style="128" customWidth="1"/>
    <col min="2060" max="2304" width="9" style="128"/>
    <col min="2305" max="2305" width="7.375" style="128" customWidth="1"/>
    <col min="2306" max="2312" width="9" style="128"/>
    <col min="2313" max="2313" width="16.125" style="128" customWidth="1"/>
    <col min="2314" max="2314" width="22.625" style="128" customWidth="1"/>
    <col min="2315" max="2315" width="40.375" style="128" customWidth="1"/>
    <col min="2316" max="2560" width="9" style="128"/>
    <col min="2561" max="2561" width="7.375" style="128" customWidth="1"/>
    <col min="2562" max="2568" width="9" style="128"/>
    <col min="2569" max="2569" width="16.125" style="128" customWidth="1"/>
    <col min="2570" max="2570" width="22.625" style="128" customWidth="1"/>
    <col min="2571" max="2571" width="40.375" style="128" customWidth="1"/>
    <col min="2572" max="2816" width="9" style="128"/>
    <col min="2817" max="2817" width="7.375" style="128" customWidth="1"/>
    <col min="2818" max="2824" width="9" style="128"/>
    <col min="2825" max="2825" width="16.125" style="128" customWidth="1"/>
    <col min="2826" max="2826" width="22.625" style="128" customWidth="1"/>
    <col min="2827" max="2827" width="40.375" style="128" customWidth="1"/>
    <col min="2828" max="3072" width="9" style="128"/>
    <col min="3073" max="3073" width="7.375" style="128" customWidth="1"/>
    <col min="3074" max="3080" width="9" style="128"/>
    <col min="3081" max="3081" width="16.125" style="128" customWidth="1"/>
    <col min="3082" max="3082" width="22.625" style="128" customWidth="1"/>
    <col min="3083" max="3083" width="40.375" style="128" customWidth="1"/>
    <col min="3084" max="3328" width="9" style="128"/>
    <col min="3329" max="3329" width="7.375" style="128" customWidth="1"/>
    <col min="3330" max="3336" width="9" style="128"/>
    <col min="3337" max="3337" width="16.125" style="128" customWidth="1"/>
    <col min="3338" max="3338" width="22.625" style="128" customWidth="1"/>
    <col min="3339" max="3339" width="40.375" style="128" customWidth="1"/>
    <col min="3340" max="3584" width="9" style="128"/>
    <col min="3585" max="3585" width="7.375" style="128" customWidth="1"/>
    <col min="3586" max="3592" width="9" style="128"/>
    <col min="3593" max="3593" width="16.125" style="128" customWidth="1"/>
    <col min="3594" max="3594" width="22.625" style="128" customWidth="1"/>
    <col min="3595" max="3595" width="40.375" style="128" customWidth="1"/>
    <col min="3596" max="3840" width="9" style="128"/>
    <col min="3841" max="3841" width="7.375" style="128" customWidth="1"/>
    <col min="3842" max="3848" width="9" style="128"/>
    <col min="3849" max="3849" width="16.125" style="128" customWidth="1"/>
    <col min="3850" max="3850" width="22.625" style="128" customWidth="1"/>
    <col min="3851" max="3851" width="40.375" style="128" customWidth="1"/>
    <col min="3852" max="4096" width="9" style="128"/>
    <col min="4097" max="4097" width="7.375" style="128" customWidth="1"/>
    <col min="4098" max="4104" width="9" style="128"/>
    <col min="4105" max="4105" width="16.125" style="128" customWidth="1"/>
    <col min="4106" max="4106" width="22.625" style="128" customWidth="1"/>
    <col min="4107" max="4107" width="40.375" style="128" customWidth="1"/>
    <col min="4108" max="4352" width="9" style="128"/>
    <col min="4353" max="4353" width="7.375" style="128" customWidth="1"/>
    <col min="4354" max="4360" width="9" style="128"/>
    <col min="4361" max="4361" width="16.125" style="128" customWidth="1"/>
    <col min="4362" max="4362" width="22.625" style="128" customWidth="1"/>
    <col min="4363" max="4363" width="40.375" style="128" customWidth="1"/>
    <col min="4364" max="4608" width="9" style="128"/>
    <col min="4609" max="4609" width="7.375" style="128" customWidth="1"/>
    <col min="4610" max="4616" width="9" style="128"/>
    <col min="4617" max="4617" width="16.125" style="128" customWidth="1"/>
    <col min="4618" max="4618" width="22.625" style="128" customWidth="1"/>
    <col min="4619" max="4619" width="40.375" style="128" customWidth="1"/>
    <col min="4620" max="4864" width="9" style="128"/>
    <col min="4865" max="4865" width="7.375" style="128" customWidth="1"/>
    <col min="4866" max="4872" width="9" style="128"/>
    <col min="4873" max="4873" width="16.125" style="128" customWidth="1"/>
    <col min="4874" max="4874" width="22.625" style="128" customWidth="1"/>
    <col min="4875" max="4875" width="40.375" style="128" customWidth="1"/>
    <col min="4876" max="5120" width="9" style="128"/>
    <col min="5121" max="5121" width="7.375" style="128" customWidth="1"/>
    <col min="5122" max="5128" width="9" style="128"/>
    <col min="5129" max="5129" width="16.125" style="128" customWidth="1"/>
    <col min="5130" max="5130" width="22.625" style="128" customWidth="1"/>
    <col min="5131" max="5131" width="40.375" style="128" customWidth="1"/>
    <col min="5132" max="5376" width="9" style="128"/>
    <col min="5377" max="5377" width="7.375" style="128" customWidth="1"/>
    <col min="5378" max="5384" width="9" style="128"/>
    <col min="5385" max="5385" width="16.125" style="128" customWidth="1"/>
    <col min="5386" max="5386" width="22.625" style="128" customWidth="1"/>
    <col min="5387" max="5387" width="40.375" style="128" customWidth="1"/>
    <col min="5388" max="5632" width="9" style="128"/>
    <col min="5633" max="5633" width="7.375" style="128" customWidth="1"/>
    <col min="5634" max="5640" width="9" style="128"/>
    <col min="5641" max="5641" width="16.125" style="128" customWidth="1"/>
    <col min="5642" max="5642" width="22.625" style="128" customWidth="1"/>
    <col min="5643" max="5643" width="40.375" style="128" customWidth="1"/>
    <col min="5644" max="5888" width="9" style="128"/>
    <col min="5889" max="5889" width="7.375" style="128" customWidth="1"/>
    <col min="5890" max="5896" width="9" style="128"/>
    <col min="5897" max="5897" width="16.125" style="128" customWidth="1"/>
    <col min="5898" max="5898" width="22.625" style="128" customWidth="1"/>
    <col min="5899" max="5899" width="40.375" style="128" customWidth="1"/>
    <col min="5900" max="6144" width="9" style="128"/>
    <col min="6145" max="6145" width="7.375" style="128" customWidth="1"/>
    <col min="6146" max="6152" width="9" style="128"/>
    <col min="6153" max="6153" width="16.125" style="128" customWidth="1"/>
    <col min="6154" max="6154" width="22.625" style="128" customWidth="1"/>
    <col min="6155" max="6155" width="40.375" style="128" customWidth="1"/>
    <col min="6156" max="6400" width="9" style="128"/>
    <col min="6401" max="6401" width="7.375" style="128" customWidth="1"/>
    <col min="6402" max="6408" width="9" style="128"/>
    <col min="6409" max="6409" width="16.125" style="128" customWidth="1"/>
    <col min="6410" max="6410" width="22.625" style="128" customWidth="1"/>
    <col min="6411" max="6411" width="40.375" style="128" customWidth="1"/>
    <col min="6412" max="6656" width="9" style="128"/>
    <col min="6657" max="6657" width="7.375" style="128" customWidth="1"/>
    <col min="6658" max="6664" width="9" style="128"/>
    <col min="6665" max="6665" width="16.125" style="128" customWidth="1"/>
    <col min="6666" max="6666" width="22.625" style="128" customWidth="1"/>
    <col min="6667" max="6667" width="40.375" style="128" customWidth="1"/>
    <col min="6668" max="6912" width="9" style="128"/>
    <col min="6913" max="6913" width="7.375" style="128" customWidth="1"/>
    <col min="6914" max="6920" width="9" style="128"/>
    <col min="6921" max="6921" width="16.125" style="128" customWidth="1"/>
    <col min="6922" max="6922" width="22.625" style="128" customWidth="1"/>
    <col min="6923" max="6923" width="40.375" style="128" customWidth="1"/>
    <col min="6924" max="7168" width="9" style="128"/>
    <col min="7169" max="7169" width="7.375" style="128" customWidth="1"/>
    <col min="7170" max="7176" width="9" style="128"/>
    <col min="7177" max="7177" width="16.125" style="128" customWidth="1"/>
    <col min="7178" max="7178" width="22.625" style="128" customWidth="1"/>
    <col min="7179" max="7179" width="40.375" style="128" customWidth="1"/>
    <col min="7180" max="7424" width="9" style="128"/>
    <col min="7425" max="7425" width="7.375" style="128" customWidth="1"/>
    <col min="7426" max="7432" width="9" style="128"/>
    <col min="7433" max="7433" width="16.125" style="128" customWidth="1"/>
    <col min="7434" max="7434" width="22.625" style="128" customWidth="1"/>
    <col min="7435" max="7435" width="40.375" style="128" customWidth="1"/>
    <col min="7436" max="7680" width="9" style="128"/>
    <col min="7681" max="7681" width="7.375" style="128" customWidth="1"/>
    <col min="7682" max="7688" width="9" style="128"/>
    <col min="7689" max="7689" width="16.125" style="128" customWidth="1"/>
    <col min="7690" max="7690" width="22.625" style="128" customWidth="1"/>
    <col min="7691" max="7691" width="40.375" style="128" customWidth="1"/>
    <col min="7692" max="7936" width="9" style="128"/>
    <col min="7937" max="7937" width="7.375" style="128" customWidth="1"/>
    <col min="7938" max="7944" width="9" style="128"/>
    <col min="7945" max="7945" width="16.125" style="128" customWidth="1"/>
    <col min="7946" max="7946" width="22.625" style="128" customWidth="1"/>
    <col min="7947" max="7947" width="40.375" style="128" customWidth="1"/>
    <col min="7948" max="8192" width="9" style="128"/>
    <col min="8193" max="8193" width="7.375" style="128" customWidth="1"/>
    <col min="8194" max="8200" width="9" style="128"/>
    <col min="8201" max="8201" width="16.125" style="128" customWidth="1"/>
    <col min="8202" max="8202" width="22.625" style="128" customWidth="1"/>
    <col min="8203" max="8203" width="40.375" style="128" customWidth="1"/>
    <col min="8204" max="8448" width="9" style="128"/>
    <col min="8449" max="8449" width="7.375" style="128" customWidth="1"/>
    <col min="8450" max="8456" width="9" style="128"/>
    <col min="8457" max="8457" width="16.125" style="128" customWidth="1"/>
    <col min="8458" max="8458" width="22.625" style="128" customWidth="1"/>
    <col min="8459" max="8459" width="40.375" style="128" customWidth="1"/>
    <col min="8460" max="8704" width="9" style="128"/>
    <col min="8705" max="8705" width="7.375" style="128" customWidth="1"/>
    <col min="8706" max="8712" width="9" style="128"/>
    <col min="8713" max="8713" width="16.125" style="128" customWidth="1"/>
    <col min="8714" max="8714" width="22.625" style="128" customWidth="1"/>
    <col min="8715" max="8715" width="40.375" style="128" customWidth="1"/>
    <col min="8716" max="8960" width="9" style="128"/>
    <col min="8961" max="8961" width="7.375" style="128" customWidth="1"/>
    <col min="8962" max="8968" width="9" style="128"/>
    <col min="8969" max="8969" width="16.125" style="128" customWidth="1"/>
    <col min="8970" max="8970" width="22.625" style="128" customWidth="1"/>
    <col min="8971" max="8971" width="40.375" style="128" customWidth="1"/>
    <col min="8972" max="9216" width="9" style="128"/>
    <col min="9217" max="9217" width="7.375" style="128" customWidth="1"/>
    <col min="9218" max="9224" width="9" style="128"/>
    <col min="9225" max="9225" width="16.125" style="128" customWidth="1"/>
    <col min="9226" max="9226" width="22.625" style="128" customWidth="1"/>
    <col min="9227" max="9227" width="40.375" style="128" customWidth="1"/>
    <col min="9228" max="9472" width="9" style="128"/>
    <col min="9473" max="9473" width="7.375" style="128" customWidth="1"/>
    <col min="9474" max="9480" width="9" style="128"/>
    <col min="9481" max="9481" width="16.125" style="128" customWidth="1"/>
    <col min="9482" max="9482" width="22.625" style="128" customWidth="1"/>
    <col min="9483" max="9483" width="40.375" style="128" customWidth="1"/>
    <col min="9484" max="9728" width="9" style="128"/>
    <col min="9729" max="9729" width="7.375" style="128" customWidth="1"/>
    <col min="9730" max="9736" width="9" style="128"/>
    <col min="9737" max="9737" width="16.125" style="128" customWidth="1"/>
    <col min="9738" max="9738" width="22.625" style="128" customWidth="1"/>
    <col min="9739" max="9739" width="40.375" style="128" customWidth="1"/>
    <col min="9740" max="9984" width="9" style="128"/>
    <col min="9985" max="9985" width="7.375" style="128" customWidth="1"/>
    <col min="9986" max="9992" width="9" style="128"/>
    <col min="9993" max="9993" width="16.125" style="128" customWidth="1"/>
    <col min="9994" max="9994" width="22.625" style="128" customWidth="1"/>
    <col min="9995" max="9995" width="40.375" style="128" customWidth="1"/>
    <col min="9996" max="10240" width="9" style="128"/>
    <col min="10241" max="10241" width="7.375" style="128" customWidth="1"/>
    <col min="10242" max="10248" width="9" style="128"/>
    <col min="10249" max="10249" width="16.125" style="128" customWidth="1"/>
    <col min="10250" max="10250" width="22.625" style="128" customWidth="1"/>
    <col min="10251" max="10251" width="40.375" style="128" customWidth="1"/>
    <col min="10252" max="10496" width="9" style="128"/>
    <col min="10497" max="10497" width="7.375" style="128" customWidth="1"/>
    <col min="10498" max="10504" width="9" style="128"/>
    <col min="10505" max="10505" width="16.125" style="128" customWidth="1"/>
    <col min="10506" max="10506" width="22.625" style="128" customWidth="1"/>
    <col min="10507" max="10507" width="40.375" style="128" customWidth="1"/>
    <col min="10508" max="10752" width="9" style="128"/>
    <col min="10753" max="10753" width="7.375" style="128" customWidth="1"/>
    <col min="10754" max="10760" width="9" style="128"/>
    <col min="10761" max="10761" width="16.125" style="128" customWidth="1"/>
    <col min="10762" max="10762" width="22.625" style="128" customWidth="1"/>
    <col min="10763" max="10763" width="40.375" style="128" customWidth="1"/>
    <col min="10764" max="11008" width="9" style="128"/>
    <col min="11009" max="11009" width="7.375" style="128" customWidth="1"/>
    <col min="11010" max="11016" width="9" style="128"/>
    <col min="11017" max="11017" width="16.125" style="128" customWidth="1"/>
    <col min="11018" max="11018" width="22.625" style="128" customWidth="1"/>
    <col min="11019" max="11019" width="40.375" style="128" customWidth="1"/>
    <col min="11020" max="11264" width="9" style="128"/>
    <col min="11265" max="11265" width="7.375" style="128" customWidth="1"/>
    <col min="11266" max="11272" width="9" style="128"/>
    <col min="11273" max="11273" width="16.125" style="128" customWidth="1"/>
    <col min="11274" max="11274" width="22.625" style="128" customWidth="1"/>
    <col min="11275" max="11275" width="40.375" style="128" customWidth="1"/>
    <col min="11276" max="11520" width="9" style="128"/>
    <col min="11521" max="11521" width="7.375" style="128" customWidth="1"/>
    <col min="11522" max="11528" width="9" style="128"/>
    <col min="11529" max="11529" width="16.125" style="128" customWidth="1"/>
    <col min="11530" max="11530" width="22.625" style="128" customWidth="1"/>
    <col min="11531" max="11531" width="40.375" style="128" customWidth="1"/>
    <col min="11532" max="11776" width="9" style="128"/>
    <col min="11777" max="11777" width="7.375" style="128" customWidth="1"/>
    <col min="11778" max="11784" width="9" style="128"/>
    <col min="11785" max="11785" width="16.125" style="128" customWidth="1"/>
    <col min="11786" max="11786" width="22.625" style="128" customWidth="1"/>
    <col min="11787" max="11787" width="40.375" style="128" customWidth="1"/>
    <col min="11788" max="12032" width="9" style="128"/>
    <col min="12033" max="12033" width="7.375" style="128" customWidth="1"/>
    <col min="12034" max="12040" width="9" style="128"/>
    <col min="12041" max="12041" width="16.125" style="128" customWidth="1"/>
    <col min="12042" max="12042" width="22.625" style="128" customWidth="1"/>
    <col min="12043" max="12043" width="40.375" style="128" customWidth="1"/>
    <col min="12044" max="12288" width="9" style="128"/>
    <col min="12289" max="12289" width="7.375" style="128" customWidth="1"/>
    <col min="12290" max="12296" width="9" style="128"/>
    <col min="12297" max="12297" width="16.125" style="128" customWidth="1"/>
    <col min="12298" max="12298" width="22.625" style="128" customWidth="1"/>
    <col min="12299" max="12299" width="40.375" style="128" customWidth="1"/>
    <col min="12300" max="12544" width="9" style="128"/>
    <col min="12545" max="12545" width="7.375" style="128" customWidth="1"/>
    <col min="12546" max="12552" width="9" style="128"/>
    <col min="12553" max="12553" width="16.125" style="128" customWidth="1"/>
    <col min="12554" max="12554" width="22.625" style="128" customWidth="1"/>
    <col min="12555" max="12555" width="40.375" style="128" customWidth="1"/>
    <col min="12556" max="12800" width="9" style="128"/>
    <col min="12801" max="12801" width="7.375" style="128" customWidth="1"/>
    <col min="12802" max="12808" width="9" style="128"/>
    <col min="12809" max="12809" width="16.125" style="128" customWidth="1"/>
    <col min="12810" max="12810" width="22.625" style="128" customWidth="1"/>
    <col min="12811" max="12811" width="40.375" style="128" customWidth="1"/>
    <col min="12812" max="13056" width="9" style="128"/>
    <col min="13057" max="13057" width="7.375" style="128" customWidth="1"/>
    <col min="13058" max="13064" width="9" style="128"/>
    <col min="13065" max="13065" width="16.125" style="128" customWidth="1"/>
    <col min="13066" max="13066" width="22.625" style="128" customWidth="1"/>
    <col min="13067" max="13067" width="40.375" style="128" customWidth="1"/>
    <col min="13068" max="13312" width="9" style="128"/>
    <col min="13313" max="13313" width="7.375" style="128" customWidth="1"/>
    <col min="13314" max="13320" width="9" style="128"/>
    <col min="13321" max="13321" width="16.125" style="128" customWidth="1"/>
    <col min="13322" max="13322" width="22.625" style="128" customWidth="1"/>
    <col min="13323" max="13323" width="40.375" style="128" customWidth="1"/>
    <col min="13324" max="13568" width="9" style="128"/>
    <col min="13569" max="13569" width="7.375" style="128" customWidth="1"/>
    <col min="13570" max="13576" width="9" style="128"/>
    <col min="13577" max="13577" width="16.125" style="128" customWidth="1"/>
    <col min="13578" max="13578" width="22.625" style="128" customWidth="1"/>
    <col min="13579" max="13579" width="40.375" style="128" customWidth="1"/>
    <col min="13580" max="13824" width="9" style="128"/>
    <col min="13825" max="13825" width="7.375" style="128" customWidth="1"/>
    <col min="13826" max="13832" width="9" style="128"/>
    <col min="13833" max="13833" width="16.125" style="128" customWidth="1"/>
    <col min="13834" max="13834" width="22.625" style="128" customWidth="1"/>
    <col min="13835" max="13835" width="40.375" style="128" customWidth="1"/>
    <col min="13836" max="14080" width="9" style="128"/>
    <col min="14081" max="14081" width="7.375" style="128" customWidth="1"/>
    <col min="14082" max="14088" width="9" style="128"/>
    <col min="14089" max="14089" width="16.125" style="128" customWidth="1"/>
    <col min="14090" max="14090" width="22.625" style="128" customWidth="1"/>
    <col min="14091" max="14091" width="40.375" style="128" customWidth="1"/>
    <col min="14092" max="14336" width="9" style="128"/>
    <col min="14337" max="14337" width="7.375" style="128" customWidth="1"/>
    <col min="14338" max="14344" width="9" style="128"/>
    <col min="14345" max="14345" width="16.125" style="128" customWidth="1"/>
    <col min="14346" max="14346" width="22.625" style="128" customWidth="1"/>
    <col min="14347" max="14347" width="40.375" style="128" customWidth="1"/>
    <col min="14348" max="14592" width="9" style="128"/>
    <col min="14593" max="14593" width="7.375" style="128" customWidth="1"/>
    <col min="14594" max="14600" width="9" style="128"/>
    <col min="14601" max="14601" width="16.125" style="128" customWidth="1"/>
    <col min="14602" max="14602" width="22.625" style="128" customWidth="1"/>
    <col min="14603" max="14603" width="40.375" style="128" customWidth="1"/>
    <col min="14604" max="14848" width="9" style="128"/>
    <col min="14849" max="14849" width="7.375" style="128" customWidth="1"/>
    <col min="14850" max="14856" width="9" style="128"/>
    <col min="14857" max="14857" width="16.125" style="128" customWidth="1"/>
    <col min="14858" max="14858" width="22.625" style="128" customWidth="1"/>
    <col min="14859" max="14859" width="40.375" style="128" customWidth="1"/>
    <col min="14860" max="15104" width="9" style="128"/>
    <col min="15105" max="15105" width="7.375" style="128" customWidth="1"/>
    <col min="15106" max="15112" width="9" style="128"/>
    <col min="15113" max="15113" width="16.125" style="128" customWidth="1"/>
    <col min="15114" max="15114" width="22.625" style="128" customWidth="1"/>
    <col min="15115" max="15115" width="40.375" style="128" customWidth="1"/>
    <col min="15116" max="15360" width="9" style="128"/>
    <col min="15361" max="15361" width="7.375" style="128" customWidth="1"/>
    <col min="15362" max="15368" width="9" style="128"/>
    <col min="15369" max="15369" width="16.125" style="128" customWidth="1"/>
    <col min="15370" max="15370" width="22.625" style="128" customWidth="1"/>
    <col min="15371" max="15371" width="40.375" style="128" customWidth="1"/>
    <col min="15372" max="15616" width="9" style="128"/>
    <col min="15617" max="15617" width="7.375" style="128" customWidth="1"/>
    <col min="15618" max="15624" width="9" style="128"/>
    <col min="15625" max="15625" width="16.125" style="128" customWidth="1"/>
    <col min="15626" max="15626" width="22.625" style="128" customWidth="1"/>
    <col min="15627" max="15627" width="40.375" style="128" customWidth="1"/>
    <col min="15628" max="15872" width="9" style="128"/>
    <col min="15873" max="15873" width="7.375" style="128" customWidth="1"/>
    <col min="15874" max="15880" width="9" style="128"/>
    <col min="15881" max="15881" width="16.125" style="128" customWidth="1"/>
    <col min="15882" max="15882" width="22.625" style="128" customWidth="1"/>
    <col min="15883" max="15883" width="40.375" style="128" customWidth="1"/>
    <col min="15884" max="16128" width="9" style="128"/>
    <col min="16129" max="16129" width="7.375" style="128" customWidth="1"/>
    <col min="16130" max="16136" width="9" style="128"/>
    <col min="16137" max="16137" width="16.125" style="128" customWidth="1"/>
    <col min="16138" max="16138" width="22.625" style="128" customWidth="1"/>
    <col min="16139" max="16139" width="40.375" style="128" customWidth="1"/>
    <col min="16140" max="16384" width="9" style="128"/>
  </cols>
  <sheetData>
    <row r="1" spans="1:11" ht="15.75">
      <c r="F1" s="129" t="s">
        <v>150</v>
      </c>
    </row>
    <row r="2" spans="1:11" ht="15.75">
      <c r="F2" s="129"/>
      <c r="G2" s="130" t="s">
        <v>151</v>
      </c>
      <c r="H2" s="130"/>
      <c r="I2" s="130"/>
    </row>
    <row r="3" spans="1:11" ht="15.75">
      <c r="E3" s="128" t="s">
        <v>152</v>
      </c>
      <c r="F3" s="129"/>
    </row>
    <row r="4" spans="1:11" ht="23.25" customHeight="1">
      <c r="A4" s="131" t="s">
        <v>153</v>
      </c>
      <c r="B4" s="466" t="s">
        <v>154</v>
      </c>
      <c r="C4" s="464"/>
      <c r="D4" s="464"/>
      <c r="E4" s="464"/>
      <c r="F4" s="464"/>
      <c r="G4" s="464"/>
      <c r="H4" s="465"/>
      <c r="I4" s="132" t="s">
        <v>155</v>
      </c>
      <c r="J4" s="133" t="s">
        <v>156</v>
      </c>
      <c r="K4" s="134" t="s">
        <v>157</v>
      </c>
    </row>
    <row r="5" spans="1:11" ht="23.25" customHeight="1">
      <c r="A5" s="131">
        <v>1</v>
      </c>
      <c r="B5" s="466" t="s">
        <v>158</v>
      </c>
      <c r="C5" s="464"/>
      <c r="D5" s="464"/>
      <c r="E5" s="464"/>
      <c r="F5" s="464"/>
      <c r="G5" s="464"/>
      <c r="H5" s="465"/>
      <c r="I5" s="135" t="s">
        <v>159</v>
      </c>
      <c r="J5" s="136">
        <v>0.5</v>
      </c>
      <c r="K5" s="134" t="s">
        <v>160</v>
      </c>
    </row>
    <row r="6" spans="1:11" ht="33.75" customHeight="1">
      <c r="A6" s="131">
        <v>2</v>
      </c>
      <c r="B6" s="470" t="s">
        <v>161</v>
      </c>
      <c r="C6" s="471"/>
      <c r="D6" s="471"/>
      <c r="E6" s="471"/>
      <c r="F6" s="471"/>
      <c r="G6" s="471"/>
      <c r="H6" s="472"/>
      <c r="I6" s="135" t="s">
        <v>162</v>
      </c>
      <c r="J6" s="136">
        <v>14.67</v>
      </c>
      <c r="K6" s="137" t="s">
        <v>163</v>
      </c>
    </row>
    <row r="7" spans="1:11" ht="29.25" customHeight="1">
      <c r="A7" s="131">
        <v>3</v>
      </c>
      <c r="B7" s="466" t="s">
        <v>164</v>
      </c>
      <c r="C7" s="464"/>
      <c r="D7" s="464"/>
      <c r="E7" s="464"/>
      <c r="F7" s="464"/>
      <c r="G7" s="464"/>
      <c r="H7" s="465"/>
      <c r="I7" s="135" t="s">
        <v>165</v>
      </c>
      <c r="J7" s="136">
        <v>1.25</v>
      </c>
      <c r="K7" s="137" t="s">
        <v>166</v>
      </c>
    </row>
    <row r="8" spans="1:11" ht="31.5" customHeight="1">
      <c r="A8" s="131">
        <v>4</v>
      </c>
      <c r="B8" s="467" t="s">
        <v>167</v>
      </c>
      <c r="C8" s="468"/>
      <c r="D8" s="468"/>
      <c r="E8" s="468"/>
      <c r="F8" s="468"/>
      <c r="G8" s="468"/>
      <c r="H8" s="469"/>
      <c r="I8" s="135" t="s">
        <v>168</v>
      </c>
      <c r="J8" s="136">
        <v>1.5</v>
      </c>
      <c r="K8" s="134"/>
    </row>
    <row r="9" spans="1:11" ht="23.25" customHeight="1">
      <c r="A9" s="131">
        <v>5</v>
      </c>
      <c r="B9" s="466" t="s">
        <v>169</v>
      </c>
      <c r="C9" s="464"/>
      <c r="D9" s="464"/>
      <c r="E9" s="464"/>
      <c r="F9" s="464"/>
      <c r="G9" s="464"/>
      <c r="H9" s="465"/>
      <c r="I9" s="135" t="s">
        <v>170</v>
      </c>
      <c r="J9" s="136">
        <v>4.2</v>
      </c>
      <c r="K9" s="134" t="s">
        <v>171</v>
      </c>
    </row>
    <row r="10" spans="1:11" ht="23.25" customHeight="1">
      <c r="A10" s="131">
        <v>6</v>
      </c>
      <c r="B10" s="466" t="s">
        <v>172</v>
      </c>
      <c r="C10" s="464"/>
      <c r="D10" s="464"/>
      <c r="E10" s="464"/>
      <c r="F10" s="464"/>
      <c r="G10" s="464"/>
      <c r="H10" s="465"/>
      <c r="I10" s="135" t="s">
        <v>168</v>
      </c>
      <c r="J10" s="136">
        <v>1.5</v>
      </c>
      <c r="K10" s="134"/>
    </row>
    <row r="11" spans="1:11" ht="23.25" customHeight="1">
      <c r="A11" s="131">
        <v>7</v>
      </c>
      <c r="B11" s="466" t="s">
        <v>173</v>
      </c>
      <c r="C11" s="464"/>
      <c r="D11" s="464"/>
      <c r="E11" s="464"/>
      <c r="F11" s="464"/>
      <c r="G11" s="464"/>
      <c r="H11" s="465"/>
      <c r="I11" s="135" t="s">
        <v>174</v>
      </c>
      <c r="J11" s="136">
        <v>2.6</v>
      </c>
      <c r="K11" s="134"/>
    </row>
    <row r="12" spans="1:11" ht="23.25" customHeight="1">
      <c r="A12" s="131">
        <v>8</v>
      </c>
      <c r="B12" s="466" t="s">
        <v>175</v>
      </c>
      <c r="C12" s="464"/>
      <c r="D12" s="464"/>
      <c r="E12" s="464"/>
      <c r="F12" s="464"/>
      <c r="G12" s="464"/>
      <c r="H12" s="465"/>
      <c r="I12" s="135" t="s">
        <v>176</v>
      </c>
      <c r="J12" s="136">
        <v>3.25</v>
      </c>
      <c r="K12" s="138" t="s">
        <v>177</v>
      </c>
    </row>
    <row r="13" spans="1:11" ht="31.5" customHeight="1">
      <c r="A13" s="131">
        <v>9</v>
      </c>
      <c r="B13" s="467" t="s">
        <v>178</v>
      </c>
      <c r="C13" s="468"/>
      <c r="D13" s="468"/>
      <c r="E13" s="468"/>
      <c r="F13" s="468"/>
      <c r="G13" s="468"/>
      <c r="H13" s="469"/>
      <c r="I13" s="135" t="s">
        <v>170</v>
      </c>
      <c r="J13" s="136">
        <v>2.5</v>
      </c>
      <c r="K13" s="139" t="s">
        <v>179</v>
      </c>
    </row>
    <row r="14" spans="1:11" ht="23.25" customHeight="1">
      <c r="A14" s="131">
        <v>10</v>
      </c>
      <c r="B14" s="466" t="s">
        <v>180</v>
      </c>
      <c r="C14" s="464"/>
      <c r="D14" s="464"/>
      <c r="E14" s="464"/>
      <c r="F14" s="464"/>
      <c r="G14" s="464"/>
      <c r="H14" s="465"/>
      <c r="I14" s="135" t="s">
        <v>168</v>
      </c>
      <c r="J14" s="136">
        <v>1</v>
      </c>
      <c r="K14" s="134"/>
    </row>
    <row r="15" spans="1:11" ht="32.25" customHeight="1">
      <c r="A15" s="131">
        <v>11</v>
      </c>
      <c r="B15" s="467" t="s">
        <v>181</v>
      </c>
      <c r="C15" s="468"/>
      <c r="D15" s="468"/>
      <c r="E15" s="468"/>
      <c r="F15" s="468"/>
      <c r="G15" s="468"/>
      <c r="H15" s="469"/>
      <c r="I15" s="135" t="s">
        <v>174</v>
      </c>
      <c r="J15" s="136">
        <v>1.5</v>
      </c>
      <c r="K15" s="137" t="s">
        <v>182</v>
      </c>
    </row>
    <row r="16" spans="1:11" ht="23.25" customHeight="1">
      <c r="A16" s="131">
        <v>12</v>
      </c>
      <c r="B16" s="463" t="s">
        <v>183</v>
      </c>
      <c r="C16" s="464"/>
      <c r="D16" s="464"/>
      <c r="E16" s="464"/>
      <c r="F16" s="464"/>
      <c r="G16" s="464"/>
      <c r="H16" s="465"/>
      <c r="I16" s="135" t="s">
        <v>184</v>
      </c>
      <c r="J16" s="136">
        <v>2</v>
      </c>
      <c r="K16" s="134" t="s">
        <v>185</v>
      </c>
    </row>
    <row r="17" spans="1:11">
      <c r="I17" s="92"/>
      <c r="J17" s="92"/>
    </row>
    <row r="18" spans="1:11">
      <c r="I18" s="92"/>
      <c r="J18" s="92"/>
    </row>
    <row r="19" spans="1:11" ht="15.75">
      <c r="H19" s="140" t="s">
        <v>186</v>
      </c>
      <c r="I19" s="141" t="s">
        <v>187</v>
      </c>
      <c r="J19" s="184">
        <f>(J5+J6+J7+J8+J9+J10+J11+J12+J13+J14+J15+J16)</f>
        <v>36.47</v>
      </c>
      <c r="K19" s="142" t="s">
        <v>188</v>
      </c>
    </row>
    <row r="20" spans="1:11">
      <c r="K20" s="183"/>
    </row>
    <row r="21" spans="1:11" ht="15.75">
      <c r="A21" s="128" t="s">
        <v>189</v>
      </c>
    </row>
    <row r="22" spans="1:11" ht="15.75">
      <c r="A22" s="128" t="s">
        <v>190</v>
      </c>
    </row>
    <row r="23" spans="1:11">
      <c r="A23" s="128"/>
    </row>
    <row r="25" spans="1:11" ht="15.75">
      <c r="B25" s="128" t="s">
        <v>193</v>
      </c>
      <c r="G25" s="128" t="s">
        <v>191</v>
      </c>
      <c r="J25" s="128" t="s">
        <v>192</v>
      </c>
    </row>
  </sheetData>
  <mergeCells count="13">
    <mergeCell ref="B9:H9"/>
    <mergeCell ref="B4:H4"/>
    <mergeCell ref="B5:H5"/>
    <mergeCell ref="B6:H6"/>
    <mergeCell ref="B7:H7"/>
    <mergeCell ref="B8:H8"/>
    <mergeCell ref="B16:H16"/>
    <mergeCell ref="B10:H10"/>
    <mergeCell ref="B11:H11"/>
    <mergeCell ref="B12:H12"/>
    <mergeCell ref="B13:H13"/>
    <mergeCell ref="B14:H14"/>
    <mergeCell ref="B15:H15"/>
  </mergeCells>
  <phoneticPr fontId="3" type="noConversion"/>
  <pageMargins left="0.25" right="0.25" top="0.48" bottom="1" header="0.5" footer="0.5"/>
  <pageSetup paperSize="9" scale="7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N12"/>
  <sheetViews>
    <sheetView workbookViewId="0">
      <selection sqref="A1:XFD1048576"/>
    </sheetView>
  </sheetViews>
  <sheetFormatPr defaultRowHeight="15"/>
  <cols>
    <col min="1" max="1" width="12.625" style="149" bestFit="1" customWidth="1"/>
    <col min="2" max="13" width="9" style="150" customWidth="1"/>
    <col min="14" max="14" width="11.125" style="150" bestFit="1" customWidth="1"/>
    <col min="15" max="256" width="9" style="149"/>
    <col min="257" max="257" width="12.625" style="149" bestFit="1" customWidth="1"/>
    <col min="258" max="269" width="7.375" style="149" bestFit="1" customWidth="1"/>
    <col min="270" max="270" width="11.125" style="149" bestFit="1" customWidth="1"/>
    <col min="271" max="512" width="9" style="149"/>
    <col min="513" max="513" width="12.625" style="149" bestFit="1" customWidth="1"/>
    <col min="514" max="525" width="7.375" style="149" bestFit="1" customWidth="1"/>
    <col min="526" max="526" width="11.125" style="149" bestFit="1" customWidth="1"/>
    <col min="527" max="768" width="9" style="149"/>
    <col min="769" max="769" width="12.625" style="149" bestFit="1" customWidth="1"/>
    <col min="770" max="781" width="7.375" style="149" bestFit="1" customWidth="1"/>
    <col min="782" max="782" width="11.125" style="149" bestFit="1" customWidth="1"/>
    <col min="783" max="1024" width="9" style="149"/>
    <col min="1025" max="1025" width="12.625" style="149" bestFit="1" customWidth="1"/>
    <col min="1026" max="1037" width="7.375" style="149" bestFit="1" customWidth="1"/>
    <col min="1038" max="1038" width="11.125" style="149" bestFit="1" customWidth="1"/>
    <col min="1039" max="1280" width="9" style="149"/>
    <col min="1281" max="1281" width="12.625" style="149" bestFit="1" customWidth="1"/>
    <col min="1282" max="1293" width="7.375" style="149" bestFit="1" customWidth="1"/>
    <col min="1294" max="1294" width="11.125" style="149" bestFit="1" customWidth="1"/>
    <col min="1295" max="1536" width="9" style="149"/>
    <col min="1537" max="1537" width="12.625" style="149" bestFit="1" customWidth="1"/>
    <col min="1538" max="1549" width="7.375" style="149" bestFit="1" customWidth="1"/>
    <col min="1550" max="1550" width="11.125" style="149" bestFit="1" customWidth="1"/>
    <col min="1551" max="1792" width="9" style="149"/>
    <col min="1793" max="1793" width="12.625" style="149" bestFit="1" customWidth="1"/>
    <col min="1794" max="1805" width="7.375" style="149" bestFit="1" customWidth="1"/>
    <col min="1806" max="1806" width="11.125" style="149" bestFit="1" customWidth="1"/>
    <col min="1807" max="2048" width="9" style="149"/>
    <col min="2049" max="2049" width="12.625" style="149" bestFit="1" customWidth="1"/>
    <col min="2050" max="2061" width="7.375" style="149" bestFit="1" customWidth="1"/>
    <col min="2062" max="2062" width="11.125" style="149" bestFit="1" customWidth="1"/>
    <col min="2063" max="2304" width="9" style="149"/>
    <col min="2305" max="2305" width="12.625" style="149" bestFit="1" customWidth="1"/>
    <col min="2306" max="2317" width="7.375" style="149" bestFit="1" customWidth="1"/>
    <col min="2318" max="2318" width="11.125" style="149" bestFit="1" customWidth="1"/>
    <col min="2319" max="2560" width="9" style="149"/>
    <col min="2561" max="2561" width="12.625" style="149" bestFit="1" customWidth="1"/>
    <col min="2562" max="2573" width="7.375" style="149" bestFit="1" customWidth="1"/>
    <col min="2574" max="2574" width="11.125" style="149" bestFit="1" customWidth="1"/>
    <col min="2575" max="2816" width="9" style="149"/>
    <col min="2817" max="2817" width="12.625" style="149" bestFit="1" customWidth="1"/>
    <col min="2818" max="2829" width="7.375" style="149" bestFit="1" customWidth="1"/>
    <col min="2830" max="2830" width="11.125" style="149" bestFit="1" customWidth="1"/>
    <col min="2831" max="3072" width="9" style="149"/>
    <col min="3073" max="3073" width="12.625" style="149" bestFit="1" customWidth="1"/>
    <col min="3074" max="3085" width="7.375" style="149" bestFit="1" customWidth="1"/>
    <col min="3086" max="3086" width="11.125" style="149" bestFit="1" customWidth="1"/>
    <col min="3087" max="3328" width="9" style="149"/>
    <col min="3329" max="3329" width="12.625" style="149" bestFit="1" customWidth="1"/>
    <col min="3330" max="3341" width="7.375" style="149" bestFit="1" customWidth="1"/>
    <col min="3342" max="3342" width="11.125" style="149" bestFit="1" customWidth="1"/>
    <col min="3343" max="3584" width="9" style="149"/>
    <col min="3585" max="3585" width="12.625" style="149" bestFit="1" customWidth="1"/>
    <col min="3586" max="3597" width="7.375" style="149" bestFit="1" customWidth="1"/>
    <col min="3598" max="3598" width="11.125" style="149" bestFit="1" customWidth="1"/>
    <col min="3599" max="3840" width="9" style="149"/>
    <col min="3841" max="3841" width="12.625" style="149" bestFit="1" customWidth="1"/>
    <col min="3842" max="3853" width="7.375" style="149" bestFit="1" customWidth="1"/>
    <col min="3854" max="3854" width="11.125" style="149" bestFit="1" customWidth="1"/>
    <col min="3855" max="4096" width="9" style="149"/>
    <col min="4097" max="4097" width="12.625" style="149" bestFit="1" customWidth="1"/>
    <col min="4098" max="4109" width="7.375" style="149" bestFit="1" customWidth="1"/>
    <col min="4110" max="4110" width="11.125" style="149" bestFit="1" customWidth="1"/>
    <col min="4111" max="4352" width="9" style="149"/>
    <col min="4353" max="4353" width="12.625" style="149" bestFit="1" customWidth="1"/>
    <col min="4354" max="4365" width="7.375" style="149" bestFit="1" customWidth="1"/>
    <col min="4366" max="4366" width="11.125" style="149" bestFit="1" customWidth="1"/>
    <col min="4367" max="4608" width="9" style="149"/>
    <col min="4609" max="4609" width="12.625" style="149" bestFit="1" customWidth="1"/>
    <col min="4610" max="4621" width="7.375" style="149" bestFit="1" customWidth="1"/>
    <col min="4622" max="4622" width="11.125" style="149" bestFit="1" customWidth="1"/>
    <col min="4623" max="4864" width="9" style="149"/>
    <col min="4865" max="4865" width="12.625" style="149" bestFit="1" customWidth="1"/>
    <col min="4866" max="4877" width="7.375" style="149" bestFit="1" customWidth="1"/>
    <col min="4878" max="4878" width="11.125" style="149" bestFit="1" customWidth="1"/>
    <col min="4879" max="5120" width="9" style="149"/>
    <col min="5121" max="5121" width="12.625" style="149" bestFit="1" customWidth="1"/>
    <col min="5122" max="5133" width="7.375" style="149" bestFit="1" customWidth="1"/>
    <col min="5134" max="5134" width="11.125" style="149" bestFit="1" customWidth="1"/>
    <col min="5135" max="5376" width="9" style="149"/>
    <col min="5377" max="5377" width="12.625" style="149" bestFit="1" customWidth="1"/>
    <col min="5378" max="5389" width="7.375" style="149" bestFit="1" customWidth="1"/>
    <col min="5390" max="5390" width="11.125" style="149" bestFit="1" customWidth="1"/>
    <col min="5391" max="5632" width="9" style="149"/>
    <col min="5633" max="5633" width="12.625" style="149" bestFit="1" customWidth="1"/>
    <col min="5634" max="5645" width="7.375" style="149" bestFit="1" customWidth="1"/>
    <col min="5646" max="5646" width="11.125" style="149" bestFit="1" customWidth="1"/>
    <col min="5647" max="5888" width="9" style="149"/>
    <col min="5889" max="5889" width="12.625" style="149" bestFit="1" customWidth="1"/>
    <col min="5890" max="5901" width="7.375" style="149" bestFit="1" customWidth="1"/>
    <col min="5902" max="5902" width="11.125" style="149" bestFit="1" customWidth="1"/>
    <col min="5903" max="6144" width="9" style="149"/>
    <col min="6145" max="6145" width="12.625" style="149" bestFit="1" customWidth="1"/>
    <col min="6146" max="6157" width="7.375" style="149" bestFit="1" customWidth="1"/>
    <col min="6158" max="6158" width="11.125" style="149" bestFit="1" customWidth="1"/>
    <col min="6159" max="6400" width="9" style="149"/>
    <col min="6401" max="6401" width="12.625" style="149" bestFit="1" customWidth="1"/>
    <col min="6402" max="6413" width="7.375" style="149" bestFit="1" customWidth="1"/>
    <col min="6414" max="6414" width="11.125" style="149" bestFit="1" customWidth="1"/>
    <col min="6415" max="6656" width="9" style="149"/>
    <col min="6657" max="6657" width="12.625" style="149" bestFit="1" customWidth="1"/>
    <col min="6658" max="6669" width="7.375" style="149" bestFit="1" customWidth="1"/>
    <col min="6670" max="6670" width="11.125" style="149" bestFit="1" customWidth="1"/>
    <col min="6671" max="6912" width="9" style="149"/>
    <col min="6913" max="6913" width="12.625" style="149" bestFit="1" customWidth="1"/>
    <col min="6914" max="6925" width="7.375" style="149" bestFit="1" customWidth="1"/>
    <col min="6926" max="6926" width="11.125" style="149" bestFit="1" customWidth="1"/>
    <col min="6927" max="7168" width="9" style="149"/>
    <col min="7169" max="7169" width="12.625" style="149" bestFit="1" customWidth="1"/>
    <col min="7170" max="7181" width="7.375" style="149" bestFit="1" customWidth="1"/>
    <col min="7182" max="7182" width="11.125" style="149" bestFit="1" customWidth="1"/>
    <col min="7183" max="7424" width="9" style="149"/>
    <col min="7425" max="7425" width="12.625" style="149" bestFit="1" customWidth="1"/>
    <col min="7426" max="7437" width="7.375" style="149" bestFit="1" customWidth="1"/>
    <col min="7438" max="7438" width="11.125" style="149" bestFit="1" customWidth="1"/>
    <col min="7439" max="7680" width="9" style="149"/>
    <col min="7681" max="7681" width="12.625" style="149" bestFit="1" customWidth="1"/>
    <col min="7682" max="7693" width="7.375" style="149" bestFit="1" customWidth="1"/>
    <col min="7694" max="7694" width="11.125" style="149" bestFit="1" customWidth="1"/>
    <col min="7695" max="7936" width="9" style="149"/>
    <col min="7937" max="7937" width="12.625" style="149" bestFit="1" customWidth="1"/>
    <col min="7938" max="7949" width="7.375" style="149" bestFit="1" customWidth="1"/>
    <col min="7950" max="7950" width="11.125" style="149" bestFit="1" customWidth="1"/>
    <col min="7951" max="8192" width="9" style="149"/>
    <col min="8193" max="8193" width="12.625" style="149" bestFit="1" customWidth="1"/>
    <col min="8194" max="8205" width="7.375" style="149" bestFit="1" customWidth="1"/>
    <col min="8206" max="8206" width="11.125" style="149" bestFit="1" customWidth="1"/>
    <col min="8207" max="8448" width="9" style="149"/>
    <col min="8449" max="8449" width="12.625" style="149" bestFit="1" customWidth="1"/>
    <col min="8450" max="8461" width="7.375" style="149" bestFit="1" customWidth="1"/>
    <col min="8462" max="8462" width="11.125" style="149" bestFit="1" customWidth="1"/>
    <col min="8463" max="8704" width="9" style="149"/>
    <col min="8705" max="8705" width="12.625" style="149" bestFit="1" customWidth="1"/>
    <col min="8706" max="8717" width="7.375" style="149" bestFit="1" customWidth="1"/>
    <col min="8718" max="8718" width="11.125" style="149" bestFit="1" customWidth="1"/>
    <col min="8719" max="8960" width="9" style="149"/>
    <col min="8961" max="8961" width="12.625" style="149" bestFit="1" customWidth="1"/>
    <col min="8962" max="8973" width="7.375" style="149" bestFit="1" customWidth="1"/>
    <col min="8974" max="8974" width="11.125" style="149" bestFit="1" customWidth="1"/>
    <col min="8975" max="9216" width="9" style="149"/>
    <col min="9217" max="9217" width="12.625" style="149" bestFit="1" customWidth="1"/>
    <col min="9218" max="9229" width="7.375" style="149" bestFit="1" customWidth="1"/>
    <col min="9230" max="9230" width="11.125" style="149" bestFit="1" customWidth="1"/>
    <col min="9231" max="9472" width="9" style="149"/>
    <col min="9473" max="9473" width="12.625" style="149" bestFit="1" customWidth="1"/>
    <col min="9474" max="9485" width="7.375" style="149" bestFit="1" customWidth="1"/>
    <col min="9486" max="9486" width="11.125" style="149" bestFit="1" customWidth="1"/>
    <col min="9487" max="9728" width="9" style="149"/>
    <col min="9729" max="9729" width="12.625" style="149" bestFit="1" customWidth="1"/>
    <col min="9730" max="9741" width="7.375" style="149" bestFit="1" customWidth="1"/>
    <col min="9742" max="9742" width="11.125" style="149" bestFit="1" customWidth="1"/>
    <col min="9743" max="9984" width="9" style="149"/>
    <col min="9985" max="9985" width="12.625" style="149" bestFit="1" customWidth="1"/>
    <col min="9986" max="9997" width="7.375" style="149" bestFit="1" customWidth="1"/>
    <col min="9998" max="9998" width="11.125" style="149" bestFit="1" customWidth="1"/>
    <col min="9999" max="10240" width="9" style="149"/>
    <col min="10241" max="10241" width="12.625" style="149" bestFit="1" customWidth="1"/>
    <col min="10242" max="10253" width="7.375" style="149" bestFit="1" customWidth="1"/>
    <col min="10254" max="10254" width="11.125" style="149" bestFit="1" customWidth="1"/>
    <col min="10255" max="10496" width="9" style="149"/>
    <col min="10497" max="10497" width="12.625" style="149" bestFit="1" customWidth="1"/>
    <col min="10498" max="10509" width="7.375" style="149" bestFit="1" customWidth="1"/>
    <col min="10510" max="10510" width="11.125" style="149" bestFit="1" customWidth="1"/>
    <col min="10511" max="10752" width="9" style="149"/>
    <col min="10753" max="10753" width="12.625" style="149" bestFit="1" customWidth="1"/>
    <col min="10754" max="10765" width="7.375" style="149" bestFit="1" customWidth="1"/>
    <col min="10766" max="10766" width="11.125" style="149" bestFit="1" customWidth="1"/>
    <col min="10767" max="11008" width="9" style="149"/>
    <col min="11009" max="11009" width="12.625" style="149" bestFit="1" customWidth="1"/>
    <col min="11010" max="11021" width="7.375" style="149" bestFit="1" customWidth="1"/>
    <col min="11022" max="11022" width="11.125" style="149" bestFit="1" customWidth="1"/>
    <col min="11023" max="11264" width="9" style="149"/>
    <col min="11265" max="11265" width="12.625" style="149" bestFit="1" customWidth="1"/>
    <col min="11266" max="11277" width="7.375" style="149" bestFit="1" customWidth="1"/>
    <col min="11278" max="11278" width="11.125" style="149" bestFit="1" customWidth="1"/>
    <col min="11279" max="11520" width="9" style="149"/>
    <col min="11521" max="11521" width="12.625" style="149" bestFit="1" customWidth="1"/>
    <col min="11522" max="11533" width="7.375" style="149" bestFit="1" customWidth="1"/>
    <col min="11534" max="11534" width="11.125" style="149" bestFit="1" customWidth="1"/>
    <col min="11535" max="11776" width="9" style="149"/>
    <col min="11777" max="11777" width="12.625" style="149" bestFit="1" customWidth="1"/>
    <col min="11778" max="11789" width="7.375" style="149" bestFit="1" customWidth="1"/>
    <col min="11790" max="11790" width="11.125" style="149" bestFit="1" customWidth="1"/>
    <col min="11791" max="12032" width="9" style="149"/>
    <col min="12033" max="12033" width="12.625" style="149" bestFit="1" customWidth="1"/>
    <col min="12034" max="12045" width="7.375" style="149" bestFit="1" customWidth="1"/>
    <col min="12046" max="12046" width="11.125" style="149" bestFit="1" customWidth="1"/>
    <col min="12047" max="12288" width="9" style="149"/>
    <col min="12289" max="12289" width="12.625" style="149" bestFit="1" customWidth="1"/>
    <col min="12290" max="12301" width="7.375" style="149" bestFit="1" customWidth="1"/>
    <col min="12302" max="12302" width="11.125" style="149" bestFit="1" customWidth="1"/>
    <col min="12303" max="12544" width="9" style="149"/>
    <col min="12545" max="12545" width="12.625" style="149" bestFit="1" customWidth="1"/>
    <col min="12546" max="12557" width="7.375" style="149" bestFit="1" customWidth="1"/>
    <col min="12558" max="12558" width="11.125" style="149" bestFit="1" customWidth="1"/>
    <col min="12559" max="12800" width="9" style="149"/>
    <col min="12801" max="12801" width="12.625" style="149" bestFit="1" customWidth="1"/>
    <col min="12802" max="12813" width="7.375" style="149" bestFit="1" customWidth="1"/>
    <col min="12814" max="12814" width="11.125" style="149" bestFit="1" customWidth="1"/>
    <col min="12815" max="13056" width="9" style="149"/>
    <col min="13057" max="13057" width="12.625" style="149" bestFit="1" customWidth="1"/>
    <col min="13058" max="13069" width="7.375" style="149" bestFit="1" customWidth="1"/>
    <col min="13070" max="13070" width="11.125" style="149" bestFit="1" customWidth="1"/>
    <col min="13071" max="13312" width="9" style="149"/>
    <col min="13313" max="13313" width="12.625" style="149" bestFit="1" customWidth="1"/>
    <col min="13314" max="13325" width="7.375" style="149" bestFit="1" customWidth="1"/>
    <col min="13326" max="13326" width="11.125" style="149" bestFit="1" customWidth="1"/>
    <col min="13327" max="13568" width="9" style="149"/>
    <col min="13569" max="13569" width="12.625" style="149" bestFit="1" customWidth="1"/>
    <col min="13570" max="13581" width="7.375" style="149" bestFit="1" customWidth="1"/>
    <col min="13582" max="13582" width="11.125" style="149" bestFit="1" customWidth="1"/>
    <col min="13583" max="13824" width="9" style="149"/>
    <col min="13825" max="13825" width="12.625" style="149" bestFit="1" customWidth="1"/>
    <col min="13826" max="13837" width="7.375" style="149" bestFit="1" customWidth="1"/>
    <col min="13838" max="13838" width="11.125" style="149" bestFit="1" customWidth="1"/>
    <col min="13839" max="14080" width="9" style="149"/>
    <col min="14081" max="14081" width="12.625" style="149" bestFit="1" customWidth="1"/>
    <col min="14082" max="14093" width="7.375" style="149" bestFit="1" customWidth="1"/>
    <col min="14094" max="14094" width="11.125" style="149" bestFit="1" customWidth="1"/>
    <col min="14095" max="14336" width="9" style="149"/>
    <col min="14337" max="14337" width="12.625" style="149" bestFit="1" customWidth="1"/>
    <col min="14338" max="14349" width="7.375" style="149" bestFit="1" customWidth="1"/>
    <col min="14350" max="14350" width="11.125" style="149" bestFit="1" customWidth="1"/>
    <col min="14351" max="14592" width="9" style="149"/>
    <col min="14593" max="14593" width="12.625" style="149" bestFit="1" customWidth="1"/>
    <col min="14594" max="14605" width="7.375" style="149" bestFit="1" customWidth="1"/>
    <col min="14606" max="14606" width="11.125" style="149" bestFit="1" customWidth="1"/>
    <col min="14607" max="14848" width="9" style="149"/>
    <col min="14849" max="14849" width="12.625" style="149" bestFit="1" customWidth="1"/>
    <col min="14850" max="14861" width="7.375" style="149" bestFit="1" customWidth="1"/>
    <col min="14862" max="14862" width="11.125" style="149" bestFit="1" customWidth="1"/>
    <col min="14863" max="15104" width="9" style="149"/>
    <col min="15105" max="15105" width="12.625" style="149" bestFit="1" customWidth="1"/>
    <col min="15106" max="15117" width="7.375" style="149" bestFit="1" customWidth="1"/>
    <col min="15118" max="15118" width="11.125" style="149" bestFit="1" customWidth="1"/>
    <col min="15119" max="15360" width="9" style="149"/>
    <col min="15361" max="15361" width="12.625" style="149" bestFit="1" customWidth="1"/>
    <col min="15362" max="15373" width="7.375" style="149" bestFit="1" customWidth="1"/>
    <col min="15374" max="15374" width="11.125" style="149" bestFit="1" customWidth="1"/>
    <col min="15375" max="15616" width="9" style="149"/>
    <col min="15617" max="15617" width="12.625" style="149" bestFit="1" customWidth="1"/>
    <col min="15618" max="15629" width="7.375" style="149" bestFit="1" customWidth="1"/>
    <col min="15630" max="15630" width="11.125" style="149" bestFit="1" customWidth="1"/>
    <col min="15631" max="15872" width="9" style="149"/>
    <col min="15873" max="15873" width="12.625" style="149" bestFit="1" customWidth="1"/>
    <col min="15874" max="15885" width="7.375" style="149" bestFit="1" customWidth="1"/>
    <col min="15886" max="15886" width="11.125" style="149" bestFit="1" customWidth="1"/>
    <col min="15887" max="16128" width="9" style="149"/>
    <col min="16129" max="16129" width="12.625" style="149" bestFit="1" customWidth="1"/>
    <col min="16130" max="16141" width="7.375" style="149" bestFit="1" customWidth="1"/>
    <col min="16142" max="16142" width="11.125" style="149" bestFit="1" customWidth="1"/>
    <col min="16143" max="16384" width="9" style="149"/>
  </cols>
  <sheetData>
    <row r="1" spans="1:14" ht="39" customHeight="1" thickBot="1">
      <c r="A1" s="473" t="s">
        <v>194</v>
      </c>
      <c r="B1" s="473"/>
      <c r="C1" s="473"/>
      <c r="D1" s="473"/>
      <c r="E1" s="473"/>
      <c r="F1" s="473"/>
      <c r="G1" s="473"/>
      <c r="H1" s="473"/>
      <c r="I1" s="473"/>
      <c r="J1" s="473"/>
      <c r="K1" s="473"/>
      <c r="L1" s="473"/>
      <c r="M1" s="473"/>
      <c r="N1" s="473"/>
    </row>
    <row r="2" spans="1:14" s="150" customFormat="1" ht="26.25" customHeight="1" thickBot="1">
      <c r="A2" s="151" t="s">
        <v>195</v>
      </c>
      <c r="B2" s="151" t="s">
        <v>196</v>
      </c>
      <c r="C2" s="151" t="s">
        <v>197</v>
      </c>
      <c r="D2" s="151" t="s">
        <v>198</v>
      </c>
      <c r="E2" s="151" t="s">
        <v>199</v>
      </c>
      <c r="F2" s="151" t="s">
        <v>200</v>
      </c>
      <c r="G2" s="151" t="s">
        <v>201</v>
      </c>
      <c r="H2" s="151" t="s">
        <v>202</v>
      </c>
      <c r="I2" s="151" t="s">
        <v>203</v>
      </c>
      <c r="J2" s="151" t="s">
        <v>204</v>
      </c>
      <c r="K2" s="151" t="s">
        <v>205</v>
      </c>
      <c r="L2" s="151" t="s">
        <v>206</v>
      </c>
      <c r="M2" s="151" t="s">
        <v>207</v>
      </c>
      <c r="N2" s="151" t="s">
        <v>208</v>
      </c>
    </row>
    <row r="3" spans="1:14" s="150" customFormat="1" ht="26.25" customHeight="1" thickBot="1">
      <c r="A3" s="152" t="s">
        <v>209</v>
      </c>
      <c r="B3" s="153">
        <v>22028</v>
      </c>
      <c r="C3" s="153">
        <v>32876</v>
      </c>
      <c r="D3" s="153">
        <v>40008</v>
      </c>
      <c r="E3" s="153">
        <v>29923</v>
      </c>
      <c r="F3" s="153">
        <v>36393</v>
      </c>
      <c r="G3" s="153">
        <v>32214</v>
      </c>
      <c r="H3" s="153">
        <v>32523</v>
      </c>
      <c r="I3" s="153">
        <v>38358</v>
      </c>
      <c r="J3" s="153">
        <v>31868</v>
      </c>
      <c r="K3" s="153">
        <v>27045</v>
      </c>
      <c r="L3" s="153">
        <v>29550</v>
      </c>
      <c r="M3" s="153">
        <v>29768</v>
      </c>
      <c r="N3" s="151">
        <f>SUM(B3:M3)</f>
        <v>382554</v>
      </c>
    </row>
    <row r="4" spans="1:14" s="150" customFormat="1" ht="26.25" customHeight="1" thickBot="1">
      <c r="A4" s="152" t="s">
        <v>210</v>
      </c>
      <c r="B4" s="153">
        <v>32168</v>
      </c>
      <c r="C4" s="153">
        <v>22188</v>
      </c>
      <c r="D4" s="153">
        <v>36117</v>
      </c>
      <c r="E4" s="153">
        <v>32223</v>
      </c>
      <c r="F4" s="153">
        <v>35684</v>
      </c>
      <c r="G4" s="153">
        <v>36977</v>
      </c>
      <c r="H4" s="153">
        <v>37918</v>
      </c>
      <c r="I4" s="153">
        <v>37247</v>
      </c>
      <c r="J4" s="153">
        <v>34613</v>
      </c>
      <c r="K4" s="153">
        <v>30211</v>
      </c>
      <c r="L4" s="153">
        <v>36196</v>
      </c>
      <c r="M4" s="153">
        <v>32210</v>
      </c>
      <c r="N4" s="151">
        <f>SUM(B4:M4)</f>
        <v>403752</v>
      </c>
    </row>
    <row r="5" spans="1:14" s="169" customFormat="1" ht="39" customHeight="1" thickBot="1">
      <c r="A5" s="474" t="s">
        <v>239</v>
      </c>
      <c r="B5" s="474"/>
      <c r="C5" s="474"/>
      <c r="D5" s="474"/>
      <c r="E5" s="474"/>
      <c r="F5" s="474"/>
      <c r="G5" s="474"/>
      <c r="H5" s="474"/>
      <c r="I5" s="474"/>
      <c r="J5" s="474"/>
      <c r="K5" s="474"/>
      <c r="L5" s="474"/>
      <c r="M5" s="474"/>
      <c r="N5" s="474"/>
    </row>
    <row r="6" spans="1:14" s="171" customFormat="1" ht="26.25" customHeight="1" thickBot="1">
      <c r="A6" s="170" t="s">
        <v>234</v>
      </c>
      <c r="B6" s="170" t="s">
        <v>235</v>
      </c>
      <c r="C6" s="170" t="s">
        <v>197</v>
      </c>
      <c r="D6" s="170" t="s">
        <v>198</v>
      </c>
      <c r="E6" s="170" t="s">
        <v>199</v>
      </c>
      <c r="F6" s="170" t="s">
        <v>200</v>
      </c>
      <c r="G6" s="170" t="s">
        <v>201</v>
      </c>
      <c r="H6" s="170" t="s">
        <v>202</v>
      </c>
      <c r="I6" s="170" t="s">
        <v>203</v>
      </c>
      <c r="J6" s="170" t="s">
        <v>204</v>
      </c>
      <c r="K6" s="170" t="s">
        <v>205</v>
      </c>
      <c r="L6" s="170" t="s">
        <v>206</v>
      </c>
      <c r="M6" s="170" t="s">
        <v>207</v>
      </c>
      <c r="N6" s="170" t="s">
        <v>236</v>
      </c>
    </row>
    <row r="7" spans="1:14" s="171" customFormat="1" ht="26.25" customHeight="1" thickBot="1">
      <c r="A7" s="172" t="s">
        <v>237</v>
      </c>
      <c r="B7" s="172">
        <v>126812</v>
      </c>
      <c r="C7" s="172">
        <v>188730</v>
      </c>
      <c r="D7" s="172">
        <v>253630</v>
      </c>
      <c r="E7" s="172">
        <v>247909</v>
      </c>
      <c r="F7" s="172">
        <v>251135</v>
      </c>
      <c r="G7" s="172">
        <v>254357</v>
      </c>
      <c r="H7" s="172">
        <v>237003</v>
      </c>
      <c r="I7" s="172">
        <v>266821</v>
      </c>
      <c r="J7" s="172">
        <v>232665</v>
      </c>
      <c r="K7" s="172">
        <v>236908</v>
      </c>
      <c r="L7" s="172">
        <v>259898</v>
      </c>
      <c r="M7" s="172">
        <v>240566</v>
      </c>
      <c r="N7" s="170">
        <f>SUM(B7:M7)</f>
        <v>2796434</v>
      </c>
    </row>
    <row r="8" spans="1:14" s="171" customFormat="1" ht="26.25" customHeight="1" thickBot="1">
      <c r="A8" s="172" t="s">
        <v>238</v>
      </c>
      <c r="B8" s="172">
        <v>229150</v>
      </c>
      <c r="C8" s="172">
        <v>144296</v>
      </c>
      <c r="D8" s="172">
        <v>267947</v>
      </c>
      <c r="E8" s="172">
        <v>248471</v>
      </c>
      <c r="F8" s="172">
        <v>228322</v>
      </c>
      <c r="G8" s="172">
        <v>270857</v>
      </c>
      <c r="H8" s="172">
        <v>266290</v>
      </c>
      <c r="I8" s="172">
        <v>255499</v>
      </c>
      <c r="J8" s="172">
        <v>245100</v>
      </c>
      <c r="K8" s="172">
        <v>232228</v>
      </c>
      <c r="L8" s="172">
        <v>263153</v>
      </c>
      <c r="M8" s="172">
        <v>262092</v>
      </c>
      <c r="N8" s="170">
        <f>SUM(B8:M8)</f>
        <v>2913405</v>
      </c>
    </row>
    <row r="9" spans="1:14" s="169" customFormat="1" ht="39" customHeight="1" thickBot="1">
      <c r="A9" s="474" t="s">
        <v>233</v>
      </c>
      <c r="B9" s="474"/>
      <c r="C9" s="474"/>
      <c r="D9" s="474"/>
      <c r="E9" s="474"/>
      <c r="F9" s="474"/>
      <c r="G9" s="474"/>
      <c r="H9" s="474"/>
      <c r="I9" s="474"/>
      <c r="J9" s="474"/>
      <c r="K9" s="474"/>
      <c r="L9" s="474"/>
      <c r="M9" s="474"/>
      <c r="N9" s="474"/>
    </row>
    <row r="10" spans="1:14" s="171" customFormat="1" ht="26.25" customHeight="1" thickBot="1">
      <c r="A10" s="170" t="s">
        <v>234</v>
      </c>
      <c r="B10" s="170" t="s">
        <v>235</v>
      </c>
      <c r="C10" s="170" t="s">
        <v>197</v>
      </c>
      <c r="D10" s="170" t="s">
        <v>198</v>
      </c>
      <c r="E10" s="170" t="s">
        <v>199</v>
      </c>
      <c r="F10" s="170" t="s">
        <v>200</v>
      </c>
      <c r="G10" s="170" t="s">
        <v>201</v>
      </c>
      <c r="H10" s="170" t="s">
        <v>202</v>
      </c>
      <c r="I10" s="170" t="s">
        <v>203</v>
      </c>
      <c r="J10" s="170" t="s">
        <v>204</v>
      </c>
      <c r="K10" s="170" t="s">
        <v>205</v>
      </c>
      <c r="L10" s="170" t="s">
        <v>206</v>
      </c>
      <c r="M10" s="170" t="s">
        <v>207</v>
      </c>
      <c r="N10" s="170" t="s">
        <v>236</v>
      </c>
    </row>
    <row r="11" spans="1:14" s="171" customFormat="1" ht="26.25" customHeight="1" thickBot="1">
      <c r="A11" s="172" t="s">
        <v>237</v>
      </c>
      <c r="B11" s="173">
        <v>3984</v>
      </c>
      <c r="C11" s="173">
        <v>5685</v>
      </c>
      <c r="D11" s="173">
        <v>6440</v>
      </c>
      <c r="E11" s="173">
        <v>5433</v>
      </c>
      <c r="F11" s="173">
        <v>6880</v>
      </c>
      <c r="G11" s="173">
        <v>7457</v>
      </c>
      <c r="H11" s="173">
        <v>6137</v>
      </c>
      <c r="I11" s="174">
        <v>5469</v>
      </c>
      <c r="J11" s="174">
        <v>5010</v>
      </c>
      <c r="K11" s="174">
        <v>4658</v>
      </c>
      <c r="L11" s="174">
        <v>5063</v>
      </c>
      <c r="M11" s="173">
        <v>5243</v>
      </c>
      <c r="N11" s="170">
        <f>SUM(B11:M11)</f>
        <v>67459</v>
      </c>
    </row>
    <row r="12" spans="1:14" s="171" customFormat="1" ht="26.25" customHeight="1" thickBot="1">
      <c r="A12" s="172" t="s">
        <v>238</v>
      </c>
      <c r="B12" s="173">
        <v>4536</v>
      </c>
      <c r="C12" s="173">
        <v>3179</v>
      </c>
      <c r="D12" s="173">
        <v>5492</v>
      </c>
      <c r="E12" s="173">
        <v>5511</v>
      </c>
      <c r="F12" s="173">
        <v>5514</v>
      </c>
      <c r="G12" s="173">
        <v>5450</v>
      </c>
      <c r="H12" s="173">
        <v>6287</v>
      </c>
      <c r="I12" s="174">
        <v>6119</v>
      </c>
      <c r="J12" s="174">
        <v>5385</v>
      </c>
      <c r="K12" s="174">
        <v>5365</v>
      </c>
      <c r="L12" s="174">
        <v>5555</v>
      </c>
      <c r="M12" s="173">
        <v>5644</v>
      </c>
      <c r="N12" s="170">
        <f>SUM(B12:M12)</f>
        <v>64037</v>
      </c>
    </row>
  </sheetData>
  <mergeCells count="3">
    <mergeCell ref="A1:N1"/>
    <mergeCell ref="A9:N9"/>
    <mergeCell ref="A5:N5"/>
  </mergeCells>
  <phoneticPr fontId="3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4</vt:i4>
      </vt:variant>
    </vt:vector>
  </HeadingPairs>
  <TitlesOfParts>
    <vt:vector size="16" baseType="lpstr">
      <vt:lpstr>Summary</vt:lpstr>
      <vt:lpstr>Original</vt:lpstr>
      <vt:lpstr>Improvement</vt:lpstr>
      <vt:lpstr>Layout</vt:lpstr>
      <vt:lpstr>Receive</vt:lpstr>
      <vt:lpstr>JIT</vt:lpstr>
      <vt:lpstr>BULKY,A仓</vt:lpstr>
      <vt:lpstr>FG Store</vt:lpstr>
      <vt:lpstr>RIR &amp; headcount</vt:lpstr>
      <vt:lpstr>headcount</vt:lpstr>
      <vt:lpstr>revenue</vt:lpstr>
      <vt:lpstr>Sheet3</vt:lpstr>
      <vt:lpstr>'BULKY,A仓'!Print_Area</vt:lpstr>
      <vt:lpstr>'FG Store'!Print_Area</vt:lpstr>
      <vt:lpstr>JIT!Print_Area</vt:lpstr>
      <vt:lpstr>Receive!Print_Area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YZ_Chan</dc:creator>
  <cp:lastModifiedBy>ling.xie</cp:lastModifiedBy>
  <cp:lastPrinted>2014-05-09T06:00:10Z</cp:lastPrinted>
  <dcterms:created xsi:type="dcterms:W3CDTF">2014-02-27T06:09:00Z</dcterms:created>
  <dcterms:modified xsi:type="dcterms:W3CDTF">2015-02-10T07:55:36Z</dcterms:modified>
</cp:coreProperties>
</file>