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xlladdins\xll_allocation\excel\"/>
    </mc:Choice>
  </mc:AlternateContent>
  <xr:revisionPtr revIDLastSave="0" documentId="13_ncr:1_{4FC8C5D5-98C1-4917-B12B-FC8BBD028823}" xr6:coauthVersionLast="47" xr6:coauthVersionMax="47" xr10:uidLastSave="{00000000-0000-0000-0000-000000000000}"/>
  <bookViews>
    <workbookView xWindow="-120" yWindow="-120" windowWidth="29040" windowHeight="15840" xr2:uid="{C1522A91-786E-4C1B-8BA2-06271DEDE1ED}"/>
  </bookViews>
  <sheets>
    <sheet name="Sheet1" sheetId="1" r:id="rId1"/>
  </sheets>
  <definedNames>
    <definedName name="Cov">Sheet1!$C$3:$E$5</definedName>
    <definedName name="ER">Sheet1!$C$2:$E$2</definedName>
    <definedName name="lower">Sheet1!$C$7:$G$7</definedName>
    <definedName name="portfolio">Sheet1!$C$6</definedName>
    <definedName name="R_">Sheet1!$C$10</definedName>
    <definedName name="realized">Sheet1!#REF!</definedName>
    <definedName name="sigma">Sheet1!$C$14</definedName>
    <definedName name="upper">Sheet1!$C$8:$G$8</definedName>
    <definedName name="weight">Sheet1!$C$15:$E$15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1" l="1"/>
  <c r="D10" i="1"/>
  <c r="E5" i="1"/>
  <c r="D5" i="1"/>
  <c r="C5" i="1"/>
  <c r="E4" i="1"/>
  <c r="D4" i="1"/>
  <c r="C4" i="1"/>
  <c r="E3" i="1"/>
  <c r="D3" i="1"/>
  <c r="C3" i="1"/>
  <c r="E2" i="1"/>
  <c r="D2" i="1"/>
  <c r="C2" i="1"/>
  <c r="F3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W9" i="1"/>
  <c r="W8" i="1"/>
  <c r="V8" i="1"/>
  <c r="W7" i="1"/>
  <c r="V7" i="1"/>
  <c r="U7" i="1"/>
  <c r="U2" i="1" a="1"/>
  <c r="C6" i="1" a="1"/>
  <c r="E8" i="1" a="1"/>
  <c r="D8" i="1" a="1"/>
  <c r="C8" i="1" a="1"/>
  <c r="G7" i="1" a="1"/>
  <c r="F8" i="1" a="1"/>
  <c r="G8" i="1" a="1"/>
  <c r="F7" i="1" a="1"/>
  <c r="M2" i="1" a="1"/>
  <c r="W1" i="1" l="1"/>
  <c r="V1" i="1"/>
  <c r="O7" i="1"/>
  <c r="O8" i="1"/>
  <c r="N7" i="1"/>
  <c r="E8" i="1"/>
  <c r="C8" i="1"/>
  <c r="D8" i="1"/>
  <c r="G7" i="1"/>
  <c r="F8" i="1"/>
  <c r="G8" i="1"/>
  <c r="F7" i="1"/>
  <c r="V11" i="1"/>
  <c r="V12" i="1"/>
  <c r="W13" i="1"/>
  <c r="U11" i="1"/>
  <c r="W11" i="1"/>
  <c r="W12" i="1"/>
  <c r="C6" i="1"/>
  <c r="U2" i="1"/>
  <c r="U1" i="1" s="1"/>
  <c r="M2" i="1"/>
  <c r="C12" i="1" a="1"/>
  <c r="C16" i="1" a="1"/>
  <c r="C11" i="1" a="1"/>
  <c r="C15" i="1" a="1"/>
  <c r="C16" i="1" l="1"/>
  <c r="C12" i="1"/>
  <c r="C11" i="1"/>
  <c r="C1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<sst xmlns="http://schemas.openxmlformats.org/spreadsheetml/2006/main" count="13" uniqueCount="13">
  <si>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ER</t>
  </si>
  <si>
    <t>sigma</t>
  </si>
  <si>
    <t>lambda</t>
  </si>
  <si>
    <t>mu</t>
  </si>
  <si>
    <t>portfolio</t>
  </si>
  <si>
    <t>Cov</t>
  </si>
  <si>
    <t>maximize</t>
  </si>
  <si>
    <t>minimize</t>
  </si>
  <si>
    <t>R</t>
  </si>
  <si>
    <t>lower</t>
  </si>
  <si>
    <t>upper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</si>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</sst>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E+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3" fillId="0" borderId="0" xfId="0" applyFont="1"/>
    <xf numFmtId="0" fontId="4" fillId="0" borderId="0" xfId="0" applyFont="1"/>
    <xf numFmtId="164" fontId="1" fillId="2" borderId="1" xfId="1" applyNumberFormat="1"/>
    <xf numFmtId="164" fontId="2" fillId="3" borderId="2" xfId="2" applyNumberFormat="1"/>
    <xf numFmtId="164" fontId="3" fillId="0" borderId="0" xfId="0" applyNumberFormat="1" applyFont="1"/>
    <xf numFmtId="0" fontId="0" fillId="0" borderId="0" xfId="0" applyFill="1" applyBorder="1" applyAlignment="1">
      <alignment horizontal="right"/>
    </xf>
    <xf numFmtId="0" fontId="0" fillId="0" borderId="0" xfId="0" applyAlignment="1">
      <alignment horizontal="center"/>
    </xf>
    <xf numFmtId="165" fontId="1" fillId="2" borderId="1" xfId="1" applyNumberFormat="1"/>
    <xf numFmtId="0" fontId="1" fillId="2" borderId="1" xfId="1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6" fontId="5" fillId="0" borderId="0" xfId="0" applyNumberFormat="1" applyFont="1"/>
    <xf numFmtId="164" fontId="5" fillId="0" borderId="0" xfId="0" applyNumberFormat="1" applyFont="1"/>
  </cellXfs>
  <cellStyles count="3"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F907-DAD0-4E4A-8C49-374FAAA0C7DB}">
  <dimension ref="B1:W21"/>
  <sheetViews>
    <sheetView tabSelected="1" workbookViewId="0">
      <selection activeCell="D25" sqref="D25"/>
    </sheetView>
  </sheetViews>
  <sheetFormatPr defaultRowHeight="15" x14ac:dyDescent="0.25"/>
  <cols>
    <col min="1" max="1" width="3.7109375" customWidth="1"/>
    <col min="3" max="7" width="9.140625" customWidth="1"/>
    <col min="21" max="21" width="12" bestFit="1" customWidth="1"/>
  </cols>
  <sheetData>
    <row r="1" spans="2:23" x14ac:dyDescent="0.25">
      <c r="U1">
        <f>AVERAGE(Q2:Q21)-U2</f>
        <v>0</v>
      </c>
      <c r="V1">
        <f>AVERAGE(R2:R21)-V2</f>
        <v>0</v>
      </c>
      <c r="W1">
        <f>AVERAGE(S2:S21)-W2</f>
        <v>0</v>
      </c>
    </row>
    <row r="2" spans="2:23" x14ac:dyDescent="0.25">
      <c r="B2" s="1" t="s">
        <v>0</v>
      </c>
      <c r="C2" s="5">
        <f>U2</f>
        <v>1.5384667499736222</v>
      </c>
      <c r="D2" s="5">
        <f t="shared" ref="D2:D5" si="0">V2</f>
        <v>1.5002363144118562</v>
      </c>
      <c r="E2" s="5">
        <f t="shared" ref="E2:E5" si="1">W2</f>
        <v>1.4399328500861042</v>
      </c>
      <c r="I2">
        <f ca="1">1+RAND()</f>
        <v>1.2515519641560882</v>
      </c>
      <c r="J2">
        <f t="shared" ref="J2:K21" ca="1" si="2">1+RAND()</f>
        <v>1.4509108495327752</v>
      </c>
      <c r="K2">
        <f t="shared" ca="1" si="2"/>
        <v>1.5881336184052435</v>
      </c>
      <c r="M2" s="12" cm="1">
        <f t="array" aca="1" ref="M2:O5" ca="1">_xll.AFBI.COV(I2:K21)</f>
        <v>1.4730727883134191</v>
      </c>
      <c r="N2" s="12">
        <f ca="1"/>
        <v>1.4990664739415369</v>
      </c>
      <c r="O2" s="12">
        <f ca="1"/>
        <v>1.4539196142742736</v>
      </c>
      <c r="Q2">
        <v>1.6724228739076512</v>
      </c>
      <c r="R2">
        <v>1.832624962280506</v>
      </c>
      <c r="S2">
        <v>1.3503434013490421</v>
      </c>
      <c r="U2" cm="1">
        <f t="array" ref="U2:W5">_xll.AFBI.COV(Q2:S21)</f>
        <v>1.5384667499736222</v>
      </c>
      <c r="V2">
        <v>1.5002363144118562</v>
      </c>
      <c r="W2">
        <v>1.4399328500861042</v>
      </c>
    </row>
    <row r="3" spans="2:23" x14ac:dyDescent="0.25">
      <c r="B3" s="1" t="s">
        <v>5</v>
      </c>
      <c r="C3" s="5">
        <f t="shared" ref="C3:C5" si="3">U3</f>
        <v>8.8964336185242132E-2</v>
      </c>
      <c r="D3" s="5">
        <f t="shared" si="0"/>
        <v>2.5648208896523084E-2</v>
      </c>
      <c r="E3" s="5">
        <f t="shared" si="1"/>
        <v>-4.5409549415085237E-3</v>
      </c>
      <c r="F3">
        <f>SQRT(C3)</f>
        <v>0.29826889912500454</v>
      </c>
      <c r="I3">
        <f t="shared" ref="I3:I21" ca="1" si="4">1+RAND()</f>
        <v>1.869393652474034</v>
      </c>
      <c r="J3">
        <f t="shared" ca="1" si="2"/>
        <v>1.5918178627603892</v>
      </c>
      <c r="K3">
        <f t="shared" ca="1" si="2"/>
        <v>1.0471462511659229</v>
      </c>
      <c r="M3" s="13">
        <f ca="1"/>
        <v>8.9416790656735579E-2</v>
      </c>
      <c r="N3" s="14">
        <f ca="1"/>
        <v>-3.650252548914823E-2</v>
      </c>
      <c r="O3" s="15">
        <f ca="1"/>
        <v>-3.1689484116773414E-2</v>
      </c>
      <c r="Q3">
        <v>1.0999296210412119</v>
      </c>
      <c r="R3">
        <v>1.6614823281862048</v>
      </c>
      <c r="S3">
        <v>1.3334043183880735</v>
      </c>
      <c r="U3" s="13">
        <v>8.8964336185242132E-2</v>
      </c>
      <c r="V3" s="14">
        <v>2.5648208896523084E-2</v>
      </c>
      <c r="W3" s="15">
        <v>-4.5409549415085237E-3</v>
      </c>
    </row>
    <row r="4" spans="2:23" x14ac:dyDescent="0.25">
      <c r="C4" s="5">
        <f t="shared" si="3"/>
        <v>2.5648208896523084E-2</v>
      </c>
      <c r="D4" s="5">
        <f t="shared" si="0"/>
        <v>0.10048451058259911</v>
      </c>
      <c r="E4" s="5">
        <f t="shared" si="1"/>
        <v>1.8021338123195285E-3</v>
      </c>
      <c r="I4">
        <f t="shared" ca="1" si="4"/>
        <v>1.2371885053201277</v>
      </c>
      <c r="J4">
        <f t="shared" ca="1" si="2"/>
        <v>1.9263740234804103</v>
      </c>
      <c r="K4">
        <f t="shared" ca="1" si="2"/>
        <v>1.6985111057602478</v>
      </c>
      <c r="M4" s="16">
        <f ca="1"/>
        <v>-3.650252548914823E-2</v>
      </c>
      <c r="N4" s="17">
        <f ca="1"/>
        <v>6.859345119450877E-2</v>
      </c>
      <c r="O4" s="18">
        <f ca="1"/>
        <v>-3.5239991090780798E-3</v>
      </c>
      <c r="Q4">
        <v>1.4390575770759571</v>
      </c>
      <c r="R4">
        <v>1.6423380868210862</v>
      </c>
      <c r="S4">
        <v>1.3785889173831487</v>
      </c>
      <c r="U4" s="16">
        <v>2.5648208896523084E-2</v>
      </c>
      <c r="V4" s="17">
        <v>0.10048451058259911</v>
      </c>
      <c r="W4" s="18">
        <v>1.8021338123195285E-3</v>
      </c>
    </row>
    <row r="5" spans="2:23" x14ac:dyDescent="0.25">
      <c r="C5" s="5">
        <f t="shared" si="3"/>
        <v>-4.5409549415085237E-3</v>
      </c>
      <c r="D5" s="5">
        <f t="shared" si="0"/>
        <v>1.8021338123195285E-3</v>
      </c>
      <c r="E5" s="5">
        <f t="shared" si="1"/>
        <v>8.9597339814333488E-2</v>
      </c>
      <c r="I5">
        <f t="shared" ca="1" si="4"/>
        <v>1.9234280844635099</v>
      </c>
      <c r="J5">
        <f t="shared" ca="1" si="2"/>
        <v>1.3969846673469326</v>
      </c>
      <c r="K5">
        <f t="shared" ca="1" si="2"/>
        <v>1.379117033554961</v>
      </c>
      <c r="M5" s="19">
        <f ca="1"/>
        <v>-3.1689484116773414E-2</v>
      </c>
      <c r="N5" s="12">
        <f ca="1"/>
        <v>-3.5239991090780798E-3</v>
      </c>
      <c r="O5" s="20">
        <f ca="1"/>
        <v>8.3255955836111895E-2</v>
      </c>
      <c r="Q5">
        <v>1.8696199837738985</v>
      </c>
      <c r="R5">
        <v>1.2190539553512734</v>
      </c>
      <c r="S5">
        <v>1.0732773370049091</v>
      </c>
      <c r="U5" s="19">
        <v>-4.5409549415085237E-3</v>
      </c>
      <c r="V5" s="12">
        <v>1.8021338123195285E-3</v>
      </c>
      <c r="W5" s="20">
        <v>8.9597339814333488E-2</v>
      </c>
    </row>
    <row r="6" spans="2:23" x14ac:dyDescent="0.25">
      <c r="B6" s="1" t="s">
        <v>4</v>
      </c>
      <c r="C6" s="4" cm="1">
        <f t="array" ref="C6">_xll.\AFBI.ALLOCATION(ER, Cov)</f>
        <v>2326360968624</v>
      </c>
      <c r="F6" s="9" t="s">
        <v>2</v>
      </c>
      <c r="G6" s="9" t="s">
        <v>3</v>
      </c>
      <c r="I6">
        <f t="shared" ca="1" si="4"/>
        <v>1.4416692628071441</v>
      </c>
      <c r="J6">
        <f t="shared" ca="1" si="2"/>
        <v>1.0997575655561631</v>
      </c>
      <c r="K6">
        <f t="shared" ca="1" si="2"/>
        <v>1.9269821794457807</v>
      </c>
      <c r="Q6">
        <v>1.8349353619490156</v>
      </c>
      <c r="R6">
        <v>1.7742836872271723</v>
      </c>
      <c r="S6">
        <v>1.839707427135119</v>
      </c>
    </row>
    <row r="7" spans="2:23" x14ac:dyDescent="0.25">
      <c r="B7" s="8" t="s">
        <v>9</v>
      </c>
      <c r="C7" s="5">
        <v>0</v>
      </c>
      <c r="D7" s="5">
        <v>0</v>
      </c>
      <c r="E7" s="5">
        <v>0</v>
      </c>
      <c r="F7" s="10" cm="1">
        <f t="array" ref="F7">-_xll.DBL_MAX()</f>
        <v>-1.7976931348623157E+308</v>
      </c>
      <c r="G7" s="10" cm="1">
        <f t="array" ref="G7">-_xll.DBL_MAX()</f>
        <v>-1.7976931348623157E+308</v>
      </c>
      <c r="I7">
        <f t="shared" ca="1" si="4"/>
        <v>1.5113478059673049</v>
      </c>
      <c r="J7">
        <f t="shared" ca="1" si="2"/>
        <v>1.5535048358394339</v>
      </c>
      <c r="K7">
        <f t="shared" ca="1" si="2"/>
        <v>1.2245806991157648</v>
      </c>
      <c r="N7" t="b">
        <f ca="1">N3=M4</f>
        <v>1</v>
      </c>
      <c r="O7" t="b">
        <f ca="1">O3=M5</f>
        <v>1</v>
      </c>
      <c r="Q7">
        <v>1.3163306402517865</v>
      </c>
      <c r="R7">
        <v>1.4165686671792466</v>
      </c>
      <c r="S7">
        <v>1.8568942440363156</v>
      </c>
      <c r="U7">
        <f>COVAR(Q2:Q21,Q2:Q21)</f>
        <v>8.8964336185242424E-2</v>
      </c>
      <c r="V7">
        <f>COVAR(Q2:Q21,R2:R21)</f>
        <v>2.5648208896523271E-2</v>
      </c>
      <c r="W7">
        <f>COVAR(Q2:Q21,S2:S21)</f>
        <v>-4.5409549415086087E-3</v>
      </c>
    </row>
    <row r="8" spans="2:23" x14ac:dyDescent="0.25">
      <c r="B8" s="8" t="s">
        <v>10</v>
      </c>
      <c r="C8" s="2" cm="1">
        <f t="array" ref="C8">_xll.DBL_MAX()</f>
        <v>1.7976931348623157E+308</v>
      </c>
      <c r="D8" s="2" cm="1">
        <f t="array" ref="D8">_xll.DBL_MAX()</f>
        <v>1.7976931348623157E+308</v>
      </c>
      <c r="E8" s="2" cm="1">
        <f t="array" ref="E8">_xll.DBL_MAX()</f>
        <v>1.7976931348623157E+308</v>
      </c>
      <c r="F8" s="2" cm="1">
        <f t="array" ref="F8">_xll.DBL_MAX()</f>
        <v>1.7976931348623157E+308</v>
      </c>
      <c r="G8" s="2" cm="1">
        <f t="array" ref="G8">_xll.DBL_MAX()</f>
        <v>1.7976931348623157E+308</v>
      </c>
      <c r="I8">
        <f t="shared" ca="1" si="4"/>
        <v>1.6369871838548611</v>
      </c>
      <c r="J8">
        <f t="shared" ca="1" si="2"/>
        <v>1.5813858740180105</v>
      </c>
      <c r="K8">
        <f t="shared" ca="1" si="2"/>
        <v>1.0608325647168277</v>
      </c>
      <c r="O8" t="b">
        <f ca="1">O4=N5</f>
        <v>1</v>
      </c>
      <c r="Q8">
        <v>1.2541869167279776</v>
      </c>
      <c r="R8">
        <v>1.094780111107712</v>
      </c>
      <c r="S8">
        <v>1.2787058521270982</v>
      </c>
      <c r="V8">
        <f>COVAR(R2:R21,R2:R21)</f>
        <v>0.10048451058259991</v>
      </c>
      <c r="W8">
        <f>COVAR(R2:R21,S2:S21)</f>
        <v>1.8021338123198366E-3</v>
      </c>
    </row>
    <row r="9" spans="2:23" x14ac:dyDescent="0.25">
      <c r="I9">
        <f t="shared" ca="1" si="4"/>
        <v>1.0616072202264912</v>
      </c>
      <c r="J9">
        <f t="shared" ca="1" si="2"/>
        <v>1.2992708257527261</v>
      </c>
      <c r="K9">
        <f t="shared" ca="1" si="2"/>
        <v>1.9840081535601546</v>
      </c>
      <c r="Q9">
        <v>1.3278353737671185</v>
      </c>
      <c r="R9">
        <v>1.1030235396756756</v>
      </c>
      <c r="S9">
        <v>1.9835107346557226</v>
      </c>
      <c r="W9">
        <f>COVAR(S2:S21,S2:S21)</f>
        <v>8.9597339814333737E-2</v>
      </c>
    </row>
    <row r="10" spans="2:23" x14ac:dyDescent="0.25">
      <c r="B10" s="1" t="s">
        <v>8</v>
      </c>
      <c r="C10" s="5">
        <v>1.4</v>
      </c>
      <c r="D10" s="21">
        <f>SUMPRODUCT(C11:E11,ER)</f>
        <v>1.4581487863039357</v>
      </c>
      <c r="I10">
        <f t="shared" ca="1" si="4"/>
        <v>1.3897496236130147</v>
      </c>
      <c r="J10">
        <f t="shared" ca="1" si="2"/>
        <v>1.4714862893839884</v>
      </c>
      <c r="K10">
        <f t="shared" ca="1" si="2"/>
        <v>1.7400119807125765</v>
      </c>
      <c r="Q10">
        <v>1.2285720898044827</v>
      </c>
      <c r="R10">
        <v>1.3480781337158216</v>
      </c>
      <c r="S10">
        <v>1.0699592800916942</v>
      </c>
    </row>
    <row r="11" spans="2:23" x14ac:dyDescent="0.25">
      <c r="B11" s="1" t="s">
        <v>7</v>
      </c>
      <c r="C11" s="6" cm="1">
        <f t="array" ref="C11:G11">_xll.AFBI.ALLOCATION.MINIMIZE(portfolio, R_, 0)</f>
        <v>2.7720340661606484E-2</v>
      </c>
      <c r="D11" s="6">
        <v>0.25677700476083176</v>
      </c>
      <c r="E11" s="6">
        <v>0.71550265457753737</v>
      </c>
      <c r="F11" s="7">
        <v>0.97016263566332517</v>
      </c>
      <c r="G11" s="7">
        <v>-0.6290006033436395</v>
      </c>
      <c r="I11">
        <f t="shared" ca="1" si="4"/>
        <v>1.343009468397915</v>
      </c>
      <c r="J11">
        <f t="shared" ca="1" si="2"/>
        <v>1.7356064579320023</v>
      </c>
      <c r="K11">
        <f t="shared" ca="1" si="2"/>
        <v>1.413019290402127</v>
      </c>
      <c r="Q11">
        <v>1.3684795590972687</v>
      </c>
      <c r="R11">
        <v>1.8208822026965081</v>
      </c>
      <c r="S11">
        <v>1.3497031974283589</v>
      </c>
      <c r="U11">
        <f>U3-U7</f>
        <v>-2.9143354396410359E-16</v>
      </c>
      <c r="V11">
        <f>V3-V7</f>
        <v>-1.8735013540549517E-16</v>
      </c>
      <c r="W11">
        <f>W3-W7</f>
        <v>8.5001450322863548E-17</v>
      </c>
    </row>
    <row r="12" spans="2:23" x14ac:dyDescent="0.25">
      <c r="B12" s="8" t="s">
        <v>11</v>
      </c>
      <c r="C12" s="6" cm="1">
        <f t="array" ref="C12">_xll.AFBI.ALLOCATION.MINIMUM(portfolio, R_)</f>
        <v>0.29926876045158723</v>
      </c>
      <c r="I12">
        <f t="shared" ca="1" si="4"/>
        <v>1.1793482205886003</v>
      </c>
      <c r="J12">
        <f t="shared" ca="1" si="2"/>
        <v>1.928901645530315</v>
      </c>
      <c r="K12">
        <f t="shared" ca="1" si="2"/>
        <v>1.5149579307556136</v>
      </c>
      <c r="Q12">
        <v>1.2199462308238882</v>
      </c>
      <c r="R12">
        <v>1.7406951482664867</v>
      </c>
      <c r="S12">
        <v>1.2555387658700483</v>
      </c>
      <c r="V12">
        <f>V4-V8</f>
        <v>-8.0491169285323849E-16</v>
      </c>
      <c r="W12">
        <f>W4-W8</f>
        <v>-3.0813025742038036E-16</v>
      </c>
    </row>
    <row r="13" spans="2:23" x14ac:dyDescent="0.25">
      <c r="I13">
        <f t="shared" ca="1" si="4"/>
        <v>1.7012777582817056</v>
      </c>
      <c r="J13">
        <f t="shared" ca="1" si="2"/>
        <v>1.2742271485801546</v>
      </c>
      <c r="K13">
        <f t="shared" ca="1" si="2"/>
        <v>1.0249552587668149</v>
      </c>
      <c r="Q13">
        <v>1.7151340649864826</v>
      </c>
      <c r="R13">
        <v>1.9773277051529012</v>
      </c>
      <c r="S13">
        <v>1.9333912408748204</v>
      </c>
      <c r="W13">
        <f>W5-W9</f>
        <v>-2.4980018054066022E-16</v>
      </c>
    </row>
    <row r="14" spans="2:23" x14ac:dyDescent="0.25">
      <c r="B14" s="1" t="s">
        <v>1</v>
      </c>
      <c r="C14" s="11">
        <v>0.3</v>
      </c>
      <c r="D14" s="22">
        <f>SUMPRODUCT(MMULT(ER,Cov),ER)</f>
        <v>0.72856343914929411</v>
      </c>
      <c r="I14">
        <f t="shared" ca="1" si="4"/>
        <v>1.1013157211111264</v>
      </c>
      <c r="J14">
        <f t="shared" ca="1" si="2"/>
        <v>1.7099524477055468</v>
      </c>
      <c r="K14">
        <f t="shared" ca="1" si="2"/>
        <v>1.2692248451753936</v>
      </c>
      <c r="Q14">
        <v>1.1151597871905503</v>
      </c>
      <c r="R14">
        <v>1.0412145161602686</v>
      </c>
      <c r="S14">
        <v>1.6359526472504462</v>
      </c>
    </row>
    <row r="15" spans="2:23" x14ac:dyDescent="0.25">
      <c r="B15" s="1" t="s">
        <v>6</v>
      </c>
      <c r="C15" s="6" cm="1">
        <f t="array" ref="C15:G15">_xll.AFBI.ALLOCATION.MAXIMIZE(portfolio, sigma, 0)</f>
        <v>0.72521836666867401</v>
      </c>
      <c r="D15" s="6">
        <v>0.21672360817836653</v>
      </c>
      <c r="E15" s="6">
        <v>5.8058025152956189E-2</v>
      </c>
      <c r="F15" s="7">
        <v>1.4362916727687098</v>
      </c>
      <c r="G15" s="7">
        <v>1.5836537648983082</v>
      </c>
      <c r="I15">
        <f t="shared" ca="1" si="4"/>
        <v>1.0605900214686215</v>
      </c>
      <c r="J15">
        <f t="shared" ca="1" si="2"/>
        <v>1.4456978880009448</v>
      </c>
      <c r="K15">
        <f t="shared" ca="1" si="2"/>
        <v>1.1094924179231018</v>
      </c>
      <c r="Q15">
        <v>1.8969500821504357</v>
      </c>
      <c r="R15">
        <v>1.2613620731693187</v>
      </c>
      <c r="S15">
        <v>1.4718076548657861</v>
      </c>
    </row>
    <row r="16" spans="2:23" x14ac:dyDescent="0.25">
      <c r="B16" s="8" t="s">
        <v>12</v>
      </c>
      <c r="C16" s="6" cm="1">
        <f t="array" ref="C16">_xll.AFBI.ALLOCATION.MAXIMUM(portfolio, sigma)</f>
        <v>1.5788205116095568</v>
      </c>
      <c r="I16">
        <f t="shared" ca="1" si="4"/>
        <v>1.5271304793380702</v>
      </c>
      <c r="J16">
        <f t="shared" ca="1" si="2"/>
        <v>1.7195895350647197</v>
      </c>
      <c r="K16">
        <f t="shared" ca="1" si="2"/>
        <v>1.4161407517637508</v>
      </c>
      <c r="Q16">
        <v>1.2178584677796958</v>
      </c>
      <c r="R16">
        <v>1.0457368707176511</v>
      </c>
      <c r="S16">
        <v>1.4073504844857792</v>
      </c>
    </row>
    <row r="17" spans="7:19" x14ac:dyDescent="0.25">
      <c r="G17" s="3"/>
      <c r="I17">
        <f t="shared" ca="1" si="4"/>
        <v>1.7447826786545129</v>
      </c>
      <c r="J17">
        <f t="shared" ca="1" si="2"/>
        <v>1.4039915704005259</v>
      </c>
      <c r="K17">
        <f t="shared" ca="1" si="2"/>
        <v>1.1902683535629215</v>
      </c>
      <c r="Q17">
        <v>1.8053708137907278</v>
      </c>
      <c r="R17">
        <v>1.5831177414364979</v>
      </c>
      <c r="S17">
        <v>1.891053538016314</v>
      </c>
    </row>
    <row r="18" spans="7:19" x14ac:dyDescent="0.25">
      <c r="I18">
        <f t="shared" ca="1" si="4"/>
        <v>1.8214512069779492</v>
      </c>
      <c r="J18">
        <f t="shared" ca="1" si="2"/>
        <v>1.0984156059111094</v>
      </c>
      <c r="K18">
        <f t="shared" ca="1" si="2"/>
        <v>1.4469808880911876</v>
      </c>
      <c r="Q18">
        <v>1.8691417890589197</v>
      </c>
      <c r="R18">
        <v>1.706983089981714</v>
      </c>
      <c r="S18">
        <v>1.1029108665637288</v>
      </c>
    </row>
    <row r="19" spans="7:19" x14ac:dyDescent="0.25">
      <c r="I19">
        <f t="shared" ca="1" si="4"/>
        <v>1.6042550675902518</v>
      </c>
      <c r="J19">
        <f t="shared" ca="1" si="2"/>
        <v>1.0606142793272886</v>
      </c>
      <c r="K19">
        <f t="shared" ca="1" si="2"/>
        <v>1.5261013256112386</v>
      </c>
      <c r="Q19">
        <v>1.6304399711826241</v>
      </c>
      <c r="R19">
        <v>1.7320127005330175</v>
      </c>
      <c r="S19">
        <v>1.0944561667368395</v>
      </c>
    </row>
    <row r="20" spans="7:19" x14ac:dyDescent="0.25">
      <c r="I20">
        <f t="shared" ca="1" si="4"/>
        <v>1.9931231474732312</v>
      </c>
      <c r="J20">
        <f t="shared" ca="1" si="2"/>
        <v>1.3151642461151303</v>
      </c>
      <c r="K20">
        <f t="shared" ca="1" si="2"/>
        <v>1.6640339074395998</v>
      </c>
      <c r="Q20">
        <v>1.9210617726905115</v>
      </c>
      <c r="R20">
        <v>1.9378169377402177</v>
      </c>
      <c r="S20">
        <v>1.2938579832855246</v>
      </c>
    </row>
    <row r="21" spans="7:19" x14ac:dyDescent="0.25">
      <c r="I21">
        <f t="shared" ca="1" si="4"/>
        <v>1.0622486935038256</v>
      </c>
      <c r="J21">
        <f t="shared" ca="1" si="2"/>
        <v>1.9176758605921682</v>
      </c>
      <c r="K21">
        <f t="shared" ca="1" si="2"/>
        <v>1.8538937295562432</v>
      </c>
      <c r="Q21">
        <v>1.9669020224222367</v>
      </c>
      <c r="R21">
        <v>1.0653438308378402</v>
      </c>
      <c r="S21">
        <v>1.1982429441733133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Cov</vt:lpstr>
      <vt:lpstr>ER</vt:lpstr>
      <vt:lpstr>lower</vt:lpstr>
      <vt:lpstr>portfolio</vt:lpstr>
      <vt:lpstr>R_</vt:lpstr>
      <vt:lpstr>sigma</vt:lpstr>
      <vt:lpstr>upper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1009 Dev</cp:lastModifiedBy>
  <dcterms:created xsi:type="dcterms:W3CDTF">2021-10-20T10:05:25Z</dcterms:created>
  <dcterms:modified xsi:type="dcterms:W3CDTF">2021-10-24T23:35:05Z</dcterms:modified>
</cp:coreProperties>
</file>