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dev\source\repos\xlladdins\xll_allocation\excel\"/>
    </mc:Choice>
  </mc:AlternateContent>
  <xr:revisionPtr revIDLastSave="0" documentId="13_ncr:1_{0BABF590-8FEF-48AF-8556-38B607E00619}" xr6:coauthVersionLast="47" xr6:coauthVersionMax="47" xr10:uidLastSave="{00000000-0000-0000-0000-000000000000}"/>
  <bookViews>
    <workbookView xWindow="1470" yWindow="1470" windowWidth="21600" windowHeight="11385" xr2:uid="{C1522A91-786E-4C1B-8BA2-06271DEDE1ED}"/>
  </bookViews>
  <sheets>
    <sheet name="Sheet1" sheetId="1" r:id="rId1"/>
  </sheets>
  <definedNames>
    <definedName name="Cov">Sheet1!$C$3:$E$5</definedName>
    <definedName name="ER">Sheet1!$C$2:$E$2</definedName>
    <definedName name="lower">Sheet1!$C$7:$G$7</definedName>
    <definedName name="portfolio">Sheet1!$C$6</definedName>
    <definedName name="R_">Sheet1!$C$10</definedName>
    <definedName name="realized">Sheet1!#REF!</definedName>
    <definedName name="sigma">Sheet1!$C$14</definedName>
    <definedName name="upper">Sheet1!$C$8:$G$8</definedName>
    <definedName name="weight">Sheet1!$C$15:$E$15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W9" i="1"/>
  <c r="W8" i="1"/>
  <c r="V8" i="1"/>
  <c r="W7" i="1"/>
  <c r="V7" i="1"/>
  <c r="U7" i="1"/>
  <c r="U2" i="1" a="1"/>
  <c r="M2" i="1" a="1"/>
  <c r="E5" i="1" l="1"/>
  <c r="C5" i="1"/>
  <c r="D4" i="1"/>
  <c r="E3" i="1"/>
  <c r="C3" i="1"/>
  <c r="F3" i="1" s="1"/>
  <c r="D2" i="1"/>
  <c r="D5" i="1"/>
  <c r="E4" i="1"/>
  <c r="C4" i="1"/>
  <c r="D3" i="1"/>
  <c r="E2" i="1"/>
  <c r="W1" i="1"/>
  <c r="V1" i="1"/>
  <c r="O7" i="1"/>
  <c r="O8" i="1"/>
  <c r="N7" i="1"/>
  <c r="V11" i="1"/>
  <c r="V12" i="1"/>
  <c r="W13" i="1"/>
  <c r="U11" i="1"/>
  <c r="W11" i="1"/>
  <c r="W12" i="1"/>
  <c r="U2" i="1"/>
  <c r="M2" i="1"/>
  <c r="U1" i="1" l="1"/>
  <c r="C2" i="1"/>
  <c r="C15" i="1" a="1"/>
  <c r="C6" i="1" a="1"/>
  <c r="C15" i="1" l="1"/>
  <c r="C6" i="1"/>
  <c r="C12" i="1" a="1"/>
  <c r="C16" i="1" a="1"/>
  <c r="C11" i="1" a="1"/>
  <c r="C12" i="1" l="1"/>
  <c r="C11" i="1"/>
  <c r="D10" i="1" s="1"/>
  <c r="C16" i="1"/>
  <c r="D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<sst xmlns="http://schemas.openxmlformats.org/spreadsheetml/2006/main" count="13" uniqueCount="13">
  <si>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ER</t>
  </si>
  <si>
    <t>sigma</t>
  </si>
  <si>
    <t>lambda</t>
  </si>
  <si>
    <t>mu</t>
  </si>
  <si>
    <t>portfolio</t>
  </si>
  <si>
    <t>Cov</t>
  </si>
  <si>
    <t>maximize</t>
  </si>
  <si>
    <t>minimize</t>
  </si>
  <si>
    <t>R</t>
  </si>
  <si>
    <t>lower</t>
  </si>
  <si>
    <t>upper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</si>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</sst>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64" fontId="1" fillId="2" borderId="1" xfId="1" applyNumberFormat="1"/>
    <xf numFmtId="164" fontId="2" fillId="3" borderId="2" xfId="2" applyNumberFormat="1"/>
    <xf numFmtId="164" fontId="3" fillId="0" borderId="0" xfId="0" applyNumberFormat="1" applyFont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1" fillId="2" borderId="1" xfId="1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0" xfId="0" applyNumberFormat="1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F907-DAD0-4E4A-8C49-374FAAA0C7DB}">
  <dimension ref="B1:W21"/>
  <sheetViews>
    <sheetView tabSelected="1" workbookViewId="0">
      <selection activeCell="E19" sqref="E19"/>
    </sheetView>
  </sheetViews>
  <sheetFormatPr defaultRowHeight="15" x14ac:dyDescent="0.25"/>
  <cols>
    <col min="1" max="1" width="3.7109375" customWidth="1"/>
    <col min="3" max="7" width="9.140625" customWidth="1"/>
    <col min="21" max="21" width="12" bestFit="1" customWidth="1"/>
  </cols>
  <sheetData>
    <row r="1" spans="2:23" x14ac:dyDescent="0.25">
      <c r="U1">
        <f>AVERAGE(Q2:Q21)-U2</f>
        <v>0</v>
      </c>
      <c r="V1">
        <f>AVERAGE(R2:R21)-V2</f>
        <v>0</v>
      </c>
      <c r="W1">
        <f>AVERAGE(S2:S21)-W2</f>
        <v>0</v>
      </c>
    </row>
    <row r="2" spans="2:23" x14ac:dyDescent="0.25">
      <c r="B2" s="1" t="s">
        <v>0</v>
      </c>
      <c r="C2" s="4">
        <f>U2</f>
        <v>1.5384667499736222</v>
      </c>
      <c r="D2" s="4">
        <f t="shared" ref="D2:D5" si="0">V2</f>
        <v>1.5002363144118562</v>
      </c>
      <c r="E2" s="4">
        <f t="shared" ref="E2:E5" si="1">W2</f>
        <v>1.4399328500861042</v>
      </c>
      <c r="I2">
        <f ca="1">1+RAND()</f>
        <v>1.7145251392601546</v>
      </c>
      <c r="J2">
        <f t="shared" ref="J2:K21" ca="1" si="2">1+RAND()</f>
        <v>1.6802707157048735</v>
      </c>
      <c r="K2">
        <f t="shared" ca="1" si="2"/>
        <v>1.6194983494351287</v>
      </c>
      <c r="M2" s="10" cm="1">
        <f t="array" aca="1" ref="M2:O5" ca="1">_xll.AFBI.COV(I2:K21)</f>
        <v>1.4698241936660246</v>
      </c>
      <c r="N2" s="10">
        <f ca="1"/>
        <v>1.5439036611443337</v>
      </c>
      <c r="O2" s="10">
        <f ca="1"/>
        <v>1.4292919895338949</v>
      </c>
      <c r="Q2">
        <v>1.6724228739076512</v>
      </c>
      <c r="R2">
        <v>1.832624962280506</v>
      </c>
      <c r="S2">
        <v>1.3503434013490421</v>
      </c>
      <c r="U2" cm="1">
        <f t="array" ref="U2:W5">_xll.AFBI.COV(Q2:S21)</f>
        <v>1.5384667499736222</v>
      </c>
      <c r="V2">
        <v>1.5002363144118562</v>
      </c>
      <c r="W2">
        <v>1.4399328500861042</v>
      </c>
    </row>
    <row r="3" spans="2:23" x14ac:dyDescent="0.25">
      <c r="B3" s="1" t="s">
        <v>5</v>
      </c>
      <c r="C3" s="4">
        <f t="shared" ref="C3:C5" si="3">U3</f>
        <v>8.8964336185242132E-2</v>
      </c>
      <c r="D3" s="4">
        <f t="shared" si="0"/>
        <v>2.5648208896523084E-2</v>
      </c>
      <c r="E3" s="4">
        <f t="shared" si="1"/>
        <v>-4.5409549415085237E-3</v>
      </c>
      <c r="F3">
        <f>SQRT(C3)</f>
        <v>0.29826889912500454</v>
      </c>
      <c r="I3">
        <f t="shared" ref="I3:I21" ca="1" si="4">1+RAND()</f>
        <v>1.427055942778948</v>
      </c>
      <c r="J3">
        <f t="shared" ca="1" si="2"/>
        <v>1.9349098254681276</v>
      </c>
      <c r="K3">
        <f t="shared" ca="1" si="2"/>
        <v>1.7825430739240731</v>
      </c>
      <c r="M3" s="11">
        <f ca="1"/>
        <v>7.3173101243815264E-2</v>
      </c>
      <c r="N3" s="12">
        <f ca="1"/>
        <v>-2.6362016620500306E-3</v>
      </c>
      <c r="O3" s="13">
        <f ca="1"/>
        <v>-9.021331181308323E-3</v>
      </c>
      <c r="Q3">
        <v>1.0999296210412119</v>
      </c>
      <c r="R3">
        <v>1.6614823281862048</v>
      </c>
      <c r="S3">
        <v>1.3334043183880735</v>
      </c>
      <c r="U3" s="11">
        <v>8.8964336185242132E-2</v>
      </c>
      <c r="V3" s="12">
        <v>2.5648208896523084E-2</v>
      </c>
      <c r="W3" s="13">
        <v>-4.5409549415085237E-3</v>
      </c>
    </row>
    <row r="4" spans="2:23" x14ac:dyDescent="0.25">
      <c r="C4" s="4">
        <f t="shared" si="3"/>
        <v>2.5648208896523084E-2</v>
      </c>
      <c r="D4" s="4">
        <f t="shared" si="0"/>
        <v>0.10048451058259911</v>
      </c>
      <c r="E4" s="4">
        <f t="shared" si="1"/>
        <v>1.8021338123195285E-3</v>
      </c>
      <c r="I4">
        <f t="shared" ca="1" si="4"/>
        <v>1.1835738072115241</v>
      </c>
      <c r="J4">
        <f t="shared" ca="1" si="2"/>
        <v>1.1574424036700774</v>
      </c>
      <c r="K4">
        <f t="shared" ca="1" si="2"/>
        <v>1.3608438712663025</v>
      </c>
      <c r="M4" s="14">
        <f ca="1"/>
        <v>-2.6362016620500306E-3</v>
      </c>
      <c r="N4" s="15">
        <f ca="1"/>
        <v>6.0023648240749683E-2</v>
      </c>
      <c r="O4" s="16">
        <f ca="1"/>
        <v>-6.7541127927825961E-3</v>
      </c>
      <c r="Q4">
        <v>1.4390575770759571</v>
      </c>
      <c r="R4">
        <v>1.6423380868210862</v>
      </c>
      <c r="S4">
        <v>1.3785889173831487</v>
      </c>
      <c r="U4" s="14">
        <v>2.5648208896523084E-2</v>
      </c>
      <c r="V4" s="15">
        <v>0.10048451058259911</v>
      </c>
      <c r="W4" s="16">
        <v>1.8021338123195285E-3</v>
      </c>
    </row>
    <row r="5" spans="2:23" x14ac:dyDescent="0.25">
      <c r="C5" s="4">
        <f t="shared" si="3"/>
        <v>-4.5409549415085237E-3</v>
      </c>
      <c r="D5" s="4">
        <f t="shared" si="0"/>
        <v>1.8021338123195285E-3</v>
      </c>
      <c r="E5" s="4">
        <f t="shared" si="1"/>
        <v>8.9597339814333488E-2</v>
      </c>
      <c r="I5">
        <f t="shared" ca="1" si="4"/>
        <v>1.4159907984285083</v>
      </c>
      <c r="J5">
        <f t="shared" ca="1" si="2"/>
        <v>1.3884770651377716</v>
      </c>
      <c r="K5">
        <f t="shared" ca="1" si="2"/>
        <v>1.4749377432105928</v>
      </c>
      <c r="M5" s="17">
        <f ca="1"/>
        <v>-9.021331181308323E-3</v>
      </c>
      <c r="N5" s="10">
        <f ca="1"/>
        <v>-6.7541127927825961E-3</v>
      </c>
      <c r="O5" s="18">
        <f ca="1"/>
        <v>7.6573803985332312E-2</v>
      </c>
      <c r="Q5">
        <v>1.8696199837738985</v>
      </c>
      <c r="R5">
        <v>1.2190539553512734</v>
      </c>
      <c r="S5">
        <v>1.0732773370049091</v>
      </c>
      <c r="U5" s="17">
        <v>-4.5409549415085237E-3</v>
      </c>
      <c r="V5" s="10">
        <v>1.8021338123195285E-3</v>
      </c>
      <c r="W5" s="18">
        <v>8.9597339814333488E-2</v>
      </c>
    </row>
    <row r="6" spans="2:23" x14ac:dyDescent="0.25">
      <c r="B6" s="1" t="s">
        <v>4</v>
      </c>
      <c r="C6" s="3" cm="1">
        <f t="array" ref="C6">_xll.\AFBI.ALLOCATION(ER, Cov)</f>
        <v>2351345101120</v>
      </c>
      <c r="F6" s="8" t="s">
        <v>2</v>
      </c>
      <c r="G6" s="8" t="s">
        <v>3</v>
      </c>
      <c r="I6">
        <f t="shared" ca="1" si="4"/>
        <v>1.0616836525899238</v>
      </c>
      <c r="J6">
        <f t="shared" ca="1" si="2"/>
        <v>1.057692108274062</v>
      </c>
      <c r="K6">
        <f t="shared" ca="1" si="2"/>
        <v>1.7137256084023489</v>
      </c>
      <c r="Q6">
        <v>1.8349353619490156</v>
      </c>
      <c r="R6">
        <v>1.7742836872271723</v>
      </c>
      <c r="S6">
        <v>1.839707427135119</v>
      </c>
    </row>
    <row r="7" spans="2:23" x14ac:dyDescent="0.25">
      <c r="B7" s="7" t="s">
        <v>9</v>
      </c>
      <c r="C7" s="4">
        <v>0</v>
      </c>
      <c r="D7" s="4">
        <v>0</v>
      </c>
      <c r="E7" s="4">
        <v>0</v>
      </c>
      <c r="F7">
        <v>-100</v>
      </c>
      <c r="G7">
        <v>-100</v>
      </c>
      <c r="I7">
        <f t="shared" ca="1" si="4"/>
        <v>1.2008048102013245</v>
      </c>
      <c r="J7">
        <f t="shared" ca="1" si="2"/>
        <v>1.90620364027774</v>
      </c>
      <c r="K7">
        <f t="shared" ca="1" si="2"/>
        <v>1.4633692705386345</v>
      </c>
      <c r="N7" t="b">
        <f ca="1">N3=M4</f>
        <v>1</v>
      </c>
      <c r="O7" t="b">
        <f ca="1">O3=M5</f>
        <v>1</v>
      </c>
      <c r="Q7">
        <v>1.3163306402517865</v>
      </c>
      <c r="R7">
        <v>1.4165686671792466</v>
      </c>
      <c r="S7">
        <v>1.8568942440363156</v>
      </c>
      <c r="U7">
        <f>COVAR(Q2:Q21,Q2:Q21)</f>
        <v>8.8964336185242424E-2</v>
      </c>
      <c r="V7">
        <f>COVAR(Q2:Q21,R2:R21)</f>
        <v>2.5648208896523271E-2</v>
      </c>
      <c r="W7">
        <f>COVAR(Q2:Q21,S2:S21)</f>
        <v>-4.5409549415086087E-3</v>
      </c>
    </row>
    <row r="8" spans="2:23" x14ac:dyDescent="0.25">
      <c r="B8" s="7" t="s">
        <v>10</v>
      </c>
      <c r="C8">
        <v>100</v>
      </c>
      <c r="D8">
        <v>100</v>
      </c>
      <c r="E8">
        <v>100</v>
      </c>
      <c r="F8">
        <v>100</v>
      </c>
      <c r="G8">
        <v>100</v>
      </c>
      <c r="I8">
        <f t="shared" ca="1" si="4"/>
        <v>1.4261885993183419</v>
      </c>
      <c r="J8">
        <f t="shared" ca="1" si="2"/>
        <v>1.647049502230125</v>
      </c>
      <c r="K8">
        <f t="shared" ca="1" si="2"/>
        <v>1.056002300211752</v>
      </c>
      <c r="O8" t="b">
        <f ca="1">O4=N5</f>
        <v>1</v>
      </c>
      <c r="Q8">
        <v>1.2541869167279776</v>
      </c>
      <c r="R8">
        <v>1.094780111107712</v>
      </c>
      <c r="S8">
        <v>1.2787058521270982</v>
      </c>
      <c r="V8">
        <f>COVAR(R2:R21,R2:R21)</f>
        <v>0.10048451058259991</v>
      </c>
      <c r="W8">
        <f>COVAR(R2:R21,S2:S21)</f>
        <v>1.8021338123198366E-3</v>
      </c>
    </row>
    <row r="9" spans="2:23" x14ac:dyDescent="0.25">
      <c r="I9">
        <f t="shared" ca="1" si="4"/>
        <v>1.1627052693305773</v>
      </c>
      <c r="J9">
        <f t="shared" ca="1" si="2"/>
        <v>1.5717193174981146</v>
      </c>
      <c r="K9">
        <f t="shared" ca="1" si="2"/>
        <v>1.032236901785557</v>
      </c>
      <c r="Q9">
        <v>1.3278353737671185</v>
      </c>
      <c r="R9">
        <v>1.1030235396756756</v>
      </c>
      <c r="S9">
        <v>1.9835107346557226</v>
      </c>
      <c r="W9">
        <f>COVAR(S2:S21,S2:S21)</f>
        <v>8.9597339814333737E-2</v>
      </c>
    </row>
    <row r="10" spans="2:23" x14ac:dyDescent="0.25">
      <c r="B10" s="1" t="s">
        <v>8</v>
      </c>
      <c r="C10" s="9">
        <v>3</v>
      </c>
      <c r="D10" s="19">
        <f>SUMPRODUCT(C11:E11,ER)</f>
        <v>3.0000000000002025</v>
      </c>
      <c r="I10">
        <f t="shared" ca="1" si="4"/>
        <v>1.103649443295613</v>
      </c>
      <c r="J10">
        <f t="shared" ca="1" si="2"/>
        <v>1.6173137458355542</v>
      </c>
      <c r="K10">
        <f t="shared" ca="1" si="2"/>
        <v>1.7863895342699259</v>
      </c>
      <c r="Q10">
        <v>1.2285720898044827</v>
      </c>
      <c r="R10">
        <v>1.3480781337158216</v>
      </c>
      <c r="S10">
        <v>1.0699592800916942</v>
      </c>
    </row>
    <row r="11" spans="2:23" x14ac:dyDescent="0.25">
      <c r="B11" s="1" t="s">
        <v>7</v>
      </c>
      <c r="C11" s="5" cm="1">
        <f t="array" ref="C11:G11">_xll.AFBI.ALLOCATION.MINIMIZE(portfolio, R_, 0)</f>
        <v>15.939645981829932</v>
      </c>
      <c r="D11" s="5">
        <v>-0.17458916531414306</v>
      </c>
      <c r="E11" s="5">
        <v>-14.765056816515667</v>
      </c>
      <c r="F11" s="6">
        <v>-43.427694258375681</v>
      </c>
      <c r="G11" s="6">
        <v>29.190311614649126</v>
      </c>
      <c r="I11">
        <f t="shared" ca="1" si="4"/>
        <v>1.6483522886163025</v>
      </c>
      <c r="J11">
        <f t="shared" ca="1" si="2"/>
        <v>1.5770491665798834</v>
      </c>
      <c r="K11">
        <f t="shared" ca="1" si="2"/>
        <v>1.8282000132116758</v>
      </c>
      <c r="Q11">
        <v>1.3684795590972687</v>
      </c>
      <c r="R11">
        <v>1.8208822026965081</v>
      </c>
      <c r="S11">
        <v>1.3497031974283589</v>
      </c>
      <c r="U11">
        <f>U3-U7</f>
        <v>-2.9143354396410359E-16</v>
      </c>
      <c r="V11">
        <f>V3-V7</f>
        <v>-1.8735013540549517E-16</v>
      </c>
      <c r="W11">
        <f>W3-W7</f>
        <v>8.5001450322863548E-17</v>
      </c>
    </row>
    <row r="12" spans="2:23" x14ac:dyDescent="0.25">
      <c r="B12" s="7" t="s">
        <v>11</v>
      </c>
      <c r="C12" s="5" cm="1">
        <f t="array" ref="C12">_xll.AFBI.ALLOCATION.MINIMUM(portfolio, R_)</f>
        <v>6.6440379729176513</v>
      </c>
      <c r="I12">
        <f t="shared" ca="1" si="4"/>
        <v>1.4931067185641829</v>
      </c>
      <c r="J12">
        <f t="shared" ca="1" si="2"/>
        <v>1.7050068742302997</v>
      </c>
      <c r="K12">
        <f t="shared" ca="1" si="2"/>
        <v>1.2012099530400246</v>
      </c>
      <c r="Q12">
        <v>1.2199462308238882</v>
      </c>
      <c r="R12">
        <v>1.7406951482664867</v>
      </c>
      <c r="S12">
        <v>1.2555387658700483</v>
      </c>
      <c r="V12">
        <f>V4-V8</f>
        <v>-8.0491169285323849E-16</v>
      </c>
      <c r="W12">
        <f>W4-W8</f>
        <v>-3.0813025742038036E-16</v>
      </c>
    </row>
    <row r="13" spans="2:23" x14ac:dyDescent="0.25">
      <c r="I13">
        <f t="shared" ca="1" si="4"/>
        <v>1.8896824886870793</v>
      </c>
      <c r="J13">
        <f t="shared" ca="1" si="2"/>
        <v>1.2708764922658904</v>
      </c>
      <c r="K13">
        <f t="shared" ca="1" si="2"/>
        <v>1.1652073514019605</v>
      </c>
      <c r="Q13">
        <v>1.7151340649864826</v>
      </c>
      <c r="R13">
        <v>1.9773277051529012</v>
      </c>
      <c r="S13">
        <v>1.9333912408748204</v>
      </c>
      <c r="W13">
        <f>W5-W9</f>
        <v>-2.4980018054066022E-16</v>
      </c>
    </row>
    <row r="14" spans="2:23" x14ac:dyDescent="0.25">
      <c r="B14" s="1" t="s">
        <v>1</v>
      </c>
      <c r="C14" s="9">
        <v>10</v>
      </c>
      <c r="D14" s="19">
        <f>SQRT(SUMPRODUCT(MMULT(weight,Cov),weight))</f>
        <v>10.000000004201645</v>
      </c>
      <c r="I14">
        <f t="shared" ca="1" si="4"/>
        <v>1.9616676478270008</v>
      </c>
      <c r="J14">
        <f t="shared" ca="1" si="2"/>
        <v>1.3752475932329398</v>
      </c>
      <c r="K14">
        <f t="shared" ca="1" si="2"/>
        <v>1.6921919441921587</v>
      </c>
      <c r="Q14">
        <v>1.1151597871905503</v>
      </c>
      <c r="R14">
        <v>1.0412145161602686</v>
      </c>
      <c r="S14">
        <v>1.6359526472504462</v>
      </c>
    </row>
    <row r="15" spans="2:23" x14ac:dyDescent="0.25">
      <c r="B15" s="1" t="s">
        <v>6</v>
      </c>
      <c r="C15" s="5" cm="1">
        <f t="array" ref="C15:G15">_xll.AFBI.ALLOCATION.MAXIMIZE(sigma, ER, Cov,  lower,upper)</f>
        <v>23.823610052475608</v>
      </c>
      <c r="D15" s="5">
        <v>-0.39158416934868195</v>
      </c>
      <c r="E15" s="5">
        <v>-22.432025883126929</v>
      </c>
      <c r="F15" s="6">
        <v>1.4881469506830507</v>
      </c>
      <c r="G15" s="6">
        <v>2.2756052233738444E-2</v>
      </c>
      <c r="I15">
        <f t="shared" ca="1" si="4"/>
        <v>1.9680775475466059</v>
      </c>
      <c r="J15">
        <f t="shared" ca="1" si="2"/>
        <v>1.3543967255698939</v>
      </c>
      <c r="K15">
        <f t="shared" ca="1" si="2"/>
        <v>1.242596543554126</v>
      </c>
      <c r="Q15">
        <v>1.8969500821504357</v>
      </c>
      <c r="R15">
        <v>1.2613620731693187</v>
      </c>
      <c r="S15">
        <v>1.4718076548657861</v>
      </c>
    </row>
    <row r="16" spans="2:23" x14ac:dyDescent="0.25">
      <c r="B16" s="7" t="s">
        <v>12</v>
      </c>
      <c r="C16" s="5" cm="1">
        <f t="array" ref="C16">_xll.AFBI.ALLOCATION.MAXIMUM(portfolio, sigma)</f>
        <v>3.763752175969119</v>
      </c>
      <c r="I16">
        <f t="shared" ca="1" si="4"/>
        <v>1.4928350960301886</v>
      </c>
      <c r="J16">
        <f t="shared" ca="1" si="2"/>
        <v>1.9956394401391671</v>
      </c>
      <c r="K16">
        <f t="shared" ca="1" si="2"/>
        <v>1.0627497482918997</v>
      </c>
      <c r="Q16">
        <v>1.2178584677796958</v>
      </c>
      <c r="R16">
        <v>1.0457368707176511</v>
      </c>
      <c r="S16">
        <v>1.4073504844857792</v>
      </c>
    </row>
    <row r="17" spans="5:19" x14ac:dyDescent="0.25">
      <c r="G17" s="2"/>
      <c r="I17">
        <f t="shared" ca="1" si="4"/>
        <v>1.3879119452706656</v>
      </c>
      <c r="J17">
        <f t="shared" ca="1" si="2"/>
        <v>1.3484320955631302</v>
      </c>
      <c r="K17">
        <f t="shared" ca="1" si="2"/>
        <v>1.6829105892192202</v>
      </c>
      <c r="Q17">
        <v>1.8053708137907278</v>
      </c>
      <c r="R17">
        <v>1.5831177414364979</v>
      </c>
      <c r="S17">
        <v>1.891053538016314</v>
      </c>
    </row>
    <row r="18" spans="5:19" x14ac:dyDescent="0.25">
      <c r="I18">
        <f t="shared" ca="1" si="4"/>
        <v>1.3810161050357077</v>
      </c>
      <c r="J18">
        <f t="shared" ca="1" si="2"/>
        <v>1.5495511618132514</v>
      </c>
      <c r="K18">
        <f t="shared" ca="1" si="2"/>
        <v>1.7721839338422432</v>
      </c>
      <c r="Q18">
        <v>1.8691417890589197</v>
      </c>
      <c r="R18">
        <v>1.706983089981714</v>
      </c>
      <c r="S18">
        <v>1.1029108665637288</v>
      </c>
    </row>
    <row r="19" spans="5:19" x14ac:dyDescent="0.25">
      <c r="I19">
        <f t="shared" ca="1" si="4"/>
        <v>1.2447341583181719</v>
      </c>
      <c r="J19">
        <f t="shared" ca="1" si="2"/>
        <v>1.6805332402113993</v>
      </c>
      <c r="K19">
        <f t="shared" ca="1" si="2"/>
        <v>1.3225458596570108</v>
      </c>
      <c r="Q19">
        <v>1.6304399711826241</v>
      </c>
      <c r="R19">
        <v>1.7320127005330175</v>
      </c>
      <c r="S19">
        <v>1.0944561667368395</v>
      </c>
    </row>
    <row r="20" spans="5:19" x14ac:dyDescent="0.25">
      <c r="I20">
        <f t="shared" ca="1" si="4"/>
        <v>1.4750420165359119</v>
      </c>
      <c r="J20">
        <f t="shared" ca="1" si="2"/>
        <v>1.3822984288180267</v>
      </c>
      <c r="K20">
        <f t="shared" ca="1" si="2"/>
        <v>1.1238939469711331</v>
      </c>
      <c r="Q20">
        <v>1.9210617726905115</v>
      </c>
      <c r="R20">
        <v>1.9378169377402177</v>
      </c>
      <c r="S20">
        <v>1.2938579832855246</v>
      </c>
    </row>
    <row r="21" spans="5:19" x14ac:dyDescent="0.25">
      <c r="E21">
        <v>-100</v>
      </c>
      <c r="I21">
        <f t="shared" ca="1" si="4"/>
        <v>1.757880398473761</v>
      </c>
      <c r="J21">
        <f t="shared" ca="1" si="2"/>
        <v>1.6779636803663458</v>
      </c>
      <c r="K21">
        <f t="shared" ca="1" si="2"/>
        <v>1.2026032542521317</v>
      </c>
      <c r="Q21">
        <v>1.9669020224222367</v>
      </c>
      <c r="R21">
        <v>1.0653438308378402</v>
      </c>
      <c r="S21">
        <v>1.1982429441733133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Cov</vt:lpstr>
      <vt:lpstr>ER</vt:lpstr>
      <vt:lpstr>lower</vt:lpstr>
      <vt:lpstr>portfolio</vt:lpstr>
      <vt:lpstr>R_</vt:lpstr>
      <vt:lpstr>sigma</vt:lpstr>
      <vt:lpstr>upper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1009 Dev</cp:lastModifiedBy>
  <dcterms:created xsi:type="dcterms:W3CDTF">2021-10-20T10:05:25Z</dcterms:created>
  <dcterms:modified xsi:type="dcterms:W3CDTF">2021-10-29T17:07:54Z</dcterms:modified>
</cp:coreProperties>
</file>