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option\"/>
    </mc:Choice>
  </mc:AlternateContent>
  <xr:revisionPtr revIDLastSave="0" documentId="8_{D3F75AF9-673D-48C5-8193-5AAD039CBA6C}" xr6:coauthVersionLast="46" xr6:coauthVersionMax="46" xr10:uidLastSave="{00000000-0000-0000-0000-000000000000}"/>
  <bookViews>
    <workbookView xWindow="5370" yWindow="1950" windowWidth="17685" windowHeight="10470" xr2:uid="{A36435E9-AA0E-43AE-A0D8-1969BF824CE7}"/>
  </bookViews>
  <sheets>
    <sheet name="XLL_OPTION" sheetId="1" r:id="rId1"/>
    <sheet name="OPTION.CALL.DELTA" sheetId="20" r:id="rId2"/>
    <sheet name="OPTION.CALL.VALUE" sheetId="19" r:id="rId3"/>
    <sheet name="OPTION.DELTA" sheetId="18" r:id="rId4"/>
    <sheet name="OPTION.GAMMA" sheetId="17" r:id="rId5"/>
    <sheet name="OPTION.IMPLIED" sheetId="16" r:id="rId6"/>
    <sheet name="OPTION.MONEYNESS" sheetId="15" r:id="rId7"/>
    <sheet name="OPTION.PUT.VALUE" sheetId="14" r:id="rId8"/>
    <sheet name="OPTION.VALUE" sheetId="13" r:id="rId9"/>
    <sheet name="OPTION.VEGA" sheetId="12" r:id="rId10"/>
    <sheet name="VARIATE.CDF" sheetId="11" r:id="rId11"/>
    <sheet name="VARIATE.CUMULANT" sheetId="10" r:id="rId12"/>
    <sheet name="VARIATE.EDF" sheetId="9" r:id="rId13"/>
    <sheet name="VARIATE.PDF" sheetId="8" r:id="rId14"/>
    <sheet name="VARIATE.AFFINE" sheetId="7" r:id="rId15"/>
    <sheet name="VARIATE.LOGISTIC" sheetId="6" r:id="rId16"/>
    <sheet name="VARIATE.NORMAL" sheetId="5" r:id="rId17"/>
    <sheet name="VARIATE.NORMALIZE" sheetId="4" r:id="rId18"/>
    <sheet name="EVAL" sheetId="3" r:id="rId19"/>
    <sheet name="XLL.ALERT.LEVEL" sheetId="2" r:id="rId20"/>
  </sheets>
  <definedNames>
    <definedName name="\VARIATE.AFFINE_" localSheetId="14">VARIATE.AFFINE!$C$4</definedName>
    <definedName name="\VARIATE.LOGISTIC_" localSheetId="15">VARIATE.LOGISTIC!$C$4</definedName>
    <definedName name="\VARIATE.NORMAL_" localSheetId="16">VARIATE.NORMAL!$C$4</definedName>
    <definedName name="\VARIATE.NORMALIZE_" localSheetId="17">VARIATE.NORMALIZE!$C$4</definedName>
    <definedName name="a" localSheetId="15">VARIATE.LOGISTIC!$C$5</definedName>
    <definedName name="b" localSheetId="15">VARIATE.LOGISTIC!$C$6</definedName>
    <definedName name="eps" localSheetId="5">OPTION.IMPLIED!$C$11</definedName>
    <definedName name="EVAL_" localSheetId="18">EVAL!$C$4</definedName>
    <definedName name="f" localSheetId="1">'OPTION.CALL.DELTA'!$C$6</definedName>
    <definedName name="f" localSheetId="2">'OPTION.CALL.VALUE'!$C$6</definedName>
    <definedName name="f" localSheetId="3">OPTION.DELTA!$C$6</definedName>
    <definedName name="f" localSheetId="4">OPTION.GAMMA!$C$6</definedName>
    <definedName name="f" localSheetId="5">OPTION.IMPLIED!$C$6</definedName>
    <definedName name="f" localSheetId="6">OPTION.MONEYNESS!$C$6</definedName>
    <definedName name="f" localSheetId="7">'OPTION.PUT.VALUE'!$C$6</definedName>
    <definedName name="f" localSheetId="8">OPTION.VALUE!$C$6</definedName>
    <definedName name="f" localSheetId="9">OPTION.VEGA!$C$6</definedName>
    <definedName name="h" localSheetId="14">VARIATE.AFFINE!$C$5</definedName>
    <definedName name="h" localSheetId="17">VARIATE.NORMALIZE!$C$5</definedName>
    <definedName name="k" localSheetId="1">'OPTION.CALL.DELTA'!$C$8</definedName>
    <definedName name="k" localSheetId="2">'OPTION.CALL.VALUE'!$C$8</definedName>
    <definedName name="k" localSheetId="3">OPTION.DELTA!$C$8</definedName>
    <definedName name="k" localSheetId="4">OPTION.GAMMA!$C$8</definedName>
    <definedName name="k" localSheetId="5">OPTION.IMPLIED!$C$8</definedName>
    <definedName name="k" localSheetId="6">OPTION.MONEYNESS!$C$8</definedName>
    <definedName name="k" localSheetId="7">'OPTION.PUT.VALUE'!$C$8</definedName>
    <definedName name="k" localSheetId="8">OPTION.VALUE!$C$8</definedName>
    <definedName name="k" localSheetId="9">OPTION.VEGA!$C$8</definedName>
    <definedName name="level" localSheetId="19">'XLL.ALERT.LEVEL'!$C$5</definedName>
    <definedName name="m" localSheetId="1">'OPTION.CALL.DELTA'!$C$5</definedName>
    <definedName name="m" localSheetId="2">'OPTION.CALL.VALUE'!$C$5</definedName>
    <definedName name="m" localSheetId="3">OPTION.DELTA!$C$5</definedName>
    <definedName name="m" localSheetId="4">OPTION.GAMMA!$C$5</definedName>
    <definedName name="m" localSheetId="5">OPTION.IMPLIED!$C$5</definedName>
    <definedName name="m" localSheetId="6">OPTION.MONEYNESS!$C$5</definedName>
    <definedName name="m" localSheetId="7">'OPTION.PUT.VALUE'!$C$5</definedName>
    <definedName name="m" localSheetId="8">OPTION.VALUE!$C$5</definedName>
    <definedName name="m" localSheetId="9">OPTION.VEGA!$C$5</definedName>
    <definedName name="m" localSheetId="10">VARIATE.CDF!$C$5</definedName>
    <definedName name="m" localSheetId="11">VARIATE.CUMULANT!$C$5</definedName>
    <definedName name="m" localSheetId="12">VARIATE.EDF!$C$5</definedName>
    <definedName name="m" localSheetId="13">VARIATE.PDF!$C$5</definedName>
    <definedName name="mu" localSheetId="14">VARIATE.AFFINE!$C$6</definedName>
    <definedName name="mu" localSheetId="16">VARIATE.NORMAL!$C$5</definedName>
    <definedName name="n" localSheetId="5">OPTION.IMPLIED!$C$10</definedName>
    <definedName name="n" localSheetId="10">VARIATE.CDF!$C$8</definedName>
    <definedName name="n" localSheetId="11">VARIATE.CUMULANT!$C$7</definedName>
    <definedName name="OPTION.CALL.DELTA_" localSheetId="1">'OPTION.CALL.DELTA'!$C$4</definedName>
    <definedName name="OPTION.CALL.VALUE_" localSheetId="2">'OPTION.CALL.VALUE'!$C$4</definedName>
    <definedName name="OPTION.DELTA_" localSheetId="3">OPTION.DELTA!$C$4</definedName>
    <definedName name="OPTION.GAMMA_" localSheetId="4">OPTION.GAMMA!$C$4</definedName>
    <definedName name="OPTION.IMPLIED_" localSheetId="5">OPTION.IMPLIED!$C$4</definedName>
    <definedName name="OPTION.MONEYNESS_" localSheetId="6">OPTION.MONEYNESS!$C$4</definedName>
    <definedName name="OPTION.PUT.VALUE_" localSheetId="7">'OPTION.PUT.VALUE'!$C$4</definedName>
    <definedName name="OPTION.VALUE_" localSheetId="8">OPTION.VALUE!$C$4</definedName>
    <definedName name="OPTION.VEGA_" localSheetId="9">OPTION.VEGA!$C$4</definedName>
    <definedName name="s" localSheetId="1">'OPTION.CALL.DELTA'!$C$7</definedName>
    <definedName name="s" localSheetId="2">'OPTION.CALL.VALUE'!$C$7</definedName>
    <definedName name="s" localSheetId="3">OPTION.DELTA!$C$7</definedName>
    <definedName name="s" localSheetId="4">OPTION.GAMMA!$C$7</definedName>
    <definedName name="s" localSheetId="5">OPTION.IMPLIED!$C$9</definedName>
    <definedName name="s" localSheetId="6">OPTION.MONEYNESS!$C$7</definedName>
    <definedName name="s" localSheetId="7">'OPTION.PUT.VALUE'!$C$7</definedName>
    <definedName name="s" localSheetId="8">OPTION.VALUE!$C$7</definedName>
    <definedName name="s" localSheetId="9">OPTION.VEGA!$C$7</definedName>
    <definedName name="s" localSheetId="10">VARIATE.CDF!$C$7</definedName>
    <definedName name="s" localSheetId="11">VARIATE.CUMULANT!$C$6</definedName>
    <definedName name="s" localSheetId="12">VARIATE.EDF!$C$6</definedName>
    <definedName name="s" localSheetId="13">VARIATE.PDF!$C$7</definedName>
    <definedName name="sigma" localSheetId="14">VARIATE.AFFINE!$C$7</definedName>
    <definedName name="sigma" localSheetId="16">VARIATE.NORMAL!$C$6</definedName>
    <definedName name="str" localSheetId="18">EVAL!$C$5</definedName>
    <definedName name="v" localSheetId="5">OPTION.IMPLIED!$C$7</definedName>
    <definedName name="VARIATE.CDF_" localSheetId="10">VARIATE.CDF!$C$4</definedName>
    <definedName name="VARIATE.CUMULANT_" localSheetId="11">VARIATE.CUMULANT!$C$4</definedName>
    <definedName name="VARIATE.EDF_" localSheetId="12">VARIATE.EDF!$C$4</definedName>
    <definedName name="VARIATE.PDF_" localSheetId="13">VARIATE.PDF!$C$4</definedName>
    <definedName name="x" localSheetId="10">VARIATE.CDF!$C$6</definedName>
    <definedName name="x" localSheetId="12">VARIATE.EDF!$C$7</definedName>
    <definedName name="x" localSheetId="13">VARIATE.PDF!$C$6</definedName>
    <definedName name="XLL.ALERT.LEVEL_" localSheetId="19">'XLL.ALERT.LEVEL'!$C$4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 a="1"/>
  <c r="B25" i="1" a="1"/>
  <c r="B23" i="1" a="1"/>
  <c r="B21" i="1" a="1"/>
  <c r="B19" i="1" a="1"/>
  <c r="B14" i="1" a="1"/>
  <c r="B12" i="1" a="1"/>
  <c r="B10" i="1" a="1"/>
  <c r="B8" i="1" a="1"/>
  <c r="B6" i="1" a="1"/>
  <c r="B24" i="1" a="1"/>
  <c r="C5" i="4" a="1"/>
  <c r="B29" i="1" a="1"/>
  <c r="B22" i="1" a="1"/>
  <c r="B20" i="1" a="1"/>
  <c r="B18" i="1" a="1"/>
  <c r="B13" i="1" a="1"/>
  <c r="B11" i="1" a="1"/>
  <c r="B9" i="1" a="1"/>
  <c r="B7" i="1" a="1"/>
  <c r="C5" i="20" a="1"/>
  <c r="C5" i="19" a="1"/>
  <c r="C5" i="18" a="1"/>
  <c r="C5" i="17" a="1"/>
  <c r="C5" i="16" a="1"/>
  <c r="C5" i="15" a="1"/>
  <c r="C5" i="14" a="1"/>
  <c r="C5" i="13" a="1"/>
  <c r="C5" i="12" a="1"/>
  <c r="C5" i="11" a="1"/>
  <c r="C5" i="10" a="1"/>
  <c r="C5" i="9" a="1"/>
  <c r="C5" i="8" a="1"/>
  <c r="C5" i="7" a="1"/>
  <c r="C4" i="6" a="1"/>
  <c r="C4" i="3" a="1"/>
  <c r="C4" i="5" a="1"/>
  <c r="C4" i="2" a="1"/>
  <c r="C4" i="2" l="1"/>
  <c r="C4" i="5"/>
  <c r="C4" i="3"/>
  <c r="C4" i="6"/>
  <c r="C5" i="7"/>
  <c r="C5" i="8"/>
  <c r="C5" i="9"/>
  <c r="C5" i="10"/>
  <c r="C5" i="11"/>
  <c r="C5" i="12"/>
  <c r="C5" i="13"/>
  <c r="C5" i="14"/>
  <c r="C5" i="15"/>
  <c r="C5" i="16"/>
  <c r="C5" i="17"/>
  <c r="C5" i="18"/>
  <c r="C5" i="19"/>
  <c r="C5" i="20"/>
  <c r="B7" i="1"/>
  <c r="B9" i="1"/>
  <c r="B11" i="1"/>
  <c r="B13" i="1"/>
  <c r="B18" i="1"/>
  <c r="B20" i="1"/>
  <c r="B22" i="1"/>
  <c r="B29" i="1"/>
  <c r="C5" i="4"/>
  <c r="B24" i="1"/>
  <c r="B6" i="1"/>
  <c r="B8" i="1"/>
  <c r="B10" i="1"/>
  <c r="B12" i="1"/>
  <c r="B14" i="1"/>
  <c r="B19" i="1"/>
  <c r="B21" i="1"/>
  <c r="B23" i="1"/>
  <c r="B25" i="1"/>
  <c r="B30" i="1"/>
  <c r="C4" i="7" a="1"/>
  <c r="C4" i="11" a="1"/>
  <c r="C4" i="15" a="1"/>
  <c r="C4" i="19" a="1"/>
  <c r="C4" i="8" a="1"/>
  <c r="C4" i="12" a="1"/>
  <c r="C4" i="16" a="1"/>
  <c r="C4" i="20" a="1"/>
  <c r="C4" i="9" a="1"/>
  <c r="C4" i="13" a="1"/>
  <c r="C4" i="17" a="1"/>
  <c r="C4" i="4" a="1"/>
  <c r="C4" i="10" a="1"/>
  <c r="C4" i="14" a="1"/>
  <c r="C4" i="18" a="1"/>
  <c r="C4" i="18" l="1"/>
  <c r="C4" i="14"/>
  <c r="C4" i="10"/>
  <c r="C4" i="4"/>
  <c r="C4" i="17"/>
  <c r="C4" i="13"/>
  <c r="C4" i="9"/>
  <c r="C4" i="20"/>
  <c r="C4" i="16"/>
  <c r="C4" i="12"/>
  <c r="C4" i="8"/>
  <c r="C4" i="19"/>
  <c r="C4" i="15"/>
  <c r="C4" i="11"/>
  <c r="C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<sst xmlns="http://schemas.openxmlformats.org/spreadsheetml/2006/main" count="218" uniqueCount="110">
  <si>
    <t>XLL.ALERT.LEVEL function</t>
  </si>
  <si>
    <t>Set the current alert level using a mask and return the old mask.</t>
  </si>
  <si>
    <t>XLL.ALERT.LEVEL</t>
  </si>
  <si>
    <t>level</t>
  </si>
  <si>
    <t>is the alert level mask to set.</t>
  </si>
  <si>
    <t>EVAL function</t>
  </si>
  <si>
    <t>Call xlfEvaluate on string.</t>
  </si>
  <si>
    <t>EVAL</t>
  </si>
  <si>
    <t>str</t>
  </si>
  <si>
    <t>1 + 2</t>
  </si>
  <si>
    <t>is a string to be evaluated.</t>
  </si>
  <si>
    <t>\VARIATE.NORMALIZE function</t>
  </si>
  <si>
    <t>Return a handle to the variate normalized to mean 0 and variance 1.</t>
  </si>
  <si>
    <t>\VARIATE.NORMALIZE</t>
  </si>
  <si>
    <t>h</t>
  </si>
  <si>
    <t>is a handle to a variate.</t>
  </si>
  <si>
    <t>\VARIATE.NORMAL function</t>
  </si>
  <si>
    <t>Return handle to normal variate.</t>
  </si>
  <si>
    <t>\VARIATE.NORMAL</t>
  </si>
  <si>
    <t>mu</t>
  </si>
  <si>
    <t>is the mean. Defalt is 0.</t>
  </si>
  <si>
    <t>sigma</t>
  </si>
  <si>
    <t>is the standard deviation. Default is 1.</t>
  </si>
  <si>
    <t>\VARIATE.LOGISTIC function</t>
  </si>
  <si>
    <t>Return handle to generalized logistic variate.</t>
  </si>
  <si>
    <t>\VARIATE.LOGISTIC</t>
  </si>
  <si>
    <t>a</t>
  </si>
  <si>
    <t>is the alpha parameter. Default is 1.</t>
  </si>
  <si>
    <t>b</t>
  </si>
  <si>
    <t>is the beta parameter. Default is 1.</t>
  </si>
  <si>
    <t>\VARIATE.AFFINE function</t>
  </si>
  <si>
    <t>Return a handle to the variate μ + σX.</t>
  </si>
  <si>
    <t>\VARIATE.AFFINE</t>
  </si>
  <si>
    <t>is the location parameter.</t>
  </si>
  <si>
    <t>is the scale parameter. Default is 1.</t>
  </si>
  <si>
    <t>VARIATE.PDF function</t>
  </si>
  <si>
    <t>Return the transformed probability density at x.</t>
  </si>
  <si>
    <t>VARIATE.PDF</t>
  </si>
  <si>
    <t>m</t>
  </si>
  <si>
    <t>is a handle to the variate.</t>
  </si>
  <si>
    <t>x</t>
  </si>
  <si>
    <t>is the value.</t>
  </si>
  <si>
    <t>s</t>
  </si>
  <si>
    <t>is the Esscher transform parameter. Default is 0.</t>
  </si>
  <si>
    <t>VARIATE.EDF function</t>
  </si>
  <si>
    <t>Return the derivative of the transformed distribution with respect to s.</t>
  </si>
  <si>
    <t>VARIATE.EDF</t>
  </si>
  <si>
    <t>VARIATE.CUMULANT function</t>
  </si>
  <si>
    <t>Return n-th derivative of cumulant at s.</t>
  </si>
  <si>
    <t>VARIATE.CUMULANT</t>
  </si>
  <si>
    <t>n</t>
  </si>
  <si>
    <t>is the derivative. Default is 0.</t>
  </si>
  <si>
    <t>VARIATE.CDF function</t>
  </si>
  <si>
    <t>Return the n-th derivative of the transformed cumulative distribution function at x.</t>
  </si>
  <si>
    <t>VARIATE.CDF</t>
  </si>
  <si>
    <t>is a handle to the variate</t>
  </si>
  <si>
    <t>is the value</t>
  </si>
  <si>
    <t>OPTION.VEGA function</t>
  </si>
  <si>
    <t>Return the option vega.</t>
  </si>
  <si>
    <t>OPTION.VEGA</t>
  </si>
  <si>
    <t>f</t>
  </si>
  <si>
    <t>is the forward.</t>
  </si>
  <si>
    <t>is the vol.</t>
  </si>
  <si>
    <t>k</t>
  </si>
  <si>
    <t>is the put strike.</t>
  </si>
  <si>
    <t>OPTION.VALUE function</t>
  </si>
  <si>
    <t>Return the call (k &gt; 0) or put (k &lt; 0) option value.</t>
  </si>
  <si>
    <t>OPTION.VALUE</t>
  </si>
  <si>
    <t>is the strike.</t>
  </si>
  <si>
    <t>OPTION.PUT.VALUE function</t>
  </si>
  <si>
    <t>Return the put option value.</t>
  </si>
  <si>
    <t>OPTION.PUT.VALUE</t>
  </si>
  <si>
    <t>OPTION.MONEYNESS function</t>
  </si>
  <si>
    <t>Return the option moneyness.</t>
  </si>
  <si>
    <t>OPTION.MONEYNESS</t>
  </si>
  <si>
    <t>is a handle to a model.</t>
  </si>
  <si>
    <t>OPTION.IMPLIED function</t>
  </si>
  <si>
    <t>Return the option implied vol.</t>
  </si>
  <si>
    <t>OPTION.IMPLIED</t>
  </si>
  <si>
    <t>v</t>
  </si>
  <si>
    <t>is the option value.</t>
  </si>
  <si>
    <t>is the initial vol guess. Default is 0.1</t>
  </si>
  <si>
    <t>is the maximum number of iterations. Default is 10.</t>
  </si>
  <si>
    <t>eps</t>
  </si>
  <si>
    <t>is value precision. Default is sqrt of machine epsilon.</t>
  </si>
  <si>
    <t>OPTION.GAMMA function</t>
  </si>
  <si>
    <t>Return the option gamma.</t>
  </si>
  <si>
    <t>OPTION.GAMMA</t>
  </si>
  <si>
    <t>OPTION.DELTA function</t>
  </si>
  <si>
    <t>Return the call (k &gt; 0) or put (k &lt; 0) option delta.</t>
  </si>
  <si>
    <t>OPTION.DELTA</t>
  </si>
  <si>
    <t>OPTION.CALL.VALUE function</t>
  </si>
  <si>
    <t>Return the call option value.</t>
  </si>
  <si>
    <t>OPTION.CALL.VALUE</t>
  </si>
  <si>
    <t>is the call strike.</t>
  </si>
  <si>
    <t>OPTION.CALL.DELTA function</t>
  </si>
  <si>
    <t>Return the call option delta.</t>
  </si>
  <si>
    <t>OPTION.CALL.DELTA</t>
  </si>
  <si>
    <t>XLL_OPTION</t>
  </si>
  <si>
    <t>All functions and macros having documentation.</t>
  </si>
  <si>
    <t>Category Option</t>
  </si>
  <si>
    <t>Function</t>
  </si>
  <si>
    <t>Description</t>
  </si>
  <si>
    <t>Category VARIATE</t>
  </si>
  <si>
    <t>Category XLL</t>
  </si>
  <si>
    <t>Macro</t>
  </si>
  <si>
    <t>XLL.PASTE.ARGS</t>
  </si>
  <si>
    <t>Paste function using default arguments.</t>
  </si>
  <si>
    <t>XLL.PASTE.BASIC</t>
  </si>
  <si>
    <t>Paste a function with default arguments. Shortcut Ctrl-Shift-B.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</si>
</sst>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indexed="9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18BCE"/>
      <rgbColor rgb="0000D1B1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1E2A-432F-49D1-857B-8DFBECE98874}">
  <dimension ref="B1:C33"/>
  <sheetViews>
    <sheetView showGridLines="0" tabSelected="1" workbookViewId="0">
      <selection activeCell="B1" sqref="B1"/>
    </sheetView>
  </sheetViews>
  <sheetFormatPr defaultRowHeight="15" x14ac:dyDescent="0.25"/>
  <cols>
    <col min="2" max="2" width="23.5703125" bestFit="1" customWidth="1"/>
    <col min="3" max="3" width="76.5703125" bestFit="1" customWidth="1"/>
  </cols>
  <sheetData>
    <row r="1" spans="2:3" s="1" customFormat="1" ht="31.5" x14ac:dyDescent="0.25">
      <c r="B1" s="1" t="s">
        <v>98</v>
      </c>
    </row>
    <row r="2" spans="2:3" x14ac:dyDescent="0.25">
      <c r="B2" t="s">
        <v>99</v>
      </c>
    </row>
    <row r="4" spans="2:3" ht="21" x14ac:dyDescent="0.35">
      <c r="B4" s="5" t="s">
        <v>100</v>
      </c>
    </row>
    <row r="5" spans="2:3" ht="17.25" x14ac:dyDescent="0.3">
      <c r="B5" s="6" t="s">
        <v>101</v>
      </c>
      <c r="C5" s="6" t="s">
        <v>102</v>
      </c>
    </row>
    <row r="6" spans="2:3" x14ac:dyDescent="0.25">
      <c r="B6" s="4" t="str" cm="1">
        <f t="array" aca="1" ref="B6" ca="1">HYPERLINK(CELL("address", OPTION.CALL.DELTA!OPTION.CALL.DELTA_), "OPTION.CALL.DELTA")</f>
        <v>OPTION.CALL.DELTA</v>
      </c>
      <c r="C6" t="s">
        <v>96</v>
      </c>
    </row>
    <row r="7" spans="2:3" x14ac:dyDescent="0.25">
      <c r="B7" s="4" t="str" cm="1">
        <f t="array" aca="1" ref="B7" ca="1">HYPERLINK(CELL("address", OPTION.CALL.VALUE!OPTION.CALL.VALUE_), "OPTION.CALL.VALUE")</f>
        <v>OPTION.CALL.VALUE</v>
      </c>
      <c r="C7" s="7" t="s">
        <v>92</v>
      </c>
    </row>
    <row r="8" spans="2:3" x14ac:dyDescent="0.25">
      <c r="B8" s="4" t="str" cm="1">
        <f t="array" aca="1" ref="B8" ca="1">HYPERLINK(CELL("address", OPTION.DELTA!OPTION.DELTA_), "OPTION.DELTA")</f>
        <v>OPTION.DELTA</v>
      </c>
      <c r="C8" t="s">
        <v>89</v>
      </c>
    </row>
    <row r="9" spans="2:3" x14ac:dyDescent="0.25">
      <c r="B9" s="4" t="str" cm="1">
        <f t="array" aca="1" ref="B9" ca="1">HYPERLINK(CELL("address", OPTION.GAMMA!OPTION.GAMMA_), "OPTION.GAMMA")</f>
        <v>OPTION.GAMMA</v>
      </c>
      <c r="C9" s="7" t="s">
        <v>86</v>
      </c>
    </row>
    <row r="10" spans="2:3" x14ac:dyDescent="0.25">
      <c r="B10" s="4" t="str" cm="1">
        <f t="array" aca="1" ref="B10" ca="1">HYPERLINK(CELL("address", OPTION.IMPLIED!OPTION.IMPLIED_), "OPTION.IMPLIED")</f>
        <v>OPTION.IMPLIED</v>
      </c>
      <c r="C10" t="s">
        <v>77</v>
      </c>
    </row>
    <row r="11" spans="2:3" x14ac:dyDescent="0.25">
      <c r="B11" s="4" t="str" cm="1">
        <f t="array" aca="1" ref="B11" ca="1">HYPERLINK(CELL("address", OPTION.MONEYNESS!OPTION.MONEYNESS_), "OPTION.MONEYNESS")</f>
        <v>OPTION.MONEYNESS</v>
      </c>
      <c r="C11" s="7" t="s">
        <v>73</v>
      </c>
    </row>
    <row r="12" spans="2:3" x14ac:dyDescent="0.25">
      <c r="B12" s="4" t="str" cm="1">
        <f t="array" aca="1" ref="B12" ca="1">HYPERLINK(CELL("address", OPTION.PUT.VALUE!OPTION.PUT.VALUE_), "OPTION.PUT.VALUE")</f>
        <v>OPTION.PUT.VALUE</v>
      </c>
      <c r="C12" t="s">
        <v>70</v>
      </c>
    </row>
    <row r="13" spans="2:3" x14ac:dyDescent="0.25">
      <c r="B13" s="4" t="str" cm="1">
        <f t="array" aca="1" ref="B13" ca="1">HYPERLINK(CELL("address", OPTION.VALUE!OPTION.VALUE_), "OPTION.VALUE")</f>
        <v>OPTION.VALUE</v>
      </c>
      <c r="C13" s="7" t="s">
        <v>66</v>
      </c>
    </row>
    <row r="14" spans="2:3" x14ac:dyDescent="0.25">
      <c r="B14" s="4" t="str" cm="1">
        <f t="array" aca="1" ref="B14" ca="1">HYPERLINK(CELL("address", OPTION.VEGA!OPTION.VEGA_), "OPTION.VEGA")</f>
        <v>OPTION.VEGA</v>
      </c>
      <c r="C14" t="s">
        <v>58</v>
      </c>
    </row>
    <row r="16" spans="2:3" ht="21" x14ac:dyDescent="0.35">
      <c r="B16" s="5" t="s">
        <v>103</v>
      </c>
    </row>
    <row r="17" spans="2:3" ht="17.25" x14ac:dyDescent="0.3">
      <c r="B17" s="6" t="s">
        <v>101</v>
      </c>
      <c r="C17" s="6" t="s">
        <v>102</v>
      </c>
    </row>
    <row r="18" spans="2:3" x14ac:dyDescent="0.25">
      <c r="B18" s="4" t="str" cm="1">
        <f t="array" aca="1" ref="B18" ca="1">HYPERLINK(CELL("address", VARIATE.CDF!VARIATE.CDF_), "VARIATE.CDF")</f>
        <v>VARIATE.CDF</v>
      </c>
      <c r="C18" t="s">
        <v>53</v>
      </c>
    </row>
    <row r="19" spans="2:3" x14ac:dyDescent="0.25">
      <c r="B19" s="4" t="str" cm="1">
        <f t="array" aca="1" ref="B19" ca="1">HYPERLINK(CELL("address", VARIATE.CUMULANT!VARIATE.CUMULANT_), "VARIATE.CUMULANT")</f>
        <v>VARIATE.CUMULANT</v>
      </c>
      <c r="C19" s="7" t="s">
        <v>48</v>
      </c>
    </row>
    <row r="20" spans="2:3" x14ac:dyDescent="0.25">
      <c r="B20" s="4" t="str" cm="1">
        <f t="array" aca="1" ref="B20" ca="1">HYPERLINK(CELL("address", VARIATE.EDF!VARIATE.EDF_), "VARIATE.EDF")</f>
        <v>VARIATE.EDF</v>
      </c>
      <c r="C20" t="s">
        <v>45</v>
      </c>
    </row>
    <row r="21" spans="2:3" x14ac:dyDescent="0.25">
      <c r="B21" s="4" t="str" cm="1">
        <f t="array" aca="1" ref="B21" ca="1">HYPERLINK(CELL("address", VARIATE.PDF!VARIATE.PDF_), "VARIATE.PDF")</f>
        <v>VARIATE.PDF</v>
      </c>
      <c r="C21" s="7" t="s">
        <v>36</v>
      </c>
    </row>
    <row r="22" spans="2:3" x14ac:dyDescent="0.25">
      <c r="B22" s="4" t="str" cm="1">
        <f t="array" aca="1" ref="B22" ca="1">HYPERLINK(CELL("address", VARIATE.AFFINE!\VARIATE.AFFINE_), "\VARIATE.AFFINE")</f>
        <v>\VARIATE.AFFINE</v>
      </c>
      <c r="C22" t="s">
        <v>31</v>
      </c>
    </row>
    <row r="23" spans="2:3" x14ac:dyDescent="0.25">
      <c r="B23" s="4" t="str" cm="1">
        <f t="array" aca="1" ref="B23" ca="1">HYPERLINK(CELL("address", VARIATE.LOGISTIC!\VARIATE.LOGISTIC_), "\VARIATE.LOGISTIC")</f>
        <v>\VARIATE.LOGISTIC</v>
      </c>
      <c r="C23" s="7" t="s">
        <v>24</v>
      </c>
    </row>
    <row r="24" spans="2:3" x14ac:dyDescent="0.25">
      <c r="B24" s="4" t="str" cm="1">
        <f t="array" aca="1" ref="B24" ca="1">HYPERLINK(CELL("address", VARIATE.NORMAL!\VARIATE.NORMAL_), "\VARIATE.NORMAL")</f>
        <v>\VARIATE.NORMAL</v>
      </c>
      <c r="C24" t="s">
        <v>17</v>
      </c>
    </row>
    <row r="25" spans="2:3" x14ac:dyDescent="0.25">
      <c r="B25" s="4" t="str" cm="1">
        <f t="array" aca="1" ref="B25" ca="1">HYPERLINK(CELL("address", VARIATE.NORMALIZE!\VARIATE.NORMALIZE_), "\VARIATE.NORMALIZE")</f>
        <v>\VARIATE.NORMALIZE</v>
      </c>
      <c r="C25" s="7" t="s">
        <v>12</v>
      </c>
    </row>
    <row r="27" spans="2:3" ht="21" x14ac:dyDescent="0.35">
      <c r="B27" s="5" t="s">
        <v>104</v>
      </c>
    </row>
    <row r="28" spans="2:3" ht="17.25" x14ac:dyDescent="0.3">
      <c r="B28" s="6" t="s">
        <v>101</v>
      </c>
      <c r="C28" s="6" t="s">
        <v>102</v>
      </c>
    </row>
    <row r="29" spans="2:3" x14ac:dyDescent="0.25">
      <c r="B29" s="4" t="str" cm="1">
        <f t="array" aca="1" ref="B29" ca="1">HYPERLINK(CELL("address", EVAL!EVAL_), "EVAL")</f>
        <v>EVAL</v>
      </c>
      <c r="C29" t="s">
        <v>6</v>
      </c>
    </row>
    <row r="30" spans="2:3" x14ac:dyDescent="0.25">
      <c r="B30" s="4" t="str" cm="1">
        <f t="array" aca="1" ref="B30" ca="1">HYPERLINK(CELL("address", XLL.ALERT.LEVEL!XLL.ALERT.LEVEL_), "XLL.ALERT.LEVEL")</f>
        <v>XLL.ALERT.LEVEL</v>
      </c>
      <c r="C30" s="7" t="s">
        <v>1</v>
      </c>
    </row>
    <row r="31" spans="2:3" ht="17.25" x14ac:dyDescent="0.3">
      <c r="B31" s="6" t="s">
        <v>105</v>
      </c>
      <c r="C31" s="6" t="s">
        <v>102</v>
      </c>
    </row>
    <row r="32" spans="2:3" x14ac:dyDescent="0.25">
      <c r="B32" s="4" t="s">
        <v>106</v>
      </c>
      <c r="C32" t="s">
        <v>107</v>
      </c>
    </row>
    <row r="33" spans="2:3" x14ac:dyDescent="0.25">
      <c r="B33" s="4" t="s">
        <v>108</v>
      </c>
      <c r="C33" s="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FD3C-B4BC-4316-A52A-F4046035CD91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95</v>
      </c>
    </row>
    <row r="2" spans="2:4" ht="17.25" x14ac:dyDescent="0.3">
      <c r="B2" s="2" t="s">
        <v>96</v>
      </c>
    </row>
    <row r="4" spans="2:4" x14ac:dyDescent="0.25">
      <c r="B4" s="3" t="s">
        <v>97</v>
      </c>
      <c r="C4" cm="1">
        <f t="array" ref="C4">_xll.OPTION.CALL.DELTA(m, f, s, k)</f>
        <v>0.51993880583837249</v>
      </c>
    </row>
    <row r="5" spans="2:4" x14ac:dyDescent="0.25">
      <c r="B5" s="4" t="s">
        <v>38</v>
      </c>
      <c r="C5" cm="1">
        <f t="array" ref="C5">_xll.\VARIATE.NORMAL()</f>
        <v>3112888717536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3A92-AFA2-430B-ABC5-562CCFA9B7CC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91</v>
      </c>
    </row>
    <row r="2" spans="2:4" ht="17.25" x14ac:dyDescent="0.3">
      <c r="B2" s="2" t="s">
        <v>92</v>
      </c>
    </row>
    <row r="4" spans="2:4" x14ac:dyDescent="0.25">
      <c r="B4" s="3" t="s">
        <v>93</v>
      </c>
      <c r="C4" cm="1">
        <f t="array" ref="C4">_xll.OPTION.CALL.VALUE(m, f, s, k)</f>
        <v>3.987761167674492</v>
      </c>
    </row>
    <row r="5" spans="2:4" x14ac:dyDescent="0.25">
      <c r="B5" s="4" t="s">
        <v>38</v>
      </c>
      <c r="C5" cm="1">
        <f t="array" ref="C5">_xll.\VARIATE.NORMAL()</f>
        <v>3112888763616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5553-BF9E-4BB2-8698-8F226CCAE4DC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88</v>
      </c>
    </row>
    <row r="2" spans="2:4" ht="17.25" x14ac:dyDescent="0.3">
      <c r="B2" s="2" t="s">
        <v>89</v>
      </c>
    </row>
    <row r="4" spans="2:4" x14ac:dyDescent="0.25">
      <c r="B4" s="3" t="s">
        <v>90</v>
      </c>
      <c r="C4" cm="1">
        <f t="array" ref="C4">_xll.OPTION.DELTA(m, f, s, k)</f>
        <v>0.51993880583837249</v>
      </c>
    </row>
    <row r="5" spans="2:4" x14ac:dyDescent="0.25">
      <c r="B5" s="4" t="s">
        <v>38</v>
      </c>
      <c r="C5" cm="1">
        <f t="array" ref="C5">_xll.\VARIATE.NORMAL()</f>
        <v>3112888762752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2FB1-C332-449E-A9B8-F0A8166DFDD3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85</v>
      </c>
    </row>
    <row r="2" spans="2:4" ht="17.25" x14ac:dyDescent="0.3">
      <c r="B2" s="2" t="s">
        <v>86</v>
      </c>
    </row>
    <row r="4" spans="2:4" x14ac:dyDescent="0.25">
      <c r="B4" s="3" t="s">
        <v>87</v>
      </c>
      <c r="C4" cm="1">
        <f t="array" ref="C4">_xll.OPTION.GAMMA(m, f, s, k)</f>
        <v>3.9844391409476397E-2</v>
      </c>
    </row>
    <row r="5" spans="2:4" x14ac:dyDescent="0.25">
      <c r="B5" s="4" t="s">
        <v>38</v>
      </c>
      <c r="C5" cm="1">
        <f t="array" ref="C5">_xll.\VARIATE.NORMAL()</f>
        <v>3112888760832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B0E8-4649-4E62-97BB-64AE5E9DF750}">
  <dimension ref="B1:D11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76</v>
      </c>
    </row>
    <row r="2" spans="2:4" ht="17.25" x14ac:dyDescent="0.3">
      <c r="B2" s="2" t="s">
        <v>77</v>
      </c>
    </row>
    <row r="4" spans="2:4" x14ac:dyDescent="0.25">
      <c r="B4" s="3" t="s">
        <v>78</v>
      </c>
      <c r="C4" cm="1">
        <f t="array" ref="C4">_xll.OPTION.IMPLIED(m, f, v, k, s, n, eps)</f>
        <v>9.9805213045049898E-2</v>
      </c>
    </row>
    <row r="5" spans="2:4" x14ac:dyDescent="0.25">
      <c r="B5" s="4" t="s">
        <v>38</v>
      </c>
      <c r="C5" cm="1">
        <f t="array" ref="C5">_xll.\VARIATE.NORMAL()</f>
        <v>3112888758624</v>
      </c>
      <c r="D5" t="s">
        <v>75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79</v>
      </c>
      <c r="C7">
        <v>3.98</v>
      </c>
      <c r="D7" t="s">
        <v>80</v>
      </c>
    </row>
    <row r="8" spans="2:4" x14ac:dyDescent="0.25">
      <c r="B8" s="4" t="s">
        <v>63</v>
      </c>
      <c r="C8">
        <v>100</v>
      </c>
      <c r="D8" t="s">
        <v>68</v>
      </c>
    </row>
    <row r="9" spans="2:4" x14ac:dyDescent="0.25">
      <c r="B9" s="4" t="s">
        <v>42</v>
      </c>
      <c r="C9">
        <v>0.1</v>
      </c>
      <c r="D9" t="s">
        <v>81</v>
      </c>
    </row>
    <row r="10" spans="2:4" x14ac:dyDescent="0.25">
      <c r="B10" s="4" t="s">
        <v>50</v>
      </c>
      <c r="D10" t="s">
        <v>82</v>
      </c>
    </row>
    <row r="11" spans="2:4" x14ac:dyDescent="0.25">
      <c r="B11" s="4" t="s">
        <v>83</v>
      </c>
      <c r="D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5663-8761-49C5-83EE-6264C717A9AA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72</v>
      </c>
    </row>
    <row r="2" spans="2:4" ht="17.25" x14ac:dyDescent="0.3">
      <c r="B2" s="2" t="s">
        <v>73</v>
      </c>
    </row>
    <row r="4" spans="2:4" x14ac:dyDescent="0.25">
      <c r="B4" s="3" t="s">
        <v>74</v>
      </c>
      <c r="C4" cm="1">
        <f t="array" ref="C4">_xll.OPTION.MONEYNESS(m, f, s, k)</f>
        <v>5.000000000000001E-2</v>
      </c>
    </row>
    <row r="5" spans="2:4" x14ac:dyDescent="0.25">
      <c r="B5" s="4" t="s">
        <v>38</v>
      </c>
      <c r="C5" cm="1">
        <f t="array" ref="C5">_xll.\VARIATE.NORMAL()</f>
        <v>3112888749312</v>
      </c>
      <c r="D5" t="s">
        <v>75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AA86-7839-4591-BB6E-9F6ADEB43279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69</v>
      </c>
    </row>
    <row r="2" spans="2:4" ht="17.25" x14ac:dyDescent="0.3">
      <c r="B2" s="2" t="s">
        <v>70</v>
      </c>
    </row>
    <row r="4" spans="2:4" x14ac:dyDescent="0.25">
      <c r="B4" s="3" t="s">
        <v>71</v>
      </c>
      <c r="C4" cm="1">
        <f t="array" ref="C4">_xll.OPTION.PUT.VALUE(m, f, s, k)</f>
        <v>3.987761167674492</v>
      </c>
    </row>
    <row r="5" spans="2:4" x14ac:dyDescent="0.25">
      <c r="B5" s="4" t="s">
        <v>38</v>
      </c>
      <c r="C5" cm="1">
        <f t="array" ref="C5">_xll.\VARIATE.NORMAL()</f>
        <v>3112888748640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73B9-B42B-4F61-8A83-87D351678103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65</v>
      </c>
    </row>
    <row r="2" spans="2:4" ht="17.25" x14ac:dyDescent="0.3">
      <c r="B2" s="2" t="s">
        <v>66</v>
      </c>
    </row>
    <row r="4" spans="2:4" x14ac:dyDescent="0.25">
      <c r="B4" s="3" t="s">
        <v>67</v>
      </c>
      <c r="C4" cm="1">
        <f t="array" ref="C4">_xll.OPTION.VALUE(m, f, s, k)</f>
        <v>3.987761167674492</v>
      </c>
    </row>
    <row r="5" spans="2:4" x14ac:dyDescent="0.25">
      <c r="B5" s="4" t="s">
        <v>38</v>
      </c>
      <c r="C5" cm="1">
        <f t="array" ref="C5">_xll.\VARIATE.NORMAL()</f>
        <v>3112888745856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29E3-0169-4E72-964F-9D24D7FE83E9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57</v>
      </c>
    </row>
    <row r="2" spans="2:4" ht="17.25" x14ac:dyDescent="0.3">
      <c r="B2" s="2" t="s">
        <v>58</v>
      </c>
    </row>
    <row r="4" spans="2:4" x14ac:dyDescent="0.25">
      <c r="B4" s="3" t="s">
        <v>59</v>
      </c>
      <c r="C4" cm="1">
        <f t="array" ref="C4">_xll.OPTION.VEGA(m, f, s, k)</f>
        <v>39.844391409476401</v>
      </c>
    </row>
    <row r="5" spans="2:4" x14ac:dyDescent="0.25">
      <c r="B5" s="4" t="s">
        <v>38</v>
      </c>
      <c r="C5" cm="1">
        <f t="array" ref="C5">_xll.\VARIATE.NORMAL()</f>
        <v>3112888739808</v>
      </c>
      <c r="D5" t="s">
        <v>15</v>
      </c>
    </row>
    <row r="6" spans="2:4" x14ac:dyDescent="0.25">
      <c r="B6" s="4" t="s">
        <v>60</v>
      </c>
      <c r="C6">
        <v>100</v>
      </c>
      <c r="D6" t="s">
        <v>61</v>
      </c>
    </row>
    <row r="7" spans="2:4" x14ac:dyDescent="0.25">
      <c r="B7" s="4" t="s">
        <v>42</v>
      </c>
      <c r="C7">
        <v>0.1</v>
      </c>
      <c r="D7" t="s">
        <v>62</v>
      </c>
    </row>
    <row r="8" spans="2:4" x14ac:dyDescent="0.25">
      <c r="B8" s="4" t="s">
        <v>63</v>
      </c>
      <c r="C8">
        <v>100</v>
      </c>
      <c r="D8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F796-4295-4E4F-A21B-6D6224539D77}">
  <dimension ref="B1:D8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52</v>
      </c>
    </row>
    <row r="2" spans="2:4" ht="17.25" x14ac:dyDescent="0.3">
      <c r="B2" s="2" t="s">
        <v>53</v>
      </c>
    </row>
    <row r="4" spans="2:4" x14ac:dyDescent="0.25">
      <c r="B4" s="3" t="s">
        <v>54</v>
      </c>
      <c r="C4" cm="1">
        <f t="array" ref="C4">_xll.VARIATE.CDF(m, x, s, n)</f>
        <v>0.5</v>
      </c>
    </row>
    <row r="5" spans="2:4" x14ac:dyDescent="0.25">
      <c r="B5" s="4" t="s">
        <v>38</v>
      </c>
      <c r="C5" cm="1">
        <f t="array" ref="C5">_xll.\VARIATE.NORMAL(0,1)</f>
        <v>3112888739904</v>
      </c>
      <c r="D5" t="s">
        <v>55</v>
      </c>
    </row>
    <row r="6" spans="2:4" x14ac:dyDescent="0.25">
      <c r="B6" s="4" t="s">
        <v>40</v>
      </c>
      <c r="C6">
        <v>0</v>
      </c>
      <c r="D6" t="s">
        <v>56</v>
      </c>
    </row>
    <row r="7" spans="2:4" x14ac:dyDescent="0.25">
      <c r="B7" s="4" t="s">
        <v>42</v>
      </c>
      <c r="C7">
        <v>0</v>
      </c>
      <c r="D7" t="s">
        <v>43</v>
      </c>
    </row>
    <row r="8" spans="2:4" x14ac:dyDescent="0.25">
      <c r="B8" s="4" t="s">
        <v>50</v>
      </c>
      <c r="C8">
        <v>0</v>
      </c>
      <c r="D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D265-86FF-4EBF-A773-642FECC6DC87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47</v>
      </c>
    </row>
    <row r="2" spans="2:4" ht="17.25" x14ac:dyDescent="0.3">
      <c r="B2" s="2" t="s">
        <v>48</v>
      </c>
    </row>
    <row r="4" spans="2:4" x14ac:dyDescent="0.25">
      <c r="B4" s="3" t="s">
        <v>49</v>
      </c>
      <c r="C4" cm="1">
        <f t="array" ref="C4">_xll.VARIATE.CUMULANT(m, s, n)</f>
        <v>0</v>
      </c>
    </row>
    <row r="5" spans="2:4" x14ac:dyDescent="0.25">
      <c r="B5" s="4" t="s">
        <v>38</v>
      </c>
      <c r="C5" cm="1">
        <f t="array" ref="C5">_xll.\VARIATE.NORMAL(0,1)</f>
        <v>3112888734624</v>
      </c>
      <c r="D5" t="s">
        <v>39</v>
      </c>
    </row>
    <row r="6" spans="2:4" x14ac:dyDescent="0.25">
      <c r="B6" s="4" t="s">
        <v>42</v>
      </c>
      <c r="C6">
        <v>0</v>
      </c>
      <c r="D6" t="s">
        <v>41</v>
      </c>
    </row>
    <row r="7" spans="2:4" x14ac:dyDescent="0.25">
      <c r="B7" s="4" t="s">
        <v>50</v>
      </c>
      <c r="C7">
        <v>0</v>
      </c>
      <c r="D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A05E-A852-46C7-A9E8-ACA928E9D8B8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44</v>
      </c>
    </row>
    <row r="2" spans="2:4" ht="17.25" x14ac:dyDescent="0.3">
      <c r="B2" s="2" t="s">
        <v>45</v>
      </c>
    </row>
    <row r="4" spans="2:4" x14ac:dyDescent="0.25">
      <c r="B4" s="3" t="s">
        <v>46</v>
      </c>
      <c r="C4" cm="1">
        <f t="array" ref="C4">_xll.VARIATE.EDF(m, s, x)</f>
        <v>-0.39894228040143265</v>
      </c>
    </row>
    <row r="5" spans="2:4" x14ac:dyDescent="0.25">
      <c r="B5" s="4" t="s">
        <v>38</v>
      </c>
      <c r="C5" cm="1">
        <f t="array" ref="C5">_xll.\VARIATE.NORMAL(0,1)</f>
        <v>3112888734912</v>
      </c>
      <c r="D5" t="s">
        <v>39</v>
      </c>
    </row>
    <row r="6" spans="2:4" x14ac:dyDescent="0.25">
      <c r="B6" s="4" t="s">
        <v>42</v>
      </c>
      <c r="C6">
        <v>0</v>
      </c>
      <c r="D6" t="s">
        <v>43</v>
      </c>
    </row>
    <row r="7" spans="2:4" x14ac:dyDescent="0.25">
      <c r="B7" s="4" t="s">
        <v>40</v>
      </c>
      <c r="C7">
        <v>0</v>
      </c>
      <c r="D7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2707-2B45-46D8-8F0D-B22C7B57CA95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35</v>
      </c>
    </row>
    <row r="2" spans="2:4" ht="17.25" x14ac:dyDescent="0.3">
      <c r="B2" s="2" t="s">
        <v>36</v>
      </c>
    </row>
    <row r="4" spans="2:4" x14ac:dyDescent="0.25">
      <c r="B4" s="3" t="s">
        <v>37</v>
      </c>
      <c r="C4" cm="1">
        <f t="array" ref="C4">_xll.VARIATE.PDF(m, x, s)</f>
        <v>0.39894228040143265</v>
      </c>
    </row>
    <row r="5" spans="2:4" x14ac:dyDescent="0.25">
      <c r="B5" s="4" t="s">
        <v>38</v>
      </c>
      <c r="C5" cm="1">
        <f t="array" ref="C5">_xll.\VARIATE.NORMAL(0,1)</f>
        <v>3112888719360</v>
      </c>
      <c r="D5" t="s">
        <v>39</v>
      </c>
    </row>
    <row r="6" spans="2:4" x14ac:dyDescent="0.25">
      <c r="B6" s="4" t="s">
        <v>40</v>
      </c>
      <c r="C6">
        <v>0</v>
      </c>
      <c r="D6" t="s">
        <v>41</v>
      </c>
    </row>
    <row r="7" spans="2:4" x14ac:dyDescent="0.25">
      <c r="B7" s="4" t="s">
        <v>42</v>
      </c>
      <c r="C7">
        <v>0</v>
      </c>
      <c r="D7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7009-6B39-4A35-AE7C-E500BA86BE66}">
  <dimension ref="B1:D7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30</v>
      </c>
    </row>
    <row r="2" spans="2:4" ht="17.25" x14ac:dyDescent="0.3">
      <c r="B2" s="2" t="s">
        <v>31</v>
      </c>
    </row>
    <row r="4" spans="2:4" x14ac:dyDescent="0.25">
      <c r="B4" s="3" t="s">
        <v>32</v>
      </c>
      <c r="C4" cm="1">
        <f t="array" ref="C4">_xll.\VARIATE.AFFINE(h, mu, sigma)</f>
        <v>3112888719552</v>
      </c>
    </row>
    <row r="5" spans="2:4" x14ac:dyDescent="0.25">
      <c r="B5" s="4" t="s">
        <v>14</v>
      </c>
      <c r="C5" cm="1">
        <f t="array" ref="C5">_xll.\VARIATE.LOGISTIC(1,1)</f>
        <v>3112888719840</v>
      </c>
      <c r="D5" t="s">
        <v>15</v>
      </c>
    </row>
    <row r="6" spans="2:4" x14ac:dyDescent="0.25">
      <c r="B6" s="4" t="s">
        <v>19</v>
      </c>
      <c r="C6">
        <v>0</v>
      </c>
      <c r="D6" t="s">
        <v>33</v>
      </c>
    </row>
    <row r="7" spans="2:4" x14ac:dyDescent="0.25">
      <c r="B7" s="4" t="s">
        <v>21</v>
      </c>
      <c r="C7">
        <v>1</v>
      </c>
      <c r="D7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8DA5-F253-4ADA-A82F-82659098CC03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23</v>
      </c>
    </row>
    <row r="2" spans="2:4" ht="17.25" x14ac:dyDescent="0.3">
      <c r="B2" s="2" t="s">
        <v>24</v>
      </c>
    </row>
    <row r="4" spans="2:4" x14ac:dyDescent="0.25">
      <c r="B4" s="3" t="s">
        <v>25</v>
      </c>
      <c r="C4" cm="1">
        <f t="array" ref="C4">_xll.\VARIATE.LOGISTIC(a, b)</f>
        <v>3112888720800</v>
      </c>
    </row>
    <row r="5" spans="2:4" x14ac:dyDescent="0.25">
      <c r="B5" s="4" t="s">
        <v>26</v>
      </c>
      <c r="C5">
        <v>1</v>
      </c>
      <c r="D5" t="s">
        <v>27</v>
      </c>
    </row>
    <row r="6" spans="2:4" x14ac:dyDescent="0.25">
      <c r="B6" s="4" t="s">
        <v>28</v>
      </c>
      <c r="C6">
        <v>1</v>
      </c>
      <c r="D6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6E2A-38B0-47D1-A0E9-CC249188F9D4}">
  <dimension ref="B1:D6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16</v>
      </c>
    </row>
    <row r="2" spans="2:4" ht="17.25" x14ac:dyDescent="0.3">
      <c r="B2" s="2" t="s">
        <v>17</v>
      </c>
    </row>
    <row r="4" spans="2:4" x14ac:dyDescent="0.25">
      <c r="B4" s="3" t="s">
        <v>18</v>
      </c>
      <c r="C4" cm="1">
        <f t="array" ref="C4">_xll.\VARIATE.NORMAL(mu, sigma)</f>
        <v>3112888723392</v>
      </c>
    </row>
    <row r="5" spans="2:4" x14ac:dyDescent="0.25">
      <c r="B5" s="4" t="s">
        <v>19</v>
      </c>
      <c r="C5">
        <v>0</v>
      </c>
      <c r="D5" t="s">
        <v>20</v>
      </c>
    </row>
    <row r="6" spans="2:4" x14ac:dyDescent="0.25">
      <c r="B6" s="4" t="s">
        <v>21</v>
      </c>
      <c r="C6">
        <v>1</v>
      </c>
      <c r="D6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9BD8-2041-4E57-BA03-F39FDEC8EE92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11</v>
      </c>
    </row>
    <row r="2" spans="2:4" ht="17.25" x14ac:dyDescent="0.3">
      <c r="B2" s="2" t="s">
        <v>12</v>
      </c>
    </row>
    <row r="4" spans="2:4" x14ac:dyDescent="0.25">
      <c r="B4" s="3" t="s">
        <v>13</v>
      </c>
      <c r="C4" cm="1">
        <f t="array" ref="C4">_xll.\VARIATE.NORMALIZE(h)</f>
        <v>3112888722144</v>
      </c>
    </row>
    <row r="5" spans="2:4" x14ac:dyDescent="0.25">
      <c r="B5" s="4" t="s">
        <v>14</v>
      </c>
      <c r="C5" cm="1">
        <f t="array" ref="C5">_xll.\VARIATE.LOGISTIC(1,1)</f>
        <v>3112888715520</v>
      </c>
      <c r="D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F68B-BC43-41FC-B8AE-3B06B09E02A6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5</v>
      </c>
    </row>
    <row r="2" spans="2:4" ht="17.25" x14ac:dyDescent="0.3">
      <c r="B2" s="2" t="s">
        <v>6</v>
      </c>
    </row>
    <row r="4" spans="2:4" x14ac:dyDescent="0.25">
      <c r="B4" s="3" t="s">
        <v>7</v>
      </c>
      <c r="C4" cm="1">
        <f t="array" ref="C4">_xll.EVAL(str)</f>
        <v>3</v>
      </c>
    </row>
    <row r="5" spans="2:4" x14ac:dyDescent="0.25">
      <c r="B5" s="4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CB1D-8DC6-4BA7-A455-E0771DD8856D}">
  <dimension ref="B1:D5"/>
  <sheetViews>
    <sheetView showGridLines="0" workbookViewId="0">
      <selection activeCell="C4" sqref="C4"/>
    </sheetView>
  </sheetViews>
  <sheetFormatPr defaultRowHeight="15" x14ac:dyDescent="0.25"/>
  <sheetData>
    <row r="1" spans="2:4" s="1" customFormat="1" ht="31.5" x14ac:dyDescent="0.25">
      <c r="B1" s="1" t="s">
        <v>0</v>
      </c>
    </row>
    <row r="2" spans="2:4" ht="17.25" x14ac:dyDescent="0.3">
      <c r="B2" s="2" t="s">
        <v>1</v>
      </c>
    </row>
    <row r="4" spans="2:4" x14ac:dyDescent="0.25">
      <c r="B4" s="3" t="s">
        <v>2</v>
      </c>
      <c r="C4" cm="1">
        <f t="array" ref="C4">_xll.XLL.ALERT.LEVEL(level)</f>
        <v>0</v>
      </c>
    </row>
    <row r="5" spans="2:4" x14ac:dyDescent="0.25">
      <c r="B5" s="4" t="s">
        <v>3</v>
      </c>
      <c r="C5">
        <v>1</v>
      </c>
      <c r="D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81</vt:i4>
      </vt:variant>
    </vt:vector>
  </HeadingPairs>
  <TitlesOfParts>
    <vt:vector size="101" baseType="lpstr">
      <vt:lpstr>XLL_OPTION</vt:lpstr>
      <vt:lpstr>OPTION.CALL.DELTA</vt:lpstr>
      <vt:lpstr>OPTION.CALL.VALUE</vt:lpstr>
      <vt:lpstr>OPTION.DELTA</vt:lpstr>
      <vt:lpstr>OPTION.GAMMA</vt:lpstr>
      <vt:lpstr>OPTION.IMPLIED</vt:lpstr>
      <vt:lpstr>OPTION.MONEYNESS</vt:lpstr>
      <vt:lpstr>OPTION.PUT.VALUE</vt:lpstr>
      <vt:lpstr>OPTION.VALUE</vt:lpstr>
      <vt:lpstr>OPTION.VEGA</vt:lpstr>
      <vt:lpstr>VARIATE.CDF</vt:lpstr>
      <vt:lpstr>VARIATE.CUMULANT</vt:lpstr>
      <vt:lpstr>VARIATE.EDF</vt:lpstr>
      <vt:lpstr>VARIATE.PDF</vt:lpstr>
      <vt:lpstr>VARIATE.AFFINE</vt:lpstr>
      <vt:lpstr>VARIATE.LOGISTIC</vt:lpstr>
      <vt:lpstr>VARIATE.NORMAL</vt:lpstr>
      <vt:lpstr>VARIATE.NORMALIZE</vt:lpstr>
      <vt:lpstr>EVAL</vt:lpstr>
      <vt:lpstr>XLL.ALERT.LEVEL</vt:lpstr>
      <vt:lpstr>VARIATE.AFFINE!\VARIATE.AFFINE_</vt:lpstr>
      <vt:lpstr>VARIATE.LOGISTIC!\VARIATE.LOGISTIC_</vt:lpstr>
      <vt:lpstr>VARIATE.NORMAL!\VARIATE.NORMAL_</vt:lpstr>
      <vt:lpstr>VARIATE.NORMALIZE!\VARIATE.NORMALIZE_</vt:lpstr>
      <vt:lpstr>VARIATE.LOGISTIC!a</vt:lpstr>
      <vt:lpstr>VARIATE.LOGISTIC!b</vt:lpstr>
      <vt:lpstr>OPTION.IMPLIED!eps</vt:lpstr>
      <vt:lpstr>EVAL!EVAL_</vt:lpstr>
      <vt:lpstr>OPTION.CALL.DELTA!f</vt:lpstr>
      <vt:lpstr>OPTION.CALL.VALUE!f</vt:lpstr>
      <vt:lpstr>OPTION.DELTA!f</vt:lpstr>
      <vt:lpstr>OPTION.GAMMA!f</vt:lpstr>
      <vt:lpstr>OPTION.IMPLIED!f</vt:lpstr>
      <vt:lpstr>OPTION.MONEYNESS!f</vt:lpstr>
      <vt:lpstr>OPTION.PUT.VALUE!f</vt:lpstr>
      <vt:lpstr>OPTION.VALUE!f</vt:lpstr>
      <vt:lpstr>OPTION.VEGA!f</vt:lpstr>
      <vt:lpstr>VARIATE.AFFINE!h</vt:lpstr>
      <vt:lpstr>VARIATE.NORMALIZE!h</vt:lpstr>
      <vt:lpstr>OPTION.CALL.DELTA!k</vt:lpstr>
      <vt:lpstr>OPTION.CALL.VALUE!k</vt:lpstr>
      <vt:lpstr>OPTION.DELTA!k</vt:lpstr>
      <vt:lpstr>OPTION.GAMMA!k</vt:lpstr>
      <vt:lpstr>OPTION.IMPLIED!k</vt:lpstr>
      <vt:lpstr>OPTION.MONEYNESS!k</vt:lpstr>
      <vt:lpstr>OPTION.PUT.VALUE!k</vt:lpstr>
      <vt:lpstr>OPTION.VALUE!k</vt:lpstr>
      <vt:lpstr>OPTION.VEGA!k</vt:lpstr>
      <vt:lpstr>XLL.ALERT.LEVEL!level</vt:lpstr>
      <vt:lpstr>OPTION.CALL.DELTA!m</vt:lpstr>
      <vt:lpstr>OPTION.CALL.VALUE!m</vt:lpstr>
      <vt:lpstr>OPTION.DELTA!m</vt:lpstr>
      <vt:lpstr>OPTION.GAMMA!m</vt:lpstr>
      <vt:lpstr>OPTION.IMPLIED!m</vt:lpstr>
      <vt:lpstr>OPTION.MONEYNESS!m</vt:lpstr>
      <vt:lpstr>OPTION.PUT.VALUE!m</vt:lpstr>
      <vt:lpstr>OPTION.VALUE!m</vt:lpstr>
      <vt:lpstr>OPTION.VEGA!m</vt:lpstr>
      <vt:lpstr>VARIATE.CDF!m</vt:lpstr>
      <vt:lpstr>VARIATE.CUMULANT!m</vt:lpstr>
      <vt:lpstr>VARIATE.EDF!m</vt:lpstr>
      <vt:lpstr>VARIATE.PDF!m</vt:lpstr>
      <vt:lpstr>VARIATE.AFFINE!mu</vt:lpstr>
      <vt:lpstr>VARIATE.NORMAL!mu</vt:lpstr>
      <vt:lpstr>OPTION.IMPLIED!n</vt:lpstr>
      <vt:lpstr>VARIATE.CDF!n</vt:lpstr>
      <vt:lpstr>VARIATE.CUMULANT!n</vt:lpstr>
      <vt:lpstr>OPTION.CALL.DELTA!OPTION.CALL.DELTA_</vt:lpstr>
      <vt:lpstr>OPTION.CALL.VALUE!OPTION.CALL.VALUE_</vt:lpstr>
      <vt:lpstr>OPTION.DELTA!OPTION.DELTA_</vt:lpstr>
      <vt:lpstr>OPTION.GAMMA!OPTION.GAMMA_</vt:lpstr>
      <vt:lpstr>OPTION.IMPLIED!OPTION.IMPLIED_</vt:lpstr>
      <vt:lpstr>OPTION.MONEYNESS!OPTION.MONEYNESS_</vt:lpstr>
      <vt:lpstr>OPTION.PUT.VALUE!OPTION.PUT.VALUE_</vt:lpstr>
      <vt:lpstr>OPTION.VALUE!OPTION.VALUE_</vt:lpstr>
      <vt:lpstr>OPTION.VEGA!OPTION.VEGA_</vt:lpstr>
      <vt:lpstr>OPTION.CALL.DELTA!s</vt:lpstr>
      <vt:lpstr>OPTION.CALL.VALUE!s</vt:lpstr>
      <vt:lpstr>OPTION.DELTA!s</vt:lpstr>
      <vt:lpstr>OPTION.GAMMA!s</vt:lpstr>
      <vt:lpstr>OPTION.IMPLIED!s</vt:lpstr>
      <vt:lpstr>OPTION.MONEYNESS!s</vt:lpstr>
      <vt:lpstr>OPTION.PUT.VALUE!s</vt:lpstr>
      <vt:lpstr>OPTION.VALUE!s</vt:lpstr>
      <vt:lpstr>OPTION.VEGA!s</vt:lpstr>
      <vt:lpstr>VARIATE.CDF!s</vt:lpstr>
      <vt:lpstr>VARIATE.CUMULANT!s</vt:lpstr>
      <vt:lpstr>VARIATE.EDF!s</vt:lpstr>
      <vt:lpstr>VARIATE.PDF!s</vt:lpstr>
      <vt:lpstr>VARIATE.AFFINE!sigma</vt:lpstr>
      <vt:lpstr>VARIATE.NORMAL!sigma</vt:lpstr>
      <vt:lpstr>EVAL!str</vt:lpstr>
      <vt:lpstr>OPTION.IMPLIED!v</vt:lpstr>
      <vt:lpstr>VARIATE.CDF!VARIATE.CDF_</vt:lpstr>
      <vt:lpstr>VARIATE.CUMULANT!VARIATE.CUMULANT_</vt:lpstr>
      <vt:lpstr>VARIATE.EDF!VARIATE.EDF_</vt:lpstr>
      <vt:lpstr>VARIATE.PDF!VARIATE.PDF_</vt:lpstr>
      <vt:lpstr>VARIATE.CDF!x</vt:lpstr>
      <vt:lpstr>VARIATE.EDF!x</vt:lpstr>
      <vt:lpstr>VARIATE.PDF!x</vt:lpstr>
      <vt:lpstr>XLL.ALERT.LEVEL!XLL.ALERT.LEVEL_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2021-02-26T18:58:10Z</dcterms:created>
  <dcterms:modified xsi:type="dcterms:W3CDTF">2021-02-26T18:59:59Z</dcterms:modified>
</cp:coreProperties>
</file>