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74F72C82-C5BD-4274-A6C5-7B8BADB3D45D}" xr6:coauthVersionLast="47" xr6:coauthVersionMax="47" xr10:uidLastSave="{00000000-0000-0000-0000-000000000000}"/>
  <bookViews>
    <workbookView xWindow="6390" yWindow="4545" windowWidth="28800" windowHeight="15345" activeTab="6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abs_diff" sheetId="19" r:id="rId6"/>
    <sheet name="same_if" sheetId="18" r:id="rId7"/>
  </sheets>
  <definedNames>
    <definedName name="absolute" comment="comment">_xlfn.LAMBDA(_xlpm.a,_xlpm.v,rule("absdiff",_xlpm.a,"le",quote(_xlpm.v)))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eq">_xlfn.LAMBDA(_xlpm.a,_xlpm.b, _xlpm.a&amp;" ==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>_xlfn.LAMBDA(_xlpm.c,_xlpm.a,rule(,_xlpm.a,_xlpm.c,))</definedName>
    <definedName name="lt">_xlfn.LAMBDA(_xlpm.a,_xlpm.b, _xlpm.a&amp;" &lt; "&amp;_xlpm.b)</definedName>
    <definedName name="match_type">_xlfn.LAMBDA(_xlpm.t,_xlpm.u,_xlfn.LET(_xlpm.type, cmp(_xlpm.t,"ne"), _xlpm.subtype, rule("first",_xlpm.t,"eq", _xlpm.u), cmp(array(_xlpm.type, _xlpm.subtype),"or")))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abs_diff!$E$3</definedName>
    <definedName name="oas">lambda!$E$15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 "ABS(("&amp;_xlpm.a&amp;" - "&amp;_xlpm.b&amp;")/"&amp;_xlpm.a&amp;")")</definedName>
    <definedName name="rule">_xlfn.LAMBDA(_xlpm.e,_xlpm.a,_xlpm.c,_xlpm.v, "{"&amp;_xlfn.TEXTJOIN(", ", TRUE, member("expr",_xlpm.e), member("args",_xlpm.a), member("cmp", _xlpm.c), member("value", _xlpm.v))&amp;"}")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8" l="1"/>
  <c r="D8" i="19"/>
  <c r="D8" i="17"/>
  <c r="G8" i="18"/>
  <c r="D10" i="18" s="1"/>
  <c r="G8" i="19"/>
  <c r="D11" i="19" s="1"/>
  <c r="G8" i="17"/>
  <c r="D7" i="18" a="1"/>
  <c r="D7" i="18" s="1"/>
  <c r="B3" i="18" a="1"/>
  <c r="B3" i="18" s="1"/>
  <c r="B2" i="18" a="1"/>
  <c r="B2" i="18" s="1"/>
  <c r="D10" i="19" a="1"/>
  <c r="D10" i="19" s="1"/>
  <c r="D7" i="19" a="1"/>
  <c r="D7" i="19" s="1"/>
  <c r="D7" i="17" a="1"/>
  <c r="D7" i="17" s="1"/>
  <c r="B3" i="19" a="1"/>
  <c r="B2" i="19" a="1"/>
  <c r="B2" i="19" s="1"/>
  <c r="B3" i="17" a="1"/>
  <c r="B3" i="17" s="1"/>
  <c r="B2" i="17" a="1"/>
  <c r="B2" i="17" s="1"/>
  <c r="C17" i="15" a="1"/>
  <c r="C17" i="15" s="1"/>
  <c r="C16" i="15" a="1"/>
  <c r="C16" i="15" s="1"/>
  <c r="C14" i="15" a="1"/>
  <c r="C14" i="15" s="1"/>
  <c r="C13" i="15" a="1"/>
  <c r="C13" i="15" s="1"/>
  <c r="C12" i="15" a="1"/>
  <c r="C12" i="15" s="1"/>
  <c r="C15" i="15" a="1"/>
  <c r="C15" i="15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B13" i="18" a="1"/>
  <c r="C7" i="18" a="1"/>
  <c r="E3" i="18" a="1"/>
  <c r="C7" i="19" a="1"/>
  <c r="E3" i="19" a="1"/>
  <c r="C7" i="17" a="1"/>
  <c r="G5" i="13" a="1"/>
  <c r="G15" i="15" a="1"/>
  <c r="G13" i="15" a="1"/>
  <c r="G12" i="15" a="1"/>
  <c r="G3" i="15" a="1"/>
  <c r="G6" i="13" a="1"/>
  <c r="G4" i="13" a="1"/>
  <c r="G16" i="15" a="1"/>
  <c r="G17" i="15" a="1"/>
  <c r="G14" i="15" a="1"/>
  <c r="G2" i="13" a="1"/>
  <c r="C2" i="16" a="1"/>
  <c r="B13" i="18" l="1"/>
  <c r="E3" i="18"/>
  <c r="C7" i="18"/>
  <c r="C7" i="19"/>
  <c r="E8" i="19" s="1"/>
  <c r="E3" i="19"/>
  <c r="B3" i="19"/>
  <c r="C7" i="17"/>
  <c r="E8" i="17" s="1" a="1"/>
  <c r="E8" i="17" s="1"/>
  <c r="G12" i="15"/>
  <c r="G13" i="15"/>
  <c r="G14" i="15"/>
  <c r="G15" i="15"/>
  <c r="G17" i="15"/>
  <c r="G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B14" i="19" a="1"/>
  <c r="B13" i="17" a="1"/>
  <c r="B5" i="16" a="1"/>
  <c r="F5" i="16" a="1"/>
  <c r="E5" i="16" a="1"/>
  <c r="G5" i="16" a="1"/>
  <c r="C5" i="16" a="1"/>
  <c r="E3" i="17" a="1"/>
  <c r="B14" i="19" l="1"/>
  <c r="B13" i="17"/>
  <c r="E3" i="17"/>
  <c r="K4" i="16"/>
  <c r="L4" i="16"/>
  <c r="G5" i="16"/>
  <c r="F5" i="16"/>
  <c r="E5" i="16"/>
  <c r="C5" i="16"/>
  <c r="B5" i="16"/>
  <c r="H5" i="16" a="1"/>
  <c r="H5" i="1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<sst xmlns="http://schemas.openxmlformats.org/spreadsheetml/2006/main" count="209" uniqueCount="128">
  <si>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</si>
  <si>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</si>
  <si>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</si>
  <si>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</si>
  <si>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</si>
  <si>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</si>
  <si>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</si>
  <si>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</si>
  <si>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</si>
  <si>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</si>
  <si>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</si>
  <si>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</si>
  <si>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</si>
  <si>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</si>
  <si>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</si>
  <si>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</si>
  <si>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</si>
  <si>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</si>
  <si>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</si>
  <si>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</si>
  <si>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</si>
  <si>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</si>
  <si>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</si>
  <si>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</si>
  <si>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</si>
  <si>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</si>
  <si>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</si>
  <si>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</si>
  <si>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</si>
  <si>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</si>
  <si>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</si>
  <si>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</si>
  <si>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</si>
  <si>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</si>
  <si>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</si>
  <si>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</si>
  <si>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</si>
  <si>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</si>
  <si>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</si>
  <si>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</si>
  <si>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</si>
  <si>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</si>
  <si>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</si>
  <si>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</si>
  <si>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</si>
  <si>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</si>
  <si>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</si>
  <si>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</si>
  <si>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</si>
  <si>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</si>
  <si>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</si>
  <si>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</si>
  <si>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</si>
  <si>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</si>
  <si>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</si>
  <si>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</si>
  <si>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</si>
  <si>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</si>
  <si>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</si>
  <si>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</si>
  <si>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</si>
  <si>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</si>
  <si>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</si>
  <si>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</si>
  <si>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</si>
  <si>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</si>
  <si>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</si>
  <si>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</si>
  <si>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</si>
  <si>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</si>
  <si>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</si>
  <si>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</si>
  <si>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</si>
  <si>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</si>
  <si>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</si>
  <si>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</si>
  <si>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</si>
  <si>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</si>
  <si>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</si>
  <si>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</si>
  <si>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</si>
  <si>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</si>
  <si>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</si>
  <si>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</si>
  <si>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</si>
  <si>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</si>
  <si>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</si>
  <si>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</si>
  <si>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</si>
  <si>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</si>
  <si>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</si>
  <si>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</si>
  <si>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</si>
  <si>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</si>
  <si>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</si>
  <si>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</si>
  <si>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</si>
  <si>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</si>
  <si>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</si>
  <si>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</si>
  <si>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</si>
  <si>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</si>
  <si>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</si>
  <si>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CLT3414</t>
  </si>
  <si>
    <t>56682HCT4</t>
  </si>
  <si>
    <t>7d50ed8778a64c0bb477c7529931e7ca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</si>
  <si>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</si>
  <si>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</si>
  <si>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</si>
  <si>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</si>
  <si>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</si>
  <si>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</si>
  <si>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</si>
  <si>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</si>
  <si>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Different clients.</t>
  </si>
  <si>
    <t>price</t>
  </si>
  <si>
    <t>clientId_ne</t>
  </si>
  <si>
    <t>SELECT</t>
  </si>
  <si>
    <t>WHERE</t>
  </si>
  <si>
    <t>AS</t>
  </si>
  <si>
    <t>FROM</t>
  </si>
  <si>
    <t>LIMIT</t>
  </si>
  <si>
    <t>abs_diff</t>
  </si>
  <si>
    <t>ORDER BY</t>
  </si>
  <si>
    <t>same_if</t>
  </si>
  <si>
    <t>Absolute value of difference less than tolerance.</t>
  </si>
  <si>
    <t>Clients must be different.</t>
  </si>
  <si>
    <t>Same state if issued in particular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</si>
</sst>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4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G17"/>
  <sheetViews>
    <sheetView workbookViewId="0">
      <selection activeCell="C17" sqref="C17"/>
    </sheetView>
  </sheetViews>
  <sheetFormatPr defaultRowHeight="15.75" x14ac:dyDescent="0.25"/>
  <cols>
    <col min="3" max="3" width="18.125" bestFit="1" customWidth="1"/>
    <col min="4" max="4" width="20.25" customWidth="1"/>
  </cols>
  <sheetData>
    <row r="2" spans="2:7" x14ac:dyDescent="0.25">
      <c r="B2" t="s">
        <v>107</v>
      </c>
    </row>
    <row r="3" spans="2:7" x14ac:dyDescent="0.25">
      <c r="B3" s="13" t="s">
        <v>108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7" x14ac:dyDescent="0.25">
      <c r="B4">
        <v>1.23</v>
      </c>
      <c r="C4" cm="1">
        <f t="array" ref="C4">sql(B4)</f>
        <v>1.23</v>
      </c>
    </row>
    <row r="5" spans="2:7" x14ac:dyDescent="0.25">
      <c r="B5" t="s">
        <v>106</v>
      </c>
      <c r="C5" t="str" cm="1">
        <f t="array" ref="C5">sql(B5)</f>
        <v>'string'</v>
      </c>
      <c r="D5" t="s">
        <v>109</v>
      </c>
    </row>
    <row r="6" spans="2:7" x14ac:dyDescent="0.25">
      <c r="B6" t="b">
        <v>1</v>
      </c>
      <c r="C6" t="str" cm="1">
        <f t="array" ref="C6">sql(B6)</f>
        <v>1=1</v>
      </c>
      <c r="D6" t="s">
        <v>110</v>
      </c>
    </row>
    <row r="7" spans="2:7" x14ac:dyDescent="0.25">
      <c r="B7" t="b">
        <v>0</v>
      </c>
      <c r="C7" t="str" cm="1">
        <f t="array" ref="C7">sql(B7)</f>
        <v>1=0</v>
      </c>
    </row>
    <row r="8" spans="2:7" x14ac:dyDescent="0.25">
      <c r="B8" t="s">
        <v>112</v>
      </c>
      <c r="C8" t="str" cm="1">
        <f t="array" ref="C8">sql(B8)</f>
        <v>[quoted]</v>
      </c>
    </row>
    <row r="9" spans="2:7" x14ac:dyDescent="0.25">
      <c r="B9" s="2" t="s">
        <v>113</v>
      </c>
      <c r="C9" t="str" cm="1">
        <f t="array" ref="C9">sql(B9)</f>
        <v>'quoted'</v>
      </c>
    </row>
    <row r="10" spans="2:7" x14ac:dyDescent="0.25">
      <c r="C10" t="str" cm="1">
        <f t="array" ref="C10">sql(B10)</f>
        <v/>
      </c>
    </row>
    <row r="12" spans="2:7" x14ac:dyDescent="0.25">
      <c r="B12" s="13" t="s">
        <v>11</v>
      </c>
      <c r="C12" t="str" cm="1">
        <f t="array" ref="C12">_xlfn.LAMBDA(_xlpm.a,_xlpm.b, _xlpm.a&amp;" == "&amp;_xlpm.b)(D12,oas)</f>
        <v>a == b</v>
      </c>
      <c r="D12" t="s">
        <v>30</v>
      </c>
      <c r="E12" t="s">
        <v>29</v>
      </c>
      <c r="G12" t="str" cm="1">
        <f t="array" ref="G12">_xll.XLL.GET.NAME(B12)</f>
        <v>=LAMBDA(a,b, a&amp;" == "&amp;b)</v>
      </c>
    </row>
    <row r="13" spans="2:7" x14ac:dyDescent="0.25">
      <c r="B13" s="13" t="s">
        <v>17</v>
      </c>
      <c r="C13" t="str" cm="1">
        <f t="array" ref="C13">_xlfn.LAMBDA(_xlpm.a,_xlpm.b, _xlpm.a&amp;" &gt;= "&amp;_xlpm.b)(D13,oas)</f>
        <v>a &gt;= b</v>
      </c>
      <c r="D13" t="s">
        <v>30</v>
      </c>
      <c r="E13" t="s">
        <v>29</v>
      </c>
      <c r="G13" t="str" cm="1">
        <f t="array" ref="G13">_xll.XLL.GET.NAME(B13)</f>
        <v>=LAMBDA(a,b, a&amp;" &gt;= "&amp;b)</v>
      </c>
    </row>
    <row r="14" spans="2:7" x14ac:dyDescent="0.25">
      <c r="B14" s="13" t="s">
        <v>101</v>
      </c>
      <c r="C14" t="str" cm="1">
        <f t="array" ref="C14">_xlfn.LAMBDA(_xlpm.a,_xlpm.b, _xlpm.a&amp;" &gt; "&amp;_xlpm.b)(D14,oas)</f>
        <v>a &gt; b</v>
      </c>
      <c r="D14" t="s">
        <v>30</v>
      </c>
      <c r="E14" t="s">
        <v>29</v>
      </c>
      <c r="G14" t="str" cm="1">
        <f t="array" ref="G14">_xll.XLL.GET.NAME(B14)</f>
        <v>=LAMBDA(a,b, a&amp;" &gt; "&amp;b)</v>
      </c>
    </row>
    <row r="15" spans="2:7" x14ac:dyDescent="0.25">
      <c r="B15" s="13" t="s">
        <v>15</v>
      </c>
      <c r="C15" t="str" cm="1">
        <f t="array" ref="C15">_xlfn.LAMBDA(_xlpm.a,_xlpm.b, _xlpm.a&amp;" &lt;= "&amp;_xlpm.b)(D15,oas)</f>
        <v>a &lt;= b</v>
      </c>
      <c r="D15" t="s">
        <v>30</v>
      </c>
      <c r="E15" t="s">
        <v>29</v>
      </c>
      <c r="G15" t="str" cm="1">
        <f t="array" ref="G15">_xll.XLL.GET.NAME(B15)</f>
        <v>=LAMBDA(a,b, a&amp;" &lt;= "&amp;b)</v>
      </c>
    </row>
    <row r="16" spans="2:7" x14ac:dyDescent="0.25">
      <c r="B16" s="13" t="s">
        <v>100</v>
      </c>
      <c r="C16" t="str" cm="1">
        <f t="array" ref="C16">_xlfn.LAMBDA(_xlpm.a,_xlpm.b, _xlpm.a&amp;" &lt; "&amp;_xlpm.b)(D16,oas)</f>
        <v>a &lt; b</v>
      </c>
      <c r="D16" t="s">
        <v>30</v>
      </c>
      <c r="E16" t="s">
        <v>29</v>
      </c>
      <c r="G16" t="str" cm="1">
        <f t="array" ref="G16">_xll.XLL.GET.NAME(B16)</f>
        <v>=LAMBDA(a,b, a&amp;" &lt; "&amp;b)</v>
      </c>
    </row>
    <row r="17" spans="2:7" x14ac:dyDescent="0.25">
      <c r="B17" s="13" t="s">
        <v>6</v>
      </c>
      <c r="C17" t="str" cm="1">
        <f t="array" ref="C17">_xlfn.LAMBDA(_xlpm.a,_xlpm.b, _xlpm.a&amp;" &lt;&gt; "&amp;_xlpm.b)(D17,oas)</f>
        <v>a &lt;&gt; b</v>
      </c>
      <c r="D17" t="s">
        <v>30</v>
      </c>
      <c r="E17" t="s">
        <v>29</v>
      </c>
      <c r="G17" t="str" cm="1">
        <f t="array" ref="G17">_xll.XLL.GET.NAME(B17)</f>
        <v>=LAMBDA(a,b, a&amp;" &lt;&gt; "&amp;b)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zoomScale="120" zoomScaleNormal="120" workbookViewId="0">
      <selection activeCell="G3" sqref="G3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1432437190688</v>
      </c>
    </row>
    <row r="3" spans="2:12" x14ac:dyDescent="0.25">
      <c r="B3" s="7" t="s">
        <v>91</v>
      </c>
      <c r="C3" s="10" t="s">
        <v>102</v>
      </c>
      <c r="E3" s="8" t="s">
        <v>103</v>
      </c>
      <c r="F3" s="8" t="s">
        <v>104</v>
      </c>
      <c r="G3" s="8" t="s">
        <v>105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">
        <v>25</v>
      </c>
      <c r="I4" s="12" t="s">
        <v>26</v>
      </c>
      <c r="J4" s="12" t="s">
        <v>16</v>
      </c>
      <c r="K4" s="12" t="str">
        <f>C73</f>
        <v>useOfProceeds</v>
      </c>
      <c r="L4" s="12" t="str">
        <f>C74</f>
        <v>useOfProceedsGroup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:G7">_xlfn.DROP(_xll.SQL.QUERY(tmswap, "select "&amp;G4&amp;" from swapRequests where clientId = '"&amp;E3&amp;"' and cusip = '"&amp;F3&amp;"'"), 1)</f>
        <v>0b0bbbed9ef041c699c3c230b4db6f0d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>
        <v>28</v>
      </c>
      <c r="L5" s="11">
        <v>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  <c r="G6" t="str">
        <v>73e88cd91df843fbbec3f56f049518e4</v>
      </c>
    </row>
    <row r="7" spans="2:12" x14ac:dyDescent="0.25">
      <c r="B7" t="str">
        <v>positions</v>
      </c>
      <c r="C7" t="str">
        <v>accountXref</v>
      </c>
      <c r="F7" t="str">
        <v>60637ATQ5</v>
      </c>
      <c r="G7" t="str">
        <v>7d50ed8778a64c0bb477c7529931e7ca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 - b)/a)</v>
      </c>
      <c r="G2" t="str" cm="1">
        <f t="array" ref="G2">_xll.XLL.GET.NAME(B2)</f>
        <v>=LAMBDA(a,b, "ABS(("&amp;a&amp;" - 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ABS((1 - 2)/1)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ABS((2 - 1)/2)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ABS((2 - 2)/2)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3"/>
  <sheetViews>
    <sheetView workbookViewId="0">
      <selection activeCell="B13" sqref="B13:F13"/>
    </sheetView>
  </sheetViews>
  <sheetFormatPr defaultRowHeight="15.75" x14ac:dyDescent="0.25"/>
  <cols>
    <col min="1" max="1" width="3.625" customWidth="1"/>
    <col min="2" max="3" width="10.625" bestFit="1" customWidth="1"/>
    <col min="4" max="4" width="23.375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0</v>
      </c>
      <c r="I2" s="12" t="s">
        <v>115</v>
      </c>
    </row>
    <row r="3" spans="2:9" x14ac:dyDescent="0.25">
      <c r="B3" t="str" cm="1">
        <f t="array" ref="B3:D3">tmswap!E3:G3</f>
        <v>CLT3414</v>
      </c>
      <c r="C3" t="str">
        <v>56682HCT4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126</v>
      </c>
    </row>
    <row r="6" spans="2:9" x14ac:dyDescent="0.25">
      <c r="B6" t="s">
        <v>7</v>
      </c>
      <c r="C6" t="s">
        <v>0</v>
      </c>
      <c r="D6" t="s">
        <v>6</v>
      </c>
    </row>
    <row r="7" spans="2:9" x14ac:dyDescent="0.25">
      <c r="C7" t="str" cm="1">
        <f t="array" ref="C7">_xlfn.DROP(_xll.SQL.QUERY(tmswap,D7),1)</f>
        <v>CLT3414</v>
      </c>
      <c r="D7" t="str" cm="1">
        <f t="array" ref="D7">"select "&amp;C6&amp;" from swapRequests where positionId = "&amp;sql(positionId)</f>
        <v>select clientId from swapRequests where positionId = '7d50ed8778a64c0bb477c7529931e7ca'</v>
      </c>
    </row>
    <row r="8" spans="2:9" x14ac:dyDescent="0.25">
      <c r="C8" t="s">
        <v>117</v>
      </c>
      <c r="D8" t="str">
        <f>_xlfn.TEXTJOIN(", ", TRUE, B2:E2)&amp;", "</f>
        <v xml:space="preserve">clientId, cusip, positionId, clientId, </v>
      </c>
      <c r="E8" t="str" cm="1">
        <f t="array" ref="E8">"clientId &lt;&gt; "&amp;sql(C7)</f>
        <v>clientId &lt;&gt; 'CLT3414'</v>
      </c>
      <c r="F8" t="s">
        <v>119</v>
      </c>
      <c r="G8" t="str">
        <f>_xlfn.TEXTJOIN("_",TRUE,C6:D6)</f>
        <v>clientId_ne</v>
      </c>
    </row>
    <row r="9" spans="2:9" x14ac:dyDescent="0.25">
      <c r="C9" t="s">
        <v>120</v>
      </c>
      <c r="D9" t="s">
        <v>91</v>
      </c>
    </row>
    <row r="10" spans="2:9" x14ac:dyDescent="0.25">
      <c r="C10" t="s">
        <v>118</v>
      </c>
      <c r="D10" t="s">
        <v>116</v>
      </c>
    </row>
    <row r="11" spans="2:9" x14ac:dyDescent="0.25">
      <c r="C11" t="s">
        <v>121</v>
      </c>
      <c r="D11">
        <v>10</v>
      </c>
    </row>
    <row r="13" spans="2:9" x14ac:dyDescent="0.25">
      <c r="B13" s="5" t="str" cm="1">
        <f t="array" ref="B13:F23">_xll.SQL.QUERY(tmswap,C8:G11)</f>
        <v>clientId</v>
      </c>
      <c r="C13" s="5" t="str">
        <v>cusip</v>
      </c>
      <c r="D13" s="5" t="str">
        <v>positionId</v>
      </c>
      <c r="E13" s="5" t="str">
        <v>clientId</v>
      </c>
      <c r="F13" s="5" t="str">
        <v>clientId_ne</v>
      </c>
    </row>
    <row r="14" spans="2:9" x14ac:dyDescent="0.25">
      <c r="B14" t="str">
        <v>CLT3424</v>
      </c>
      <c r="C14" t="str">
        <v>089563NF3</v>
      </c>
      <c r="D14" t="str">
        <v>9185c83341a64e2bbdb51d6ab649af4a</v>
      </c>
      <c r="E14" t="str">
        <v>CLT3424</v>
      </c>
      <c r="F14">
        <v>1</v>
      </c>
    </row>
    <row r="15" spans="2:9" x14ac:dyDescent="0.25">
      <c r="B15" t="str">
        <v>CLT3424</v>
      </c>
      <c r="C15" t="str">
        <v>089563NG1</v>
      </c>
      <c r="D15" t="str">
        <v>46b6386108834679b36a6dae0120b3a2</v>
      </c>
      <c r="E15" t="str">
        <v>CLT3424</v>
      </c>
      <c r="F15">
        <v>1</v>
      </c>
    </row>
    <row r="16" spans="2:9" x14ac:dyDescent="0.25">
      <c r="B16" t="str">
        <v>CLT3424</v>
      </c>
      <c r="C16" t="str">
        <v>088365JA0</v>
      </c>
      <c r="D16" t="str">
        <v>796324c045eb4296a425b5abcb157673</v>
      </c>
      <c r="E16" t="str">
        <v>CLT3424</v>
      </c>
      <c r="F16">
        <v>1</v>
      </c>
    </row>
    <row r="17" spans="2:6" x14ac:dyDescent="0.25">
      <c r="B17" t="str">
        <v>CLT3424</v>
      </c>
      <c r="C17" t="str">
        <v>143357XK2</v>
      </c>
      <c r="D17" t="str">
        <v>d9d05bc0818e485e8128d8680d83d567</v>
      </c>
      <c r="E17" t="str">
        <v>CLT3424</v>
      </c>
      <c r="F17">
        <v>1</v>
      </c>
    </row>
    <row r="18" spans="2:6" x14ac:dyDescent="0.25">
      <c r="B18" t="str">
        <v>CLT3424</v>
      </c>
      <c r="C18" t="str">
        <v>088365JB8</v>
      </c>
      <c r="D18" t="str">
        <v>e21720a5d36e4e61942bdaee37bbb762</v>
      </c>
      <c r="E18" t="str">
        <v>CLT3424</v>
      </c>
      <c r="F18">
        <v>1</v>
      </c>
    </row>
    <row r="19" spans="2:6" x14ac:dyDescent="0.25">
      <c r="B19" t="str">
        <v>CLT3424</v>
      </c>
      <c r="C19" t="str">
        <v>000416U96</v>
      </c>
      <c r="D19" t="str">
        <v>69359e4aa0874e57abd9149e5916e97a</v>
      </c>
      <c r="E19" t="str">
        <v>CLT3424</v>
      </c>
      <c r="F19">
        <v>1</v>
      </c>
    </row>
    <row r="20" spans="2:6" x14ac:dyDescent="0.25">
      <c r="B20" t="str">
        <v>CLT3424</v>
      </c>
      <c r="C20" t="str">
        <v>088281L24</v>
      </c>
      <c r="D20" t="str">
        <v>0756b68f713441ba92d84138c7e3c2ef</v>
      </c>
      <c r="E20" t="str">
        <v>CLT3424</v>
      </c>
      <c r="F20">
        <v>1</v>
      </c>
    </row>
    <row r="21" spans="2:6" x14ac:dyDescent="0.25">
      <c r="B21" t="str">
        <v>CLT3424</v>
      </c>
      <c r="C21" t="str">
        <v>143287GQ7</v>
      </c>
      <c r="D21" t="str">
        <v>4d206b548def443ca7fcf9d6dff04090</v>
      </c>
      <c r="E21" t="str">
        <v>CLT3424</v>
      </c>
      <c r="F21">
        <v>1</v>
      </c>
    </row>
    <row r="22" spans="2:6" x14ac:dyDescent="0.25">
      <c r="B22" t="str">
        <v>CLT3424</v>
      </c>
      <c r="C22" t="str">
        <v>088281L32</v>
      </c>
      <c r="D22" t="str">
        <v>57e31664c2f6462c85e0447ba47abbd0</v>
      </c>
      <c r="E22" t="str">
        <v>CLT3424</v>
      </c>
      <c r="F22">
        <v>1</v>
      </c>
    </row>
    <row r="23" spans="2:6" x14ac:dyDescent="0.25">
      <c r="B23" t="str">
        <v>CLT3424</v>
      </c>
      <c r="C23" t="str">
        <v>003430BM6</v>
      </c>
      <c r="D23" t="str">
        <v>312c62a7d9ad4c3a9fef8487b92c9b27</v>
      </c>
      <c r="E23" t="str">
        <v>CLT3424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24"/>
  <sheetViews>
    <sheetView workbookViewId="0">
      <selection activeCell="I22" sqref="I22"/>
    </sheetView>
  </sheetViews>
  <sheetFormatPr defaultRowHeight="15.75" x14ac:dyDescent="0.25"/>
  <cols>
    <col min="1" max="1" width="3.625" customWidth="1"/>
    <col min="4" max="4" width="12.375" customWidth="1"/>
    <col min="5" max="5" width="14.2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111</v>
      </c>
      <c r="F2" s="12" t="s">
        <v>26</v>
      </c>
      <c r="G2" s="12" t="s">
        <v>16</v>
      </c>
      <c r="H2" s="12" t="s">
        <v>25</v>
      </c>
      <c r="I2" s="12" t="s">
        <v>115</v>
      </c>
    </row>
    <row r="3" spans="2:9" x14ac:dyDescent="0.25">
      <c r="B3" t="str" cm="1">
        <f t="array" ref="B3:D3">tmswap!E3:G3</f>
        <v>CLT3414</v>
      </c>
      <c r="C3" t="str">
        <v>56682HCT4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125</v>
      </c>
    </row>
    <row r="6" spans="2:9" x14ac:dyDescent="0.25">
      <c r="B6" t="s">
        <v>122</v>
      </c>
      <c r="C6" t="s">
        <v>111</v>
      </c>
      <c r="D6" t="s">
        <v>15</v>
      </c>
      <c r="E6">
        <v>15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t="s">
        <v>117</v>
      </c>
      <c r="D8" t="str">
        <f>_xlfn.TEXTJOIN(", ", TRUE, B2:E2)&amp;", "</f>
        <v xml:space="preserve">clientId, cusip, positionId, oas, </v>
      </c>
      <c r="E8" t="str">
        <f>"ABS(oas - "&amp;C7&amp;")"</f>
        <v>ABS(oas - -1.55506737542336)</v>
      </c>
      <c r="F8" t="s">
        <v>119</v>
      </c>
      <c r="G8" t="str">
        <f>_xlfn.TEXTJOIN("_",TRUE,B6:D6)</f>
        <v>abs_diff_oas_le</v>
      </c>
    </row>
    <row r="9" spans="2:9" x14ac:dyDescent="0.25">
      <c r="C9" t="s">
        <v>120</v>
      </c>
      <c r="D9" t="s">
        <v>91</v>
      </c>
    </row>
    <row r="10" spans="2:9" x14ac:dyDescent="0.25">
      <c r="C10" t="s">
        <v>118</v>
      </c>
      <c r="D10" t="str" cm="1">
        <f t="array" ref="D10">le(G8,E6)</f>
        <v>abs_diff_oas_le &lt;= 15</v>
      </c>
    </row>
    <row r="11" spans="2:9" x14ac:dyDescent="0.25">
      <c r="C11" t="s">
        <v>123</v>
      </c>
      <c r="D11" t="str">
        <f>G8</f>
        <v>abs_diff_oas_le</v>
      </c>
    </row>
    <row r="12" spans="2:9" x14ac:dyDescent="0.25">
      <c r="C12" t="s">
        <v>121</v>
      </c>
      <c r="D12">
        <v>10</v>
      </c>
    </row>
    <row r="14" spans="2:9" x14ac:dyDescent="0.25">
      <c r="B14" s="5" t="str" cm="1">
        <f t="array" ref="B14:F24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abs_diff_oas_le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1.9984014443252818E-15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1.9984014443252818E-15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1.9984014443252818E-15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1.9984014443252818E-15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1.9984014443252818E-15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1.1696568563479559E-3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1.1224658374757279E-2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1.1598210938270404E-2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1.4549391069437423E-2</v>
      </c>
    </row>
    <row r="24" spans="2:6" x14ac:dyDescent="0.25">
      <c r="B24" t="str">
        <v>CLT3424</v>
      </c>
      <c r="C24" t="str">
        <v>86804BBY7</v>
      </c>
      <c r="D24" t="str">
        <v>dd4f0795a6ee4f4c8cc1c421697c53b6</v>
      </c>
      <c r="E24">
        <v>-1.5382614715786522</v>
      </c>
      <c r="F24">
        <v>1.6805903844707704E-2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2:I13"/>
  <sheetViews>
    <sheetView tabSelected="1" workbookViewId="0">
      <selection activeCell="E8" sqref="E8"/>
    </sheetView>
  </sheetViews>
  <sheetFormatPr defaultRowHeight="15.75" x14ac:dyDescent="0.25"/>
  <cols>
    <col min="1" max="1" width="3.625" customWidth="1"/>
    <col min="3" max="3" width="10.875" bestFit="1" customWidth="1"/>
    <col min="5" max="5" width="12.62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8</v>
      </c>
      <c r="F2" s="12" t="s">
        <v>26</v>
      </c>
      <c r="G2" s="12" t="s">
        <v>16</v>
      </c>
      <c r="H2" s="12" t="s">
        <v>8</v>
      </c>
      <c r="I2" s="12" t="s">
        <v>115</v>
      </c>
    </row>
    <row r="3" spans="2:9" x14ac:dyDescent="0.25">
      <c r="B3" t="str" cm="1">
        <f t="array" ref="B3:D3">tmswap!E3:G3</f>
        <v>CLT3414</v>
      </c>
      <c r="C3" t="str">
        <v>56682HCT4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AZ</v>
      </c>
      <c r="F3" s="11">
        <v>3.222</v>
      </c>
      <c r="G3" s="11">
        <v>2475</v>
      </c>
      <c r="H3" s="11" t="str">
        <v>AZ</v>
      </c>
      <c r="I3" s="11">
        <v>105.837</v>
      </c>
    </row>
    <row r="5" spans="2:9" x14ac:dyDescent="0.25">
      <c r="B5" t="s">
        <v>127</v>
      </c>
    </row>
    <row r="6" spans="2:9" x14ac:dyDescent="0.25">
      <c r="B6" t="s">
        <v>124</v>
      </c>
      <c r="C6" t="s">
        <v>8</v>
      </c>
      <c r="D6" t="s">
        <v>94</v>
      </c>
      <c r="H6" t="s">
        <v>114</v>
      </c>
    </row>
    <row r="7" spans="2:9" x14ac:dyDescent="0.25">
      <c r="C7" t="str" cm="1">
        <f t="array" ref="C7">_xlfn.DROP(_xll.SQL.QUERY(tmswap,D7),1)</f>
        <v>AZ</v>
      </c>
      <c r="D7" t="str" cm="1">
        <f t="array" ref="D7">"select "&amp;C6&amp;" from swapRequests where positionId = "&amp;sql(positionId)</f>
        <v>select state from swapRequests where positionId = '7d50ed8778a64c0bb477c7529931e7ca'</v>
      </c>
    </row>
    <row r="8" spans="2:9" x14ac:dyDescent="0.25">
      <c r="C8" t="s">
        <v>117</v>
      </c>
      <c r="D8" t="str">
        <f>_xlfn.TEXTJOIN(", ", TRUE, B2:E2)&amp;", "</f>
        <v xml:space="preserve">clientId, cusip, positionId, state, </v>
      </c>
      <c r="F8" t="s">
        <v>119</v>
      </c>
      <c r="G8" t="str">
        <f>_xlfn.TEXTJOIN("_",TRUE,B6:D6)</f>
        <v>same_if_state_NY</v>
      </c>
    </row>
    <row r="9" spans="2:9" x14ac:dyDescent="0.25">
      <c r="C9" t="s">
        <v>120</v>
      </c>
      <c r="D9" t="s">
        <v>91</v>
      </c>
    </row>
    <row r="10" spans="2:9" x14ac:dyDescent="0.25">
      <c r="C10" t="s">
        <v>118</v>
      </c>
      <c r="D10" t="str">
        <f>G8</f>
        <v>same_if_state_NY</v>
      </c>
    </row>
    <row r="11" spans="2:9" x14ac:dyDescent="0.25">
      <c r="C11" t="s">
        <v>121</v>
      </c>
      <c r="D11">
        <v>10</v>
      </c>
    </row>
    <row r="13" spans="2:9" x14ac:dyDescent="0.25">
      <c r="B13" s="5" t="e" cm="1">
        <f t="array" ref="B13">_xll.SQL.QUERY(tmswap, C8:G11)</f>
        <v>#N/A</v>
      </c>
      <c r="C13" s="5"/>
      <c r="D13" s="5"/>
      <c r="E13" s="5"/>
      <c r="F1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Props1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Rules</vt:lpstr>
      <vt:lpstr>lambda</vt:lpstr>
      <vt:lpstr>tmswap</vt:lpstr>
      <vt:lpstr>examples</vt:lpstr>
      <vt:lpstr>no_crossing</vt:lpstr>
      <vt:lpstr>abs_diff</vt:lpstr>
      <vt:lpstr>same_if</vt:lpstr>
      <vt:lpstr>bind</vt:lpstr>
      <vt:lpstr>clientId</vt:lpstr>
      <vt:lpstr>cmp</vt:lpstr>
      <vt:lpstr>cusip</vt:lpstr>
      <vt:lpstr>expr</vt:lpstr>
      <vt:lpstr>examples!name</vt:lpstr>
      <vt:lpstr>name</vt:lpstr>
      <vt:lpstr>abs_diff!oas</vt:lpstr>
      <vt:lpstr>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2023-09-01T18:18:14Z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