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17F210BF-E8D2-4BB9-B7F7-942F13D24A2E}" xr6:coauthVersionLast="47" xr6:coauthVersionMax="47" xr10:uidLastSave="{00000000-0000-0000-0000-000000000000}"/>
  <bookViews>
    <workbookView xWindow="1500" yWindow="1350" windowWidth="27030" windowHeight="14130" activeTab="2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</sheets>
  <definedNames>
    <definedName name="absolute" comment="comment">_xlfn.LAMBDA(_xlpm.a,_xlpm.v,rule("absdiff",_xlpm.a,"le",quote(_xlpm.v)))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both_housing">Rules!#REF!</definedName>
    <definedName name="buyer">_xlfn.LAMBDA(_xlpm.a,"$"&amp;_xlpm.a)</definedName>
    <definedName name="clientId">#REF!</definedName>
    <definedName name="clientId_ne">Rules!#REF!</definedName>
    <definedName name="cmp">examples!$R$3</definedName>
    <definedName name="cusip">tmswap!$F$3</definedName>
    <definedName name="expr">examples!$P$3</definedName>
    <definedName name="jointext">_xlfn.LAMBDA(_xlpm.sep,_xlop.a,_xlop.b,_xlop.c,_xlop.d,_xlop.e,_xlop.f,_xlop.g, _xlfn.TEXTJOIN(_xlpm.sep,TRUE,_xlpm.a,_xlpm.b,_xlpm.c,_xlpm.d,_xlpm.e,_xlpm.f,_xlpm.g))</definedName>
    <definedName name="logical">_xlfn.LAMBDA(_xlpm.c,_xlpm.a,rule(,_xlpm.a,_xlpm.c,))</definedName>
    <definedName name="match_housing">Rules!#REF!</definedName>
    <definedName name="match_tobacco">Rules!#REF!</definedName>
    <definedName name="match_type">_xlfn.LAMBDA(_xlpm.t,_xlpm.u,_xlfn.LET(_xlpm.type, cmp(_xlpm.t,"ne"), _xlpm.subtype, rule("first",_xlpm.t,"eq", _xlpm.u), cmp(array(_xlpm.type, _xlpm.subtype),"or")))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object">_xlfn.LAMBDA(_xlop.a,_xlop.b,_xlop.c,_xlop.d,_xlop.e,_xlop.f,_xlop.g, "{"&amp;_xlfn.TEXTJOIN(", ",TRUE,_xlpm.a,_xlpm.b,_xlpm.c,_xlpm.d,_xlpm.e,_xlpm.f,_xlpm.g)&amp;"}")</definedName>
    <definedName name="ops">lambda!$B$7:$C$12</definedName>
    <definedName name="prepare">examples!$L$11</definedName>
    <definedName name="quote">_xlfn.LAMBDA(_xlpm.x, _xlfn.LET(_xlpm.y, TRIM(_xlpm.x), IF(LEN(_xlpm.y) = 0, "", _xlfn.SWITCH(TYPE(_xlpm.x), 1, _xlpm.x, 2, IF(LEFT(_xlpm.y, 1) = "[", _xlpm.y, """"&amp;_xlpm.y&amp;""""), 4, IF(_xlpm.x, "true", "false"), 64, IF(LEFT(_xlpm.y, 1) = "[", _xlpm.y, """"&amp;_xlpm.y&amp;""""), ""))))</definedName>
    <definedName name="relative">_xlfn.LAMBDA(_xlpm.a,_xlpm.b, "ABS(("&amp;_xlpm.a&amp;" - "&amp;_xlpm.b&amp;")/"&amp;_xlpm.a&amp;")")</definedName>
    <definedName name="rule">_xlfn.LAMBDA(_xlpm.e,_xlpm.a,_xlpm.c,_xlpm.v, "{"&amp;_xlfn.TEXTJOIN(", ", TRUE, member("expr",_xlpm.e), member("args",_xlpm.a), member("cmp", _xlpm.c), member("value", _xlpm.v))&amp;"}")</definedName>
    <definedName name="rulesetName">#REF!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eller">_xlfn.LAMBDA(_xlpm.b, "@"&amp;_xlpm.b)</definedName>
    <definedName name="similar">_xlfn.LAMBDA(_xlpm.a,_xlpm.v,rule("absdiff", _xlpm.a,"le", quote(_xlpm.v)))</definedName>
    <definedName name="stmt">examples!$L$10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3" l="1"/>
  <c r="M8" i="13" s="1"/>
  <c r="S3" i="13"/>
  <c r="R3" i="13"/>
  <c r="N7" i="13" s="1"/>
  <c r="D4" i="16"/>
  <c r="E3" i="15" a="1"/>
  <c r="E3" i="15" s="1"/>
  <c r="E2" i="15" a="1"/>
  <c r="E2" i="15" s="1"/>
  <c r="C3" i="15" a="1"/>
  <c r="C3" i="15" s="1"/>
  <c r="C2" i="15" a="1"/>
  <c r="C2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I4" i="16" a="1"/>
  <c r="I3" i="16" a="1"/>
  <c r="G5" i="13" a="1"/>
  <c r="F2" i="15" a="1"/>
  <c r="C5" i="15" a="1"/>
  <c r="G2" i="13" a="1"/>
  <c r="G6" i="13" a="1"/>
  <c r="C2" i="16" a="1"/>
  <c r="F3" i="15" a="1"/>
  <c r="G4" i="13" a="1"/>
  <c r="I4" i="16" l="1"/>
  <c r="I3" i="16"/>
  <c r="O7" i="13"/>
  <c r="O5" i="13"/>
  <c r="M7" i="13"/>
  <c r="C2" i="16"/>
  <c r="C5" i="15"/>
  <c r="F3" i="15"/>
  <c r="F2" i="15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H7" i="16" a="1"/>
  <c r="O7" i="16" a="1"/>
  <c r="F5" i="16" a="1"/>
  <c r="C5" i="16" a="1"/>
  <c r="D5" i="16" a="1"/>
  <c r="B5" i="16" a="1"/>
  <c r="L10" i="13" a="1"/>
  <c r="M3" i="13" a="1"/>
  <c r="L10" i="13" l="1"/>
  <c r="O7" i="16"/>
  <c r="H7" i="16"/>
  <c r="M3" i="13"/>
  <c r="P3" i="13" s="1" a="1"/>
  <c r="P3" i="13" s="1"/>
  <c r="M5" i="13" s="1"/>
  <c r="F5" i="16"/>
  <c r="C5" i="16"/>
  <c r="B5" i="16"/>
  <c r="D5" i="16"/>
  <c r="L11" i="13" a="1"/>
  <c r="L11" i="13" l="1"/>
  <c r="L12" i="13" a="1"/>
  <c r="M11" i="13" a="1"/>
  <c r="M11" i="13" l="1"/>
  <c r="L12" i="13"/>
  <c r="L14" i="13" a="1"/>
  <c r="M12" i="13" a="1"/>
  <c r="M12" i="13" l="1"/>
  <c r="L14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<sst xmlns="http://schemas.openxmlformats.org/spreadsheetml/2006/main" count="163" uniqueCount="121">
  <si>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</si>
  <si>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</si>
  <si>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</si>
  <si>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</si>
  <si>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</si>
  <si>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</si>
  <si>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</si>
  <si>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</si>
  <si>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</si>
  <si>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</si>
  <si>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</si>
  <si>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</si>
  <si>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</si>
  <si>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</si>
  <si>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</si>
  <si>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</si>
  <si>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</si>
  <si>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</si>
  <si>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</si>
  <si>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</si>
  <si>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</si>
  <si>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</si>
  <si>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</si>
  <si>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</si>
  <si>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</si>
  <si>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</si>
  <si>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</si>
  <si>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</si>
  <si>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</si>
  <si>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</si>
  <si>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</si>
  <si>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</si>
  <si>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</si>
  <si>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</si>
  <si>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</si>
  <si>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</si>
  <si>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</si>
  <si>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</si>
  <si>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</si>
  <si>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</si>
  <si>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</si>
  <si>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</si>
  <si>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</si>
  <si>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</si>
  <si>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</si>
  <si>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</si>
  <si>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</si>
  <si>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</si>
  <si>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</si>
  <si>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</si>
  <si>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</si>
  <si>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</si>
  <si>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</si>
  <si>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</si>
  <si>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</si>
  <si>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</si>
  <si>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</si>
  <si>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</si>
  <si>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</si>
  <si>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</si>
  <si>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</si>
  <si>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</si>
  <si>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</si>
  <si>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</si>
  <si>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</si>
  <si>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</si>
  <si>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</si>
  <si>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</si>
  <si>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</si>
  <si>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</si>
  <si>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</si>
  <si>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</si>
  <si>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</si>
  <si>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</si>
  <si>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</si>
  <si>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</si>
  <si>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</si>
  <si>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</si>
  <si>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</si>
  <si>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</si>
  <si>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</si>
  <si>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</si>
  <si>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</si>
  <si>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</si>
  <si>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</si>
  <si>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</si>
  <si>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buyer</t>
  </si>
  <si>
    <t>seller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</si>
  <si>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</si>
  <si>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</si>
  <si>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</si>
  <si>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</si>
  <si>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</si>
  <si>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</si>
  <si>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</si>
  <si>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</si>
  <si>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</si>
  <si>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</si>
  <si>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</si>
  <si>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</si>
  <si>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</si>
  <si>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</si>
  <si>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160853VE4</t>
  </si>
  <si>
    <t>lt</t>
  </si>
  <si>
    <t>gt</t>
  </si>
  <si>
    <t>=</t>
  </si>
  <si>
    <t>&lt;&gt;</t>
  </si>
  <si>
    <t>&lt;</t>
  </si>
  <si>
    <t>&lt;=</t>
  </si>
  <si>
    <t>&gt;</t>
  </si>
  <si>
    <t>&gt;=</t>
  </si>
  <si>
    <t>where</t>
  </si>
  <si>
    <t>stmt</t>
  </si>
  <si>
    <t>bind</t>
  </si>
  <si>
    <t>as</t>
  </si>
  <si>
    <t>prepare</t>
  </si>
  <si>
    <t>from</t>
  </si>
  <si>
    <t>select cusip,</t>
  </si>
  <si>
    <t>order by</t>
  </si>
  <si>
    <t>asc</t>
  </si>
  <si>
    <t>select_cusip_name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</si>
</sst>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1" fillId="2" borderId="1" xfId="1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6" activePane="bottomLeft" state="frozen"/>
      <selection pane="bottomLeft" activeCell="E14" sqref="E14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F12"/>
  <sheetViews>
    <sheetView workbookViewId="0">
      <selection activeCell="B7" sqref="B7:C12"/>
    </sheetView>
  </sheetViews>
  <sheetFormatPr defaultRowHeight="15.75" x14ac:dyDescent="0.25"/>
  <sheetData>
    <row r="2" spans="2:6" x14ac:dyDescent="0.25">
      <c r="B2" s="3" t="s">
        <v>86</v>
      </c>
      <c r="C2" t="str" cm="1">
        <f t="array" ref="C2">_xlfn.LAMBDA(_xlpm.a,"$"&amp;_xlpm.a)(D2)</f>
        <v>$a</v>
      </c>
      <c r="D2" s="2" t="s">
        <v>30</v>
      </c>
      <c r="E2" t="str" cm="1">
        <f t="array" ref="E2">buyer(D2)</f>
        <v>$a</v>
      </c>
      <c r="F2" t="str" cm="1">
        <f t="array" ref="F2">_xll.XLL.GET.NAME(B2)</f>
        <v>=LAMBDA(a,"$"&amp;a)</v>
      </c>
    </row>
    <row r="3" spans="2:6" x14ac:dyDescent="0.25">
      <c r="B3" s="3" t="s">
        <v>87</v>
      </c>
      <c r="C3" t="str" cm="1">
        <f t="array" ref="C3">_xlfn.LAMBDA(_xlpm.b, "@"&amp;_xlpm.b)(D3)</f>
        <v>@b</v>
      </c>
      <c r="D3" s="2" t="s">
        <v>29</v>
      </c>
      <c r="E3" t="str" cm="1">
        <f t="array" ref="E3">seller(D3)</f>
        <v>@b</v>
      </c>
      <c r="F3" t="str" cm="1">
        <f t="array" ref="F3">_xll.XLL.GET.NAME(B3)</f>
        <v>=LAMBDA(b, "@"&amp;b)</v>
      </c>
    </row>
    <row r="5" spans="2:6" x14ac:dyDescent="0.25">
      <c r="B5" t="b">
        <v>1</v>
      </c>
      <c r="C5" t="b" cm="1">
        <f t="array" ref="C5">_xll.XLL.GET.NAME(B2,B5)</f>
        <v>0</v>
      </c>
    </row>
    <row r="7" spans="2:6" x14ac:dyDescent="0.25">
      <c r="B7" t="s">
        <v>11</v>
      </c>
      <c r="C7" s="2" t="s">
        <v>105</v>
      </c>
    </row>
    <row r="8" spans="2:6" x14ac:dyDescent="0.25">
      <c r="B8" t="s">
        <v>17</v>
      </c>
      <c r="C8" s="2" t="s">
        <v>110</v>
      </c>
    </row>
    <row r="9" spans="2:6" x14ac:dyDescent="0.25">
      <c r="B9" t="s">
        <v>104</v>
      </c>
      <c r="C9" t="s">
        <v>109</v>
      </c>
    </row>
    <row r="10" spans="2:6" x14ac:dyDescent="0.25">
      <c r="B10" t="s">
        <v>15</v>
      </c>
      <c r="C10" s="2" t="s">
        <v>108</v>
      </c>
    </row>
    <row r="11" spans="2:6" x14ac:dyDescent="0.25">
      <c r="B11" t="s">
        <v>103</v>
      </c>
      <c r="C11" s="2" t="s">
        <v>107</v>
      </c>
    </row>
    <row r="12" spans="2:6" x14ac:dyDescent="0.25">
      <c r="B12" t="s">
        <v>6</v>
      </c>
      <c r="C12" s="2" t="s">
        <v>106</v>
      </c>
    </row>
  </sheetData>
  <sortState xmlns:xlrd2="http://schemas.microsoft.com/office/spreadsheetml/2017/richdata2" ref="B7:C12">
    <sortCondition ref="B7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T78"/>
  <sheetViews>
    <sheetView tabSelected="1" zoomScale="120" zoomScaleNormal="120" workbookViewId="0">
      <selection activeCell="I14" sqref="I14"/>
    </sheetView>
  </sheetViews>
  <sheetFormatPr defaultRowHeight="15.75" x14ac:dyDescent="0.25"/>
  <cols>
    <col min="1" max="1" width="3.625" customWidth="1"/>
    <col min="3" max="3" width="12.5" bestFit="1" customWidth="1"/>
    <col min="4" max="4" width="10.875" bestFit="1" customWidth="1"/>
    <col min="5" max="5" width="3.625" customWidth="1"/>
  </cols>
  <sheetData>
    <row r="2" spans="2:20" x14ac:dyDescent="0.25">
      <c r="B2" s="3" t="s">
        <v>89</v>
      </c>
      <c r="C2" s="6" cm="1">
        <f t="array" ref="C2">_xll.\SQL.DB("db/tmswap.db")</f>
        <v>1961865881072</v>
      </c>
    </row>
    <row r="3" spans="2:20" x14ac:dyDescent="0.25">
      <c r="B3" s="7" t="s">
        <v>93</v>
      </c>
      <c r="C3" s="11" t="s">
        <v>25</v>
      </c>
      <c r="D3">
        <v>10</v>
      </c>
      <c r="F3" s="8" t="s">
        <v>102</v>
      </c>
      <c r="H3" s="3" t="s">
        <v>120</v>
      </c>
      <c r="I3" cm="1">
        <f t="array" ref="I3">_xlfn.LAMBDA(_xlpm.c,_xlpm.n,_xlfn.DROP(_xll.SQL.QUERY(tmswap,"select "&amp;_xlpm.n&amp;" from swapRequests where cusip = """&amp;_xlpm.c&amp;""""),1))(cusip,name)</f>
        <v>5</v>
      </c>
    </row>
    <row r="4" spans="2:20" x14ac:dyDescent="0.25">
      <c r="B4" s="5" t="s">
        <v>91</v>
      </c>
      <c r="C4" s="5" t="s">
        <v>92</v>
      </c>
      <c r="D4" s="5" t="str">
        <f>name</f>
        <v>coupon</v>
      </c>
      <c r="F4" s="5" t="s">
        <v>90</v>
      </c>
      <c r="I4" cm="1">
        <f t="array" ref="I4">select_cusip_name(cusip,name)</f>
        <v>5</v>
      </c>
    </row>
    <row r="5" spans="2:20" x14ac:dyDescent="0.25">
      <c r="B5" t="str" cm="1">
        <f t="array" ref="B5:B10">_xlfn.DROP(INDEX(_xll.SQL.TABLE_LIST(tmswap),,2),1)</f>
        <v>swapRequests</v>
      </c>
      <c r="C5" t="str" cm="1">
        <f t="array" ref="C5:C75">_xlfn.DROP(INDEX(_xll.SQL.TABLE_INFO(tmswap,table),,2),1)</f>
        <v>_id</v>
      </c>
      <c r="D5" cm="1">
        <f t="array" ref="D5:D14">_xlfn.DROP(_xll.SQL.QUERY(tmswap,"select "&amp;name&amp;" from "&amp;table&amp;" limit "&amp;D3),1)</f>
        <v>4</v>
      </c>
      <c r="F5" t="str" cm="1">
        <f t="array" ref="F5:F57">_xlfn.DROP(_xll.SQL.QUERY(tmswap,"select distinct cusip from swapRequests where calcStatus = 1 order by cusip"),1)</f>
        <v>004284ZH1</v>
      </c>
    </row>
    <row r="6" spans="2:20" x14ac:dyDescent="0.25">
      <c r="B6" t="str">
        <v>positions</v>
      </c>
      <c r="C6" t="str">
        <v>_swapRequestKey</v>
      </c>
      <c r="D6">
        <v>5</v>
      </c>
      <c r="F6" t="str">
        <v>016730DA8</v>
      </c>
    </row>
    <row r="7" spans="2:20" x14ac:dyDescent="0.25">
      <c r="B7" t="str">
        <v>clients</v>
      </c>
      <c r="C7" t="str">
        <v>accountXref</v>
      </c>
      <c r="D7">
        <v>4</v>
      </c>
      <c r="F7" t="str">
        <v>02765UQJ6</v>
      </c>
      <c r="H7" s="10" t="str" cm="1">
        <f t="array" ref="H7:M13">_xll.SQL.TABLE_LIST(tmswap)</f>
        <v>schema</v>
      </c>
      <c r="I7" s="10" t="str">
        <v>name</v>
      </c>
      <c r="J7" s="10" t="str">
        <v>type</v>
      </c>
      <c r="K7" s="10" t="str">
        <v>ncol</v>
      </c>
      <c r="L7" s="10" t="str">
        <v>wr</v>
      </c>
      <c r="M7" s="10" t="str">
        <v>strict</v>
      </c>
      <c r="O7" s="10" t="str" cm="1">
        <f t="array" ref="O7:T78">_xll.SQL.TABLE_INFO(tmswap,table)</f>
        <v>cid</v>
      </c>
      <c r="P7" s="10" t="str">
        <v>name</v>
      </c>
      <c r="Q7" s="10" t="str">
        <v>type</v>
      </c>
      <c r="R7" s="10" t="str">
        <v>notnull</v>
      </c>
      <c r="S7" s="10" t="str">
        <v>dflt_value</v>
      </c>
      <c r="T7" s="10" t="str">
        <v>pk</v>
      </c>
    </row>
    <row r="8" spans="2:20" x14ac:dyDescent="0.25">
      <c r="B8" t="str">
        <v>rulesets</v>
      </c>
      <c r="C8" t="str">
        <v>accrualDate</v>
      </c>
      <c r="D8">
        <v>5</v>
      </c>
      <c r="F8" t="str">
        <v>03255LHE2</v>
      </c>
      <c r="H8" t="str">
        <v>main</v>
      </c>
      <c r="I8" t="str">
        <v>swapRequests</v>
      </c>
      <c r="J8" t="str">
        <v>table</v>
      </c>
      <c r="K8">
        <v>71</v>
      </c>
      <c r="L8">
        <v>0</v>
      </c>
      <c r="M8">
        <v>0</v>
      </c>
      <c r="O8">
        <v>0</v>
      </c>
      <c r="P8" t="str">
        <v>_id</v>
      </c>
      <c r="Q8" t="str">
        <v>VARCHAR</v>
      </c>
      <c r="R8">
        <v>0</v>
      </c>
      <c r="S8" t="str">
        <v/>
      </c>
      <c r="T8">
        <v>0</v>
      </c>
    </row>
    <row r="9" spans="2:20" x14ac:dyDescent="0.25">
      <c r="B9" t="str">
        <v>sqlite_schema</v>
      </c>
      <c r="C9" t="str">
        <v>accruedDays</v>
      </c>
      <c r="D9">
        <v>5</v>
      </c>
      <c r="F9" t="str">
        <v>03255LHG7</v>
      </c>
      <c r="H9" t="str">
        <v>main</v>
      </c>
      <c r="I9" t="str">
        <v>positions</v>
      </c>
      <c r="J9" t="str">
        <v>table</v>
      </c>
      <c r="K9">
        <v>19</v>
      </c>
      <c r="L9">
        <v>0</v>
      </c>
      <c r="M9">
        <v>0</v>
      </c>
      <c r="O9">
        <v>1</v>
      </c>
      <c r="P9" t="str">
        <v>_swapRequestKey</v>
      </c>
      <c r="Q9" t="str">
        <v>VARCHAR</v>
      </c>
      <c r="R9">
        <v>0</v>
      </c>
      <c r="S9" t="str">
        <v/>
      </c>
      <c r="T9">
        <v>0</v>
      </c>
    </row>
    <row r="10" spans="2:20" x14ac:dyDescent="0.25">
      <c r="B10" t="str">
        <v>sqlite_temp_schema</v>
      </c>
      <c r="C10" t="str">
        <v>accruedInterest</v>
      </c>
      <c r="D10">
        <v>5</v>
      </c>
      <c r="F10" t="str">
        <v>03880NAA6</v>
      </c>
      <c r="H10" t="str">
        <v>main</v>
      </c>
      <c r="I10" t="str">
        <v>clients</v>
      </c>
      <c r="J10" t="str">
        <v>table</v>
      </c>
      <c r="K10">
        <v>9</v>
      </c>
      <c r="L10">
        <v>0</v>
      </c>
      <c r="M10">
        <v>0</v>
      </c>
      <c r="O10">
        <v>2</v>
      </c>
      <c r="P10" t="str">
        <v>accountXref</v>
      </c>
      <c r="Q10" t="str">
        <v>VARCHAR</v>
      </c>
      <c r="R10">
        <v>0</v>
      </c>
      <c r="S10" t="str">
        <v/>
      </c>
      <c r="T10">
        <v>0</v>
      </c>
    </row>
    <row r="11" spans="2:20" x14ac:dyDescent="0.25">
      <c r="C11" t="str">
        <v>acl</v>
      </c>
      <c r="D11">
        <v>3</v>
      </c>
      <c r="F11" t="str">
        <v>040523AF9</v>
      </c>
      <c r="H11" t="str">
        <v>main</v>
      </c>
      <c r="I11" t="str">
        <v>rulesets</v>
      </c>
      <c r="J11" t="str">
        <v>table</v>
      </c>
      <c r="K11">
        <v>5</v>
      </c>
      <c r="L11">
        <v>0</v>
      </c>
      <c r="M11">
        <v>0</v>
      </c>
      <c r="O11">
        <v>3</v>
      </c>
      <c r="P11" t="str">
        <v>accrualDate</v>
      </c>
      <c r="Q11" t="str">
        <v>DATETIME</v>
      </c>
      <c r="R11">
        <v>0</v>
      </c>
      <c r="S11" t="str">
        <v/>
      </c>
      <c r="T11">
        <v>0</v>
      </c>
    </row>
    <row r="12" spans="2:20" x14ac:dyDescent="0.25">
      <c r="C12" t="str">
        <v>actorId</v>
      </c>
      <c r="D12">
        <v>5</v>
      </c>
      <c r="F12" t="str">
        <v>11023PAA2</v>
      </c>
      <c r="H12" t="str">
        <v>main</v>
      </c>
      <c r="I12" t="str">
        <v>sqlite_schema</v>
      </c>
      <c r="J12" t="str">
        <v>table</v>
      </c>
      <c r="K12">
        <v>5</v>
      </c>
      <c r="L12">
        <v>0</v>
      </c>
      <c r="M12">
        <v>0</v>
      </c>
      <c r="O12">
        <v>4</v>
      </c>
      <c r="P12" t="str">
        <v>accruedDays</v>
      </c>
      <c r="Q12" t="str">
        <v>INT</v>
      </c>
      <c r="R12">
        <v>0</v>
      </c>
      <c r="S12" t="str">
        <v/>
      </c>
      <c r="T12">
        <v>0</v>
      </c>
    </row>
    <row r="13" spans="2:20" x14ac:dyDescent="0.25">
      <c r="C13" t="str">
        <v>allocations</v>
      </c>
      <c r="D13">
        <v>4</v>
      </c>
      <c r="F13" t="str">
        <v>13034AV49</v>
      </c>
      <c r="H13" t="str">
        <v>temp</v>
      </c>
      <c r="I13" t="str">
        <v>sqlite_temp_schema</v>
      </c>
      <c r="J13" t="str">
        <v>table</v>
      </c>
      <c r="K13">
        <v>5</v>
      </c>
      <c r="L13">
        <v>0</v>
      </c>
      <c r="M13">
        <v>0</v>
      </c>
      <c r="O13">
        <v>5</v>
      </c>
      <c r="P13" t="str">
        <v>accruedInterest</v>
      </c>
      <c r="Q13" t="str">
        <v>FLOAT</v>
      </c>
      <c r="R13">
        <v>0</v>
      </c>
      <c r="S13" t="str">
        <v/>
      </c>
      <c r="T13">
        <v>0</v>
      </c>
    </row>
    <row r="14" spans="2:20" x14ac:dyDescent="0.25">
      <c r="C14" t="str">
        <v>bankQualified</v>
      </c>
      <c r="D14">
        <v>5</v>
      </c>
      <c r="F14" t="str">
        <v>13080SXY5</v>
      </c>
      <c r="O14">
        <v>6</v>
      </c>
      <c r="P14" t="str">
        <v>acl</v>
      </c>
      <c r="Q14" t="str">
        <v>VARCHAR</v>
      </c>
      <c r="R14">
        <v>0</v>
      </c>
      <c r="S14" t="str">
        <v/>
      </c>
      <c r="T14">
        <v>0</v>
      </c>
    </row>
    <row r="15" spans="2:20" x14ac:dyDescent="0.25">
      <c r="C15" t="str">
        <v>bondType</v>
      </c>
      <c r="F15" t="str">
        <v>132047BX8</v>
      </c>
      <c r="O15">
        <v>7</v>
      </c>
      <c r="P15" t="str">
        <v>actorId</v>
      </c>
      <c r="Q15" t="str">
        <v>VARCHAR</v>
      </c>
      <c r="R15">
        <v>0</v>
      </c>
      <c r="S15" t="str">
        <v/>
      </c>
      <c r="T15">
        <v>0</v>
      </c>
    </row>
    <row r="16" spans="2:20" x14ac:dyDescent="0.25">
      <c r="C16" t="str">
        <v>calcStatus</v>
      </c>
      <c r="F16" t="str">
        <v>140542BK6</v>
      </c>
      <c r="O16">
        <v>8</v>
      </c>
      <c r="P16" t="str">
        <v>allocations</v>
      </c>
      <c r="Q16" t="str">
        <v>VARCHAR</v>
      </c>
      <c r="R16">
        <v>0</v>
      </c>
      <c r="S16" t="str">
        <v/>
      </c>
      <c r="T16">
        <v>0</v>
      </c>
    </row>
    <row r="17" spans="3:20" x14ac:dyDescent="0.25">
      <c r="C17" t="str">
        <v>callable</v>
      </c>
      <c r="F17" t="str">
        <v>160853VE4</v>
      </c>
      <c r="O17">
        <v>9</v>
      </c>
      <c r="P17" t="str">
        <v>bankQualified</v>
      </c>
      <c r="Q17" t="str">
        <v>BOOLEAN</v>
      </c>
      <c r="R17">
        <v>0</v>
      </c>
      <c r="S17" t="str">
        <v/>
      </c>
      <c r="T17">
        <v>0</v>
      </c>
    </row>
    <row r="18" spans="3:20" x14ac:dyDescent="0.25">
      <c r="C18" t="str">
        <v>cepAskPrice</v>
      </c>
      <c r="F18" t="str">
        <v>180848XD0</v>
      </c>
      <c r="O18">
        <v>10</v>
      </c>
      <c r="P18" t="str">
        <v>bondType</v>
      </c>
      <c r="Q18" t="str">
        <v>VARCHAR</v>
      </c>
      <c r="R18">
        <v>0</v>
      </c>
      <c r="S18" t="str">
        <v/>
      </c>
      <c r="T18">
        <v>0</v>
      </c>
    </row>
    <row r="19" spans="3:20" x14ac:dyDescent="0.25">
      <c r="C19" t="str">
        <v>cepBidPrice</v>
      </c>
      <c r="F19" t="str">
        <v>180848XE8</v>
      </c>
      <c r="O19">
        <v>11</v>
      </c>
      <c r="P19" t="str">
        <v>calcStatus</v>
      </c>
      <c r="Q19" t="str">
        <v>INT</v>
      </c>
      <c r="R19">
        <v>0</v>
      </c>
      <c r="S19" t="str">
        <v/>
      </c>
      <c r="T19">
        <v>0</v>
      </c>
    </row>
    <row r="20" spans="3:20" x14ac:dyDescent="0.25">
      <c r="C20" t="str">
        <v>clientId</v>
      </c>
      <c r="F20" t="str">
        <v>19648FXB5</v>
      </c>
      <c r="O20">
        <v>12</v>
      </c>
      <c r="P20" t="str">
        <v>callable</v>
      </c>
      <c r="Q20" t="str">
        <v>BOOLEAN</v>
      </c>
      <c r="R20">
        <v>0</v>
      </c>
      <c r="S20" t="str">
        <v/>
      </c>
      <c r="T20">
        <v>0</v>
      </c>
    </row>
    <row r="21" spans="3:20" x14ac:dyDescent="0.25">
      <c r="C21" t="str">
        <v>coupon</v>
      </c>
      <c r="F21" t="str">
        <v>19648FXC3</v>
      </c>
      <c r="O21">
        <v>13</v>
      </c>
      <c r="P21" t="str">
        <v>cepAskPrice</v>
      </c>
      <c r="Q21" t="str">
        <v>FLOAT</v>
      </c>
      <c r="R21">
        <v>0</v>
      </c>
      <c r="S21" t="str">
        <v/>
      </c>
      <c r="T21">
        <v>0</v>
      </c>
    </row>
    <row r="22" spans="3:20" x14ac:dyDescent="0.25">
      <c r="C22" t="str">
        <v>couponType</v>
      </c>
      <c r="F22" t="str">
        <v>20774YJ99</v>
      </c>
      <c r="O22">
        <v>14</v>
      </c>
      <c r="P22" t="str">
        <v>cepBidPrice</v>
      </c>
      <c r="Q22" t="str">
        <v>FLOAT</v>
      </c>
      <c r="R22">
        <v>0</v>
      </c>
      <c r="S22" t="str">
        <v/>
      </c>
      <c r="T22">
        <v>0</v>
      </c>
    </row>
    <row r="23" spans="3:20" x14ac:dyDescent="0.25">
      <c r="C23" t="str">
        <v>currencyCode</v>
      </c>
      <c r="F23" t="str">
        <v>217558AB1</v>
      </c>
      <c r="O23">
        <v>15</v>
      </c>
      <c r="P23" t="str">
        <v>clientId</v>
      </c>
      <c r="Q23" t="str">
        <v>VARCHAR</v>
      </c>
      <c r="R23">
        <v>0</v>
      </c>
      <c r="S23" t="str">
        <v/>
      </c>
      <c r="T23">
        <v>0</v>
      </c>
    </row>
    <row r="24" spans="3:20" x14ac:dyDescent="0.25">
      <c r="C24" t="str">
        <v>cusip</v>
      </c>
      <c r="F24" t="str">
        <v>251237W66</v>
      </c>
      <c r="O24">
        <v>16</v>
      </c>
      <c r="P24" t="str">
        <v>coupon</v>
      </c>
      <c r="Q24" t="str">
        <v>INT</v>
      </c>
      <c r="R24">
        <v>0</v>
      </c>
      <c r="S24" t="str">
        <v/>
      </c>
      <c r="T24">
        <v>0</v>
      </c>
    </row>
    <row r="25" spans="3:20" x14ac:dyDescent="0.25">
      <c r="C25" t="str">
        <v>displayName</v>
      </c>
      <c r="F25" t="str">
        <v>287549AR0</v>
      </c>
      <c r="O25">
        <v>17</v>
      </c>
      <c r="P25" t="str">
        <v>couponType</v>
      </c>
      <c r="Q25" t="str">
        <v>INT</v>
      </c>
      <c r="R25">
        <v>0</v>
      </c>
      <c r="S25" t="str">
        <v/>
      </c>
      <c r="T25">
        <v>0</v>
      </c>
    </row>
    <row r="26" spans="3:20" x14ac:dyDescent="0.25">
      <c r="C26" t="str">
        <v>dv01</v>
      </c>
      <c r="F26" t="str">
        <v>38543PAE8</v>
      </c>
      <c r="O26">
        <v>18</v>
      </c>
      <c r="P26" t="str">
        <v>currencyCode</v>
      </c>
      <c r="Q26" t="str">
        <v>VARCHAR</v>
      </c>
      <c r="R26">
        <v>0</v>
      </c>
      <c r="S26" t="str">
        <v/>
      </c>
      <c r="T26">
        <v>0</v>
      </c>
    </row>
    <row r="27" spans="3:20" x14ac:dyDescent="0.25">
      <c r="C27" t="str">
        <v>edur</v>
      </c>
      <c r="F27" t="str">
        <v>512804VX0</v>
      </c>
      <c r="O27">
        <v>19</v>
      </c>
      <c r="P27" t="str">
        <v>cusip</v>
      </c>
      <c r="Q27" t="str">
        <v>VARCHAR</v>
      </c>
      <c r="R27">
        <v>0</v>
      </c>
      <c r="S27" t="str">
        <v/>
      </c>
      <c r="T27">
        <v>0</v>
      </c>
    </row>
    <row r="28" spans="3:20" x14ac:dyDescent="0.25">
      <c r="C28" t="str">
        <v>effectiveMaturity</v>
      </c>
      <c r="F28" t="str">
        <v>528734AH9</v>
      </c>
      <c r="O28">
        <v>20</v>
      </c>
      <c r="P28" t="str">
        <v>displayName</v>
      </c>
      <c r="Q28" t="str">
        <v>VARCHAR</v>
      </c>
      <c r="R28">
        <v>0</v>
      </c>
      <c r="S28" t="str">
        <v/>
      </c>
      <c r="T28">
        <v>0</v>
      </c>
    </row>
    <row r="29" spans="3:20" x14ac:dyDescent="0.25">
      <c r="C29" t="str">
        <v>escrowedToMaturity</v>
      </c>
      <c r="F29" t="str">
        <v>54640TAD1</v>
      </c>
      <c r="O29">
        <v>21</v>
      </c>
      <c r="P29" t="str">
        <v>dv01</v>
      </c>
      <c r="Q29" t="str">
        <v>FLOAT</v>
      </c>
      <c r="R29">
        <v>0</v>
      </c>
      <c r="S29" t="str">
        <v/>
      </c>
      <c r="T29">
        <v>0</v>
      </c>
    </row>
    <row r="30" spans="3:20" x14ac:dyDescent="0.25">
      <c r="C30" t="str">
        <v>evaluatedPrice</v>
      </c>
      <c r="F30" t="str">
        <v>56682HCT4</v>
      </c>
      <c r="O30">
        <v>22</v>
      </c>
      <c r="P30" t="str">
        <v>edur</v>
      </c>
      <c r="Q30" t="str">
        <v>FLOAT</v>
      </c>
      <c r="R30">
        <v>0</v>
      </c>
      <c r="S30" t="str">
        <v/>
      </c>
      <c r="T30">
        <v>0</v>
      </c>
    </row>
    <row r="31" spans="3:20" x14ac:dyDescent="0.25">
      <c r="C31" t="str">
        <v>federalTaxStatus</v>
      </c>
      <c r="F31" t="str">
        <v>574069AD2</v>
      </c>
      <c r="O31">
        <v>23</v>
      </c>
      <c r="P31" t="str">
        <v>effectiveMaturity</v>
      </c>
      <c r="Q31" t="str">
        <v>DATETIME</v>
      </c>
      <c r="R31">
        <v>0</v>
      </c>
      <c r="S31" t="str">
        <v/>
      </c>
      <c r="T31">
        <v>0</v>
      </c>
    </row>
    <row r="32" spans="3:20" x14ac:dyDescent="0.25">
      <c r="C32" t="str">
        <v>firstSettlementDate</v>
      </c>
      <c r="F32" t="str">
        <v>57584YWK1</v>
      </c>
      <c r="O32">
        <v>24</v>
      </c>
      <c r="P32" t="str">
        <v>escrowedToMaturity</v>
      </c>
      <c r="Q32" t="str">
        <v>BOOLEAN</v>
      </c>
      <c r="R32">
        <v>0</v>
      </c>
      <c r="S32" t="str">
        <v/>
      </c>
      <c r="T32">
        <v>0</v>
      </c>
    </row>
    <row r="33" spans="3:20" x14ac:dyDescent="0.25">
      <c r="C33" t="str">
        <v>issueDate</v>
      </c>
      <c r="F33" t="str">
        <v>59212TAH9</v>
      </c>
      <c r="O33">
        <v>25</v>
      </c>
      <c r="P33" t="str">
        <v>evaluatedPrice</v>
      </c>
      <c r="Q33" t="str">
        <v>FLOAT</v>
      </c>
      <c r="R33">
        <v>0</v>
      </c>
      <c r="S33" t="str">
        <v/>
      </c>
      <c r="T33">
        <v>0</v>
      </c>
    </row>
    <row r="34" spans="3:20" x14ac:dyDescent="0.25">
      <c r="C34" t="str">
        <v>issuerCode</v>
      </c>
      <c r="F34" t="str">
        <v>60637ATQ5</v>
      </c>
      <c r="O34">
        <v>26</v>
      </c>
      <c r="P34" t="str">
        <v>federalTaxStatus</v>
      </c>
      <c r="Q34" t="str">
        <v>INT</v>
      </c>
      <c r="R34">
        <v>0</v>
      </c>
      <c r="S34" t="str">
        <v/>
      </c>
      <c r="T34">
        <v>0</v>
      </c>
    </row>
    <row r="35" spans="3:20" x14ac:dyDescent="0.25">
      <c r="C35" t="str">
        <v>matches</v>
      </c>
      <c r="F35" t="str">
        <v>60637ATR3</v>
      </c>
      <c r="O35">
        <v>27</v>
      </c>
      <c r="P35" t="str">
        <v>firstSettlementDate</v>
      </c>
      <c r="Q35" t="str">
        <v>DATETIME</v>
      </c>
      <c r="R35">
        <v>0</v>
      </c>
      <c r="S35" t="str">
        <v/>
      </c>
      <c r="T35">
        <v>0</v>
      </c>
    </row>
    <row r="36" spans="3:20" x14ac:dyDescent="0.25">
      <c r="C36" t="str">
        <v>midPrice</v>
      </c>
      <c r="F36" t="str">
        <v>613554AG9</v>
      </c>
      <c r="O36">
        <v>28</v>
      </c>
      <c r="P36" t="str">
        <v>issueDate</v>
      </c>
      <c r="Q36" t="str">
        <v>DATETIME</v>
      </c>
      <c r="R36">
        <v>0</v>
      </c>
      <c r="S36" t="str">
        <v/>
      </c>
      <c r="T36">
        <v>0</v>
      </c>
    </row>
    <row r="37" spans="3:20" x14ac:dyDescent="0.25">
      <c r="C37" t="str">
        <v>minBalance</v>
      </c>
      <c r="F37" t="str">
        <v>64542PAU9</v>
      </c>
      <c r="O37">
        <v>29</v>
      </c>
      <c r="P37" t="str">
        <v>issuerCode</v>
      </c>
      <c r="Q37" t="str">
        <v>VARCHAR</v>
      </c>
      <c r="R37">
        <v>0</v>
      </c>
      <c r="S37" t="str">
        <v/>
      </c>
      <c r="T37">
        <v>0</v>
      </c>
    </row>
    <row r="38" spans="3:20" x14ac:dyDescent="0.25">
      <c r="C38" t="str">
        <v>minQuantity</v>
      </c>
      <c r="F38" t="str">
        <v>645790MD5</v>
      </c>
      <c r="O38">
        <v>30</v>
      </c>
      <c r="P38" t="str">
        <v>matches</v>
      </c>
      <c r="Q38" t="str">
        <v>VARCHAR</v>
      </c>
      <c r="R38">
        <v>0</v>
      </c>
      <c r="S38" t="str">
        <v/>
      </c>
      <c r="T38">
        <v>0</v>
      </c>
    </row>
    <row r="39" spans="3:20" x14ac:dyDescent="0.25">
      <c r="C39" t="str">
        <v>oad</v>
      </c>
      <c r="F39" t="str">
        <v>649451GP0</v>
      </c>
      <c r="O39">
        <v>31</v>
      </c>
      <c r="P39" t="str">
        <v>midPrice</v>
      </c>
      <c r="Q39" t="str">
        <v>FLOAT</v>
      </c>
      <c r="R39">
        <v>0</v>
      </c>
      <c r="S39" t="str">
        <v/>
      </c>
      <c r="T39">
        <v>0</v>
      </c>
    </row>
    <row r="40" spans="3:20" x14ac:dyDescent="0.25">
      <c r="C40" t="str">
        <v>oas</v>
      </c>
      <c r="F40" t="str">
        <v>64972ENB1</v>
      </c>
      <c r="O40">
        <v>32</v>
      </c>
      <c r="P40" t="str">
        <v>minBalance</v>
      </c>
      <c r="Q40" t="str">
        <v/>
      </c>
      <c r="R40">
        <v>0</v>
      </c>
      <c r="S40" t="str">
        <v/>
      </c>
      <c r="T40">
        <v>0</v>
      </c>
    </row>
    <row r="41" spans="3:20" x14ac:dyDescent="0.25">
      <c r="C41" t="str">
        <v>outstandingAmount</v>
      </c>
      <c r="F41" t="str">
        <v>64987JPX3</v>
      </c>
      <c r="O41">
        <v>33</v>
      </c>
      <c r="P41" t="str">
        <v>minQuantity</v>
      </c>
      <c r="Q41" t="str">
        <v>INT</v>
      </c>
      <c r="R41">
        <v>0</v>
      </c>
      <c r="S41" t="str">
        <v/>
      </c>
      <c r="T41">
        <v>0</v>
      </c>
    </row>
    <row r="42" spans="3:20" x14ac:dyDescent="0.25">
      <c r="C42" t="str">
        <v>paymentFrequency</v>
      </c>
      <c r="F42" t="str">
        <v>650010CR0</v>
      </c>
      <c r="O42">
        <v>34</v>
      </c>
      <c r="P42" t="str">
        <v>oad</v>
      </c>
      <c r="Q42" t="str">
        <v>FLOAT</v>
      </c>
      <c r="R42">
        <v>0</v>
      </c>
      <c r="S42" t="str">
        <v/>
      </c>
      <c r="T42">
        <v>0</v>
      </c>
    </row>
    <row r="43" spans="3:20" x14ac:dyDescent="0.25">
      <c r="C43" t="str">
        <v>positionId</v>
      </c>
      <c r="F43" t="str">
        <v>67868NBM0</v>
      </c>
      <c r="O43">
        <v>35</v>
      </c>
      <c r="P43" t="str">
        <v>oas</v>
      </c>
      <c r="Q43" t="str">
        <v>FLOAT</v>
      </c>
      <c r="R43">
        <v>0</v>
      </c>
      <c r="S43" t="str">
        <v/>
      </c>
      <c r="T43">
        <v>0</v>
      </c>
    </row>
    <row r="44" spans="3:20" x14ac:dyDescent="0.25">
      <c r="C44" t="str">
        <v>positionIds</v>
      </c>
      <c r="F44" t="str">
        <v>684593AB2</v>
      </c>
      <c r="O44">
        <v>36</v>
      </c>
      <c r="P44" t="str">
        <v>outstandingAmount</v>
      </c>
      <c r="Q44" t="str">
        <v>INT</v>
      </c>
      <c r="R44">
        <v>0</v>
      </c>
      <c r="S44" t="str">
        <v/>
      </c>
      <c r="T44">
        <v>0</v>
      </c>
    </row>
    <row r="45" spans="3:20" x14ac:dyDescent="0.25">
      <c r="C45" t="str">
        <v>positionXref</v>
      </c>
      <c r="F45" t="str">
        <v>69373SAA0</v>
      </c>
      <c r="O45">
        <v>37</v>
      </c>
      <c r="P45" t="str">
        <v>paymentFrequency</v>
      </c>
      <c r="Q45" t="str">
        <v>INT</v>
      </c>
      <c r="R45">
        <v>0</v>
      </c>
      <c r="S45" t="str">
        <v/>
      </c>
      <c r="T45">
        <v>0</v>
      </c>
    </row>
    <row r="46" spans="3:20" x14ac:dyDescent="0.25">
      <c r="C46" t="str">
        <v>preRefunded</v>
      </c>
      <c r="F46" t="str">
        <v>70879PAA3</v>
      </c>
      <c r="O46">
        <v>38</v>
      </c>
      <c r="P46" t="str">
        <v>positionId</v>
      </c>
      <c r="Q46" t="str">
        <v>VARCHAR</v>
      </c>
      <c r="R46">
        <v>0</v>
      </c>
      <c r="S46" t="str">
        <v/>
      </c>
      <c r="T46">
        <v>0</v>
      </c>
    </row>
    <row r="47" spans="3:20" x14ac:dyDescent="0.25">
      <c r="C47" t="str">
        <v>price</v>
      </c>
      <c r="F47" t="str">
        <v>709224SS9</v>
      </c>
      <c r="O47">
        <v>39</v>
      </c>
      <c r="P47" t="str">
        <v>positionIds</v>
      </c>
      <c r="Q47" t="str">
        <v/>
      </c>
      <c r="R47">
        <v>0</v>
      </c>
      <c r="S47" t="str">
        <v/>
      </c>
      <c r="T47">
        <v>0</v>
      </c>
    </row>
    <row r="48" spans="3:20" x14ac:dyDescent="0.25">
      <c r="C48" t="str">
        <v>purchaseDate</v>
      </c>
      <c r="F48" t="str">
        <v>73421LAA9</v>
      </c>
      <c r="O48">
        <v>40</v>
      </c>
      <c r="P48" t="str">
        <v>positionXref</v>
      </c>
      <c r="Q48" t="str">
        <v>VARCHAR</v>
      </c>
      <c r="R48">
        <v>0</v>
      </c>
      <c r="S48" t="str">
        <v/>
      </c>
      <c r="T48">
        <v>0</v>
      </c>
    </row>
    <row r="49" spans="3:20" x14ac:dyDescent="0.25">
      <c r="C49" t="str">
        <v>purchasePrice</v>
      </c>
      <c r="F49" t="str">
        <v>797272NT4</v>
      </c>
      <c r="O49">
        <v>41</v>
      </c>
      <c r="P49" t="str">
        <v>preRefunded</v>
      </c>
      <c r="Q49" t="str">
        <v>BOOLEAN</v>
      </c>
      <c r="R49">
        <v>0</v>
      </c>
      <c r="S49" t="str">
        <v/>
      </c>
      <c r="T49">
        <v>0</v>
      </c>
    </row>
    <row r="50" spans="3:20" x14ac:dyDescent="0.25">
      <c r="C50" t="str">
        <v>quantity</v>
      </c>
      <c r="F50" t="str">
        <v>801315AU6</v>
      </c>
      <c r="O50">
        <v>42</v>
      </c>
      <c r="P50" t="str">
        <v>price</v>
      </c>
      <c r="Q50" t="str">
        <v>FLOAT</v>
      </c>
      <c r="R50">
        <v>0</v>
      </c>
      <c r="S50" t="str">
        <v/>
      </c>
      <c r="T50">
        <v>0</v>
      </c>
    </row>
    <row r="51" spans="3:20" x14ac:dyDescent="0.25">
      <c r="C51" t="str">
        <v>ratingRank</v>
      </c>
      <c r="F51" t="str">
        <v>837152UP0</v>
      </c>
      <c r="O51">
        <v>43</v>
      </c>
      <c r="P51" t="str">
        <v>purchaseDate</v>
      </c>
      <c r="Q51" t="str">
        <v/>
      </c>
      <c r="R51">
        <v>0</v>
      </c>
      <c r="S51" t="str">
        <v/>
      </c>
      <c r="T51">
        <v>0</v>
      </c>
    </row>
    <row r="52" spans="3:20" x14ac:dyDescent="0.25">
      <c r="C52" t="str">
        <v>ratingText</v>
      </c>
      <c r="F52" t="str">
        <v>84131TAQ5</v>
      </c>
      <c r="O52">
        <v>44</v>
      </c>
      <c r="P52" t="str">
        <v>purchasePrice</v>
      </c>
      <c r="Q52" t="str">
        <v/>
      </c>
      <c r="R52">
        <v>0</v>
      </c>
      <c r="S52" t="str">
        <v/>
      </c>
      <c r="T52">
        <v>0</v>
      </c>
    </row>
    <row r="53" spans="3:20" x14ac:dyDescent="0.25">
      <c r="C53" t="str">
        <v>redemptionDate</v>
      </c>
      <c r="F53" t="str">
        <v>87638REK9</v>
      </c>
      <c r="O53">
        <v>45</v>
      </c>
      <c r="P53" t="str">
        <v>quantity</v>
      </c>
      <c r="Q53" t="str">
        <v>INT</v>
      </c>
      <c r="R53">
        <v>0</v>
      </c>
      <c r="S53" t="str">
        <v/>
      </c>
      <c r="T53">
        <v>0</v>
      </c>
    </row>
    <row r="54" spans="3:20" x14ac:dyDescent="0.25">
      <c r="C54" t="str">
        <v>redemptionPrice</v>
      </c>
      <c r="F54" t="str">
        <v>88034WPB4</v>
      </c>
      <c r="O54">
        <v>46</v>
      </c>
      <c r="P54" t="str">
        <v>ratingRank</v>
      </c>
      <c r="Q54" t="str">
        <v>INT</v>
      </c>
      <c r="R54">
        <v>0</v>
      </c>
      <c r="S54" t="str">
        <v/>
      </c>
      <c r="T54">
        <v>0</v>
      </c>
    </row>
    <row r="55" spans="3:20" x14ac:dyDescent="0.25">
      <c r="C55" t="str">
        <v>rejected</v>
      </c>
      <c r="F55" t="str">
        <v>88034WYG3</v>
      </c>
      <c r="O55">
        <v>47</v>
      </c>
      <c r="P55" t="str">
        <v>ratingText</v>
      </c>
      <c r="Q55" t="str">
        <v>VARCHAR</v>
      </c>
      <c r="R55">
        <v>0</v>
      </c>
      <c r="S55" t="str">
        <v/>
      </c>
      <c r="T55">
        <v>0</v>
      </c>
    </row>
    <row r="56" spans="3:20" x14ac:dyDescent="0.25">
      <c r="C56" t="str">
        <v>requestId</v>
      </c>
      <c r="F56" t="str">
        <v>967787AG7</v>
      </c>
      <c r="O56">
        <v>48</v>
      </c>
      <c r="P56" t="str">
        <v>redemptionDate</v>
      </c>
      <c r="Q56" t="str">
        <v>DATETIME</v>
      </c>
      <c r="R56">
        <v>0</v>
      </c>
      <c r="S56" t="str">
        <v/>
      </c>
      <c r="T56">
        <v>0</v>
      </c>
    </row>
    <row r="57" spans="3:20" x14ac:dyDescent="0.25">
      <c r="C57" t="str">
        <v>securityKey</v>
      </c>
      <c r="F57" t="str">
        <v>97712DN77</v>
      </c>
      <c r="O57">
        <v>49</v>
      </c>
      <c r="P57" t="str">
        <v>redemptionPrice</v>
      </c>
      <c r="Q57" t="str">
        <v>INT</v>
      </c>
      <c r="R57">
        <v>0</v>
      </c>
      <c r="S57" t="str">
        <v/>
      </c>
      <c r="T57">
        <v>0</v>
      </c>
    </row>
    <row r="58" spans="3:20" x14ac:dyDescent="0.25">
      <c r="C58" t="str">
        <v>securityType</v>
      </c>
      <c r="O58">
        <v>50</v>
      </c>
      <c r="P58" t="str">
        <v>rejected</v>
      </c>
      <c r="Q58" t="str">
        <v>VARCHAR</v>
      </c>
      <c r="R58">
        <v>0</v>
      </c>
      <c r="S58" t="str">
        <v/>
      </c>
      <c r="T58">
        <v>0</v>
      </c>
    </row>
    <row r="59" spans="3:20" x14ac:dyDescent="0.25">
      <c r="C59" t="str">
        <v>settlementDate</v>
      </c>
      <c r="O59">
        <v>51</v>
      </c>
      <c r="P59" t="str">
        <v>requestId</v>
      </c>
      <c r="Q59" t="str">
        <v>INT</v>
      </c>
      <c r="R59">
        <v>0</v>
      </c>
      <c r="S59" t="str">
        <v/>
      </c>
      <c r="T59">
        <v>0</v>
      </c>
    </row>
    <row r="60" spans="3:20" x14ac:dyDescent="0.25">
      <c r="C60" t="str">
        <v>snif</v>
      </c>
      <c r="O60">
        <v>52</v>
      </c>
      <c r="P60" t="str">
        <v>securityKey</v>
      </c>
      <c r="Q60" t="str">
        <v>VARCHAR</v>
      </c>
      <c r="R60">
        <v>0</v>
      </c>
      <c r="S60" t="str">
        <v/>
      </c>
      <c r="T60">
        <v>0</v>
      </c>
    </row>
    <row r="61" spans="3:20" x14ac:dyDescent="0.25">
      <c r="C61" t="str">
        <v>spread</v>
      </c>
      <c r="O61">
        <v>53</v>
      </c>
      <c r="P61" t="str">
        <v>securityType</v>
      </c>
      <c r="Q61" t="str">
        <v>INT</v>
      </c>
      <c r="R61">
        <v>0</v>
      </c>
      <c r="S61" t="str">
        <v/>
      </c>
      <c r="T61">
        <v>0</v>
      </c>
    </row>
    <row r="62" spans="3:20" x14ac:dyDescent="0.25">
      <c r="C62" t="str">
        <v>srType</v>
      </c>
      <c r="O62">
        <v>54</v>
      </c>
      <c r="P62" t="str">
        <v>settlementDate</v>
      </c>
      <c r="Q62" t="str">
        <v>DATETIME</v>
      </c>
      <c r="R62">
        <v>0</v>
      </c>
      <c r="S62" t="str">
        <v/>
      </c>
      <c r="T62">
        <v>0</v>
      </c>
    </row>
    <row r="63" spans="3:20" x14ac:dyDescent="0.25">
      <c r="C63" t="str">
        <v>state</v>
      </c>
      <c r="O63">
        <v>55</v>
      </c>
      <c r="P63" t="str">
        <v>snif</v>
      </c>
      <c r="Q63" t="str">
        <v>BOOLEAN</v>
      </c>
      <c r="R63">
        <v>0</v>
      </c>
      <c r="S63" t="str">
        <v/>
      </c>
      <c r="T63">
        <v>0</v>
      </c>
    </row>
    <row r="64" spans="3:20" x14ac:dyDescent="0.25">
      <c r="C64" t="str">
        <v>subjectToAmt</v>
      </c>
      <c r="O64">
        <v>56</v>
      </c>
      <c r="P64" t="str">
        <v>spread</v>
      </c>
      <c r="Q64" t="str">
        <v>INT</v>
      </c>
      <c r="R64">
        <v>0</v>
      </c>
      <c r="S64" t="str">
        <v/>
      </c>
      <c r="T64">
        <v>0</v>
      </c>
    </row>
    <row r="65" spans="3:20" x14ac:dyDescent="0.25">
      <c r="C65" t="str">
        <v>sustainableDevelopmentGoal</v>
      </c>
      <c r="O65">
        <v>57</v>
      </c>
      <c r="P65" t="str">
        <v>srType</v>
      </c>
      <c r="Q65" t="str">
        <v>VARCHAR</v>
      </c>
      <c r="R65">
        <v>0</v>
      </c>
      <c r="S65" t="str">
        <v/>
      </c>
      <c r="T65">
        <v>0</v>
      </c>
    </row>
    <row r="66" spans="3:20" x14ac:dyDescent="0.25">
      <c r="C66" t="str">
        <v>sustainableDevelopmentScore</v>
      </c>
      <c r="O66">
        <v>58</v>
      </c>
      <c r="P66" t="str">
        <v>state</v>
      </c>
      <c r="Q66" t="str">
        <v>VARCHAR</v>
      </c>
      <c r="R66">
        <v>0</v>
      </c>
      <c r="S66" t="str">
        <v/>
      </c>
      <c r="T66">
        <v>0</v>
      </c>
    </row>
    <row r="67" spans="3:20" x14ac:dyDescent="0.25">
      <c r="C67" t="str">
        <v>swapFailures</v>
      </c>
      <c r="O67">
        <v>59</v>
      </c>
      <c r="P67" t="str">
        <v>subjectToAmt</v>
      </c>
      <c r="Q67" t="str">
        <v>BOOLEAN</v>
      </c>
      <c r="R67">
        <v>0</v>
      </c>
      <c r="S67" t="str">
        <v/>
      </c>
      <c r="T67">
        <v>0</v>
      </c>
    </row>
    <row r="68" spans="3:20" x14ac:dyDescent="0.25">
      <c r="C68" t="str">
        <v>swapTradeDate</v>
      </c>
      <c r="O68">
        <v>60</v>
      </c>
      <c r="P68" t="str">
        <v>sustainableDevelopmentGoal</v>
      </c>
      <c r="Q68" t="str">
        <v>VARCHAR</v>
      </c>
      <c r="R68">
        <v>0</v>
      </c>
      <c r="S68" t="str">
        <v/>
      </c>
      <c r="T68">
        <v>0</v>
      </c>
    </row>
    <row r="69" spans="3:20" x14ac:dyDescent="0.25">
      <c r="C69" t="str">
        <v>taxable</v>
      </c>
      <c r="O69">
        <v>61</v>
      </c>
      <c r="P69" t="str">
        <v>sustainableDevelopmentScore</v>
      </c>
      <c r="Q69" t="str">
        <v>FLOAT</v>
      </c>
      <c r="R69">
        <v>0</v>
      </c>
      <c r="S69" t="str">
        <v/>
      </c>
      <c r="T69">
        <v>0</v>
      </c>
    </row>
    <row r="70" spans="3:20" x14ac:dyDescent="0.25">
      <c r="C70" t="str">
        <v>term</v>
      </c>
      <c r="O70">
        <v>62</v>
      </c>
      <c r="P70" t="str">
        <v>swapFailures</v>
      </c>
      <c r="Q70" t="str">
        <v>VARCHAR</v>
      </c>
      <c r="R70">
        <v>0</v>
      </c>
      <c r="S70" t="str">
        <v/>
      </c>
      <c r="T70">
        <v>0</v>
      </c>
    </row>
    <row r="71" spans="3:20" x14ac:dyDescent="0.25">
      <c r="C71" t="str">
        <v>tradeDate</v>
      </c>
      <c r="O71">
        <v>63</v>
      </c>
      <c r="P71" t="str">
        <v>swapTradeDate</v>
      </c>
      <c r="Q71" t="str">
        <v/>
      </c>
      <c r="R71">
        <v>0</v>
      </c>
      <c r="S71" t="str">
        <v/>
      </c>
      <c r="T71">
        <v>0</v>
      </c>
    </row>
    <row r="72" spans="3:20" x14ac:dyDescent="0.25">
      <c r="C72" t="str">
        <v>updated</v>
      </c>
      <c r="O72">
        <v>64</v>
      </c>
      <c r="P72" t="str">
        <v>taxable</v>
      </c>
      <c r="Q72" t="str">
        <v>BOOLEAN</v>
      </c>
      <c r="R72">
        <v>0</v>
      </c>
      <c r="S72" t="str">
        <v/>
      </c>
      <c r="T72">
        <v>0</v>
      </c>
    </row>
    <row r="73" spans="3:20" x14ac:dyDescent="0.25">
      <c r="C73" t="str">
        <v>useOfProceeds</v>
      </c>
      <c r="O73">
        <v>65</v>
      </c>
      <c r="P73" t="str">
        <v>term</v>
      </c>
      <c r="Q73" t="str">
        <v>FLOAT</v>
      </c>
      <c r="R73">
        <v>0</v>
      </c>
      <c r="S73" t="str">
        <v/>
      </c>
      <c r="T73">
        <v>0</v>
      </c>
    </row>
    <row r="74" spans="3:20" x14ac:dyDescent="0.25">
      <c r="C74" t="str">
        <v>useOfProceedsGroup</v>
      </c>
      <c r="O74">
        <v>66</v>
      </c>
      <c r="P74" t="str">
        <v>tradeDate</v>
      </c>
      <c r="Q74" t="str">
        <v>DATETIME</v>
      </c>
      <c r="R74">
        <v>0</v>
      </c>
      <c r="S74" t="str">
        <v/>
      </c>
      <c r="T74">
        <v>0</v>
      </c>
    </row>
    <row r="75" spans="3:20" x14ac:dyDescent="0.25">
      <c r="C75" t="str">
        <v>yield</v>
      </c>
      <c r="O75">
        <v>67</v>
      </c>
      <c r="P75" t="str">
        <v>updated</v>
      </c>
      <c r="Q75" t="str">
        <v>DATETIME</v>
      </c>
      <c r="R75">
        <v>0</v>
      </c>
      <c r="S75" t="str">
        <v/>
      </c>
      <c r="T75">
        <v>0</v>
      </c>
    </row>
    <row r="76" spans="3:20" x14ac:dyDescent="0.25">
      <c r="O76">
        <v>68</v>
      </c>
      <c r="P76" t="str">
        <v>useOfProceeds</v>
      </c>
      <c r="Q76" t="str">
        <v>INT</v>
      </c>
      <c r="R76">
        <v>0</v>
      </c>
      <c r="S76" t="str">
        <v/>
      </c>
      <c r="T76">
        <v>0</v>
      </c>
    </row>
    <row r="77" spans="3:20" x14ac:dyDescent="0.25">
      <c r="O77">
        <v>69</v>
      </c>
      <c r="P77" t="str">
        <v>useOfProceedsGroup</v>
      </c>
      <c r="Q77" t="str">
        <v>INT</v>
      </c>
      <c r="R77">
        <v>0</v>
      </c>
      <c r="S77" t="str">
        <v/>
      </c>
      <c r="T77">
        <v>0</v>
      </c>
    </row>
    <row r="78" spans="3:20" x14ac:dyDescent="0.25">
      <c r="O78">
        <v>70</v>
      </c>
      <c r="P78" t="str">
        <v>yield</v>
      </c>
      <c r="Q78" t="str">
        <v>FLOAT</v>
      </c>
      <c r="R78">
        <v>0</v>
      </c>
      <c r="S78" t="str">
        <v/>
      </c>
      <c r="T78">
        <v>0</v>
      </c>
    </row>
  </sheetData>
  <dataValidations count="4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" xr:uid="{5D31A66D-63A4-4E7A-A694-13004E0489E9}">
      <formula1>_xlfn.ANCHORARRAY($C$5)</formula1>
    </dataValidation>
    <dataValidation type="list" allowBlank="1" showInputMessage="1" showErrorMessage="1" sqref="F3" xr:uid="{5B960C62-2114-462F-8903-03ADF0493CBC}">
      <formula1>_xlfn.ANCHORARRAY($F$5)</formula1>
    </dataValidation>
    <dataValidation type="list" allowBlank="1" showInputMessage="1" showErrorMessage="1" sqref="G3" xr:uid="{6C1AAE84-713C-4050-BF7E-06BC31220898}">
      <formula1>_xlfn.ANCHORARRAY(#REF!)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S17"/>
  <sheetViews>
    <sheetView topLeftCell="J1" workbookViewId="0">
      <selection activeCell="L11" sqref="L11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9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 - b)/a)</v>
      </c>
      <c r="G2" t="str" cm="1">
        <f t="array" ref="G2">_xll.XLL.GET.NAME(B2)</f>
        <v>=LAMBDA(a,b, "ABS(("&amp;a&amp;" - "&amp;b&amp;")/"&amp;a&amp;")")</v>
      </c>
      <c r="L2" t="s">
        <v>31</v>
      </c>
      <c r="M2" t="s">
        <v>14</v>
      </c>
      <c r="N2" t="s">
        <v>15</v>
      </c>
      <c r="P2" t="s">
        <v>2</v>
      </c>
      <c r="Q2" t="s">
        <v>92</v>
      </c>
      <c r="R2" t="s">
        <v>4</v>
      </c>
      <c r="S2" t="s">
        <v>5</v>
      </c>
    </row>
    <row r="3" spans="2:19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88</v>
      </c>
      <c r="M3" t="e" cm="1">
        <f t="array" aca="1" ref="M3" ca="1">_xlfn.DROP(_xll.SQL.QUERY(tmswap,select_name(M2)),1)</f>
        <v>#N/A</v>
      </c>
      <c r="N3">
        <v>0.1</v>
      </c>
      <c r="P3" t="e" cm="1">
        <f t="array" aca="1" ref="P3" ca="1">relative(M3,M2)</f>
        <v>#N/A</v>
      </c>
      <c r="Q3" t="str">
        <f>_xlfn.TEXTJOIN("_",FALSE,L2:N2)</f>
        <v>relative_edur_le</v>
      </c>
      <c r="R3" t="str">
        <f>VLOOKUP(N2,ops,2)</f>
        <v>&lt;=</v>
      </c>
      <c r="S3">
        <f>N3</f>
        <v>0.1</v>
      </c>
    </row>
    <row r="4" spans="2:19" x14ac:dyDescent="0.25">
      <c r="D4">
        <v>1</v>
      </c>
      <c r="E4">
        <v>2</v>
      </c>
      <c r="F4" t="str" cm="1">
        <f t="array" ref="F4">relative(D4,E4)</f>
        <v>ABS((1 - 2)/1)</v>
      </c>
      <c r="G4" cm="1">
        <f t="array" ref="G4">_xll.EVAL(F4)</f>
        <v>1</v>
      </c>
      <c r="H4">
        <v>1</v>
      </c>
      <c r="I4" t="b">
        <f>G4=H4</f>
        <v>1</v>
      </c>
    </row>
    <row r="5" spans="2:19" x14ac:dyDescent="0.25">
      <c r="D5">
        <v>2</v>
      </c>
      <c r="E5">
        <v>1</v>
      </c>
      <c r="F5" t="str" cm="1">
        <f t="array" ref="F5">relative(D5,E5)</f>
        <v>ABS((2 - 1)/2)</v>
      </c>
      <c r="G5" cm="1">
        <f t="array" ref="G5">_xll.EVAL(F5)</f>
        <v>0.5</v>
      </c>
      <c r="H5">
        <v>0.5</v>
      </c>
      <c r="I5" t="b">
        <f>G5=H5</f>
        <v>1</v>
      </c>
      <c r="L5" t="s">
        <v>117</v>
      </c>
      <c r="M5" t="e">
        <f ca="1">expr</f>
        <v>#N/A</v>
      </c>
      <c r="N5" t="s">
        <v>114</v>
      </c>
      <c r="O5" t="str">
        <f>name</f>
        <v>relative_edur_le</v>
      </c>
    </row>
    <row r="6" spans="2:19" x14ac:dyDescent="0.25">
      <c r="D6">
        <v>2</v>
      </c>
      <c r="E6">
        <v>2</v>
      </c>
      <c r="F6" t="str" cm="1">
        <f t="array" ref="F6">relative(D6,E6)</f>
        <v>ABS((2 - 2)/2)</v>
      </c>
      <c r="G6" cm="1">
        <f t="array" ref="G6">_xll.EVAL(F6)</f>
        <v>0</v>
      </c>
      <c r="H6">
        <v>0</v>
      </c>
      <c r="I6" t="b">
        <f>G6=H6</f>
        <v>1</v>
      </c>
      <c r="L6" t="s">
        <v>116</v>
      </c>
      <c r="M6" t="s">
        <v>93</v>
      </c>
    </row>
    <row r="7" spans="2:19" x14ac:dyDescent="0.25">
      <c r="L7" t="s">
        <v>111</v>
      </c>
      <c r="M7" t="str">
        <f>name</f>
        <v>relative_edur_le</v>
      </c>
      <c r="N7" t="str">
        <f>cmp</f>
        <v>&lt;=</v>
      </c>
      <c r="O7" t="str">
        <f>":"&amp;name</f>
        <v>:relative_edur_le</v>
      </c>
    </row>
    <row r="8" spans="2:19" x14ac:dyDescent="0.25">
      <c r="L8" t="s">
        <v>118</v>
      </c>
      <c r="M8" t="str">
        <f>name</f>
        <v>relative_edur_le</v>
      </c>
      <c r="N8" t="s">
        <v>119</v>
      </c>
    </row>
    <row r="9" spans="2:19" x14ac:dyDescent="0.25">
      <c r="B9" t="s">
        <v>94</v>
      </c>
      <c r="C9" t="s">
        <v>28</v>
      </c>
      <c r="D9" t="s">
        <v>15</v>
      </c>
    </row>
    <row r="10" spans="2:19" x14ac:dyDescent="0.25">
      <c r="B10" t="s">
        <v>95</v>
      </c>
      <c r="C10" t="s">
        <v>8</v>
      </c>
      <c r="D10" t="s">
        <v>96</v>
      </c>
      <c r="K10" t="s">
        <v>112</v>
      </c>
      <c r="L10" cm="1">
        <f t="array" ref="L10">_xll.\SQL.STMT(tmswap)</f>
        <v>1961865890592</v>
      </c>
    </row>
    <row r="11" spans="2:19" x14ac:dyDescent="0.25">
      <c r="B11" t="s">
        <v>95</v>
      </c>
      <c r="C11" t="s">
        <v>10</v>
      </c>
      <c r="K11" t="s">
        <v>115</v>
      </c>
      <c r="L11" s="2" t="e" cm="1">
        <f t="array" aca="1" ref="L11" ca="1">_xll.SQL.PREPARE(stmt, L5:O8)</f>
        <v>#NUM!</v>
      </c>
      <c r="M11" t="e" cm="1">
        <f t="array" aca="1" ref="M11" ca="1">_xll.SQL.SQL(prepare)</f>
        <v>#VALUE!</v>
      </c>
    </row>
    <row r="12" spans="2:19" x14ac:dyDescent="0.25">
      <c r="B12" t="s">
        <v>98</v>
      </c>
      <c r="C12" t="s">
        <v>99</v>
      </c>
      <c r="D12">
        <v>13</v>
      </c>
      <c r="K12" t="s">
        <v>113</v>
      </c>
      <c r="L12" t="e" cm="1">
        <f t="array" aca="1" ref="L12" ca="1">_xll.SQL.BIND(prepare, _xlfn.HSTACK(O7,value))</f>
        <v>#VALUE!</v>
      </c>
      <c r="M12" t="e" cm="1">
        <f t="array" aca="1" ref="M12" ca="1">_xll.SQL.SQL(bind, TRUE)</f>
        <v>#VALUE!</v>
      </c>
    </row>
    <row r="13" spans="2:19" x14ac:dyDescent="0.25">
      <c r="B13" t="s">
        <v>100</v>
      </c>
    </row>
    <row r="14" spans="2:19" x14ac:dyDescent="0.25">
      <c r="L14" t="e" cm="1">
        <f t="array" aca="1" ref="L14" ca="1">_xll.SQL.EXEC(bind)</f>
        <v>#VALUE!</v>
      </c>
    </row>
    <row r="16" spans="2:19" x14ac:dyDescent="0.25">
      <c r="B16" s="9" t="s">
        <v>97</v>
      </c>
    </row>
    <row r="17" spans="2:2" x14ac:dyDescent="0.25">
      <c r="B17" s="9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customXml/itemProps2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Rules</vt:lpstr>
      <vt:lpstr>lambda</vt:lpstr>
      <vt:lpstr>tmswap</vt:lpstr>
      <vt:lpstr>examples</vt:lpstr>
      <vt:lpstr>bind</vt:lpstr>
      <vt:lpstr>cmp</vt:lpstr>
      <vt:lpstr>cusip</vt:lpstr>
      <vt:lpstr>expr</vt:lpstr>
      <vt:lpstr>examples!name</vt:lpstr>
      <vt:lpstr>name</vt:lpstr>
      <vt:lpstr>ops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2023-06-21T20:43:16Z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