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810" windowWidth="21075" windowHeight="8865"/>
  </bookViews>
  <sheets>
    <sheet name="GASTO ANUAL CASA 01" sheetId="38" r:id="rId1"/>
    <sheet name="GASTO ANUAL CASA 02" sheetId="39" r:id="rId2"/>
    <sheet name="GASTO ANUAL CASA 03" sheetId="41" r:id="rId3"/>
    <sheet name="GASTO ANUAL CASA 04" sheetId="40" r:id="rId4"/>
    <sheet name="GASTO ANUAL CASA 05" sheetId="10" r:id="rId5"/>
    <sheet name="JANEIRO 2016" sheetId="35" r:id="rId6"/>
    <sheet name="CONSALTER" sheetId="21" r:id="rId7"/>
    <sheet name="Plan1" sheetId="26" r:id="rId8"/>
    <sheet name="LISTA DE COMPRAS (2)" sheetId="43" r:id="rId9"/>
    <sheet name="LISTA DE COMPRAS" sheetId="42" r:id="rId10"/>
    <sheet name="LISTA VAREJO ATACADO" sheetId="30" r:id="rId11"/>
    <sheet name="Gráf1" sheetId="19" r:id="rId12"/>
  </sheets>
  <definedNames>
    <definedName name="_xlnm.Print_Area" localSheetId="6">CONSALTER!$B$99:$H$169</definedName>
    <definedName name="_xlnm.Print_Area" localSheetId="0">'GASTO ANUAL CASA 01'!$C$3:$T$63</definedName>
    <definedName name="_xlnm.Print_Area" localSheetId="1">'GASTO ANUAL CASA 02'!$C$3:$T$66</definedName>
    <definedName name="_xlnm.Print_Area" localSheetId="2">'GASTO ANUAL CASA 03'!$C$3:$T$66</definedName>
    <definedName name="_xlnm.Print_Area" localSheetId="3">'GASTO ANUAL CASA 04'!$C$3:$T$66</definedName>
    <definedName name="_xlnm.Print_Area" localSheetId="4">'GASTO ANUAL CASA 05'!$C$3:$T$66</definedName>
    <definedName name="_xlnm.Print_Area" localSheetId="5">'JANEIRO 2016'!$C$158:$P$170</definedName>
    <definedName name="_xlnm.Print_Area" localSheetId="8">'LISTA DE COMPRAS (2)'!$A$1:$Q$71</definedName>
  </definedNames>
  <calcPr calcId="145621"/>
</workbook>
</file>

<file path=xl/calcChain.xml><?xml version="1.0" encoding="utf-8"?>
<calcChain xmlns="http://schemas.openxmlformats.org/spreadsheetml/2006/main">
  <c r="D61" i="43" l="1"/>
  <c r="D60" i="43"/>
  <c r="D59" i="43"/>
  <c r="D58" i="43"/>
  <c r="D57" i="43"/>
  <c r="D56" i="43"/>
  <c r="D55" i="43"/>
  <c r="D54" i="43"/>
  <c r="D53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H33" i="38" l="1"/>
  <c r="H32" i="38"/>
  <c r="H27" i="38"/>
  <c r="H23" i="38"/>
  <c r="I61" i="38"/>
  <c r="H61" i="38"/>
  <c r="L59" i="38"/>
  <c r="K59" i="38"/>
  <c r="J59" i="38"/>
  <c r="I59" i="38"/>
  <c r="H59" i="38"/>
  <c r="M57" i="38"/>
  <c r="L57" i="38"/>
  <c r="K57" i="38"/>
  <c r="J57" i="38"/>
  <c r="I57" i="38"/>
  <c r="H57" i="38"/>
  <c r="K56" i="38"/>
  <c r="J56" i="38"/>
  <c r="I56" i="38"/>
  <c r="H56" i="38"/>
  <c r="I53" i="38"/>
  <c r="H53" i="38"/>
  <c r="H52" i="38"/>
  <c r="J51" i="38"/>
  <c r="I51" i="38"/>
  <c r="H51" i="38"/>
  <c r="H50" i="38"/>
  <c r="L44" i="38"/>
  <c r="K44" i="38"/>
  <c r="J44" i="38"/>
  <c r="I44" i="38"/>
  <c r="H44" i="38"/>
  <c r="H42" i="38"/>
  <c r="K41" i="38"/>
  <c r="J41" i="38"/>
  <c r="I41" i="38"/>
  <c r="H41" i="38"/>
  <c r="K40" i="38"/>
  <c r="J40" i="38"/>
  <c r="I40" i="38"/>
  <c r="H40" i="38"/>
  <c r="L16" i="38"/>
  <c r="K16" i="38"/>
  <c r="J16" i="38"/>
  <c r="I16" i="38"/>
  <c r="H16" i="38"/>
  <c r="J12" i="38"/>
  <c r="J11" i="38"/>
  <c r="I12" i="38"/>
  <c r="I11" i="38"/>
  <c r="H12" i="38"/>
  <c r="H11" i="38"/>
  <c r="E12" i="38"/>
  <c r="E11" i="38"/>
  <c r="D54" i="42" l="1"/>
  <c r="D55" i="42"/>
  <c r="D56" i="42"/>
  <c r="D57" i="42"/>
  <c r="D58" i="42"/>
  <c r="D59" i="42"/>
  <c r="D60" i="42"/>
  <c r="D61" i="42"/>
  <c r="D53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36" i="42"/>
  <c r="D8" i="42"/>
  <c r="D9" i="42"/>
  <c r="D10" i="42"/>
  <c r="D11" i="42"/>
  <c r="D12" i="42"/>
  <c r="D13" i="42"/>
  <c r="D14" i="42"/>
  <c r="D15" i="42"/>
  <c r="D16" i="42"/>
  <c r="D17" i="42"/>
  <c r="D18" i="42"/>
  <c r="D7" i="42"/>
  <c r="D10" i="21" l="1"/>
  <c r="O73" i="10"/>
  <c r="N73" i="10"/>
  <c r="M73" i="10"/>
  <c r="L73" i="10"/>
  <c r="K73" i="10"/>
  <c r="J73" i="10"/>
  <c r="I73" i="10"/>
  <c r="H73" i="10"/>
  <c r="G73" i="10"/>
  <c r="F73" i="10"/>
  <c r="E73" i="10"/>
  <c r="O72" i="10"/>
  <c r="N72" i="10"/>
  <c r="M72" i="10"/>
  <c r="L72" i="10"/>
  <c r="K72" i="10"/>
  <c r="J72" i="10"/>
  <c r="I72" i="10"/>
  <c r="H72" i="10"/>
  <c r="G72" i="10"/>
  <c r="F72" i="10"/>
  <c r="E72" i="10"/>
  <c r="O71" i="10"/>
  <c r="N71" i="10"/>
  <c r="M71" i="10"/>
  <c r="L71" i="10"/>
  <c r="K71" i="10"/>
  <c r="J71" i="10"/>
  <c r="I71" i="10"/>
  <c r="H71" i="10"/>
  <c r="G71" i="10"/>
  <c r="F71" i="10"/>
  <c r="E71" i="10"/>
  <c r="O70" i="10"/>
  <c r="O75" i="10" s="1"/>
  <c r="N70" i="10"/>
  <c r="N75" i="10" s="1"/>
  <c r="M70" i="10"/>
  <c r="M75" i="10" s="1"/>
  <c r="L70" i="10"/>
  <c r="L75" i="10" s="1"/>
  <c r="K70" i="10"/>
  <c r="K75" i="10" s="1"/>
  <c r="J70" i="10"/>
  <c r="J75" i="10" s="1"/>
  <c r="I70" i="10"/>
  <c r="I75" i="10" s="1"/>
  <c r="H70" i="10"/>
  <c r="H75" i="10" s="1"/>
  <c r="G70" i="10"/>
  <c r="G75" i="10" s="1"/>
  <c r="F70" i="10"/>
  <c r="F75" i="10" s="1"/>
  <c r="E70" i="10"/>
  <c r="E75" i="10" s="1"/>
  <c r="O73" i="40"/>
  <c r="N73" i="40"/>
  <c r="M73" i="40"/>
  <c r="L73" i="40"/>
  <c r="K73" i="40"/>
  <c r="J73" i="40"/>
  <c r="I73" i="40"/>
  <c r="H73" i="40"/>
  <c r="G73" i="40"/>
  <c r="F73" i="40"/>
  <c r="E73" i="40"/>
  <c r="O72" i="40"/>
  <c r="N72" i="40"/>
  <c r="M72" i="40"/>
  <c r="L72" i="40"/>
  <c r="K72" i="40"/>
  <c r="J72" i="40"/>
  <c r="I72" i="40"/>
  <c r="H72" i="40"/>
  <c r="G72" i="40"/>
  <c r="F72" i="40"/>
  <c r="E72" i="40"/>
  <c r="O71" i="40"/>
  <c r="N71" i="40"/>
  <c r="M71" i="40"/>
  <c r="L71" i="40"/>
  <c r="K71" i="40"/>
  <c r="J71" i="40"/>
  <c r="I71" i="40"/>
  <c r="H71" i="40"/>
  <c r="G71" i="40"/>
  <c r="F71" i="40"/>
  <c r="E71" i="40"/>
  <c r="O70" i="40"/>
  <c r="O75" i="40" s="1"/>
  <c r="N70" i="40"/>
  <c r="N75" i="40" s="1"/>
  <c r="M70" i="40"/>
  <c r="M75" i="40" s="1"/>
  <c r="L70" i="40"/>
  <c r="L75" i="40" s="1"/>
  <c r="K70" i="40"/>
  <c r="K75" i="40" s="1"/>
  <c r="J70" i="40"/>
  <c r="J75" i="40" s="1"/>
  <c r="I70" i="40"/>
  <c r="I75" i="40" s="1"/>
  <c r="H70" i="40"/>
  <c r="H75" i="40" s="1"/>
  <c r="G70" i="40"/>
  <c r="G75" i="40" s="1"/>
  <c r="F70" i="40"/>
  <c r="F75" i="40" s="1"/>
  <c r="E70" i="40"/>
  <c r="E75" i="40" s="1"/>
  <c r="O73" i="41"/>
  <c r="N73" i="41"/>
  <c r="M73" i="41"/>
  <c r="L73" i="41"/>
  <c r="K73" i="41"/>
  <c r="J73" i="41"/>
  <c r="I73" i="41"/>
  <c r="H73" i="41"/>
  <c r="G73" i="41"/>
  <c r="F73" i="41"/>
  <c r="E73" i="41"/>
  <c r="O72" i="41"/>
  <c r="N72" i="41"/>
  <c r="M72" i="41"/>
  <c r="L72" i="41"/>
  <c r="K72" i="41"/>
  <c r="J72" i="41"/>
  <c r="I72" i="41"/>
  <c r="H72" i="41"/>
  <c r="G72" i="41"/>
  <c r="F72" i="41"/>
  <c r="E72" i="41"/>
  <c r="O71" i="41"/>
  <c r="N71" i="41"/>
  <c r="M71" i="41"/>
  <c r="L71" i="41"/>
  <c r="K71" i="41"/>
  <c r="J71" i="41"/>
  <c r="I71" i="41"/>
  <c r="H71" i="41"/>
  <c r="G71" i="41"/>
  <c r="F71" i="41"/>
  <c r="E71" i="41"/>
  <c r="O70" i="41"/>
  <c r="O75" i="41" s="1"/>
  <c r="N70" i="41"/>
  <c r="N75" i="41" s="1"/>
  <c r="M70" i="41"/>
  <c r="M75" i="41" s="1"/>
  <c r="L70" i="41"/>
  <c r="L75" i="41" s="1"/>
  <c r="K70" i="41"/>
  <c r="K75" i="41" s="1"/>
  <c r="J70" i="41"/>
  <c r="J75" i="41" s="1"/>
  <c r="I70" i="41"/>
  <c r="I75" i="41" s="1"/>
  <c r="H70" i="41"/>
  <c r="H75" i="41" s="1"/>
  <c r="G70" i="41"/>
  <c r="G75" i="41" s="1"/>
  <c r="F70" i="41"/>
  <c r="F75" i="41" s="1"/>
  <c r="E70" i="41"/>
  <c r="E75" i="41" s="1"/>
  <c r="O73" i="39"/>
  <c r="N73" i="39"/>
  <c r="M73" i="39"/>
  <c r="L73" i="39"/>
  <c r="K73" i="39"/>
  <c r="J73" i="39"/>
  <c r="I73" i="39"/>
  <c r="H73" i="39"/>
  <c r="G73" i="39"/>
  <c r="F73" i="39"/>
  <c r="E73" i="39"/>
  <c r="O72" i="39"/>
  <c r="N72" i="39"/>
  <c r="M72" i="39"/>
  <c r="L72" i="39"/>
  <c r="K72" i="39"/>
  <c r="J72" i="39"/>
  <c r="I72" i="39"/>
  <c r="H72" i="39"/>
  <c r="G72" i="39"/>
  <c r="F72" i="39"/>
  <c r="E72" i="39"/>
  <c r="O71" i="39"/>
  <c r="N71" i="39"/>
  <c r="M71" i="39"/>
  <c r="L71" i="39"/>
  <c r="K71" i="39"/>
  <c r="J71" i="39"/>
  <c r="I71" i="39"/>
  <c r="H71" i="39"/>
  <c r="G71" i="39"/>
  <c r="F71" i="39"/>
  <c r="E71" i="39"/>
  <c r="O70" i="39"/>
  <c r="O75" i="39" s="1"/>
  <c r="N70" i="39"/>
  <c r="N75" i="39" s="1"/>
  <c r="M70" i="39"/>
  <c r="M75" i="39" s="1"/>
  <c r="L70" i="39"/>
  <c r="L75" i="39" s="1"/>
  <c r="K70" i="39"/>
  <c r="K75" i="39" s="1"/>
  <c r="J70" i="39"/>
  <c r="J75" i="39" s="1"/>
  <c r="I70" i="39"/>
  <c r="I75" i="39" s="1"/>
  <c r="H70" i="39"/>
  <c r="H75" i="39" s="1"/>
  <c r="G70" i="39"/>
  <c r="G75" i="39" s="1"/>
  <c r="F70" i="39"/>
  <c r="F75" i="39" s="1"/>
  <c r="E70" i="39"/>
  <c r="E75" i="39" s="1"/>
  <c r="G70" i="38"/>
  <c r="G75" i="38" s="1"/>
  <c r="F70" i="38"/>
  <c r="O73" i="38"/>
  <c r="N73" i="38"/>
  <c r="M73" i="38"/>
  <c r="L73" i="38"/>
  <c r="K73" i="38"/>
  <c r="J73" i="38"/>
  <c r="I73" i="38"/>
  <c r="H73" i="38"/>
  <c r="O72" i="38"/>
  <c r="N72" i="38"/>
  <c r="M72" i="38"/>
  <c r="L72" i="38"/>
  <c r="K72" i="38"/>
  <c r="J72" i="38"/>
  <c r="I72" i="38"/>
  <c r="H72" i="38"/>
  <c r="O71" i="38"/>
  <c r="N71" i="38"/>
  <c r="M71" i="38"/>
  <c r="L71" i="38"/>
  <c r="K71" i="38"/>
  <c r="J71" i="38"/>
  <c r="I71" i="38"/>
  <c r="H71" i="38"/>
  <c r="O70" i="38"/>
  <c r="O75" i="38" s="1"/>
  <c r="N70" i="38"/>
  <c r="N75" i="38" s="1"/>
  <c r="M70" i="38"/>
  <c r="M75" i="38" s="1"/>
  <c r="L70" i="38"/>
  <c r="L75" i="38" s="1"/>
  <c r="K70" i="38"/>
  <c r="K75" i="38" s="1"/>
  <c r="J70" i="38"/>
  <c r="J75" i="38" s="1"/>
  <c r="I70" i="38"/>
  <c r="I75" i="38" s="1"/>
  <c r="H70" i="38"/>
  <c r="H75" i="38" s="1"/>
  <c r="G73" i="38"/>
  <c r="G72" i="38"/>
  <c r="G71" i="38"/>
  <c r="F73" i="38"/>
  <c r="F72" i="38"/>
  <c r="F71" i="38"/>
  <c r="E73" i="38"/>
  <c r="E72" i="38"/>
  <c r="E71" i="38"/>
  <c r="E70" i="38"/>
  <c r="F75" i="38" l="1"/>
  <c r="E75" i="38"/>
  <c r="K170" i="35"/>
  <c r="I170" i="35"/>
  <c r="E170" i="35"/>
  <c r="C165" i="35"/>
  <c r="P164" i="35"/>
  <c r="C164" i="35"/>
  <c r="C163" i="35"/>
  <c r="P162" i="35"/>
  <c r="C162" i="35"/>
  <c r="P161" i="35"/>
  <c r="U154" i="35"/>
  <c r="V154" i="35" s="1"/>
  <c r="S154" i="35"/>
  <c r="T154" i="35" s="1"/>
  <c r="R154" i="35"/>
  <c r="P154" i="35"/>
  <c r="N154" i="35"/>
  <c r="L154" i="35"/>
  <c r="J154" i="35"/>
  <c r="H154" i="35"/>
  <c r="F154" i="35"/>
  <c r="U153" i="35"/>
  <c r="V153" i="35" s="1"/>
  <c r="S153" i="35"/>
  <c r="T153" i="35" s="1"/>
  <c r="R153" i="35"/>
  <c r="P153" i="35"/>
  <c r="N153" i="35"/>
  <c r="L153" i="35"/>
  <c r="J153" i="35"/>
  <c r="H153" i="35"/>
  <c r="F153" i="35"/>
  <c r="U152" i="35"/>
  <c r="V152" i="35" s="1"/>
  <c r="T152" i="35"/>
  <c r="S152" i="35"/>
  <c r="R152" i="35"/>
  <c r="P152" i="35"/>
  <c r="N152" i="35"/>
  <c r="L152" i="35"/>
  <c r="J152" i="35"/>
  <c r="H152" i="35"/>
  <c r="F152" i="35"/>
  <c r="U151" i="35"/>
  <c r="V151" i="35" s="1"/>
  <c r="S151" i="35"/>
  <c r="T151" i="35" s="1"/>
  <c r="R151" i="35"/>
  <c r="P151" i="35"/>
  <c r="N151" i="35"/>
  <c r="L151" i="35"/>
  <c r="J151" i="35"/>
  <c r="H151" i="35"/>
  <c r="F151" i="35"/>
  <c r="U150" i="35"/>
  <c r="V150" i="35" s="1"/>
  <c r="S150" i="35"/>
  <c r="T150" i="35" s="1"/>
  <c r="R150" i="35"/>
  <c r="P150" i="35"/>
  <c r="N150" i="35"/>
  <c r="L150" i="35"/>
  <c r="J150" i="35"/>
  <c r="H150" i="35"/>
  <c r="F150" i="35"/>
  <c r="V149" i="35"/>
  <c r="U149" i="35"/>
  <c r="S149" i="35"/>
  <c r="T149" i="35" s="1"/>
  <c r="R149" i="35"/>
  <c r="P149" i="35"/>
  <c r="N149" i="35"/>
  <c r="L149" i="35"/>
  <c r="J149" i="35"/>
  <c r="H149" i="35"/>
  <c r="F149" i="35"/>
  <c r="U148" i="35"/>
  <c r="V148" i="35" s="1"/>
  <c r="T148" i="35"/>
  <c r="S148" i="35"/>
  <c r="R148" i="35"/>
  <c r="P148" i="35"/>
  <c r="N148" i="35"/>
  <c r="L148" i="35"/>
  <c r="J148" i="35"/>
  <c r="H148" i="35"/>
  <c r="F148" i="35"/>
  <c r="S147" i="35"/>
  <c r="T147" i="35" s="1"/>
  <c r="R147" i="35"/>
  <c r="N147" i="35"/>
  <c r="U146" i="35"/>
  <c r="V146" i="35" s="1"/>
  <c r="S146" i="35"/>
  <c r="T146" i="35" s="1"/>
  <c r="R146" i="35"/>
  <c r="P146" i="35"/>
  <c r="N146" i="35"/>
  <c r="L146" i="35"/>
  <c r="J146" i="35"/>
  <c r="H146" i="35"/>
  <c r="F146" i="35"/>
  <c r="T145" i="35"/>
  <c r="S145" i="35"/>
  <c r="N145" i="35"/>
  <c r="F145" i="35"/>
  <c r="V144" i="35"/>
  <c r="U144" i="35"/>
  <c r="S144" i="35"/>
  <c r="T144" i="35" s="1"/>
  <c r="R144" i="35"/>
  <c r="P144" i="35"/>
  <c r="N144" i="35"/>
  <c r="L144" i="35"/>
  <c r="J144" i="35"/>
  <c r="H144" i="35"/>
  <c r="F144" i="35"/>
  <c r="U143" i="35"/>
  <c r="V143" i="35" s="1"/>
  <c r="S143" i="35"/>
  <c r="T143" i="35" s="1"/>
  <c r="R143" i="35"/>
  <c r="P143" i="35"/>
  <c r="N143" i="35"/>
  <c r="L143" i="35"/>
  <c r="J143" i="35"/>
  <c r="H143" i="35"/>
  <c r="F143" i="35"/>
  <c r="S142" i="35"/>
  <c r="T142" i="35" s="1"/>
  <c r="R142" i="35"/>
  <c r="N142" i="35"/>
  <c r="U141" i="35"/>
  <c r="V141" i="35" s="1"/>
  <c r="T141" i="35"/>
  <c r="S141" i="35"/>
  <c r="R141" i="35"/>
  <c r="P141" i="35"/>
  <c r="N141" i="35"/>
  <c r="L141" i="35"/>
  <c r="J141" i="35"/>
  <c r="H141" i="35"/>
  <c r="F141" i="35"/>
  <c r="U140" i="35"/>
  <c r="V140" i="35" s="1"/>
  <c r="S140" i="35"/>
  <c r="T140" i="35" s="1"/>
  <c r="R140" i="35"/>
  <c r="P140" i="35"/>
  <c r="N140" i="35"/>
  <c r="L140" i="35"/>
  <c r="J140" i="35"/>
  <c r="H140" i="35"/>
  <c r="F140" i="35"/>
  <c r="U139" i="35"/>
  <c r="V139" i="35" s="1"/>
  <c r="S139" i="35"/>
  <c r="T139" i="35" s="1"/>
  <c r="R139" i="35"/>
  <c r="P139" i="35"/>
  <c r="N139" i="35"/>
  <c r="L139" i="35"/>
  <c r="J139" i="35"/>
  <c r="H139" i="35"/>
  <c r="F139" i="35"/>
  <c r="V138" i="35"/>
  <c r="U138" i="35"/>
  <c r="S138" i="35"/>
  <c r="T138" i="35" s="1"/>
  <c r="R138" i="35"/>
  <c r="P138" i="35"/>
  <c r="N138" i="35"/>
  <c r="L138" i="35"/>
  <c r="J138" i="35"/>
  <c r="H138" i="35"/>
  <c r="F138" i="35"/>
  <c r="U137" i="35"/>
  <c r="V137" i="35" s="1"/>
  <c r="S137" i="35"/>
  <c r="T137" i="35" s="1"/>
  <c r="R137" i="35"/>
  <c r="P137" i="35"/>
  <c r="N137" i="35"/>
  <c r="L137" i="35"/>
  <c r="J137" i="35"/>
  <c r="H137" i="35"/>
  <c r="F137" i="35"/>
  <c r="U136" i="35"/>
  <c r="V136" i="35" s="1"/>
  <c r="S136" i="35"/>
  <c r="T136" i="35" s="1"/>
  <c r="R136" i="35"/>
  <c r="P136" i="35"/>
  <c r="N136" i="35"/>
  <c r="L136" i="35"/>
  <c r="J136" i="35"/>
  <c r="H136" i="35"/>
  <c r="F136" i="35"/>
  <c r="U135" i="35"/>
  <c r="V135" i="35" s="1"/>
  <c r="S135" i="35"/>
  <c r="T135" i="35" s="1"/>
  <c r="R135" i="35"/>
  <c r="P135" i="35"/>
  <c r="N135" i="35"/>
  <c r="L135" i="35"/>
  <c r="J135" i="35"/>
  <c r="H135" i="35"/>
  <c r="F135" i="35"/>
  <c r="U134" i="35"/>
  <c r="V134" i="35" s="1"/>
  <c r="S134" i="35"/>
  <c r="T134" i="35" s="1"/>
  <c r="R134" i="35"/>
  <c r="P134" i="35"/>
  <c r="N134" i="35"/>
  <c r="L134" i="35"/>
  <c r="J134" i="35"/>
  <c r="H134" i="35"/>
  <c r="F134" i="35"/>
  <c r="S133" i="35"/>
  <c r="T133" i="35" s="1"/>
  <c r="R133" i="35"/>
  <c r="N133" i="35"/>
  <c r="U132" i="35"/>
  <c r="V132" i="35" s="1"/>
  <c r="S132" i="35"/>
  <c r="T132" i="35" s="1"/>
  <c r="R132" i="35"/>
  <c r="P132" i="35"/>
  <c r="N132" i="35"/>
  <c r="L132" i="35"/>
  <c r="J132" i="35"/>
  <c r="H132" i="35"/>
  <c r="F132" i="35"/>
  <c r="S131" i="35"/>
  <c r="T131" i="35" s="1"/>
  <c r="N131" i="35"/>
  <c r="T130" i="35"/>
  <c r="S130" i="35"/>
  <c r="P130" i="35"/>
  <c r="N130" i="35"/>
  <c r="L130" i="35"/>
  <c r="J130" i="35"/>
  <c r="H130" i="35"/>
  <c r="F130" i="35"/>
  <c r="V129" i="35"/>
  <c r="U129" i="35"/>
  <c r="S129" i="35"/>
  <c r="T129" i="35" s="1"/>
  <c r="R129" i="35"/>
  <c r="P129" i="35"/>
  <c r="N129" i="35"/>
  <c r="L129" i="35"/>
  <c r="J129" i="35"/>
  <c r="H129" i="35"/>
  <c r="F129" i="35"/>
  <c r="U128" i="35"/>
  <c r="V128" i="35" s="1"/>
  <c r="S128" i="35"/>
  <c r="T128" i="35" s="1"/>
  <c r="R128" i="35"/>
  <c r="P128" i="35"/>
  <c r="N128" i="35"/>
  <c r="L128" i="35"/>
  <c r="J128" i="35"/>
  <c r="H128" i="35"/>
  <c r="F128" i="35"/>
  <c r="U127" i="35"/>
  <c r="V127" i="35" s="1"/>
  <c r="S127" i="35"/>
  <c r="T127" i="35" s="1"/>
  <c r="R127" i="35"/>
  <c r="P127" i="35"/>
  <c r="N127" i="35"/>
  <c r="L127" i="35"/>
  <c r="J127" i="35"/>
  <c r="H127" i="35"/>
  <c r="F127" i="35"/>
  <c r="U126" i="35"/>
  <c r="V126" i="35" s="1"/>
  <c r="S126" i="35"/>
  <c r="T126" i="35" s="1"/>
  <c r="R126" i="35"/>
  <c r="P126" i="35"/>
  <c r="N126" i="35"/>
  <c r="L126" i="35"/>
  <c r="J126" i="35"/>
  <c r="H126" i="35"/>
  <c r="F126" i="35"/>
  <c r="U125" i="35"/>
  <c r="V125" i="35" s="1"/>
  <c r="S125" i="35"/>
  <c r="T125" i="35" s="1"/>
  <c r="R125" i="35"/>
  <c r="P125" i="35"/>
  <c r="N125" i="35"/>
  <c r="L125" i="35"/>
  <c r="J125" i="35"/>
  <c r="H125" i="35"/>
  <c r="F125" i="35"/>
  <c r="U124" i="35"/>
  <c r="V124" i="35" s="1"/>
  <c r="S124" i="35"/>
  <c r="T124" i="35" s="1"/>
  <c r="R124" i="35"/>
  <c r="P124" i="35"/>
  <c r="N124" i="35"/>
  <c r="L124" i="35"/>
  <c r="J124" i="35"/>
  <c r="H124" i="35"/>
  <c r="F124" i="35"/>
  <c r="U123" i="35"/>
  <c r="V123" i="35" s="1"/>
  <c r="T123" i="35"/>
  <c r="S123" i="35"/>
  <c r="R123" i="35"/>
  <c r="P123" i="35"/>
  <c r="N123" i="35"/>
  <c r="L123" i="35"/>
  <c r="J123" i="35"/>
  <c r="H123" i="35"/>
  <c r="F123" i="35"/>
  <c r="U122" i="35"/>
  <c r="V122" i="35" s="1"/>
  <c r="S122" i="35"/>
  <c r="T122" i="35" s="1"/>
  <c r="R122" i="35"/>
  <c r="P122" i="35"/>
  <c r="N122" i="35"/>
  <c r="L122" i="35"/>
  <c r="J122" i="35"/>
  <c r="H122" i="35"/>
  <c r="F122" i="35"/>
  <c r="U121" i="35"/>
  <c r="V121" i="35" s="1"/>
  <c r="S121" i="35"/>
  <c r="T121" i="35" s="1"/>
  <c r="R121" i="35"/>
  <c r="P121" i="35"/>
  <c r="N121" i="35"/>
  <c r="L121" i="35"/>
  <c r="J121" i="35"/>
  <c r="H121" i="35"/>
  <c r="F121" i="35"/>
  <c r="U120" i="35"/>
  <c r="V120" i="35" s="1"/>
  <c r="S120" i="35"/>
  <c r="T120" i="35" s="1"/>
  <c r="R120" i="35"/>
  <c r="P120" i="35"/>
  <c r="N120" i="35"/>
  <c r="L120" i="35"/>
  <c r="J120" i="35"/>
  <c r="H120" i="35"/>
  <c r="F120" i="35"/>
  <c r="S119" i="35"/>
  <c r="T119" i="35" s="1"/>
  <c r="R119" i="35"/>
  <c r="N119" i="35"/>
  <c r="U118" i="35"/>
  <c r="V118" i="35" s="1"/>
  <c r="S118" i="35"/>
  <c r="T118" i="35" s="1"/>
  <c r="R118" i="35"/>
  <c r="P118" i="35"/>
  <c r="N118" i="35"/>
  <c r="L118" i="35"/>
  <c r="J118" i="35"/>
  <c r="H118" i="35"/>
  <c r="F118" i="35"/>
  <c r="U117" i="35"/>
  <c r="V117" i="35" s="1"/>
  <c r="S117" i="35"/>
  <c r="T117" i="35" s="1"/>
  <c r="R117" i="35"/>
  <c r="P117" i="35"/>
  <c r="N117" i="35"/>
  <c r="L117" i="35"/>
  <c r="J117" i="35"/>
  <c r="H117" i="35"/>
  <c r="F117" i="35"/>
  <c r="V116" i="35"/>
  <c r="U116" i="35"/>
  <c r="S116" i="35"/>
  <c r="T116" i="35" s="1"/>
  <c r="R116" i="35"/>
  <c r="P116" i="35"/>
  <c r="N116" i="35"/>
  <c r="L116" i="35"/>
  <c r="J116" i="35"/>
  <c r="H116" i="35"/>
  <c r="F116" i="35"/>
  <c r="V115" i="35"/>
  <c r="U115" i="35"/>
  <c r="S115" i="35"/>
  <c r="T115" i="35" s="1"/>
  <c r="R115" i="35"/>
  <c r="P115" i="35"/>
  <c r="N115" i="35"/>
  <c r="L115" i="35"/>
  <c r="J115" i="35"/>
  <c r="H115" i="35"/>
  <c r="F115" i="35"/>
  <c r="U114" i="35"/>
  <c r="V114" i="35" s="1"/>
  <c r="S114" i="35"/>
  <c r="T114" i="35" s="1"/>
  <c r="R114" i="35"/>
  <c r="P114" i="35"/>
  <c r="N114" i="35"/>
  <c r="L114" i="35"/>
  <c r="J114" i="35"/>
  <c r="H114" i="35"/>
  <c r="F114" i="35"/>
  <c r="U113" i="35"/>
  <c r="V113" i="35" s="1"/>
  <c r="S113" i="35"/>
  <c r="T113" i="35" s="1"/>
  <c r="R113" i="35"/>
  <c r="P113" i="35"/>
  <c r="N113" i="35"/>
  <c r="L113" i="35"/>
  <c r="J113" i="35"/>
  <c r="H113" i="35"/>
  <c r="F113" i="35"/>
  <c r="V112" i="35"/>
  <c r="U112" i="35"/>
  <c r="S112" i="35"/>
  <c r="T112" i="35" s="1"/>
  <c r="R112" i="35"/>
  <c r="P112" i="35"/>
  <c r="N112" i="35"/>
  <c r="L112" i="35"/>
  <c r="J112" i="35"/>
  <c r="H112" i="35"/>
  <c r="F112" i="35"/>
  <c r="V111" i="35"/>
  <c r="U111" i="35"/>
  <c r="S111" i="35"/>
  <c r="T111" i="35" s="1"/>
  <c r="R111" i="35"/>
  <c r="P111" i="35"/>
  <c r="N111" i="35"/>
  <c r="L111" i="35"/>
  <c r="J111" i="35"/>
  <c r="H111" i="35"/>
  <c r="F111" i="35"/>
  <c r="U110" i="35"/>
  <c r="V110" i="35" s="1"/>
  <c r="S110" i="35"/>
  <c r="T110" i="35" s="1"/>
  <c r="R110" i="35"/>
  <c r="P110" i="35"/>
  <c r="N110" i="35"/>
  <c r="L110" i="35"/>
  <c r="J110" i="35"/>
  <c r="H110" i="35"/>
  <c r="F110" i="35"/>
  <c r="U109" i="35"/>
  <c r="V109" i="35" s="1"/>
  <c r="S109" i="35"/>
  <c r="T109" i="35" s="1"/>
  <c r="R109" i="35"/>
  <c r="P109" i="35"/>
  <c r="N109" i="35"/>
  <c r="L109" i="35"/>
  <c r="J109" i="35"/>
  <c r="H109" i="35"/>
  <c r="F109" i="35"/>
  <c r="U108" i="35"/>
  <c r="V108" i="35" s="1"/>
  <c r="S108" i="35"/>
  <c r="T108" i="35" s="1"/>
  <c r="R108" i="35"/>
  <c r="P108" i="35"/>
  <c r="N108" i="35"/>
  <c r="L108" i="35"/>
  <c r="J108" i="35"/>
  <c r="H108" i="35"/>
  <c r="F108" i="35"/>
  <c r="U107" i="35"/>
  <c r="V107" i="35" s="1"/>
  <c r="S107" i="35"/>
  <c r="T107" i="35" s="1"/>
  <c r="R107" i="35"/>
  <c r="P107" i="35"/>
  <c r="N107" i="35"/>
  <c r="L107" i="35"/>
  <c r="J107" i="35"/>
  <c r="H107" i="35"/>
  <c r="F107" i="35"/>
  <c r="U106" i="35"/>
  <c r="V106" i="35" s="1"/>
  <c r="T106" i="35"/>
  <c r="S106" i="35"/>
  <c r="R106" i="35"/>
  <c r="P106" i="35"/>
  <c r="N106" i="35"/>
  <c r="L106" i="35"/>
  <c r="J106" i="35"/>
  <c r="H106" i="35"/>
  <c r="F106" i="35"/>
  <c r="U105" i="35"/>
  <c r="V105" i="35" s="1"/>
  <c r="S105" i="35"/>
  <c r="T105" i="35" s="1"/>
  <c r="R105" i="35"/>
  <c r="P105" i="35"/>
  <c r="N105" i="35"/>
  <c r="L105" i="35"/>
  <c r="J105" i="35"/>
  <c r="H105" i="35"/>
  <c r="F105" i="35"/>
  <c r="U104" i="35"/>
  <c r="S104" i="35"/>
  <c r="T104" i="35" s="1"/>
  <c r="R104" i="35"/>
  <c r="N104" i="35"/>
  <c r="U103" i="35"/>
  <c r="V103" i="35" s="1"/>
  <c r="S103" i="35"/>
  <c r="T103" i="35" s="1"/>
  <c r="R103" i="35"/>
  <c r="P103" i="35"/>
  <c r="P168" i="35" s="1"/>
  <c r="N103" i="35"/>
  <c r="N168" i="35" s="1"/>
  <c r="L103" i="35"/>
  <c r="L168" i="35" s="1"/>
  <c r="J103" i="35"/>
  <c r="J168" i="35" s="1"/>
  <c r="H103" i="35"/>
  <c r="H168" i="35" s="1"/>
  <c r="F103" i="35"/>
  <c r="F168" i="35" s="1"/>
  <c r="U102" i="35"/>
  <c r="T102" i="35"/>
  <c r="R102" i="35"/>
  <c r="N102" i="35"/>
  <c r="U101" i="35"/>
  <c r="V101" i="35" s="1"/>
  <c r="S101" i="35"/>
  <c r="T101" i="35" s="1"/>
  <c r="R101" i="35"/>
  <c r="P101" i="35"/>
  <c r="N101" i="35"/>
  <c r="L101" i="35"/>
  <c r="J101" i="35"/>
  <c r="H101" i="35"/>
  <c r="F101" i="35"/>
  <c r="U100" i="35"/>
  <c r="V100" i="35" s="1"/>
  <c r="S100" i="35"/>
  <c r="T100" i="35" s="1"/>
  <c r="R100" i="35"/>
  <c r="P100" i="35"/>
  <c r="N100" i="35"/>
  <c r="L100" i="35"/>
  <c r="J100" i="35"/>
  <c r="H100" i="35"/>
  <c r="F100" i="35"/>
  <c r="U99" i="35"/>
  <c r="V99" i="35" s="1"/>
  <c r="S99" i="35"/>
  <c r="T99" i="35" s="1"/>
  <c r="R99" i="35"/>
  <c r="P99" i="35"/>
  <c r="N99" i="35"/>
  <c r="L99" i="35"/>
  <c r="L167" i="35" s="1"/>
  <c r="J99" i="35"/>
  <c r="H99" i="35"/>
  <c r="F99" i="35"/>
  <c r="U98" i="35"/>
  <c r="T98" i="35"/>
  <c r="R98" i="35"/>
  <c r="N98" i="35"/>
  <c r="U97" i="35"/>
  <c r="V97" i="35" s="1"/>
  <c r="S97" i="35"/>
  <c r="T97" i="35" s="1"/>
  <c r="R97" i="35"/>
  <c r="P97" i="35"/>
  <c r="N97" i="35"/>
  <c r="L97" i="35"/>
  <c r="J97" i="35"/>
  <c r="H97" i="35"/>
  <c r="F97" i="35"/>
  <c r="U96" i="35"/>
  <c r="S96" i="35"/>
  <c r="T96" i="35" s="1"/>
  <c r="P96" i="35"/>
  <c r="N96" i="35"/>
  <c r="L96" i="35"/>
  <c r="J96" i="35"/>
  <c r="H96" i="35"/>
  <c r="F96" i="35"/>
  <c r="U95" i="35"/>
  <c r="S95" i="35"/>
  <c r="T95" i="35" s="1"/>
  <c r="P95" i="35"/>
  <c r="N95" i="35"/>
  <c r="L95" i="35"/>
  <c r="J95" i="35"/>
  <c r="H95" i="35"/>
  <c r="F95" i="35"/>
  <c r="U94" i="35"/>
  <c r="S94" i="35"/>
  <c r="T94" i="35" s="1"/>
  <c r="P94" i="35"/>
  <c r="N94" i="35"/>
  <c r="L94" i="35"/>
  <c r="J94" i="35"/>
  <c r="H94" i="35"/>
  <c r="F94" i="35"/>
  <c r="U93" i="35"/>
  <c r="T93" i="35"/>
  <c r="S93" i="35"/>
  <c r="P93" i="35"/>
  <c r="N93" i="35"/>
  <c r="L93" i="35"/>
  <c r="J93" i="35"/>
  <c r="H93" i="35"/>
  <c r="F93" i="35"/>
  <c r="U92" i="35"/>
  <c r="S92" i="35"/>
  <c r="T92" i="35" s="1"/>
  <c r="P92" i="35"/>
  <c r="N92" i="35"/>
  <c r="L92" i="35"/>
  <c r="J92" i="35"/>
  <c r="H92" i="35"/>
  <c r="F92" i="35"/>
  <c r="U91" i="35"/>
  <c r="V91" i="35" s="1"/>
  <c r="S91" i="35"/>
  <c r="T91" i="35" s="1"/>
  <c r="R91" i="35"/>
  <c r="P91" i="35"/>
  <c r="N91" i="35"/>
  <c r="L91" i="35"/>
  <c r="J91" i="35"/>
  <c r="H91" i="35"/>
  <c r="F91" i="35"/>
  <c r="U90" i="35"/>
  <c r="V90" i="35" s="1"/>
  <c r="S90" i="35"/>
  <c r="T90" i="35" s="1"/>
  <c r="R90" i="35"/>
  <c r="P90" i="35"/>
  <c r="N90" i="35"/>
  <c r="L90" i="35"/>
  <c r="J90" i="35"/>
  <c r="H90" i="35"/>
  <c r="F90" i="35"/>
  <c r="U89" i="35"/>
  <c r="V89" i="35" s="1"/>
  <c r="S89" i="35"/>
  <c r="T89" i="35" s="1"/>
  <c r="R89" i="35"/>
  <c r="P89" i="35"/>
  <c r="N89" i="35"/>
  <c r="L89" i="35"/>
  <c r="J89" i="35"/>
  <c r="H89" i="35"/>
  <c r="F89" i="35"/>
  <c r="U88" i="35"/>
  <c r="V88" i="35" s="1"/>
  <c r="S88" i="35"/>
  <c r="T88" i="35" s="1"/>
  <c r="R88" i="35"/>
  <c r="P88" i="35"/>
  <c r="N88" i="35"/>
  <c r="L88" i="35"/>
  <c r="J88" i="35"/>
  <c r="H88" i="35"/>
  <c r="F88" i="35"/>
  <c r="U87" i="35"/>
  <c r="V87" i="35" s="1"/>
  <c r="S87" i="35"/>
  <c r="T87" i="35" s="1"/>
  <c r="R87" i="35"/>
  <c r="P87" i="35"/>
  <c r="N87" i="35"/>
  <c r="L87" i="35"/>
  <c r="J87" i="35"/>
  <c r="H87" i="35"/>
  <c r="F87" i="35"/>
  <c r="U86" i="35"/>
  <c r="V86" i="35" s="1"/>
  <c r="S86" i="35"/>
  <c r="T86" i="35" s="1"/>
  <c r="R86" i="35"/>
  <c r="P86" i="35"/>
  <c r="N86" i="35"/>
  <c r="L86" i="35"/>
  <c r="J86" i="35"/>
  <c r="H86" i="35"/>
  <c r="F86" i="35"/>
  <c r="U85" i="35"/>
  <c r="V85" i="35" s="1"/>
  <c r="S85" i="35"/>
  <c r="T85" i="35" s="1"/>
  <c r="R85" i="35"/>
  <c r="P85" i="35"/>
  <c r="N85" i="35"/>
  <c r="L85" i="35"/>
  <c r="J85" i="35"/>
  <c r="H85" i="35"/>
  <c r="F85" i="35"/>
  <c r="U84" i="35"/>
  <c r="V84" i="35" s="1"/>
  <c r="S84" i="35"/>
  <c r="T84" i="35" s="1"/>
  <c r="R84" i="35"/>
  <c r="P84" i="35"/>
  <c r="N84" i="35"/>
  <c r="L84" i="35"/>
  <c r="J84" i="35"/>
  <c r="H84" i="35"/>
  <c r="F84" i="35"/>
  <c r="U83" i="35"/>
  <c r="V83" i="35" s="1"/>
  <c r="S83" i="35"/>
  <c r="T83" i="35" s="1"/>
  <c r="R83" i="35"/>
  <c r="P83" i="35"/>
  <c r="N83" i="35"/>
  <c r="L83" i="35"/>
  <c r="J83" i="35"/>
  <c r="H83" i="35"/>
  <c r="F83" i="35"/>
  <c r="U82" i="35"/>
  <c r="V82" i="35" s="1"/>
  <c r="S82" i="35"/>
  <c r="T82" i="35" s="1"/>
  <c r="R82" i="35"/>
  <c r="P82" i="35"/>
  <c r="N82" i="35"/>
  <c r="L82" i="35"/>
  <c r="J82" i="35"/>
  <c r="H82" i="35"/>
  <c r="F82" i="35"/>
  <c r="U81" i="35"/>
  <c r="V81" i="35" s="1"/>
  <c r="S81" i="35"/>
  <c r="T81" i="35" s="1"/>
  <c r="R81" i="35"/>
  <c r="P81" i="35"/>
  <c r="N81" i="35"/>
  <c r="L81" i="35"/>
  <c r="J81" i="35"/>
  <c r="H81" i="35"/>
  <c r="F81" i="35"/>
  <c r="U80" i="35"/>
  <c r="V80" i="35" s="1"/>
  <c r="S80" i="35"/>
  <c r="T80" i="35" s="1"/>
  <c r="R80" i="35"/>
  <c r="P80" i="35"/>
  <c r="N80" i="35"/>
  <c r="L80" i="35"/>
  <c r="L166" i="35" s="1"/>
  <c r="J80" i="35"/>
  <c r="H80" i="35"/>
  <c r="F80" i="35"/>
  <c r="N79" i="35"/>
  <c r="S78" i="35"/>
  <c r="T78" i="35" s="1"/>
  <c r="U78" i="35" s="1"/>
  <c r="R78" i="35"/>
  <c r="P78" i="35"/>
  <c r="N78" i="35"/>
  <c r="L78" i="35"/>
  <c r="J78" i="35"/>
  <c r="H78" i="35"/>
  <c r="F78" i="35"/>
  <c r="S77" i="35"/>
  <c r="T77" i="35" s="1"/>
  <c r="R77" i="35"/>
  <c r="P77" i="35"/>
  <c r="N77" i="35"/>
  <c r="L77" i="35"/>
  <c r="J77" i="35"/>
  <c r="H77" i="35"/>
  <c r="F77" i="35"/>
  <c r="S76" i="35"/>
  <c r="T76" i="35" s="1"/>
  <c r="R76" i="35"/>
  <c r="P76" i="35"/>
  <c r="N76" i="35"/>
  <c r="L76" i="35"/>
  <c r="J76" i="35"/>
  <c r="H76" i="35"/>
  <c r="F76" i="35"/>
  <c r="S75" i="35"/>
  <c r="T75" i="35" s="1"/>
  <c r="W75" i="35" s="1"/>
  <c r="R75" i="35"/>
  <c r="P75" i="35"/>
  <c r="N75" i="35"/>
  <c r="L75" i="35"/>
  <c r="J75" i="35"/>
  <c r="H75" i="35"/>
  <c r="F75" i="35"/>
  <c r="F165" i="35" s="1"/>
  <c r="S74" i="35"/>
  <c r="T74" i="35" s="1"/>
  <c r="N74" i="35"/>
  <c r="S73" i="35"/>
  <c r="T73" i="35" s="1"/>
  <c r="R73" i="35"/>
  <c r="P73" i="35"/>
  <c r="N73" i="35"/>
  <c r="L73" i="35"/>
  <c r="J73" i="35"/>
  <c r="H73" i="35"/>
  <c r="F73" i="35"/>
  <c r="S72" i="35"/>
  <c r="T72" i="35" s="1"/>
  <c r="R72" i="35"/>
  <c r="N72" i="35"/>
  <c r="N71" i="35"/>
  <c r="L71" i="35"/>
  <c r="J71" i="35"/>
  <c r="H71" i="35"/>
  <c r="F71" i="35"/>
  <c r="S70" i="35"/>
  <c r="T70" i="35" s="1"/>
  <c r="N70" i="35"/>
  <c r="L70" i="35"/>
  <c r="J70" i="35"/>
  <c r="H70" i="35"/>
  <c r="F70" i="35"/>
  <c r="S69" i="35"/>
  <c r="T69" i="35" s="1"/>
  <c r="R69" i="35"/>
  <c r="N69" i="35"/>
  <c r="L69" i="35"/>
  <c r="J69" i="35"/>
  <c r="H69" i="35"/>
  <c r="F69" i="35"/>
  <c r="S68" i="35"/>
  <c r="T68" i="35" s="1"/>
  <c r="R68" i="35"/>
  <c r="N68" i="35"/>
  <c r="L68" i="35"/>
  <c r="J68" i="35"/>
  <c r="H68" i="35"/>
  <c r="F68" i="35"/>
  <c r="S67" i="35"/>
  <c r="T67" i="35" s="1"/>
  <c r="R67" i="35"/>
  <c r="N67" i="35"/>
  <c r="L67" i="35"/>
  <c r="J67" i="35"/>
  <c r="H67" i="35"/>
  <c r="F67" i="35"/>
  <c r="S66" i="35"/>
  <c r="T66" i="35" s="1"/>
  <c r="R66" i="35"/>
  <c r="N66" i="35"/>
  <c r="L66" i="35"/>
  <c r="J66" i="35"/>
  <c r="H66" i="35"/>
  <c r="F66" i="35"/>
  <c r="S65" i="35"/>
  <c r="T65" i="35" s="1"/>
  <c r="R65" i="35"/>
  <c r="N65" i="35"/>
  <c r="L65" i="35"/>
  <c r="J65" i="35"/>
  <c r="H65" i="35"/>
  <c r="F65" i="35"/>
  <c r="S64" i="35"/>
  <c r="T64" i="35" s="1"/>
  <c r="R64" i="35"/>
  <c r="N64" i="35"/>
  <c r="L64" i="35"/>
  <c r="J64" i="35"/>
  <c r="H64" i="35"/>
  <c r="F64" i="35"/>
  <c r="S63" i="35"/>
  <c r="T63" i="35" s="1"/>
  <c r="R63" i="35"/>
  <c r="S62" i="35"/>
  <c r="R62" i="35"/>
  <c r="P62" i="35"/>
  <c r="N62" i="35"/>
  <c r="L62" i="35"/>
  <c r="J62" i="35"/>
  <c r="H62" i="35"/>
  <c r="F62" i="35"/>
  <c r="S61" i="35"/>
  <c r="T61" i="35" s="1"/>
  <c r="R61" i="35"/>
  <c r="N61" i="35"/>
  <c r="L61" i="35"/>
  <c r="J61" i="35"/>
  <c r="H61" i="35"/>
  <c r="F61" i="35"/>
  <c r="S60" i="35"/>
  <c r="T60" i="35" s="1"/>
  <c r="R60" i="35"/>
  <c r="N60" i="35"/>
  <c r="L60" i="35"/>
  <c r="J60" i="35"/>
  <c r="H60" i="35"/>
  <c r="F60" i="35"/>
  <c r="S59" i="35"/>
  <c r="T59" i="35" s="1"/>
  <c r="R59" i="35"/>
  <c r="N59" i="35"/>
  <c r="L59" i="35"/>
  <c r="J59" i="35"/>
  <c r="H59" i="35"/>
  <c r="F59" i="35"/>
  <c r="S58" i="35"/>
  <c r="T58" i="35" s="1"/>
  <c r="N58" i="35"/>
  <c r="L58" i="35"/>
  <c r="J58" i="35"/>
  <c r="H58" i="35"/>
  <c r="F58" i="35"/>
  <c r="S57" i="35"/>
  <c r="T57" i="35" s="1"/>
  <c r="R57" i="35"/>
  <c r="S56" i="35"/>
  <c r="T56" i="35" s="1"/>
  <c r="R56" i="35"/>
  <c r="P56" i="35"/>
  <c r="N56" i="35"/>
  <c r="L56" i="35"/>
  <c r="J56" i="35"/>
  <c r="H56" i="35"/>
  <c r="F56" i="35"/>
  <c r="S55" i="35"/>
  <c r="T55" i="35" s="1"/>
  <c r="R55" i="35"/>
  <c r="P55" i="35"/>
  <c r="N55" i="35"/>
  <c r="L55" i="35"/>
  <c r="J55" i="35"/>
  <c r="H55" i="35"/>
  <c r="F55" i="35"/>
  <c r="S54" i="35"/>
  <c r="T54" i="35" s="1"/>
  <c r="R54" i="35"/>
  <c r="P54" i="35"/>
  <c r="N54" i="35"/>
  <c r="L54" i="35"/>
  <c r="J54" i="35"/>
  <c r="H54" i="35"/>
  <c r="F54" i="35"/>
  <c r="S53" i="35"/>
  <c r="T53" i="35" s="1"/>
  <c r="R53" i="35"/>
  <c r="P53" i="35"/>
  <c r="N53" i="35"/>
  <c r="L53" i="35"/>
  <c r="J53" i="35"/>
  <c r="H53" i="35"/>
  <c r="F53" i="35"/>
  <c r="S52" i="35"/>
  <c r="T52" i="35" s="1"/>
  <c r="R52" i="35"/>
  <c r="P52" i="35"/>
  <c r="N52" i="35"/>
  <c r="L52" i="35"/>
  <c r="J52" i="35"/>
  <c r="H52" i="35"/>
  <c r="F52" i="35"/>
  <c r="S51" i="35"/>
  <c r="T51" i="35" s="1"/>
  <c r="R51" i="35"/>
  <c r="P51" i="35"/>
  <c r="N51" i="35"/>
  <c r="L51" i="35"/>
  <c r="J51" i="35"/>
  <c r="H51" i="35"/>
  <c r="F51" i="35"/>
  <c r="S50" i="35"/>
  <c r="T50" i="35" s="1"/>
  <c r="R50" i="35"/>
  <c r="P50" i="35"/>
  <c r="N50" i="35"/>
  <c r="L50" i="35"/>
  <c r="J50" i="35"/>
  <c r="H50" i="35"/>
  <c r="F50" i="35"/>
  <c r="S49" i="35"/>
  <c r="T49" i="35" s="1"/>
  <c r="R49" i="35"/>
  <c r="P49" i="35"/>
  <c r="N49" i="35"/>
  <c r="L49" i="35"/>
  <c r="J49" i="35"/>
  <c r="H49" i="35"/>
  <c r="F49" i="35"/>
  <c r="S48" i="35"/>
  <c r="T48" i="35" s="1"/>
  <c r="R48" i="35"/>
  <c r="P48" i="35"/>
  <c r="N48" i="35"/>
  <c r="L48" i="35"/>
  <c r="J48" i="35"/>
  <c r="H48" i="35"/>
  <c r="F48" i="35"/>
  <c r="S47" i="35"/>
  <c r="T47" i="35" s="1"/>
  <c r="R47" i="35"/>
  <c r="P47" i="35"/>
  <c r="N47" i="35"/>
  <c r="L47" i="35"/>
  <c r="J47" i="35"/>
  <c r="H47" i="35"/>
  <c r="F47" i="35"/>
  <c r="S46" i="35"/>
  <c r="T46" i="35" s="1"/>
  <c r="R46" i="35"/>
  <c r="P46" i="35"/>
  <c r="N46" i="35"/>
  <c r="L46" i="35"/>
  <c r="J46" i="35"/>
  <c r="H46" i="35"/>
  <c r="F46" i="35"/>
  <c r="S45" i="35"/>
  <c r="T45" i="35" s="1"/>
  <c r="R45" i="35"/>
  <c r="P45" i="35"/>
  <c r="N45" i="35"/>
  <c r="L45" i="35"/>
  <c r="L162" i="35" s="1"/>
  <c r="J45" i="35"/>
  <c r="H45" i="35"/>
  <c r="F45" i="35"/>
  <c r="S44" i="35"/>
  <c r="T44" i="35" s="1"/>
  <c r="R44" i="35"/>
  <c r="J44" i="35"/>
  <c r="S43" i="35"/>
  <c r="T43" i="35" s="1"/>
  <c r="R43" i="35"/>
  <c r="N43" i="35"/>
  <c r="L43" i="35"/>
  <c r="J43" i="35"/>
  <c r="H43" i="35"/>
  <c r="F43" i="35"/>
  <c r="S42" i="35"/>
  <c r="T42" i="35" s="1"/>
  <c r="R42" i="35"/>
  <c r="N42" i="35"/>
  <c r="L42" i="35"/>
  <c r="J42" i="35"/>
  <c r="H42" i="35"/>
  <c r="F42" i="35"/>
  <c r="S41" i="35"/>
  <c r="T41" i="35" s="1"/>
  <c r="R41" i="35"/>
  <c r="N41" i="35"/>
  <c r="L41" i="35"/>
  <c r="J41" i="35"/>
  <c r="H41" i="35"/>
  <c r="F41" i="35"/>
  <c r="S40" i="35"/>
  <c r="T40" i="35" s="1"/>
  <c r="R40" i="35"/>
  <c r="N40" i="35"/>
  <c r="L40" i="35"/>
  <c r="J40" i="35"/>
  <c r="H40" i="35"/>
  <c r="F40" i="35"/>
  <c r="W39" i="35"/>
  <c r="S39" i="35"/>
  <c r="T39" i="35" s="1"/>
  <c r="R39" i="35"/>
  <c r="N39" i="35"/>
  <c r="L39" i="35"/>
  <c r="J39" i="35"/>
  <c r="H39" i="35"/>
  <c r="F39" i="35"/>
  <c r="S38" i="35"/>
  <c r="T38" i="35" s="1"/>
  <c r="R38" i="35"/>
  <c r="N38" i="35"/>
  <c r="L38" i="35"/>
  <c r="J38" i="35"/>
  <c r="H38" i="35"/>
  <c r="F38" i="35"/>
  <c r="S37" i="35"/>
  <c r="T37" i="35" s="1"/>
  <c r="R37" i="35"/>
  <c r="N37" i="35"/>
  <c r="L37" i="35"/>
  <c r="J37" i="35"/>
  <c r="H37" i="35"/>
  <c r="F37" i="35"/>
  <c r="T36" i="35"/>
  <c r="R36" i="35"/>
  <c r="S35" i="35"/>
  <c r="T35" i="35" s="1"/>
  <c r="R35" i="35"/>
  <c r="N35" i="35"/>
  <c r="L35" i="35"/>
  <c r="J35" i="35"/>
  <c r="H35" i="35"/>
  <c r="F35" i="35"/>
  <c r="S34" i="35"/>
  <c r="T34" i="35" s="1"/>
  <c r="R34" i="35"/>
  <c r="N34" i="35"/>
  <c r="L34" i="35"/>
  <c r="J34" i="35"/>
  <c r="H34" i="35"/>
  <c r="F34" i="35"/>
  <c r="S33" i="35"/>
  <c r="T33" i="35" s="1"/>
  <c r="R33" i="35"/>
  <c r="N33" i="35"/>
  <c r="L33" i="35"/>
  <c r="J33" i="35"/>
  <c r="H33" i="35"/>
  <c r="F33" i="35"/>
  <c r="S32" i="35"/>
  <c r="T32" i="35" s="1"/>
  <c r="R32" i="35"/>
  <c r="N32" i="35"/>
  <c r="L32" i="35"/>
  <c r="J32" i="35"/>
  <c r="H32" i="35"/>
  <c r="F32" i="35"/>
  <c r="S31" i="35"/>
  <c r="T31" i="35" s="1"/>
  <c r="R31" i="35"/>
  <c r="N31" i="35"/>
  <c r="L31" i="35"/>
  <c r="J31" i="35"/>
  <c r="H31" i="35"/>
  <c r="F31" i="35"/>
  <c r="S30" i="35"/>
  <c r="T30" i="35" s="1"/>
  <c r="R30" i="35"/>
  <c r="N30" i="35"/>
  <c r="L30" i="35"/>
  <c r="J30" i="35"/>
  <c r="H30" i="35"/>
  <c r="F30" i="35"/>
  <c r="S29" i="35"/>
  <c r="T29" i="35" s="1"/>
  <c r="R29" i="35"/>
  <c r="N29" i="35"/>
  <c r="L29" i="35"/>
  <c r="J29" i="35"/>
  <c r="H29" i="35"/>
  <c r="F29" i="35"/>
  <c r="S28" i="35"/>
  <c r="T28" i="35" s="1"/>
  <c r="R28" i="35"/>
  <c r="N28" i="35"/>
  <c r="L28" i="35"/>
  <c r="J28" i="35"/>
  <c r="H28" i="35"/>
  <c r="F28" i="35"/>
  <c r="S27" i="35"/>
  <c r="T27" i="35" s="1"/>
  <c r="R27" i="35"/>
  <c r="N27" i="35"/>
  <c r="L27" i="35"/>
  <c r="J27" i="35"/>
  <c r="H27" i="35"/>
  <c r="F27" i="35"/>
  <c r="S26" i="35"/>
  <c r="T26" i="35" s="1"/>
  <c r="R26" i="35"/>
  <c r="N26" i="35"/>
  <c r="L26" i="35"/>
  <c r="J26" i="35"/>
  <c r="H26" i="35"/>
  <c r="F26" i="35"/>
  <c r="S25" i="35"/>
  <c r="T25" i="35" s="1"/>
  <c r="R25" i="35"/>
  <c r="N25" i="35"/>
  <c r="L25" i="35"/>
  <c r="J25" i="35"/>
  <c r="H25" i="35"/>
  <c r="F25" i="35"/>
  <c r="S24" i="35"/>
  <c r="T24" i="35" s="1"/>
  <c r="R24" i="35"/>
  <c r="N24" i="35"/>
  <c r="L24" i="35"/>
  <c r="J24" i="35"/>
  <c r="H24" i="35"/>
  <c r="F24" i="35"/>
  <c r="S23" i="35"/>
  <c r="T23" i="35" s="1"/>
  <c r="R23" i="35"/>
  <c r="N23" i="35"/>
  <c r="L23" i="35"/>
  <c r="J23" i="35"/>
  <c r="H23" i="35"/>
  <c r="F23" i="35"/>
  <c r="S22" i="35"/>
  <c r="T22" i="35" s="1"/>
  <c r="R22" i="35"/>
  <c r="N22" i="35"/>
  <c r="L22" i="35"/>
  <c r="J22" i="35"/>
  <c r="H22" i="35"/>
  <c r="F22" i="35"/>
  <c r="T21" i="35"/>
  <c r="R21" i="35"/>
  <c r="S20" i="35"/>
  <c r="T20" i="35" s="1"/>
  <c r="R20" i="35"/>
  <c r="N20" i="35"/>
  <c r="L20" i="35"/>
  <c r="J20" i="35"/>
  <c r="H20" i="35"/>
  <c r="F20" i="35"/>
  <c r="S19" i="35"/>
  <c r="T19" i="35" s="1"/>
  <c r="R19" i="35"/>
  <c r="N19" i="35"/>
  <c r="L19" i="35"/>
  <c r="J19" i="35"/>
  <c r="H19" i="35"/>
  <c r="F19" i="35"/>
  <c r="T18" i="35"/>
  <c r="R18" i="35"/>
  <c r="S17" i="35"/>
  <c r="T17" i="35" s="1"/>
  <c r="R17" i="35"/>
  <c r="S16" i="35"/>
  <c r="T16" i="35" s="1"/>
  <c r="R16" i="35"/>
  <c r="S15" i="35"/>
  <c r="T14" i="35"/>
  <c r="R14" i="35"/>
  <c r="T13" i="35"/>
  <c r="R13" i="35"/>
  <c r="T12" i="35"/>
  <c r="R12" i="35"/>
  <c r="T62" i="35" l="1"/>
  <c r="U77" i="35" s="1"/>
  <c r="J163" i="35"/>
  <c r="F164" i="35"/>
  <c r="N164" i="35"/>
  <c r="L164" i="35"/>
  <c r="W64" i="35"/>
  <c r="Y64" i="35" s="1"/>
  <c r="L163" i="35"/>
  <c r="H163" i="35"/>
  <c r="L161" i="35"/>
  <c r="J161" i="35"/>
  <c r="H161" i="35"/>
  <c r="F161" i="35"/>
  <c r="N161" i="35"/>
  <c r="F163" i="35"/>
  <c r="N163" i="35"/>
  <c r="F166" i="35"/>
  <c r="N166" i="35"/>
  <c r="F167" i="35"/>
  <c r="N167" i="35"/>
  <c r="H166" i="35"/>
  <c r="P166" i="35"/>
  <c r="H167" i="35"/>
  <c r="P167" i="35"/>
  <c r="J166" i="35"/>
  <c r="J167" i="35"/>
  <c r="J164" i="35"/>
  <c r="H164" i="35"/>
  <c r="N162" i="35"/>
  <c r="J162" i="35"/>
  <c r="F162" i="35"/>
  <c r="H162" i="35"/>
  <c r="P155" i="35"/>
  <c r="R155" i="35"/>
  <c r="Y75" i="35"/>
  <c r="P170" i="35"/>
  <c r="J155" i="35"/>
  <c r="L155" i="35"/>
  <c r="F155" i="35"/>
  <c r="N155" i="35"/>
  <c r="H155" i="35"/>
  <c r="W156" i="35" l="1"/>
  <c r="L170" i="35"/>
  <c r="H170" i="35"/>
  <c r="N170" i="35"/>
  <c r="F170" i="35"/>
  <c r="J170" i="35"/>
  <c r="E156" i="35"/>
  <c r="E171" i="35" l="1"/>
  <c r="T160" i="35" s="1"/>
  <c r="BQ7" i="30" l="1"/>
  <c r="BQ8" i="30"/>
  <c r="BR8" i="30" s="1"/>
  <c r="BQ9" i="30"/>
  <c r="BR9" i="30" s="1"/>
  <c r="BQ10" i="30"/>
  <c r="BR10" i="30" s="1"/>
  <c r="BQ11" i="30"/>
  <c r="BQ12" i="30"/>
  <c r="BR12" i="30" s="1"/>
  <c r="BQ13" i="30"/>
  <c r="BR13" i="30" s="1"/>
  <c r="BQ14" i="30"/>
  <c r="BR14" i="30" s="1"/>
  <c r="BQ15" i="30"/>
  <c r="BQ16" i="30"/>
  <c r="BR16" i="30" s="1"/>
  <c r="BQ17" i="30"/>
  <c r="BR17" i="30" s="1"/>
  <c r="BQ18" i="30"/>
  <c r="BR18" i="30" s="1"/>
  <c r="BQ21" i="30"/>
  <c r="BQ22" i="30"/>
  <c r="BQ23" i="30"/>
  <c r="BR23" i="30" s="1"/>
  <c r="BQ24" i="30"/>
  <c r="BQ25" i="30"/>
  <c r="BR25" i="30" s="1"/>
  <c r="BQ26" i="30"/>
  <c r="BR26" i="30" s="1"/>
  <c r="BQ27" i="30"/>
  <c r="BR27" i="30" s="1"/>
  <c r="BQ28" i="30"/>
  <c r="BQ29" i="30"/>
  <c r="BQ30" i="30"/>
  <c r="BR30" i="30" s="1"/>
  <c r="BQ31" i="30"/>
  <c r="BR31" i="30" s="1"/>
  <c r="BQ32" i="30"/>
  <c r="BQ38" i="30"/>
  <c r="BR38" i="30" s="1"/>
  <c r="BQ39" i="30"/>
  <c r="BQ40" i="30"/>
  <c r="BR40" i="30" s="1"/>
  <c r="BQ41" i="30"/>
  <c r="BR41" i="30" s="1"/>
  <c r="BQ42" i="30"/>
  <c r="BQ43" i="30"/>
  <c r="BR43" i="30" s="1"/>
  <c r="BQ44" i="30"/>
  <c r="BR44" i="30" s="1"/>
  <c r="BQ45" i="30"/>
  <c r="BR45" i="30" s="1"/>
  <c r="BQ46" i="30"/>
  <c r="BQ47" i="30"/>
  <c r="BQ48" i="30"/>
  <c r="BR48" i="30" s="1"/>
  <c r="BQ49" i="30"/>
  <c r="BR49" i="30" s="1"/>
  <c r="BQ50" i="30"/>
  <c r="BR50" i="30" s="1"/>
  <c r="BQ51" i="30"/>
  <c r="BR51" i="30" s="1"/>
  <c r="BQ52" i="30"/>
  <c r="BR52" i="30" s="1"/>
  <c r="BQ53" i="30"/>
  <c r="BR53" i="30" s="1"/>
  <c r="BQ54" i="30"/>
  <c r="BQ58" i="30"/>
  <c r="BR58" i="30" s="1"/>
  <c r="BQ6" i="30"/>
  <c r="BR6" i="30" s="1"/>
  <c r="BR29" i="30"/>
  <c r="BR54" i="30"/>
  <c r="BR47" i="30"/>
  <c r="BR46" i="30"/>
  <c r="BR42" i="30"/>
  <c r="BR39" i="30"/>
  <c r="BR32" i="30"/>
  <c r="BR28" i="30"/>
  <c r="BU25" i="30"/>
  <c r="BR24" i="30"/>
  <c r="BR22" i="30"/>
  <c r="BR21" i="30"/>
  <c r="BR15" i="30"/>
  <c r="BR11" i="30"/>
  <c r="BR7" i="30"/>
  <c r="D10" i="26"/>
  <c r="G11" i="26"/>
  <c r="G12" i="26" s="1"/>
  <c r="G10" i="26"/>
  <c r="F11" i="26"/>
  <c r="F10" i="26"/>
  <c r="E11" i="26"/>
  <c r="E10" i="26"/>
  <c r="D11" i="26"/>
  <c r="F12" i="26" l="1"/>
  <c r="D12" i="26"/>
  <c r="E12" i="26"/>
</calcChain>
</file>

<file path=xl/comments1.xml><?xml version="1.0" encoding="utf-8"?>
<comments xmlns="http://schemas.openxmlformats.org/spreadsheetml/2006/main">
  <authors>
    <author>adm</author>
  </authors>
  <commentList>
    <comment ref="D45" authorId="0">
      <text>
        <r>
          <rPr>
            <b/>
            <sz val="9"/>
            <color indexed="81"/>
            <rFont val="Tahoma"/>
            <family val="2"/>
          </rPr>
          <t>adm:</t>
        </r>
        <r>
          <rPr>
            <sz val="9"/>
            <color indexed="81"/>
            <rFont val="Tahoma"/>
            <family val="2"/>
          </rPr>
          <t xml:space="preserve">
COLOCAR A DIFERENÇA PARA O SAPOLIO LÍQUIDO Q E´Q UASE 2,00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Sapólio líquido muffato = 5,19
makro = 4,29
0,9 de diferença</t>
        </r>
      </text>
    </comment>
    <comment ref="D62" authorId="0">
      <text>
        <r>
          <rPr>
            <b/>
            <sz val="9"/>
            <color indexed="81"/>
            <rFont val="Tahoma"/>
            <family val="2"/>
          </rPr>
          <t>Sede administrativa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</author>
  </authors>
  <commentList>
    <comment ref="D45" authorId="0">
      <text>
        <r>
          <rPr>
            <b/>
            <sz val="9"/>
            <color indexed="81"/>
            <rFont val="Tahoma"/>
            <family val="2"/>
          </rPr>
          <t>adm:</t>
        </r>
        <r>
          <rPr>
            <sz val="9"/>
            <color indexed="81"/>
            <rFont val="Tahoma"/>
            <family val="2"/>
          </rPr>
          <t xml:space="preserve">
COLOCAR A DIFERENÇA PARA O SAPOLIO LÍQUIDO Q E´Q UASE 2,00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Sapólio líquido muffato = 5,19
makro = 4,29
0,9 de diferença</t>
        </r>
      </text>
    </comment>
    <comment ref="D62" authorId="0">
      <text>
        <r>
          <rPr>
            <b/>
            <sz val="9"/>
            <color indexed="81"/>
            <rFont val="Tahoma"/>
            <family val="2"/>
          </rPr>
          <t>Sede administrativa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adm</author>
  </authors>
  <commentList>
    <comment ref="D45" authorId="0">
      <text>
        <r>
          <rPr>
            <b/>
            <sz val="9"/>
            <color indexed="81"/>
            <rFont val="Tahoma"/>
            <family val="2"/>
          </rPr>
          <t>adm:</t>
        </r>
        <r>
          <rPr>
            <sz val="9"/>
            <color indexed="81"/>
            <rFont val="Tahoma"/>
            <family val="2"/>
          </rPr>
          <t xml:space="preserve">
COLOCAR A DIFERENÇA PARA O SAPOLIO LÍQUIDO Q E´Q UASE 2,00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Sapólio líquido muffato = 5,19
makro = 4,29
0,9 de diferença</t>
        </r>
      </text>
    </comment>
    <comment ref="D62" authorId="0">
      <text>
        <r>
          <rPr>
            <b/>
            <sz val="9"/>
            <color indexed="81"/>
            <rFont val="Tahoma"/>
            <family val="2"/>
          </rPr>
          <t>Sede administrativa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adm</author>
  </authors>
  <commentList>
    <comment ref="D45" authorId="0">
      <text>
        <r>
          <rPr>
            <b/>
            <sz val="9"/>
            <color indexed="81"/>
            <rFont val="Tahoma"/>
            <family val="2"/>
          </rPr>
          <t>adm:</t>
        </r>
        <r>
          <rPr>
            <sz val="9"/>
            <color indexed="81"/>
            <rFont val="Tahoma"/>
            <family val="2"/>
          </rPr>
          <t xml:space="preserve">
COLOCAR A DIFERENÇA PARA O SAPOLIO LÍQUIDO Q E´Q UASE 2,00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Sapólio líquido muffato = 5,19
makro = 4,29
0,9 de diferença</t>
        </r>
      </text>
    </comment>
    <comment ref="D62" authorId="0">
      <text>
        <r>
          <rPr>
            <b/>
            <sz val="9"/>
            <color indexed="81"/>
            <rFont val="Tahoma"/>
            <family val="2"/>
          </rPr>
          <t>Sede administrativa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adm</author>
  </authors>
  <commentList>
    <comment ref="D45" authorId="0">
      <text>
        <r>
          <rPr>
            <b/>
            <sz val="9"/>
            <color indexed="81"/>
            <rFont val="Tahoma"/>
            <family val="2"/>
          </rPr>
          <t>adm:</t>
        </r>
        <r>
          <rPr>
            <sz val="9"/>
            <color indexed="81"/>
            <rFont val="Tahoma"/>
            <family val="2"/>
          </rPr>
          <t xml:space="preserve">
COLOCAR A DIFERENÇA PARA O SAPOLIO LÍQUIDO Q E´Q UASE 2,00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Sapólio líquido muffato = 5,19
makro = 4,29
0,9 de diferença</t>
        </r>
      </text>
    </comment>
    <comment ref="D62" authorId="0">
      <text>
        <r>
          <rPr>
            <b/>
            <sz val="9"/>
            <color indexed="81"/>
            <rFont val="Tahoma"/>
            <family val="2"/>
          </rPr>
          <t>Sede administrativa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adm</author>
  </authors>
  <commentList>
    <comment ref="C73" authorId="0">
      <text>
        <r>
          <rPr>
            <b/>
            <sz val="9"/>
            <color indexed="81"/>
            <rFont val="Tahoma"/>
            <family val="2"/>
          </rPr>
          <t>Sede administrativa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86" authorId="0">
      <text>
        <r>
          <rPr>
            <b/>
            <sz val="9"/>
            <color indexed="81"/>
            <rFont val="Tahoma"/>
            <family val="2"/>
          </rPr>
          <t>Sapólio líquido muffato = 5,19
makro = 4,29
0,9 de diferença</t>
        </r>
      </text>
    </comment>
    <comment ref="D213" authorId="0">
      <text>
        <r>
          <rPr>
            <b/>
            <sz val="9"/>
            <color indexed="81"/>
            <rFont val="Tahoma"/>
            <family val="2"/>
          </rPr>
          <t>Sapólio líquido muffato = 5,19
makro = 4,29
0,9 de diferença</t>
        </r>
      </text>
    </comment>
  </commentList>
</comments>
</file>

<file path=xl/sharedStrings.xml><?xml version="1.0" encoding="utf-8"?>
<sst xmlns="http://schemas.openxmlformats.org/spreadsheetml/2006/main" count="1507" uniqueCount="647">
  <si>
    <t>VALOR UNITÁRIO</t>
  </si>
  <si>
    <t>VALOR TOTAL</t>
  </si>
  <si>
    <t>ITENS PARA HIGIENE PESSOAL</t>
  </si>
  <si>
    <t>COPA E COZINHA</t>
  </si>
  <si>
    <t>MAKRO</t>
  </si>
  <si>
    <t>MUFFATO</t>
  </si>
  <si>
    <t>QTDE</t>
  </si>
  <si>
    <t>TOTAL</t>
  </si>
  <si>
    <t>ITEM</t>
  </si>
  <si>
    <t>ARROZ - SABOR SUL - 5 KG</t>
  </si>
  <si>
    <t>CAFÉ - CABOCLO - 500 G</t>
  </si>
  <si>
    <t>FARINHA DE TRIGO - SOL - 5 KG</t>
  </si>
  <si>
    <t>FEIJÃO CARIOCA (MARROM) - FEMILA TIPO 1 - 1 KG</t>
  </si>
  <si>
    <t>FEIJÃO PRETO - SABOR SUL -  1 KG</t>
  </si>
  <si>
    <t>FUBÁ MIMOSO - 1 KG</t>
  </si>
  <si>
    <t>MACARRÃO ESPAGUETE - GALO - 500 G</t>
  </si>
  <si>
    <t>MACARRÃO PENA - GALO - 500 G</t>
  </si>
  <si>
    <t>ÓLEO - COAMO - 900 ML</t>
  </si>
  <si>
    <t>SAL REFINADO - FINOSAL - 1 KG</t>
  </si>
  <si>
    <t>Nrº</t>
  </si>
  <si>
    <t>CASA 01</t>
  </si>
  <si>
    <t>CASA 02</t>
  </si>
  <si>
    <t>CASA 03</t>
  </si>
  <si>
    <t>CASA 04</t>
  </si>
  <si>
    <t>CASA 05</t>
  </si>
  <si>
    <t>RESPONSÁVEL PELA LISTA DO MÊS</t>
  </si>
  <si>
    <t>DATA DA COMPRA</t>
  </si>
  <si>
    <t>COMPRAS FEITAS POR</t>
  </si>
  <si>
    <t>MARISA</t>
  </si>
  <si>
    <t>VERA</t>
  </si>
  <si>
    <t>DETERGENTE LÍQUIDO LIMPOL - 500 ML</t>
  </si>
  <si>
    <t>QTDE POR PRODUTO</t>
  </si>
  <si>
    <t>TOTAL POR PRODUTO</t>
  </si>
  <si>
    <t>TOTAL GERAL</t>
  </si>
  <si>
    <t>TOTAL POR CASA</t>
  </si>
  <si>
    <t>ENTREGUE</t>
  </si>
  <si>
    <t>SABONETE LÍQUIDO</t>
  </si>
  <si>
    <t>ITENS PARA COPA E COZINHA</t>
  </si>
  <si>
    <t>EMABLAGENS PARANÁ</t>
  </si>
  <si>
    <t>FILME PVC - ORLEPACK - 28 CM - 100 METROS</t>
  </si>
  <si>
    <t xml:space="preserve">SACO DE LIXO 100 LTS PCT 100 UNID </t>
  </si>
  <si>
    <t>SACO DE LIXO 15 LTS PCT 100 UNID</t>
  </si>
  <si>
    <t>SACO DE LIXO 30 LTS PCT 100 UNID</t>
  </si>
  <si>
    <t>SACO DE LIXO 50 LTS PCT 100 UNID</t>
  </si>
  <si>
    <t>SEDE ADM.</t>
  </si>
  <si>
    <t>ITENS PARA FESTA</t>
  </si>
  <si>
    <t>ESTOQUE</t>
  </si>
  <si>
    <t>ALIMENTOS</t>
  </si>
  <si>
    <t>HIGIENE PESSOAL</t>
  </si>
  <si>
    <t>MATERIAL DE LIMPEZA</t>
  </si>
  <si>
    <t>DETERGENTE LÍQUIDO</t>
  </si>
  <si>
    <t xml:space="preserve">PAPEL HIGIÊNICO </t>
  </si>
  <si>
    <t>BALÃO</t>
  </si>
  <si>
    <t>PALITO DE DENTE</t>
  </si>
  <si>
    <t>AÇUCAR</t>
  </si>
  <si>
    <t>OBJETIVOS:  *Economia *Unificar Compras de itens básicos *Praticidade para as cuidadoras em suas listas de compras mensais *Otimizar o tempo</t>
  </si>
  <si>
    <t>QUERIDAS CUIDADORAS:</t>
  </si>
  <si>
    <t xml:space="preserve">ÁGUA SANITÁRIA - Q BOA - 5 L </t>
  </si>
  <si>
    <t xml:space="preserve">ÁGUA SANITÁRIA - Q BOA - 2L </t>
  </si>
  <si>
    <t xml:space="preserve">ALCOOL EM GEL - DA ILHA - 480 G </t>
  </si>
  <si>
    <t>DESINFETANTE - CLEAN PLUS - 2 L</t>
  </si>
  <si>
    <t>LIMPADOR MULTIUSO - QBOA - 500 ML</t>
  </si>
  <si>
    <t>SABÃO EM BARRA - YPÊ - C/5 UNID 200 G</t>
  </si>
  <si>
    <t>SABÃO EM PÓ - OMO - 2 KG</t>
  </si>
  <si>
    <t>SAPONÁCEO EM PÓ - ASSOLAN - 300 GR</t>
  </si>
  <si>
    <t>PAPEL TOALHA - FLORAX - 2 UNID</t>
  </si>
  <si>
    <t>PAPEL ALUMINIO - TERMOPRAT - 30cmX7,5</t>
  </si>
  <si>
    <t>PALITO - BAMBU - 100 UNID</t>
  </si>
  <si>
    <t>EMBALAGEM P/ ALIMENTO SACO FREEZER - MEGA MIL - 7 KG C/ 100 UNID</t>
  </si>
  <si>
    <t>GUARDANAPO - NOBRE PREMIUM - 20X22</t>
  </si>
  <si>
    <t>GARFO PLÁSTICO - PLAZAPEL - 50 UNID</t>
  </si>
  <si>
    <t>COLHER PLÁSTICA - PLAZAPEL - 50 UNID</t>
  </si>
  <si>
    <t>PRATO PLÁSTICO - ZETTAPACK - 10 UNID</t>
  </si>
  <si>
    <t>SACOLAS PLÁSTICAS - MASSUDA - 50X60 200 UNID</t>
  </si>
  <si>
    <t>COPO PLÁSTICO - COPOBRAS - 200 ML 100 UNID</t>
  </si>
  <si>
    <t>VALORES PARA BAIXA GERAL</t>
  </si>
  <si>
    <t>5 CASAS</t>
  </si>
  <si>
    <t>NÃO ENTREGUE</t>
  </si>
  <si>
    <t>VALORES PARA BAIXA NA PLANILHA DE LIBERAÇÃO DAS COMPRAS</t>
  </si>
  <si>
    <t>LENI</t>
  </si>
  <si>
    <t>PRODUTOS NÃO ENTREGUES:  serão entregues conforme necessidade e planilha de estoque será baixada.</t>
  </si>
  <si>
    <t>FEV</t>
  </si>
  <si>
    <t>ABR</t>
  </si>
  <si>
    <t>MARÇO</t>
  </si>
  <si>
    <t>FRANGO A PASSARINHO KG</t>
  </si>
  <si>
    <t>BISTECA SUÍNA KG</t>
  </si>
  <si>
    <t>COXÃO MOLE BIFE KG</t>
  </si>
  <si>
    <t>LINGUIÇA SUINA KG</t>
  </si>
  <si>
    <t>CONSALTER</t>
  </si>
  <si>
    <t>SAPÓLIO RADIUM CREMOSO - 300 ML</t>
  </si>
  <si>
    <t>OBS:</t>
  </si>
  <si>
    <t>MAXIMUS - VALOR REAL DIA 23/02/2015</t>
  </si>
  <si>
    <t>PALMOLIVE / SEDE / H20</t>
  </si>
  <si>
    <t>SKALA OU ORIGEM 1 KG</t>
  </si>
  <si>
    <t>400 UNID MILI = 0,057 / 400 UNID OUTRO = 0,037</t>
  </si>
  <si>
    <t>JONHSON &amp; JONHSON / ORAL B (leve 3x2)</t>
  </si>
  <si>
    <t>GILETTE</t>
  </si>
  <si>
    <t>MAMADEIRA</t>
  </si>
  <si>
    <t>CHUPETA</t>
  </si>
  <si>
    <t>BICO</t>
  </si>
  <si>
    <t>DESODORANTE PARA OS PÉS UNID</t>
  </si>
  <si>
    <t>LISTERINI / PLAX WHITE / COLGATE</t>
  </si>
  <si>
    <t>PONJITA 3 M</t>
  </si>
  <si>
    <t>125 M SANIFIL</t>
  </si>
  <si>
    <t>35 G HARPIC / GLADE / PRIVAX</t>
  </si>
  <si>
    <t>ANTI MOFO UNID</t>
  </si>
  <si>
    <t>80 G RADIK</t>
  </si>
  <si>
    <t>AROMATIZADOR DE AR</t>
  </si>
  <si>
    <t>BOM AIR WICK</t>
  </si>
  <si>
    <t>ESPONJA MULTIUSO</t>
  </si>
  <si>
    <t>LIMPEZA EM GERAL</t>
  </si>
  <si>
    <t>ACELGA - UND</t>
  </si>
  <si>
    <t>BANANA - KG</t>
  </si>
  <si>
    <t>LARANJA - KG</t>
  </si>
  <si>
    <t>MAMÃO - KG</t>
  </si>
  <si>
    <t>MANGA - KG</t>
  </si>
  <si>
    <t>MELÃO - KG</t>
  </si>
  <si>
    <t>ERVA MATE - KG</t>
  </si>
  <si>
    <t>GENGIBRE - KG</t>
  </si>
  <si>
    <t>HORTELÃ - UND</t>
  </si>
  <si>
    <t>LIMÃO - KG</t>
  </si>
  <si>
    <t>RICOTA - KG</t>
  </si>
  <si>
    <t>LUSTRA MÓVEIS - 200 ML</t>
  </si>
  <si>
    <t>ABACATE - KG</t>
  </si>
  <si>
    <t>MARGARINA - 500 GR</t>
  </si>
  <si>
    <t>MELANCIA - KG</t>
  </si>
  <si>
    <t>PIZZA - KG</t>
  </si>
  <si>
    <t>REQUEIJÃO - 200 GR</t>
  </si>
  <si>
    <t>WAFER - 115 GR</t>
  </si>
  <si>
    <t>CANJIQUINHA - 500 GR</t>
  </si>
  <si>
    <t>ABACAXI - UND</t>
  </si>
  <si>
    <t>AMIDO DE MILHO - 200 GR</t>
  </si>
  <si>
    <t>COXINHA DA ASA - KG</t>
  </si>
  <si>
    <t>CREME VEGETAL - 500 GR</t>
  </si>
  <si>
    <t>FERMENTO EM PÓ - 250 GR</t>
  </si>
  <si>
    <t>FERMENTO INSTANTÂNEO - 10 GR</t>
  </si>
  <si>
    <t>LEITE FERMENTADO - 80 GR</t>
  </si>
  <si>
    <t>LINGUIÇA CALABRESA - KG</t>
  </si>
  <si>
    <t>LINGUIÇA DEFUMADA - KG</t>
  </si>
  <si>
    <t>RAVIOLI - 400 GR</t>
  </si>
  <si>
    <t>SELETA DE LEGUMES - 200 GR</t>
  </si>
  <si>
    <t>POLVILHO - 500 GR</t>
  </si>
  <si>
    <t>RODO UNID</t>
  </si>
  <si>
    <t>VASSOURA UND</t>
  </si>
  <si>
    <t>PALITO PARA UNHA</t>
  </si>
  <si>
    <t>COMPRAS ITENS ATÉ</t>
  </si>
  <si>
    <t>VALOR</t>
  </si>
  <si>
    <t>QTDE CAJ´S</t>
  </si>
  <si>
    <t>MÚSCULO KG</t>
  </si>
  <si>
    <t>CARNE ACEM KG</t>
  </si>
  <si>
    <t>ABRIL</t>
  </si>
  <si>
    <t>MAIO</t>
  </si>
  <si>
    <t>PEITO DE FRANGO KG</t>
  </si>
  <si>
    <t>CAIXA COM 12 OVOS</t>
  </si>
  <si>
    <t>FRUTAS</t>
  </si>
  <si>
    <t>LEGUMES</t>
  </si>
  <si>
    <t>VERDURAS</t>
  </si>
  <si>
    <t>ABACAXI</t>
  </si>
  <si>
    <t>LARANJA</t>
  </si>
  <si>
    <t>MAMÃO</t>
  </si>
  <si>
    <t>MANGA</t>
  </si>
  <si>
    <t>MELANCIA</t>
  </si>
  <si>
    <t>MELÃO</t>
  </si>
  <si>
    <t>ALFACE</t>
  </si>
  <si>
    <t>BROCOLI</t>
  </si>
  <si>
    <t>REPOLHO</t>
  </si>
  <si>
    <t>TOMATE</t>
  </si>
  <si>
    <t>MOELA KG</t>
  </si>
  <si>
    <t>PÃES</t>
  </si>
  <si>
    <t>DE HOT DOG</t>
  </si>
  <si>
    <t>TEMPEROS</t>
  </si>
  <si>
    <t>AGRIÃO</t>
  </si>
  <si>
    <t>LISTA DE COMPRAS</t>
  </si>
  <si>
    <t>RESPONSÁVEL PELA LISTA:  ___________________________  DATA:  _____/_____/2015</t>
  </si>
  <si>
    <t>LISTA RECEBIDA POR:  ________________________________</t>
  </si>
  <si>
    <t>OBS: Os itens acima serão comprados de forma unificada pelo escritório e entregues até o 5º dia útil de cada mês.</t>
  </si>
  <si>
    <t>Fazer a previsão dos itens para o mês principalmente por causa da validade dos produtos.</t>
  </si>
  <si>
    <t>AÇUCAR CRISTAL - ESTRELA - 5KG</t>
  </si>
  <si>
    <r>
      <t xml:space="preserve">PAPEL HIGIÊNICO - FLORAX CLARA - FARDO </t>
    </r>
    <r>
      <rPr>
        <b/>
        <sz val="11"/>
        <rFont val="Calibri"/>
        <family val="2"/>
        <scheme val="minor"/>
      </rPr>
      <t xml:space="preserve">16 PCT </t>
    </r>
    <r>
      <rPr>
        <sz val="11"/>
        <rFont val="Calibri"/>
        <family val="2"/>
        <scheme val="minor"/>
      </rPr>
      <t>- 04 UNID - (TOTAL DE 64 UNID)</t>
    </r>
  </si>
  <si>
    <t>SUGESTÕES:</t>
  </si>
  <si>
    <t>PALITO DE DENTE - BAMBU - 100 UNID</t>
  </si>
  <si>
    <t>PAPEL HIGIÊNICO - FLORAX CLARA - FARDO 05 PCT - 12 UNID - (TOTAL DE 60 UNID)</t>
  </si>
  <si>
    <t>FILTRO BRIGITTA PAPEL 103 - 30 UND</t>
  </si>
  <si>
    <t>DESINFETANTE -  - KALIPTO LAVANDA 2 L</t>
  </si>
  <si>
    <t>AÇUCAR CRISTAL - ALTO ALEGRE - 5KG</t>
  </si>
  <si>
    <t>FEIJÃO CARIOCA (MARROM) - SABOR SUL TIPO 1 - 1 KG</t>
  </si>
  <si>
    <t>FILME PVC - ORLEPACK - 30 CM - 100 METROS</t>
  </si>
  <si>
    <t>COXA E SOBRECOXA KG</t>
  </si>
  <si>
    <t xml:space="preserve">PEIXE KG </t>
  </si>
  <si>
    <t>APRESUNTADO KG (1 fatia tem 20 gramas, ou seja, 50 fatias são 1 kg).</t>
  </si>
  <si>
    <t>QUEIJO KG ( (1 fatia tem 20 gramas, ou seja, 50 fatias são 1 kg).</t>
  </si>
  <si>
    <t>CARNES/PEIXE</t>
  </si>
  <si>
    <t>FRIOS</t>
  </si>
  <si>
    <t>MORTADELA KG (1 fatia tem 20 gramas, ou seja, 50 fatias são 1 kg).</t>
  </si>
  <si>
    <t>LIMÃO</t>
  </si>
  <si>
    <t>MAÇA</t>
  </si>
  <si>
    <t>NECTARINA</t>
  </si>
  <si>
    <t>ABACATE</t>
  </si>
  <si>
    <t>MORANGO</t>
  </si>
  <si>
    <t>BERINJELA</t>
  </si>
  <si>
    <t>COUVE FLOR</t>
  </si>
  <si>
    <t>PEPINO</t>
  </si>
  <si>
    <t>ABOBRINHA</t>
  </si>
  <si>
    <t>BATATA</t>
  </si>
  <si>
    <t>BETERRABA</t>
  </si>
  <si>
    <t>CENOURA</t>
  </si>
  <si>
    <t>MANDIOCA</t>
  </si>
  <si>
    <t>ALHO</t>
  </si>
  <si>
    <t>CEBOLA</t>
  </si>
  <si>
    <t>FRANCES KG</t>
  </si>
  <si>
    <t>CASEIRO</t>
  </si>
  <si>
    <t>DE LEITE</t>
  </si>
  <si>
    <t>DE FORMA</t>
  </si>
  <si>
    <t>DE HAMBURGER</t>
  </si>
  <si>
    <t>OVOS</t>
  </si>
  <si>
    <t>BROCOLIS</t>
  </si>
  <si>
    <t>MACARRÃO PARAFUSO - 500 G</t>
  </si>
  <si>
    <t>PIMENTÃO</t>
  </si>
  <si>
    <t>MACARRÃO DE BANDEIJA - MASSA</t>
  </si>
  <si>
    <t>MACARRÃO DE BANDEIJA - 500 G</t>
  </si>
  <si>
    <t>PÃO INTEGRAL (EVELIN)</t>
  </si>
  <si>
    <t>NIUZA</t>
  </si>
  <si>
    <t>BATATA DOCE</t>
  </si>
  <si>
    <t>FÍGADO BOVINO KG</t>
  </si>
  <si>
    <t>CARNE MOÍDA DE SEGUNDA KG</t>
  </si>
  <si>
    <t xml:space="preserve">CREME DENTAL UNID </t>
  </si>
  <si>
    <t xml:space="preserve">DESODORANTE AEROSOL FEM. UNID </t>
  </si>
  <si>
    <t xml:space="preserve">DESODORANTE AEROSOL MASC. UNID </t>
  </si>
  <si>
    <t>SABONETE</t>
  </si>
  <si>
    <t>AMACIANTE - 2 L</t>
  </si>
  <si>
    <t>SABÃO EM BARRA - C/5 UNID 200 G</t>
  </si>
  <si>
    <t xml:space="preserve">SABÃO EM PÓ </t>
  </si>
  <si>
    <t xml:space="preserve">SACO DE LIXO 100 LTS </t>
  </si>
  <si>
    <t>SACO DE LIXO 15 LTS</t>
  </si>
  <si>
    <t>SACO DE LIXO 30 LTS</t>
  </si>
  <si>
    <t>SACO DE LIXO 50 LTS</t>
  </si>
  <si>
    <t xml:space="preserve">GUARDANAPO </t>
  </si>
  <si>
    <t xml:space="preserve">COPO PLÁSTICO </t>
  </si>
  <si>
    <t>ATUALIZADO 31/03/2015.</t>
  </si>
  <si>
    <t>SAPÓLIO CREMOSO</t>
  </si>
  <si>
    <t xml:space="preserve">ÁGUA SANITÁRIA </t>
  </si>
  <si>
    <t xml:space="preserve">PAPEL ALUMINIO </t>
  </si>
  <si>
    <t xml:space="preserve">PAPEL TOALHA </t>
  </si>
  <si>
    <t xml:space="preserve">FILME PVC </t>
  </si>
  <si>
    <t>EMBALAGEM P/ ALIMENTO SACO FREEZER</t>
  </si>
  <si>
    <t>MACARRÃO</t>
  </si>
  <si>
    <t>FILTRO DE PAPEL</t>
  </si>
  <si>
    <t xml:space="preserve">DESINFETANTE </t>
  </si>
  <si>
    <t xml:space="preserve">ARROZ </t>
  </si>
  <si>
    <t xml:space="preserve">FARINHA DE TRIGO </t>
  </si>
  <si>
    <t xml:space="preserve">FEIJÃO CARIOCA (MARROM) </t>
  </si>
  <si>
    <t xml:space="preserve">FEIJÃO PRETO </t>
  </si>
  <si>
    <t xml:space="preserve">ÓLEO </t>
  </si>
  <si>
    <t>SAL REFINADO</t>
  </si>
  <si>
    <t>FUBÁ MIMOSO</t>
  </si>
  <si>
    <t xml:space="preserve">LEITE INTEGRAL </t>
  </si>
  <si>
    <t xml:space="preserve">LIMPADOR MULTIUSO </t>
  </si>
  <si>
    <t>CAFÉ</t>
  </si>
  <si>
    <t xml:space="preserve">OS ITENS ABAIXO SERÃO COMPRADOS SOMENTE PELO ESCRITÓRIO E ENTREGUES NAS CASAS LARES.  </t>
  </si>
  <si>
    <t>CARNES / FRIOS</t>
  </si>
  <si>
    <t xml:space="preserve">ALCOOL EM GEL  </t>
  </si>
  <si>
    <r>
      <t xml:space="preserve"> A PARTIR DE ABRIL AS </t>
    </r>
    <r>
      <rPr>
        <b/>
        <u/>
        <sz val="13"/>
        <rFont val="Calibri"/>
        <family val="2"/>
        <scheme val="minor"/>
      </rPr>
      <t>CARNES E FRIOS</t>
    </r>
    <r>
      <rPr>
        <b/>
        <sz val="13"/>
        <rFont val="Calibri"/>
        <family val="2"/>
        <scheme val="minor"/>
      </rPr>
      <t xml:space="preserve"> SERÃO TAMBÉM COMPRADOS PELO ESCRITÓRIO</t>
    </r>
  </si>
  <si>
    <t>RAYANNE</t>
  </si>
  <si>
    <t>CASA 01 -  JUCIMARA</t>
  </si>
  <si>
    <t>VINICIUS</t>
  </si>
  <si>
    <t>FARINHA DE TRIGO - ANACONDA - 5 KG</t>
  </si>
  <si>
    <t>FUBÁ MIMOSO - YOKI - 1 KG</t>
  </si>
  <si>
    <t>MACARRÃO ESPAGUETINHO - GALO - 500 G</t>
  </si>
  <si>
    <t>AMACIANTE - SOFT - 2 L</t>
  </si>
  <si>
    <t>FRALDA RN - 18 UND</t>
  </si>
  <si>
    <t>FRALDA G- MILI - 38 UND</t>
  </si>
  <si>
    <t>FRALDA M- MILI - 44 UND</t>
  </si>
  <si>
    <t>FRALDA P- MILI - 46 UND</t>
  </si>
  <si>
    <t>LENÇOS UMEDECIDOS - 400 UND</t>
  </si>
  <si>
    <t>LOÇÃO HIDRATANTE BEBÊ - 200 ML</t>
  </si>
  <si>
    <t>CONDICIONADOR PARA BEBÊ - 200 ML</t>
  </si>
  <si>
    <t>SHAMPOO PARA BEBÊ - 400 ML</t>
  </si>
  <si>
    <t>TALCO PARA BEBÊ - 200 G</t>
  </si>
  <si>
    <t>SABONETE - POM POM - 80 GR</t>
  </si>
  <si>
    <t>SACO DE LIXO 50 LTS PCT 30 UNID</t>
  </si>
  <si>
    <t>MATERIAL DE HIGIENE PESSOAL</t>
  </si>
  <si>
    <t>FRALDA G- TURMA DA MÔNICA - 38 UND</t>
  </si>
  <si>
    <t>FRALDA EG- MILI - 32 UND</t>
  </si>
  <si>
    <t>CARNE PALETA KG</t>
  </si>
  <si>
    <t>SALSICHA KG</t>
  </si>
  <si>
    <t>RUCULA - UND</t>
  </si>
  <si>
    <t>QUIABO</t>
  </si>
  <si>
    <t>BANANA PRATA</t>
  </si>
  <si>
    <t>BANANA CATURRA</t>
  </si>
  <si>
    <t>COUVE FOLHA</t>
  </si>
  <si>
    <t>ABOBORA SECA</t>
  </si>
  <si>
    <t>VAGEM</t>
  </si>
  <si>
    <t>TEMPERO VERDE</t>
  </si>
  <si>
    <t>BROTO DE ALFAFA</t>
  </si>
  <si>
    <t>CAQUI</t>
  </si>
  <si>
    <t>CAQUI - KG</t>
  </si>
  <si>
    <t>MAÇA - KG</t>
  </si>
  <si>
    <t>FEVEREIRO</t>
  </si>
  <si>
    <t>FILÉ AGULHA - KG</t>
  </si>
  <si>
    <t>BISTECA BOVINA KG</t>
  </si>
  <si>
    <t>FÍGADO DE FRANGO - KG</t>
  </si>
  <si>
    <t>FILÉ SASSAMI - KG</t>
  </si>
  <si>
    <t>LINGUIÇA DE FRANGO KG</t>
  </si>
  <si>
    <t>EMPANADO - GR</t>
  </si>
  <si>
    <t>TOUCINHO KG</t>
  </si>
  <si>
    <t>PACUZINHO BOVINO KG</t>
  </si>
  <si>
    <t>CUPIM KG</t>
  </si>
  <si>
    <t>BACON KG</t>
  </si>
  <si>
    <t>COSTELA KG</t>
  </si>
  <si>
    <t>CARNE PALETA SETE KG</t>
  </si>
  <si>
    <t>ESPINHAÇO SUÍNO KG</t>
  </si>
  <si>
    <t>PERNIL KG</t>
  </si>
  <si>
    <t>FRANGO KG</t>
  </si>
  <si>
    <t>HAMBURGUER KG</t>
  </si>
  <si>
    <t>FRALDINHA KG</t>
  </si>
  <si>
    <t>COXA KG</t>
  </si>
  <si>
    <t>POSTA VERMELHA BIFE KG</t>
  </si>
  <si>
    <t>PONTA DE PEITO KG</t>
  </si>
  <si>
    <t>CARRÉ SUÍNO KG</t>
  </si>
  <si>
    <t>HIGIENE E LIMPEZA</t>
  </si>
  <si>
    <t>ESCOVA DE LIMPEZA PARA MAMADEIRA</t>
  </si>
  <si>
    <t>NAFTALINA</t>
  </si>
  <si>
    <t>SOBREMESAS/ DOCES/ BISCOITOS/ MINGAU</t>
  </si>
  <si>
    <t>CANJICA</t>
  </si>
  <si>
    <t>CHOCOTONE - UND.</t>
  </si>
  <si>
    <t xml:space="preserve">COCO RALADO </t>
  </si>
  <si>
    <t>LIGA PARA SORVETE - UND</t>
  </si>
  <si>
    <t>TORRONE - UND</t>
  </si>
  <si>
    <t>CUCA - KG</t>
  </si>
  <si>
    <t>CUECA VIRADA - KG</t>
  </si>
  <si>
    <t>MOLHOS / CREMES</t>
  </si>
  <si>
    <t>CATCHUP - 400 GR - UND</t>
  </si>
  <si>
    <t xml:space="preserve">MOLHO DE TOMATE 240 GR </t>
  </si>
  <si>
    <t>MOLHO PARA SALADA - 236 ML - UND</t>
  </si>
  <si>
    <t>MOLHO PRONTO - 340 GR - UND</t>
  </si>
  <si>
    <t>MASSAS</t>
  </si>
  <si>
    <t>BEBIDAS</t>
  </si>
  <si>
    <t>CAFÉ SOLÚVEL - 50 GR - UND</t>
  </si>
  <si>
    <t>DIVERSOS</t>
  </si>
  <si>
    <t>ALHO GRANEL - KG</t>
  </si>
  <si>
    <t>PIPOCA - 500 GR - UND.</t>
  </si>
  <si>
    <t>SALGADINHOS CHIPS EMBALADOS - UND</t>
  </si>
  <si>
    <t>TEMPERO - GR / KG</t>
  </si>
  <si>
    <t>TEMPERO CALDO - 57 GR/ 126 GR - UND</t>
  </si>
  <si>
    <t>QUEIJO RALADO - 50 GR / 100 GR</t>
  </si>
  <si>
    <t>FRALDA - PACOTE</t>
  </si>
  <si>
    <t>PÃO SOVADO - KG</t>
  </si>
  <si>
    <t>LINGUIÇA SALAME - KG</t>
  </si>
  <si>
    <t>MACARRÃO INSTANTÂNEO - 85 GR</t>
  </si>
  <si>
    <t>PETIT SUÍSSE - 360 GR</t>
  </si>
  <si>
    <t>TEMPERO - GR/KG</t>
  </si>
  <si>
    <t>MAI</t>
  </si>
  <si>
    <t>JUN</t>
  </si>
  <si>
    <t>CREME DEPILADOR</t>
  </si>
  <si>
    <t>APARELHO DE BARBEAR/DEPILAR UNID</t>
  </si>
  <si>
    <t>TOUCA PARA BANHO</t>
  </si>
  <si>
    <t>ESCOVA DENTAL</t>
  </si>
  <si>
    <t>FIO/FITA DENTAL</t>
  </si>
  <si>
    <t>ESPONJA DE BANHO</t>
  </si>
  <si>
    <t>ENXÁGUE BUCAL/ANTI-SÉPTICO</t>
  </si>
  <si>
    <t>HASTES FLEXÍVEIS (COTONETE)</t>
  </si>
  <si>
    <t>CORTADOR DE UNHA</t>
  </si>
  <si>
    <t>ALICATE DE UNHA</t>
  </si>
  <si>
    <t>LIXA PARA UNHA</t>
  </si>
  <si>
    <t>ALGODÃO</t>
  </si>
  <si>
    <t>ESMALTE</t>
  </si>
  <si>
    <t>ACETONA</t>
  </si>
  <si>
    <t>HIDRATANTE CORPORAL</t>
  </si>
  <si>
    <t>GEL DE CABELO</t>
  </si>
  <si>
    <t>CREME DE TRATAMENTO PARA CABELO</t>
  </si>
  <si>
    <t xml:space="preserve">CREME PARA PENTEAR </t>
  </si>
  <si>
    <t>PREÇO DESTA DATA</t>
  </si>
  <si>
    <t>BALDE</t>
  </si>
  <si>
    <t>PEDRA/BLOCO SANITÁRIO</t>
  </si>
  <si>
    <t>DESENTUPIDOR DE VASO</t>
  </si>
  <si>
    <t>PENTE/ESCOVA PARA CABELO</t>
  </si>
  <si>
    <t>ESCOVA SANITÁRIA</t>
  </si>
  <si>
    <t>LÃ DE AÇO</t>
  </si>
  <si>
    <t>INSETICIDA</t>
  </si>
  <si>
    <t>SODA CÁUSTICA</t>
  </si>
  <si>
    <t>VASSOURA DE JARDIM (RASTELO)</t>
  </si>
  <si>
    <t>LENÇO UMEDECIDO</t>
  </si>
  <si>
    <t>POLPA DE FRUTAS GR</t>
  </si>
  <si>
    <t>ACHOCOLATADO BEBIDA</t>
  </si>
  <si>
    <t>ACHOCOLATADO EM PÓ</t>
  </si>
  <si>
    <t>BALAS PCTE</t>
  </si>
  <si>
    <t>BISCOITOS/BOLACHA PCTE</t>
  </si>
  <si>
    <t>CREME DE LEITE UNID</t>
  </si>
  <si>
    <t>GELATINA - UND</t>
  </si>
  <si>
    <t>GELATINA SEM SABOR - UND</t>
  </si>
  <si>
    <t>LEITE CONDENSADO - UND</t>
  </si>
  <si>
    <t>MISTURA PARA BOLO - PCT</t>
  </si>
  <si>
    <t>PUDIM UNID</t>
  </si>
  <si>
    <t>PIRULITO PCT</t>
  </si>
  <si>
    <t>LIXA PARA OS PÉS</t>
  </si>
  <si>
    <t>PANO DE CHÃO</t>
  </si>
  <si>
    <t>PANO DE PRATO</t>
  </si>
  <si>
    <t>PANO DE PIA</t>
  </si>
  <si>
    <t>PÁ DE LIXO</t>
  </si>
  <si>
    <t>PRENDEDOR DE ROUPA</t>
  </si>
  <si>
    <t>CESTO DE LIXO</t>
  </si>
  <si>
    <t>CERA</t>
  </si>
  <si>
    <t>FÓSFORO</t>
  </si>
  <si>
    <t>VELA</t>
  </si>
  <si>
    <t>SUPORTE PARA FILTRO DE CAFÉ</t>
  </si>
  <si>
    <t>CURATIVO-ADESIVO (BAND-AID)</t>
  </si>
  <si>
    <t>ESPARADRAPO</t>
  </si>
  <si>
    <t>COMPRESSA DE GASE</t>
  </si>
  <si>
    <t>MÁSCARA DESCARTÁVEL</t>
  </si>
  <si>
    <t>TOUCA DESCARTÁVEL PARA COZINHA</t>
  </si>
  <si>
    <t>LUVA LATEX</t>
  </si>
  <si>
    <t>LOÇÃO REPELENTE</t>
  </si>
  <si>
    <t>TALCO</t>
  </si>
  <si>
    <t>FLANELA</t>
  </si>
  <si>
    <t>LEITE DE COCO - UNID</t>
  </si>
  <si>
    <t>LEITE EM PÓ PARA BEBÊ - UNID</t>
  </si>
  <si>
    <t>LENTILHA</t>
  </si>
  <si>
    <t>GRÃO DE BICO</t>
  </si>
  <si>
    <t>TRIGO PARA KIBE</t>
  </si>
  <si>
    <t>MOSTARDA</t>
  </si>
  <si>
    <t>MAIONESE</t>
  </si>
  <si>
    <t>MASSA PARA PASTEL - GR</t>
  </si>
  <si>
    <t>FARINHA DE ROSCA/MANDIOCA</t>
  </si>
  <si>
    <t>ERVILHA GR</t>
  </si>
  <si>
    <t>MILHO VERDE - GR</t>
  </si>
  <si>
    <t>ERVILHA E MILHO DUETO - GR</t>
  </si>
  <si>
    <t>ADOÇANTE</t>
  </si>
  <si>
    <t>CREME DE BARBEAR</t>
  </si>
  <si>
    <t>FIXADOR</t>
  </si>
  <si>
    <t>PINÇA</t>
  </si>
  <si>
    <t>PILHA</t>
  </si>
  <si>
    <t>CARVÃO</t>
  </si>
  <si>
    <t>CARNES</t>
  </si>
  <si>
    <t>CABELO/CORPO/BEBÊ</t>
  </si>
  <si>
    <t>VERDURAS/LEGUMES</t>
  </si>
  <si>
    <t>CHUCHU</t>
  </si>
  <si>
    <t>ESPINAFRE</t>
  </si>
  <si>
    <t>GOIABA KG</t>
  </si>
  <si>
    <t>SALSINHA</t>
  </si>
  <si>
    <t>CHOCOLATE GRANULADO</t>
  </si>
  <si>
    <t>SAGU</t>
  </si>
  <si>
    <t>MOLHO INGLÊS</t>
  </si>
  <si>
    <t>DOCE/GELÉIA UNID</t>
  </si>
  <si>
    <t>PESSEGO</t>
  </si>
  <si>
    <t>MASSA PARA LAZANHA - GR</t>
  </si>
  <si>
    <t>PÃES/BOLOS</t>
  </si>
  <si>
    <t>PÃO CASEIRO</t>
  </si>
  <si>
    <t>PÃO FRANCES</t>
  </si>
  <si>
    <t>PÃO DE LEITE</t>
  </si>
  <si>
    <t>PÃO DE HOT DOG</t>
  </si>
  <si>
    <t>PÃO DE HAMBURGER</t>
  </si>
  <si>
    <t>PÃO DE FORMA</t>
  </si>
  <si>
    <t>MISTURA PARA PÃO DE QUEIJO</t>
  </si>
  <si>
    <t>PÃO FATIADO</t>
  </si>
  <si>
    <t>OVOS DZ</t>
  </si>
  <si>
    <t>OUTROS</t>
  </si>
  <si>
    <t xml:space="preserve">RUCULA </t>
  </si>
  <si>
    <t xml:space="preserve">BATATA </t>
  </si>
  <si>
    <t>MANJERICÃO</t>
  </si>
  <si>
    <t>ALHO TRITURADO</t>
  </si>
  <si>
    <t>FLAN/PUDIM</t>
  </si>
  <si>
    <t>ENLATADOS</t>
  </si>
  <si>
    <t>PESSEGO EM CALDA</t>
  </si>
  <si>
    <t>FIGO EM CALDA</t>
  </si>
  <si>
    <t>SELETA DE LEGUMES</t>
  </si>
  <si>
    <t>FARINHA DE BIJU</t>
  </si>
  <si>
    <t>CHICÓRIA</t>
  </si>
  <si>
    <t>RABANETE</t>
  </si>
  <si>
    <t>SARDINHA</t>
  </si>
  <si>
    <t>MINGAU/FARINHA LÁCTEA PCT</t>
  </si>
  <si>
    <t>FARINHA DE MILHO</t>
  </si>
  <si>
    <t>AVEIA</t>
  </si>
  <si>
    <t>ESCOVA DE LAVAR ROUPA</t>
  </si>
  <si>
    <t>CHEIRO VERDE - UND.</t>
  </si>
  <si>
    <t>COENTRO 20G</t>
  </si>
  <si>
    <t>AZEITONA 180G</t>
  </si>
  <si>
    <t>PEPINO EM CONSERVA</t>
  </si>
  <si>
    <t>MILHO VERDE ESPIGA</t>
  </si>
  <si>
    <t xml:space="preserve">BATATA PALHA </t>
  </si>
  <si>
    <t>BATATA PALITO</t>
  </si>
  <si>
    <t>VINAGRE</t>
  </si>
  <si>
    <t xml:space="preserve">REFRESCO/SUCO PÓ </t>
  </si>
  <si>
    <t>REFRESCO/SUCO LÍQUIDO</t>
  </si>
  <si>
    <t>SUCO CONCENTRADO</t>
  </si>
  <si>
    <t xml:space="preserve">FAROFA PRONTA </t>
  </si>
  <si>
    <t xml:space="preserve">CANELA EM PÓ </t>
  </si>
  <si>
    <t>CANELA EM CASCA</t>
  </si>
  <si>
    <t>ORÉGANO</t>
  </si>
  <si>
    <t>COLORÍFICO</t>
  </si>
  <si>
    <t>SAL GROSSO</t>
  </si>
  <si>
    <t>PÓ PARA SORVETE</t>
  </si>
  <si>
    <t>SORVETE KG</t>
  </si>
  <si>
    <t>AMIDO DE MILHO</t>
  </si>
  <si>
    <t>PÃO DE MILHO</t>
  </si>
  <si>
    <t>PÃO DE QUEIJO KG</t>
  </si>
  <si>
    <t>MOLHO SHOYU - 500 ML</t>
  </si>
  <si>
    <t>COSTELA</t>
  </si>
  <si>
    <t>PALETA</t>
  </si>
  <si>
    <t>BACON</t>
  </si>
  <si>
    <t>CALABRESA</t>
  </si>
  <si>
    <t>TOUCINHO PICADO</t>
  </si>
  <si>
    <t xml:space="preserve">SACO DE LIXO 100 LTS PCT </t>
  </si>
  <si>
    <t>PAPEL ALUMINIO - GRANDE</t>
  </si>
  <si>
    <t>KG</t>
  </si>
  <si>
    <t>SACO DE LIXO 15 LTS PCT 60 UNID</t>
  </si>
  <si>
    <t xml:space="preserve">SACO DE LIXO 30 LTS </t>
  </si>
  <si>
    <t>COPO PLÁSTICO - COPOBRAS - 180 ML 100 UNID</t>
  </si>
  <si>
    <t>COPO PLÁSTICO - COPOBRAS - 50 ML 100 UNID</t>
  </si>
  <si>
    <t xml:space="preserve">  </t>
  </si>
  <si>
    <t xml:space="preserve">SABONETE BEBÊ </t>
  </si>
  <si>
    <t>SABONETE LÍQUIDO - 1 L</t>
  </si>
  <si>
    <t>SABONETE  UNID - 90 GR</t>
  </si>
  <si>
    <t>JUNHO</t>
  </si>
  <si>
    <t>BOLO PARA ANIVERSÁRIO - KG</t>
  </si>
  <si>
    <t>MINI SALGADOS PARA ANIVERSÁRIO - KG</t>
  </si>
  <si>
    <t>MORTADELA KG</t>
  </si>
  <si>
    <t xml:space="preserve">QUEIJO KG </t>
  </si>
  <si>
    <t>APRESUNTADO KG</t>
  </si>
  <si>
    <t>ORÇAMENTO FAMILIAR</t>
  </si>
  <si>
    <t>ALIMENTOS = 180,00 por criança</t>
  </si>
  <si>
    <t>Higiene e Limpeza = R$ 65,00 por criança</t>
  </si>
  <si>
    <t>Quantas crianças eu tenho?</t>
  </si>
  <si>
    <t>ALIMENTAÇÃO</t>
  </si>
  <si>
    <t>VALOR POR CRIANÇA</t>
  </si>
  <si>
    <t>EXEMPLOS DA QUANTIDADE DE CRIANÇAS PARA AJUDAR NO PLANEJAMENTOS DOS GASTOS DAS COMPRAS</t>
  </si>
  <si>
    <t>NATA</t>
  </si>
  <si>
    <t>BEBIDA LÁCTEA/IOGURTE/PETIT</t>
  </si>
  <si>
    <t>CORDA DE VARAL</t>
  </si>
  <si>
    <t>RICOTA</t>
  </si>
  <si>
    <t>PÃO DOCE</t>
  </si>
  <si>
    <t>PÃO BISNAGUINHA</t>
  </si>
  <si>
    <t>REFRIGERANTE</t>
  </si>
  <si>
    <t>ATUALIZADO 16/06/2015</t>
  </si>
  <si>
    <t>RABO SUÍNO</t>
  </si>
  <si>
    <t>JULHO</t>
  </si>
  <si>
    <t>AGOSTO</t>
  </si>
  <si>
    <t xml:space="preserve">CRAVO </t>
  </si>
  <si>
    <t>SETEMBRO</t>
  </si>
  <si>
    <t>MARLI LÚCIA</t>
  </si>
  <si>
    <t>COTAÇÃO COMPRAS ATACADO E VAREJO</t>
  </si>
  <si>
    <t xml:space="preserve">SAPÓLIO </t>
  </si>
  <si>
    <t>DETERGENTE LÍQUIDO  - 500 ML</t>
  </si>
  <si>
    <t>AÇUCAR CRISTAL  5KG</t>
  </si>
  <si>
    <t>ARROZ -  5 KG</t>
  </si>
  <si>
    <t>CAFÉ - 500 G</t>
  </si>
  <si>
    <t>FARINHA DE TRIGO - 5 KG</t>
  </si>
  <si>
    <t>FEIJÃO CARIOCA (MARROM) 1 KG</t>
  </si>
  <si>
    <t>FEIJÃO PRETO - 1 KG</t>
  </si>
  <si>
    <t>MACARRÃO PENA - 500 G</t>
  </si>
  <si>
    <t>SAL REFINADO - 1 KG</t>
  </si>
  <si>
    <t>FILTRO PAPEL 103 - 30 UND</t>
  </si>
  <si>
    <t xml:space="preserve">ÁGUA SANITÁRIA - 2L </t>
  </si>
  <si>
    <t xml:space="preserve">ALCOOL EM GEL -  480 G </t>
  </si>
  <si>
    <t>LIMPADOR MULTIUSO - 500 ML</t>
  </si>
  <si>
    <t>SABÃO EM PÓ - 2 KG</t>
  </si>
  <si>
    <t xml:space="preserve">PAPEL HIGIÊNICO  </t>
  </si>
  <si>
    <t>FILME PVC - 30 CM - 100 METROS</t>
  </si>
  <si>
    <t>PALITO DE DENTE - 100 UNID</t>
  </si>
  <si>
    <t>EMBALAGEM P/ ALIMENTO SACO FREEZER - 7 KG C/ 100 UNID</t>
  </si>
  <si>
    <t>FUBÁ - 1 KG</t>
  </si>
  <si>
    <t>MACARRÃO ESPAGUETI - 500 G</t>
  </si>
  <si>
    <t>ÓLEO SOJA- 900 ML</t>
  </si>
  <si>
    <t>MUFFATO MAX</t>
  </si>
  <si>
    <t>TOTAL/ PRODUTO VAREJO</t>
  </si>
  <si>
    <t>TOTAL/  PRODUTO ATACADO</t>
  </si>
  <si>
    <t>QTDE/      PRODUTO</t>
  </si>
  <si>
    <t>MARLI LÚCIA - CASA 01</t>
  </si>
  <si>
    <t>MARISA - CASA 02</t>
  </si>
  <si>
    <t>R$/UND VAREJO</t>
  </si>
  <si>
    <t>R$/UND ATACADO</t>
  </si>
  <si>
    <t>R$ TOTAL VAREJO</t>
  </si>
  <si>
    <t>R$ TOTAL ATACADO</t>
  </si>
  <si>
    <t>OUTRO</t>
  </si>
  <si>
    <t>VERA - CASA 03</t>
  </si>
  <si>
    <t>NIUZA - CASA 04</t>
  </si>
  <si>
    <t>LENI - CASA 05</t>
  </si>
  <si>
    <t>DIFENÇA VAREJO          X                         ATACADO</t>
  </si>
  <si>
    <t>TOTAIS</t>
  </si>
  <si>
    <t xml:space="preserve">LEITE NAN </t>
  </si>
  <si>
    <t>NESTOGENO</t>
  </si>
  <si>
    <t xml:space="preserve">PÃO INTEGRAL </t>
  </si>
  <si>
    <t>FRALDAS</t>
  </si>
  <si>
    <t xml:space="preserve">LENÇO UMEDECIDOS </t>
  </si>
  <si>
    <t>DESODORANTE AEROSOL</t>
  </si>
  <si>
    <t>FRALDAS CREMER C/16 XXG</t>
  </si>
  <si>
    <t>ABSORVENTE INTIMUS C/8 S/ABAS</t>
  </si>
  <si>
    <t>MACARRÃO PARAFUSO - GALO - 500 G</t>
  </si>
  <si>
    <t>MACARRÃO DE BANDEIJA - 400 G</t>
  </si>
  <si>
    <t>ÓLEO - LEVE - 900 ML</t>
  </si>
  <si>
    <t>EMBALAGEM P/ ALIMENTO SACO FREEZER - MEGA MIL - 5 KG C/ 100 UNID</t>
  </si>
  <si>
    <t xml:space="preserve">ALCOOL EM GEL - DA ILHA - 500 ML </t>
  </si>
  <si>
    <t>NOVEMBRO</t>
  </si>
  <si>
    <t>JANEIRO</t>
  </si>
  <si>
    <t>DEZEMBRO</t>
  </si>
  <si>
    <t>CLAUDIA</t>
  </si>
  <si>
    <t xml:space="preserve">SABONETE - UNID </t>
  </si>
  <si>
    <t>DETERGENTE LÍQUIDO - 500 ML</t>
  </si>
  <si>
    <t>MACARRÃO CABELO DE ANJO - 500 G</t>
  </si>
  <si>
    <t xml:space="preserve">ÁGUA SANITÁRIA - Q BOA - 5L </t>
  </si>
  <si>
    <t>AMACIANTE - SOFT PLUS - 5 L</t>
  </si>
  <si>
    <t>QUANTIDADE MENSAL</t>
  </si>
  <si>
    <t>FÓSFORO - PACOTES</t>
  </si>
  <si>
    <t>SHAMPOO - UND</t>
  </si>
  <si>
    <t>CONDICIONADOR - UND</t>
  </si>
  <si>
    <t>SHAMPOO PARA BEBÊS - UND</t>
  </si>
  <si>
    <t>SABONETE PARA BEBÊS - UND</t>
  </si>
  <si>
    <t>LENÇOS UMEDECIDOS - UND</t>
  </si>
  <si>
    <t>ABSORVENTE - PACOTE</t>
  </si>
  <si>
    <t>CREME DENTAL - UNID</t>
  </si>
  <si>
    <t>DESINFETANTE COALLA - UND</t>
  </si>
  <si>
    <t>JUL</t>
  </si>
  <si>
    <t>AGO</t>
  </si>
  <si>
    <t>SET</t>
  </si>
  <si>
    <t>OUT</t>
  </si>
  <si>
    <t>NOV</t>
  </si>
  <si>
    <t>DEZ</t>
  </si>
  <si>
    <t>ANUAL</t>
  </si>
  <si>
    <t>MARCA</t>
  </si>
  <si>
    <t>TAMANHO</t>
  </si>
  <si>
    <t>SABONETE LÍQUIDO - 5 L</t>
  </si>
  <si>
    <t>OUTUBRO</t>
  </si>
  <si>
    <r>
      <t xml:space="preserve">COMPRAS NO </t>
    </r>
    <r>
      <rPr>
        <b/>
        <sz val="20"/>
        <rFont val="Arial Black"/>
        <family val="2"/>
      </rPr>
      <t>CONSALTER</t>
    </r>
    <r>
      <rPr>
        <b/>
        <sz val="20"/>
        <rFont val="Calibri"/>
        <family val="2"/>
      </rPr>
      <t xml:space="preserve">: </t>
    </r>
    <r>
      <rPr>
        <b/>
        <sz val="16"/>
        <rFont val="Calibri"/>
        <family val="2"/>
      </rPr>
      <t>SOMENTE OS ITENS ABAIXO E ATÉ OS VALORES COTADOS.</t>
    </r>
  </si>
  <si>
    <t>CREME DENTAL INFANTIL - UND</t>
  </si>
  <si>
    <t>LUVA PARA LIMPEZA - PAR</t>
  </si>
  <si>
    <t>CHÁS</t>
  </si>
  <si>
    <t xml:space="preserve">PEIXE KG - VERIFICAR PROMOÇÃO </t>
  </si>
  <si>
    <t>GUARDANAPO - 20X22</t>
  </si>
  <si>
    <t>SAPONÁCEO - UND</t>
  </si>
  <si>
    <t xml:space="preserve"> </t>
  </si>
  <si>
    <t>RESPONSÁVEL PELA LISTA:  ___________________________  DATA:  _____/_____/2016</t>
  </si>
  <si>
    <t>CASA LAR: ____________________________</t>
  </si>
  <si>
    <t>QUANTIDADE PARA 04 MESES</t>
  </si>
  <si>
    <t>P</t>
  </si>
  <si>
    <t>M</t>
  </si>
  <si>
    <t>G</t>
  </si>
  <si>
    <t>XG</t>
  </si>
  <si>
    <t>HUGGIES</t>
  </si>
  <si>
    <t>OMO / TIXAN</t>
  </si>
  <si>
    <t>01 COM CLORO</t>
  </si>
  <si>
    <t>01 ROLLON</t>
  </si>
  <si>
    <t>02 ROLLON</t>
  </si>
  <si>
    <t>INTIMUS SUAVE COM ABAS</t>
  </si>
  <si>
    <t>02 NOTURNO</t>
  </si>
  <si>
    <t>MUDAR A MARCA DO CAFÉ</t>
  </si>
  <si>
    <t>02 PARA CABELOS CACHEADOS</t>
  </si>
  <si>
    <t>OBSERVAÇÕES</t>
  </si>
  <si>
    <t>CAFÉ - PILÃO - 500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</si>
</sst>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u/>
      <sz val="13"/>
      <name val="Calibri"/>
      <family val="2"/>
      <scheme val="minor"/>
    </font>
    <font>
      <b/>
      <sz val="13"/>
      <name val="Calibri"/>
      <family val="2"/>
    </font>
    <font>
      <sz val="13"/>
      <name val="Calibri"/>
      <family val="2"/>
    </font>
    <font>
      <b/>
      <sz val="15"/>
      <name val="Calibri"/>
      <family val="2"/>
    </font>
    <font>
      <b/>
      <sz val="30"/>
      <color theme="1"/>
      <name val="Calibri"/>
      <family val="2"/>
      <scheme val="minor"/>
    </font>
    <font>
      <b/>
      <sz val="16"/>
      <name val="Calibri"/>
      <family val="2"/>
    </font>
    <font>
      <sz val="12"/>
      <name val="Calibri"/>
      <family val="2"/>
    </font>
    <font>
      <sz val="16"/>
      <name val="Calibri"/>
      <family val="2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name val="Arial Black"/>
      <family val="2"/>
    </font>
    <font>
      <b/>
      <sz val="20"/>
      <name val="Calibri"/>
      <family val="2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CCFF"/>
        <bgColor indexed="64"/>
      </patternFill>
    </fill>
  </fills>
  <borders count="1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hair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/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mediumDashed">
        <color indexed="64"/>
      </top>
      <bottom style="hair">
        <color indexed="64"/>
      </bottom>
      <diagonal/>
    </border>
    <border>
      <left/>
      <right/>
      <top style="mediumDashed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DashDotDot">
        <color indexed="64"/>
      </top>
      <bottom style="hair">
        <color indexed="64"/>
      </bottom>
      <diagonal/>
    </border>
    <border>
      <left style="hair">
        <color indexed="64"/>
      </left>
      <right/>
      <top style="mediumDashDotDot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Dashed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DashDotDot">
        <color indexed="64"/>
      </bottom>
      <diagonal/>
    </border>
    <border>
      <left style="thin">
        <color indexed="64"/>
      </left>
      <right style="hair">
        <color indexed="64"/>
      </right>
      <top style="mediumDashDotDot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DashDotDot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mediumDashDotDot">
        <color indexed="64"/>
      </bottom>
      <diagonal/>
    </border>
    <border>
      <left/>
      <right/>
      <top style="mediumDashDotDot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/>
      <bottom style="mediumDashDotDot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DotDot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DashDotDot">
        <color indexed="64"/>
      </bottom>
      <diagonal/>
    </border>
  </borders>
  <cellStyleXfs count="1">
    <xf numFmtId="0" fontId="0" fillId="0" borderId="0"/>
  </cellStyleXfs>
  <cellXfs count="83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2" fillId="6" borderId="2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6" borderId="27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164" fontId="7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Fill="1" applyAlignment="1">
      <alignment vertical="center"/>
    </xf>
    <xf numFmtId="0" fontId="0" fillId="6" borderId="48" xfId="0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2" fontId="1" fillId="0" borderId="36" xfId="0" applyNumberFormat="1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5" fillId="0" borderId="20" xfId="0" applyFont="1" applyBorder="1" applyAlignment="1">
      <alignment horizontal="center" vertical="center"/>
    </xf>
    <xf numFmtId="0" fontId="0" fillId="6" borderId="27" xfId="0" applyFont="1" applyFill="1" applyBorder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164" fontId="7" fillId="2" borderId="0" xfId="0" applyNumberFormat="1" applyFont="1" applyFill="1" applyAlignment="1">
      <alignment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4" fontId="1" fillId="0" borderId="36" xfId="0" applyNumberFormat="1" applyFont="1" applyBorder="1" applyAlignment="1">
      <alignment horizontal="center" vertical="center"/>
    </xf>
    <xf numFmtId="4" fontId="0" fillId="0" borderId="2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/>
    </xf>
    <xf numFmtId="0" fontId="3" fillId="6" borderId="27" xfId="0" applyFont="1" applyFill="1" applyBorder="1" applyAlignment="1">
      <alignment horizontal="center" vertical="center"/>
    </xf>
    <xf numFmtId="0" fontId="13" fillId="3" borderId="52" xfId="0" applyFont="1" applyFill="1" applyBorder="1" applyAlignment="1">
      <alignment vertical="center"/>
    </xf>
    <xf numFmtId="0" fontId="13" fillId="3" borderId="51" xfId="0" applyFont="1" applyFill="1" applyBorder="1" applyAlignment="1">
      <alignment vertical="center"/>
    </xf>
    <xf numFmtId="0" fontId="4" fillId="6" borderId="20" xfId="0" applyFont="1" applyFill="1" applyBorder="1" applyAlignment="1" applyProtection="1">
      <alignment vertical="center" wrapText="1" shrinkToFit="1"/>
    </xf>
    <xf numFmtId="2" fontId="1" fillId="0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" fillId="0" borderId="36" xfId="0" applyFont="1" applyBorder="1" applyAlignment="1">
      <alignment horizontal="left" vertical="center"/>
    </xf>
    <xf numFmtId="0" fontId="1" fillId="0" borderId="36" xfId="0" applyFont="1" applyBorder="1" applyAlignment="1">
      <alignment vertical="center"/>
    </xf>
    <xf numFmtId="0" fontId="0" fillId="0" borderId="29" xfId="0" applyFill="1" applyBorder="1" applyAlignment="1">
      <alignment horizontal="center" vertical="center"/>
    </xf>
    <xf numFmtId="0" fontId="2" fillId="6" borderId="20" xfId="0" applyFont="1" applyFill="1" applyBorder="1" applyAlignment="1" applyProtection="1">
      <alignment horizontal="left" vertical="center" wrapText="1" shrinkToFit="1"/>
    </xf>
    <xf numFmtId="0" fontId="0" fillId="6" borderId="20" xfId="0" applyFont="1" applyFill="1" applyBorder="1" applyAlignment="1">
      <alignment horizontal="left" vertical="center"/>
    </xf>
    <xf numFmtId="0" fontId="19" fillId="8" borderId="29" xfId="0" applyFont="1" applyFill="1" applyBorder="1" applyAlignment="1">
      <alignment horizontal="center" vertical="center"/>
    </xf>
    <xf numFmtId="0" fontId="0" fillId="0" borderId="0" xfId="0" applyBorder="1"/>
    <xf numFmtId="0" fontId="1" fillId="6" borderId="74" xfId="0" applyFont="1" applyFill="1" applyBorder="1" applyAlignment="1">
      <alignment horizontal="center" vertical="center"/>
    </xf>
    <xf numFmtId="0" fontId="0" fillId="6" borderId="6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6" borderId="44" xfId="0" applyFill="1" applyBorder="1" applyAlignment="1">
      <alignment horizontal="center" vertical="center"/>
    </xf>
    <xf numFmtId="0" fontId="0" fillId="7" borderId="77" xfId="0" applyFill="1" applyBorder="1" applyAlignment="1">
      <alignment horizontal="center" vertical="center"/>
    </xf>
    <xf numFmtId="0" fontId="1" fillId="7" borderId="78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applyFont="1"/>
    <xf numFmtId="0" fontId="1" fillId="0" borderId="0" xfId="0" applyFont="1" applyAlignment="1">
      <alignment horizontal="center"/>
    </xf>
    <xf numFmtId="164" fontId="2" fillId="6" borderId="45" xfId="0" applyNumberFormat="1" applyFont="1" applyFill="1" applyBorder="1" applyAlignment="1">
      <alignment horizontal="left" vertical="center"/>
    </xf>
    <xf numFmtId="164" fontId="2" fillId="6" borderId="20" xfId="0" applyNumberFormat="1" applyFont="1" applyFill="1" applyBorder="1" applyAlignment="1">
      <alignment horizontal="left" vertical="center"/>
    </xf>
    <xf numFmtId="164" fontId="2" fillId="6" borderId="49" xfId="0" applyNumberFormat="1" applyFont="1" applyFill="1" applyBorder="1" applyAlignment="1">
      <alignment horizontal="left" vertical="center"/>
    </xf>
    <xf numFmtId="164" fontId="22" fillId="6" borderId="29" xfId="0" applyNumberFormat="1" applyFont="1" applyFill="1" applyBorder="1" applyAlignment="1">
      <alignment vertical="center"/>
    </xf>
    <xf numFmtId="164" fontId="2" fillId="6" borderId="29" xfId="0" applyNumberFormat="1" applyFont="1" applyFill="1" applyBorder="1" applyAlignment="1">
      <alignment horizontal="left" vertical="center"/>
    </xf>
    <xf numFmtId="0" fontId="0" fillId="6" borderId="29" xfId="0" applyFont="1" applyFill="1" applyBorder="1" applyAlignment="1">
      <alignment horizontal="left" vertical="center"/>
    </xf>
    <xf numFmtId="0" fontId="0" fillId="6" borderId="29" xfId="0" applyFont="1" applyFill="1" applyBorder="1" applyAlignment="1">
      <alignment horizontal="left" vertical="center" wrapText="1"/>
    </xf>
    <xf numFmtId="0" fontId="0" fillId="0" borderId="0" xfId="0" applyFont="1"/>
    <xf numFmtId="0" fontId="0" fillId="6" borderId="20" xfId="0" applyFont="1" applyFill="1" applyBorder="1" applyAlignment="1">
      <alignment horizontal="left" vertical="center" wrapText="1"/>
    </xf>
    <xf numFmtId="0" fontId="0" fillId="6" borderId="62" xfId="0" applyFont="1" applyFill="1" applyBorder="1" applyAlignment="1">
      <alignment horizontal="center" vertical="center"/>
    </xf>
    <xf numFmtId="0" fontId="0" fillId="6" borderId="63" xfId="0" applyFont="1" applyFill="1" applyBorder="1"/>
    <xf numFmtId="164" fontId="2" fillId="6" borderId="29" xfId="0" applyNumberFormat="1" applyFont="1" applyFill="1" applyBorder="1" applyAlignment="1">
      <alignment horizontal="left" vertical="center" wrapText="1"/>
    </xf>
    <xf numFmtId="0" fontId="2" fillId="6" borderId="45" xfId="0" applyFont="1" applyFill="1" applyBorder="1" applyAlignment="1" applyProtection="1">
      <alignment horizontal="left" vertical="center" wrapText="1" shrinkToFit="1"/>
    </xf>
    <xf numFmtId="0" fontId="19" fillId="7" borderId="81" xfId="0" applyFont="1" applyFill="1" applyBorder="1" applyAlignment="1">
      <alignment horizontal="center" vertical="center"/>
    </xf>
    <xf numFmtId="0" fontId="2" fillId="6" borderId="29" xfId="0" applyFont="1" applyFill="1" applyBorder="1" applyAlignment="1" applyProtection="1">
      <alignment horizontal="left" vertical="center" wrapText="1" shrinkToFit="1"/>
    </xf>
    <xf numFmtId="0" fontId="19" fillId="7" borderId="83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164" fontId="7" fillId="2" borderId="52" xfId="0" applyNumberFormat="1" applyFont="1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1" fillId="2" borderId="54" xfId="0" applyFont="1" applyFill="1" applyBorder="1" applyAlignment="1">
      <alignment horizontal="center" vertical="center"/>
    </xf>
    <xf numFmtId="164" fontId="7" fillId="2" borderId="51" xfId="0" applyNumberFormat="1" applyFont="1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1" fillId="2" borderId="58" xfId="0" applyFont="1" applyFill="1" applyBorder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14" fontId="25" fillId="0" borderId="0" xfId="0" applyNumberFormat="1" applyFont="1" applyFill="1" applyAlignment="1">
      <alignment horizontal="center" vertical="center"/>
    </xf>
    <xf numFmtId="2" fontId="24" fillId="0" borderId="0" xfId="0" applyNumberFormat="1" applyFont="1" applyFill="1" applyAlignment="1">
      <alignment horizontal="center" vertical="center"/>
    </xf>
    <xf numFmtId="4" fontId="24" fillId="0" borderId="0" xfId="0" applyNumberFormat="1" applyFont="1" applyFill="1" applyAlignment="1">
      <alignment horizontal="center" vertical="center"/>
    </xf>
    <xf numFmtId="164" fontId="25" fillId="0" borderId="0" xfId="0" applyNumberFormat="1" applyFont="1" applyFill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0" xfId="0" applyFont="1" applyBorder="1" applyAlignment="1">
      <alignment horizontal="center" vertical="center"/>
    </xf>
    <xf numFmtId="4" fontId="24" fillId="0" borderId="0" xfId="0" applyNumberFormat="1" applyFont="1" applyBorder="1" applyAlignment="1">
      <alignment horizontal="center" vertical="center"/>
    </xf>
    <xf numFmtId="164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3" fillId="8" borderId="22" xfId="0" applyNumberFormat="1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0" fontId="8" fillId="0" borderId="3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12" fillId="11" borderId="20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 wrapText="1"/>
    </xf>
    <xf numFmtId="0" fontId="3" fillId="11" borderId="20" xfId="0" applyFont="1" applyFill="1" applyBorder="1" applyAlignment="1">
      <alignment horizontal="center" vertical="center"/>
    </xf>
    <xf numFmtId="0" fontId="3" fillId="12" borderId="20" xfId="0" applyFont="1" applyFill="1" applyBorder="1" applyAlignment="1">
      <alignment vertical="center"/>
    </xf>
    <xf numFmtId="0" fontId="3" fillId="8" borderId="45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2" fillId="6" borderId="0" xfId="0" applyFont="1" applyFill="1" applyBorder="1" applyAlignment="1">
      <alignment vertical="center"/>
    </xf>
    <xf numFmtId="14" fontId="12" fillId="6" borderId="0" xfId="0" applyNumberFormat="1" applyFont="1" applyFill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0" fillId="4" borderId="18" xfId="0" applyFill="1" applyBorder="1" applyAlignment="1">
      <alignment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" fontId="0" fillId="0" borderId="0" xfId="0" applyNumberFormat="1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6" fillId="0" borderId="16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/>
    </xf>
    <xf numFmtId="0" fontId="12" fillId="7" borderId="1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3" fillId="6" borderId="20" xfId="0" applyFont="1" applyFill="1" applyBorder="1" applyAlignment="1"/>
    <xf numFmtId="0" fontId="3" fillId="8" borderId="31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horizontal="center" vertical="center"/>
    </xf>
    <xf numFmtId="0" fontId="3" fillId="8" borderId="47" xfId="0" applyFont="1" applyFill="1" applyBorder="1" applyAlignment="1">
      <alignment horizontal="center" vertical="center"/>
    </xf>
    <xf numFmtId="2" fontId="3" fillId="5" borderId="45" xfId="0" applyNumberFormat="1" applyFont="1" applyFill="1" applyBorder="1" applyAlignment="1">
      <alignment horizontal="center" vertical="center" wrapText="1"/>
    </xf>
    <xf numFmtId="0" fontId="3" fillId="5" borderId="45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/>
    </xf>
    <xf numFmtId="4" fontId="29" fillId="0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3" fillId="6" borderId="62" xfId="0" applyFont="1" applyFill="1" applyBorder="1" applyAlignment="1">
      <alignment horizontal="center" vertical="center"/>
    </xf>
    <xf numFmtId="0" fontId="12" fillId="11" borderId="29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/>
    </xf>
    <xf numFmtId="0" fontId="24" fillId="0" borderId="0" xfId="0" applyFont="1" applyFill="1" applyBorder="1"/>
    <xf numFmtId="0" fontId="19" fillId="0" borderId="31" xfId="0" applyFont="1" applyFill="1" applyBorder="1" applyAlignment="1">
      <alignment horizontal="center" vertical="center"/>
    </xf>
    <xf numFmtId="0" fontId="19" fillId="0" borderId="50" xfId="0" applyFont="1" applyFill="1" applyBorder="1" applyAlignment="1">
      <alignment horizontal="center" vertical="center"/>
    </xf>
    <xf numFmtId="0" fontId="19" fillId="0" borderId="47" xfId="0" applyFont="1" applyFill="1" applyBorder="1" applyAlignment="1">
      <alignment horizontal="center" vertical="center"/>
    </xf>
    <xf numFmtId="0" fontId="19" fillId="0" borderId="64" xfId="0" applyFont="1" applyFill="1" applyBorder="1" applyAlignment="1">
      <alignment horizontal="center" vertical="center"/>
    </xf>
    <xf numFmtId="0" fontId="19" fillId="8" borderId="64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164" fontId="2" fillId="6" borderId="21" xfId="0" applyNumberFormat="1" applyFont="1" applyFill="1" applyBorder="1" applyAlignment="1">
      <alignment horizontal="left" vertical="center"/>
    </xf>
    <xf numFmtId="0" fontId="19" fillId="0" borderId="2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19" fillId="0" borderId="63" xfId="0" applyFont="1" applyFill="1" applyBorder="1" applyAlignment="1">
      <alignment horizontal="center" vertical="center"/>
    </xf>
    <xf numFmtId="0" fontId="19" fillId="7" borderId="91" xfId="0" applyFont="1" applyFill="1" applyBorder="1" applyAlignment="1">
      <alignment horizontal="center" vertical="center"/>
    </xf>
    <xf numFmtId="0" fontId="19" fillId="0" borderId="46" xfId="0" applyFont="1" applyFill="1" applyBorder="1" applyAlignment="1">
      <alignment horizontal="center" vertical="center"/>
    </xf>
    <xf numFmtId="0" fontId="19" fillId="7" borderId="94" xfId="0" applyFont="1" applyFill="1" applyBorder="1" applyAlignment="1">
      <alignment horizontal="center" vertical="center"/>
    </xf>
    <xf numFmtId="0" fontId="19" fillId="0" borderId="59" xfId="0" applyFont="1" applyFill="1" applyBorder="1" applyAlignment="1">
      <alignment horizontal="center" vertical="center"/>
    </xf>
    <xf numFmtId="0" fontId="21" fillId="4" borderId="0" xfId="0" applyFont="1" applyFill="1" applyAlignment="1">
      <alignment vertical="center"/>
    </xf>
    <xf numFmtId="0" fontId="24" fillId="4" borderId="0" xfId="0" applyFont="1" applyFill="1" applyBorder="1" applyAlignment="1">
      <alignment vertical="center"/>
    </xf>
    <xf numFmtId="0" fontId="0" fillId="4" borderId="0" xfId="0" applyFill="1"/>
    <xf numFmtId="0" fontId="0" fillId="4" borderId="43" xfId="0" applyFill="1" applyBorder="1" applyAlignment="1">
      <alignment vertical="center"/>
    </xf>
    <xf numFmtId="0" fontId="1" fillId="4" borderId="43" xfId="0" applyFont="1" applyFill="1" applyBorder="1" applyAlignment="1">
      <alignment horizontal="center" vertical="center" textRotation="255"/>
    </xf>
    <xf numFmtId="0" fontId="1" fillId="4" borderId="43" xfId="0" applyFont="1" applyFill="1" applyBorder="1" applyAlignment="1">
      <alignment horizontal="center" vertical="center" textRotation="255" wrapText="1"/>
    </xf>
    <xf numFmtId="0" fontId="1" fillId="4" borderId="0" xfId="0" applyFont="1" applyFill="1" applyBorder="1" applyAlignment="1">
      <alignment horizontal="center" vertical="center" textRotation="255" wrapText="1"/>
    </xf>
    <xf numFmtId="164" fontId="2" fillId="6" borderId="30" xfId="0" applyNumberFormat="1" applyFont="1" applyFill="1" applyBorder="1" applyAlignment="1">
      <alignment horizontal="left" vertical="center"/>
    </xf>
    <xf numFmtId="0" fontId="4" fillId="6" borderId="45" xfId="0" applyFont="1" applyFill="1" applyBorder="1" applyAlignment="1" applyProtection="1">
      <alignment vertical="center" wrapText="1" shrinkToFit="1"/>
    </xf>
    <xf numFmtId="0" fontId="3" fillId="6" borderId="74" xfId="0" applyFont="1" applyFill="1" applyBorder="1" applyAlignment="1">
      <alignment horizontal="center" vertical="center"/>
    </xf>
    <xf numFmtId="0" fontId="0" fillId="6" borderId="20" xfId="0" applyFill="1" applyBorder="1" applyAlignment="1">
      <alignment vertical="center"/>
    </xf>
    <xf numFmtId="0" fontId="3" fillId="9" borderId="29" xfId="0" applyFont="1" applyFill="1" applyBorder="1" applyAlignment="1">
      <alignment horizontal="center" vertical="center"/>
    </xf>
    <xf numFmtId="164" fontId="3" fillId="4" borderId="24" xfId="0" applyNumberFormat="1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1" fillId="10" borderId="20" xfId="0" applyNumberFormat="1" applyFont="1" applyFill="1" applyBorder="1" applyAlignment="1">
      <alignment horizontal="center" vertical="center"/>
    </xf>
    <xf numFmtId="0" fontId="21" fillId="0" borderId="43" xfId="0" applyFont="1" applyBorder="1" applyAlignment="1">
      <alignment vertical="center"/>
    </xf>
    <xf numFmtId="0" fontId="21" fillId="0" borderId="58" xfId="0" applyFont="1" applyBorder="1" applyAlignment="1">
      <alignment vertical="center"/>
    </xf>
    <xf numFmtId="0" fontId="21" fillId="0" borderId="58" xfId="0" applyFont="1" applyFill="1" applyBorder="1" applyAlignment="1">
      <alignment horizontal="center" vertical="center"/>
    </xf>
    <xf numFmtId="0" fontId="3" fillId="14" borderId="20" xfId="0" applyFont="1" applyFill="1" applyBorder="1" applyAlignment="1">
      <alignment horizontal="center" vertical="center"/>
    </xf>
    <xf numFmtId="0" fontId="3" fillId="14" borderId="20" xfId="0" applyFont="1" applyFill="1" applyBorder="1" applyAlignment="1">
      <alignment vertical="center"/>
    </xf>
    <xf numFmtId="0" fontId="21" fillId="14" borderId="20" xfId="0" applyNumberFormat="1" applyFont="1" applyFill="1" applyBorder="1" applyAlignment="1">
      <alignment horizontal="center" vertical="center"/>
    </xf>
    <xf numFmtId="0" fontId="26" fillId="14" borderId="20" xfId="0" applyFont="1" applyFill="1" applyBorder="1" applyAlignment="1">
      <alignment horizontal="center" vertical="center"/>
    </xf>
    <xf numFmtId="0" fontId="3" fillId="14" borderId="27" xfId="0" applyFont="1" applyFill="1" applyBorder="1" applyAlignment="1">
      <alignment horizontal="center" vertical="center"/>
    </xf>
    <xf numFmtId="164" fontId="4" fillId="14" borderId="20" xfId="0" applyNumberFormat="1" applyFont="1" applyFill="1" applyBorder="1" applyAlignment="1">
      <alignment vertical="center"/>
    </xf>
    <xf numFmtId="0" fontId="3" fillId="14" borderId="20" xfId="0" applyFont="1" applyFill="1" applyBorder="1" applyAlignment="1"/>
    <xf numFmtId="0" fontId="12" fillId="14" borderId="29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13" fillId="2" borderId="0" xfId="0" applyNumberFormat="1" applyFont="1" applyFill="1" applyAlignment="1">
      <alignment horizontal="center" vertical="center"/>
    </xf>
    <xf numFmtId="0" fontId="13" fillId="4" borderId="0" xfId="0" applyNumberFormat="1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9" fillId="8" borderId="20" xfId="0" applyFont="1" applyFill="1" applyBorder="1" applyAlignment="1">
      <alignment horizontal="center" vertical="center"/>
    </xf>
    <xf numFmtId="2" fontId="29" fillId="0" borderId="20" xfId="0" applyNumberFormat="1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0" fillId="8" borderId="20" xfId="0" applyFont="1" applyFill="1" applyBorder="1" applyAlignment="1">
      <alignment horizontal="center" vertical="center"/>
    </xf>
    <xf numFmtId="0" fontId="29" fillId="14" borderId="20" xfId="0" applyFont="1" applyFill="1" applyBorder="1" applyAlignment="1">
      <alignment horizontal="center" vertical="center"/>
    </xf>
    <xf numFmtId="2" fontId="29" fillId="14" borderId="20" xfId="0" applyNumberFormat="1" applyFont="1" applyFill="1" applyBorder="1" applyAlignment="1">
      <alignment horizontal="center" vertical="center"/>
    </xf>
    <xf numFmtId="0" fontId="29" fillId="14" borderId="20" xfId="0" applyFont="1" applyFill="1" applyBorder="1" applyAlignment="1">
      <alignment vertical="center"/>
    </xf>
    <xf numFmtId="0" fontId="29" fillId="14" borderId="29" xfId="0" applyFont="1" applyFill="1" applyBorder="1" applyAlignment="1">
      <alignment horizontal="center" vertical="center"/>
    </xf>
    <xf numFmtId="0" fontId="29" fillId="8" borderId="29" xfId="0" applyFont="1" applyFill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/>
    </xf>
    <xf numFmtId="2" fontId="7" fillId="0" borderId="24" xfId="0" applyNumberFormat="1" applyFont="1" applyBorder="1" applyAlignment="1">
      <alignment horizontal="center" vertical="center"/>
    </xf>
    <xf numFmtId="164" fontId="16" fillId="6" borderId="45" xfId="0" applyNumberFormat="1" applyFont="1" applyFill="1" applyBorder="1" applyAlignment="1">
      <alignment vertical="center"/>
    </xf>
    <xf numFmtId="0" fontId="16" fillId="6" borderId="20" xfId="0" applyFont="1" applyFill="1" applyBorder="1" applyAlignment="1" applyProtection="1">
      <alignment vertical="center" wrapText="1" shrinkToFit="1"/>
    </xf>
    <xf numFmtId="164" fontId="16" fillId="6" borderId="20" xfId="0" applyNumberFormat="1" applyFont="1" applyFill="1" applyBorder="1" applyAlignment="1">
      <alignment vertical="center" wrapText="1"/>
    </xf>
    <xf numFmtId="0" fontId="16" fillId="6" borderId="20" xfId="0" applyFont="1" applyFill="1" applyBorder="1" applyAlignment="1">
      <alignment vertical="center" wrapText="1"/>
    </xf>
    <xf numFmtId="0" fontId="16" fillId="6" borderId="29" xfId="0" applyFont="1" applyFill="1" applyBorder="1" applyAlignment="1" applyProtection="1">
      <alignment vertical="center" wrapText="1" shrinkToFit="1"/>
    </xf>
    <xf numFmtId="0" fontId="16" fillId="6" borderId="45" xfId="0" applyFont="1" applyFill="1" applyBorder="1" applyAlignment="1" applyProtection="1">
      <alignment vertical="center" wrapText="1" shrinkToFit="1"/>
    </xf>
    <xf numFmtId="0" fontId="16" fillId="2" borderId="29" xfId="0" applyFont="1" applyFill="1" applyBorder="1" applyAlignment="1" applyProtection="1">
      <alignment vertical="center" wrapText="1" shrinkToFit="1"/>
    </xf>
    <xf numFmtId="0" fontId="2" fillId="0" borderId="96" xfId="0" applyFont="1" applyFill="1" applyBorder="1" applyAlignment="1">
      <alignment vertical="center"/>
    </xf>
    <xf numFmtId="0" fontId="2" fillId="0" borderId="96" xfId="0" applyFont="1" applyFill="1" applyBorder="1" applyAlignment="1" applyProtection="1">
      <alignment vertical="center" wrapText="1" shrinkToFit="1"/>
    </xf>
    <xf numFmtId="0" fontId="2" fillId="0" borderId="96" xfId="0" applyFont="1" applyBorder="1" applyAlignment="1">
      <alignment vertical="center" wrapText="1"/>
    </xf>
    <xf numFmtId="0" fontId="2" fillId="0" borderId="96" xfId="0" applyFont="1" applyBorder="1" applyAlignment="1">
      <alignment vertical="center"/>
    </xf>
    <xf numFmtId="0" fontId="2" fillId="0" borderId="98" xfId="0" applyFont="1" applyFill="1" applyBorder="1" applyAlignment="1" applyProtection="1">
      <alignment vertical="center" wrapText="1" shrinkToFit="1"/>
    </xf>
    <xf numFmtId="164" fontId="2" fillId="0" borderId="97" xfId="0" applyNumberFormat="1" applyFont="1" applyFill="1" applyBorder="1" applyAlignment="1">
      <alignment vertical="center"/>
    </xf>
    <xf numFmtId="164" fontId="2" fillId="0" borderId="10" xfId="0" applyNumberFormat="1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96" xfId="0" applyFont="1" applyFill="1" applyBorder="1" applyAlignment="1">
      <alignment vertical="center" wrapText="1"/>
    </xf>
    <xf numFmtId="164" fontId="2" fillId="0" borderId="96" xfId="0" applyNumberFormat="1" applyFont="1" applyFill="1" applyBorder="1" applyAlignment="1">
      <alignment vertical="center"/>
    </xf>
    <xf numFmtId="0" fontId="2" fillId="0" borderId="8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98" xfId="0" applyFont="1" applyFill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1" fillId="0" borderId="101" xfId="0" applyFont="1" applyBorder="1" applyAlignment="1">
      <alignment vertical="center" wrapText="1"/>
    </xf>
    <xf numFmtId="164" fontId="2" fillId="0" borderId="11" xfId="0" applyNumberFormat="1" applyFont="1" applyFill="1" applyBorder="1" applyAlignment="1">
      <alignment vertical="center" wrapText="1"/>
    </xf>
    <xf numFmtId="0" fontId="5" fillId="0" borderId="19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32" fillId="3" borderId="19" xfId="0" applyFont="1" applyFill="1" applyBorder="1" applyAlignment="1">
      <alignment vertical="center"/>
    </xf>
    <xf numFmtId="0" fontId="32" fillId="3" borderId="99" xfId="0" applyFont="1" applyFill="1" applyBorder="1" applyAlignment="1">
      <alignment vertical="center"/>
    </xf>
    <xf numFmtId="0" fontId="20" fillId="3" borderId="100" xfId="0" applyFont="1" applyFill="1" applyBorder="1" applyAlignment="1">
      <alignment vertical="center" wrapText="1"/>
    </xf>
    <xf numFmtId="0" fontId="20" fillId="3" borderId="99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 wrapText="1"/>
    </xf>
    <xf numFmtId="164" fontId="16" fillId="6" borderId="45" xfId="0" applyNumberFormat="1" applyFont="1" applyFill="1" applyBorder="1" applyAlignment="1">
      <alignment vertical="center" wrapText="1"/>
    </xf>
    <xf numFmtId="0" fontId="3" fillId="14" borderId="20" xfId="0" applyFont="1" applyFill="1" applyBorder="1" applyAlignment="1">
      <alignment horizontal="center" vertical="center" wrapText="1"/>
    </xf>
    <xf numFmtId="0" fontId="29" fillId="7" borderId="20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 wrapText="1"/>
    </xf>
    <xf numFmtId="0" fontId="29" fillId="7" borderId="31" xfId="0" applyFont="1" applyFill="1" applyBorder="1" applyAlignment="1">
      <alignment horizontal="center" vertical="center"/>
    </xf>
    <xf numFmtId="2" fontId="29" fillId="7" borderId="20" xfId="0" applyNumberFormat="1" applyFont="1" applyFill="1" applyBorder="1" applyAlignment="1">
      <alignment horizontal="center" vertical="center" wrapText="1"/>
    </xf>
    <xf numFmtId="0" fontId="29" fillId="7" borderId="2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43" xfId="0" applyFont="1" applyFill="1" applyBorder="1" applyAlignment="1">
      <alignment vertical="center" wrapText="1"/>
    </xf>
    <xf numFmtId="49" fontId="29" fillId="8" borderId="2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5" fillId="0" borderId="20" xfId="0" applyNumberFormat="1" applyFont="1" applyFill="1" applyBorder="1" applyAlignment="1">
      <alignment horizontal="center" vertical="center" wrapText="1"/>
    </xf>
    <xf numFmtId="2" fontId="0" fillId="0" borderId="20" xfId="0" applyNumberFormat="1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164" fontId="3" fillId="8" borderId="22" xfId="0" applyNumberFormat="1" applyFont="1" applyFill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5" fillId="0" borderId="0" xfId="0" applyFont="1" applyBorder="1" applyAlignment="1">
      <alignment vertical="center"/>
    </xf>
    <xf numFmtId="164" fontId="34" fillId="0" borderId="0" xfId="0" applyNumberFormat="1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/>
    </xf>
    <xf numFmtId="0" fontId="35" fillId="0" borderId="65" xfId="0" applyFont="1" applyFill="1" applyBorder="1" applyAlignment="1" applyProtection="1">
      <alignment horizontal="left" vertical="center" wrapText="1" shrinkToFit="1"/>
    </xf>
    <xf numFmtId="0" fontId="35" fillId="0" borderId="20" xfId="0" applyFont="1" applyFill="1" applyBorder="1" applyAlignment="1">
      <alignment horizontal="center" vertical="center"/>
    </xf>
    <xf numFmtId="0" fontId="35" fillId="4" borderId="65" xfId="0" applyFont="1" applyFill="1" applyBorder="1" applyAlignment="1" applyProtection="1">
      <alignment horizontal="left" vertical="center" wrapText="1" shrinkToFit="1"/>
    </xf>
    <xf numFmtId="0" fontId="35" fillId="0" borderId="20" xfId="0" applyFont="1" applyFill="1" applyBorder="1" applyAlignment="1">
      <alignment horizontal="center" vertical="center" wrapText="1"/>
    </xf>
    <xf numFmtId="0" fontId="35" fillId="0" borderId="65" xfId="0" applyFont="1" applyFill="1" applyBorder="1" applyAlignment="1">
      <alignment vertical="center"/>
    </xf>
    <xf numFmtId="0" fontId="35" fillId="0" borderId="65" xfId="0" applyFont="1" applyFill="1" applyBorder="1" applyAlignment="1">
      <alignment horizontal="left" vertical="center"/>
    </xf>
    <xf numFmtId="0" fontId="35" fillId="0" borderId="71" xfId="0" applyFont="1" applyFill="1" applyBorder="1" applyAlignment="1" applyProtection="1">
      <alignment horizontal="left" vertical="center" wrapText="1" shrinkToFit="1"/>
    </xf>
    <xf numFmtId="0" fontId="35" fillId="0" borderId="69" xfId="0" applyFont="1" applyFill="1" applyBorder="1" applyAlignment="1">
      <alignment vertical="center"/>
    </xf>
    <xf numFmtId="0" fontId="35" fillId="0" borderId="67" xfId="0" applyFont="1" applyFill="1" applyBorder="1" applyAlignment="1">
      <alignment horizontal="left" vertical="center"/>
    </xf>
    <xf numFmtId="0" fontId="35" fillId="0" borderId="31" xfId="0" applyFont="1" applyFill="1" applyBorder="1" applyAlignment="1">
      <alignment horizontal="center" vertical="center"/>
    </xf>
    <xf numFmtId="14" fontId="35" fillId="0" borderId="20" xfId="0" applyNumberFormat="1" applyFont="1" applyFill="1" applyBorder="1" applyAlignment="1">
      <alignment horizontal="center" vertical="center"/>
    </xf>
    <xf numFmtId="0" fontId="34" fillId="0" borderId="112" xfId="0" applyFont="1" applyBorder="1" applyAlignment="1">
      <alignment horizontal="center" vertical="center"/>
    </xf>
    <xf numFmtId="0" fontId="34" fillId="0" borderId="113" xfId="0" applyFont="1" applyBorder="1" applyAlignment="1">
      <alignment horizontal="center" vertical="center"/>
    </xf>
    <xf numFmtId="0" fontId="34" fillId="0" borderId="113" xfId="0" applyFont="1" applyBorder="1" applyAlignment="1">
      <alignment horizontal="center" vertical="center" wrapText="1"/>
    </xf>
    <xf numFmtId="164" fontId="34" fillId="0" borderId="114" xfId="0" applyNumberFormat="1" applyFont="1" applyBorder="1" applyAlignment="1">
      <alignment horizontal="center" vertical="center" wrapText="1"/>
    </xf>
    <xf numFmtId="0" fontId="35" fillId="0" borderId="0" xfId="0" applyFont="1" applyFill="1" applyBorder="1" applyAlignment="1" applyProtection="1">
      <alignment horizontal="left" vertical="center" wrapText="1" shrinkToFit="1"/>
    </xf>
    <xf numFmtId="0" fontId="35" fillId="0" borderId="110" xfId="0" applyFont="1" applyBorder="1" applyAlignment="1">
      <alignment vertical="center"/>
    </xf>
    <xf numFmtId="0" fontId="35" fillId="4" borderId="105" xfId="0" applyFont="1" applyFill="1" applyBorder="1" applyAlignment="1" applyProtection="1">
      <alignment horizontal="left" vertical="center" wrapText="1" shrinkToFit="1"/>
    </xf>
    <xf numFmtId="2" fontId="35" fillId="4" borderId="66" xfId="0" applyNumberFormat="1" applyFont="1" applyFill="1" applyBorder="1" applyAlignment="1" applyProtection="1">
      <alignment horizontal="center" vertical="center" wrapText="1" shrinkToFit="1"/>
    </xf>
    <xf numFmtId="2" fontId="35" fillId="0" borderId="66" xfId="0" applyNumberFormat="1" applyFont="1" applyBorder="1" applyAlignment="1">
      <alignment horizontal="center" vertical="center"/>
    </xf>
    <xf numFmtId="0" fontId="35" fillId="0" borderId="96" xfId="0" applyFont="1" applyFill="1" applyBorder="1" applyAlignment="1">
      <alignment vertical="center"/>
    </xf>
    <xf numFmtId="2" fontId="35" fillId="0" borderId="66" xfId="0" applyNumberFormat="1" applyFont="1" applyFill="1" applyBorder="1" applyAlignment="1" applyProtection="1">
      <alignment horizontal="center" vertical="center" wrapText="1" shrinkToFit="1"/>
    </xf>
    <xf numFmtId="0" fontId="35" fillId="0" borderId="66" xfId="0" applyFont="1" applyBorder="1" applyAlignment="1">
      <alignment horizontal="center" vertical="center"/>
    </xf>
    <xf numFmtId="0" fontId="36" fillId="3" borderId="85" xfId="0" applyFont="1" applyFill="1" applyBorder="1" applyAlignment="1" applyProtection="1">
      <alignment horizontal="center" vertical="center" wrapText="1" shrinkToFit="1"/>
    </xf>
    <xf numFmtId="0" fontId="36" fillId="3" borderId="87" xfId="0" applyFont="1" applyFill="1" applyBorder="1" applyAlignment="1" applyProtection="1">
      <alignment horizontal="center" vertical="center" wrapText="1" shrinkToFit="1"/>
    </xf>
    <xf numFmtId="0" fontId="35" fillId="0" borderId="72" xfId="0" applyFont="1" applyFill="1" applyBorder="1" applyAlignment="1">
      <alignment horizontal="center" vertical="center"/>
    </xf>
    <xf numFmtId="0" fontId="35" fillId="0" borderId="72" xfId="0" applyFont="1" applyBorder="1" applyAlignment="1">
      <alignment horizontal="center" vertical="center"/>
    </xf>
    <xf numFmtId="2" fontId="35" fillId="0" borderId="68" xfId="0" applyNumberFormat="1" applyFont="1" applyBorder="1" applyAlignment="1">
      <alignment horizontal="center" vertical="center"/>
    </xf>
    <xf numFmtId="2" fontId="29" fillId="8" borderId="29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2" fontId="13" fillId="0" borderId="0" xfId="0" applyNumberFormat="1" applyFont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2" fontId="15" fillId="0" borderId="20" xfId="0" applyNumberFormat="1" applyFont="1" applyBorder="1" applyAlignment="1">
      <alignment horizontal="center" vertical="center"/>
    </xf>
    <xf numFmtId="0" fontId="28" fillId="4" borderId="20" xfId="0" applyFont="1" applyFill="1" applyBorder="1" applyAlignment="1">
      <alignment horizontal="center" vertical="center"/>
    </xf>
    <xf numFmtId="0" fontId="25" fillId="4" borderId="29" xfId="0" applyFont="1" applyFill="1" applyBorder="1" applyAlignment="1">
      <alignment vertical="center"/>
    </xf>
    <xf numFmtId="14" fontId="25" fillId="4" borderId="29" xfId="0" applyNumberFormat="1" applyFont="1" applyFill="1" applyBorder="1" applyAlignment="1">
      <alignment horizontal="center" vertical="center"/>
    </xf>
    <xf numFmtId="2" fontId="24" fillId="4" borderId="29" xfId="0" applyNumberFormat="1" applyFont="1" applyFill="1" applyBorder="1" applyAlignment="1">
      <alignment horizontal="center" vertical="center"/>
    </xf>
    <xf numFmtId="0" fontId="24" fillId="4" borderId="29" xfId="0" applyFont="1" applyFill="1" applyBorder="1" applyAlignment="1">
      <alignment horizontal="center" vertical="center"/>
    </xf>
    <xf numFmtId="164" fontId="24" fillId="4" borderId="29" xfId="0" applyNumberFormat="1" applyFont="1" applyFill="1" applyBorder="1" applyAlignment="1">
      <alignment horizontal="center" vertical="center"/>
    </xf>
    <xf numFmtId="164" fontId="25" fillId="4" borderId="29" xfId="0" applyNumberFormat="1" applyFont="1" applyFill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164" fontId="5" fillId="0" borderId="27" xfId="0" applyNumberFormat="1" applyFont="1" applyFill="1" applyBorder="1" applyAlignment="1">
      <alignment vertical="center" wrapText="1"/>
    </xf>
    <xf numFmtId="0" fontId="0" fillId="0" borderId="22" xfId="0" applyFont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14" borderId="31" xfId="0" applyFont="1" applyFill="1" applyBorder="1" applyAlignment="1">
      <alignment horizontal="center" vertical="center"/>
    </xf>
    <xf numFmtId="0" fontId="26" fillId="14" borderId="31" xfId="0" applyFont="1" applyFill="1" applyBorder="1" applyAlignment="1">
      <alignment horizontal="center" vertical="center"/>
    </xf>
    <xf numFmtId="0" fontId="29" fillId="8" borderId="31" xfId="0" applyFont="1" applyFill="1" applyBorder="1" applyAlignment="1">
      <alignment horizontal="center" vertical="center"/>
    </xf>
    <xf numFmtId="0" fontId="8" fillId="14" borderId="31" xfId="0" applyFont="1" applyFill="1" applyBorder="1" applyAlignment="1">
      <alignment horizontal="center" vertical="center"/>
    </xf>
    <xf numFmtId="0" fontId="12" fillId="14" borderId="31" xfId="0" applyFont="1" applyFill="1" applyBorder="1" applyAlignment="1">
      <alignment horizontal="center" vertical="center"/>
    </xf>
    <xf numFmtId="0" fontId="12" fillId="14" borderId="64" xfId="0" applyFont="1" applyFill="1" applyBorder="1" applyAlignment="1">
      <alignment horizontal="center" vertical="center"/>
    </xf>
    <xf numFmtId="0" fontId="12" fillId="8" borderId="64" xfId="0" applyFont="1" applyFill="1" applyBorder="1" applyAlignment="1">
      <alignment horizontal="center" vertical="center"/>
    </xf>
    <xf numFmtId="164" fontId="3" fillId="4" borderId="28" xfId="0" applyNumberFormat="1" applyFont="1" applyFill="1" applyBorder="1" applyAlignment="1">
      <alignment horizontal="center" vertical="center"/>
    </xf>
    <xf numFmtId="0" fontId="3" fillId="5" borderId="46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14" borderId="22" xfId="0" applyFont="1" applyFill="1" applyBorder="1" applyAlignment="1">
      <alignment horizontal="center" vertical="center"/>
    </xf>
    <xf numFmtId="2" fontId="29" fillId="0" borderId="22" xfId="0" applyNumberFormat="1" applyFont="1" applyBorder="1" applyAlignment="1">
      <alignment horizontal="center" vertical="center"/>
    </xf>
    <xf numFmtId="164" fontId="7" fillId="0" borderId="79" xfId="0" applyNumberFormat="1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164" fontId="0" fillId="0" borderId="20" xfId="0" applyNumberFormat="1" applyFont="1" applyBorder="1" applyAlignment="1">
      <alignment horizontal="center" vertical="center"/>
    </xf>
    <xf numFmtId="2" fontId="3" fillId="9" borderId="29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6" fillId="3" borderId="85" xfId="0" applyFont="1" applyFill="1" applyBorder="1" applyAlignment="1">
      <alignment horizontal="center" vertical="center"/>
    </xf>
    <xf numFmtId="0" fontId="36" fillId="3" borderId="86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vertical="center" textRotation="255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5" fillId="0" borderId="0" xfId="0" applyFont="1" applyFill="1" applyAlignment="1">
      <alignment horizontal="center" vertical="center"/>
    </xf>
    <xf numFmtId="0" fontId="35" fillId="0" borderId="0" xfId="0" applyFont="1" applyFill="1" applyBorder="1" applyAlignment="1">
      <alignment vertical="center"/>
    </xf>
    <xf numFmtId="0" fontId="35" fillId="0" borderId="105" xfId="0" applyFont="1" applyBorder="1" applyAlignment="1">
      <alignment vertical="center"/>
    </xf>
    <xf numFmtId="0" fontId="35" fillId="0" borderId="20" xfId="0" applyFont="1" applyFill="1" applyBorder="1" applyAlignment="1">
      <alignment vertical="center"/>
    </xf>
    <xf numFmtId="2" fontId="35" fillId="0" borderId="106" xfId="0" applyNumberFormat="1" applyFont="1" applyBorder="1" applyAlignment="1">
      <alignment horizontal="center" vertical="center"/>
    </xf>
    <xf numFmtId="0" fontId="35" fillId="0" borderId="65" xfId="0" applyFont="1" applyBorder="1" applyAlignment="1">
      <alignment vertical="center"/>
    </xf>
    <xf numFmtId="0" fontId="35" fillId="0" borderId="20" xfId="0" applyFont="1" applyBorder="1" applyAlignment="1">
      <alignment vertical="center"/>
    </xf>
    <xf numFmtId="164" fontId="35" fillId="0" borderId="0" xfId="0" applyNumberFormat="1" applyFont="1" applyAlignment="1">
      <alignment vertical="center"/>
    </xf>
    <xf numFmtId="0" fontId="35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horizontal="center" vertical="center"/>
    </xf>
    <xf numFmtId="0" fontId="35" fillId="4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164" fontId="35" fillId="0" borderId="0" xfId="0" applyNumberFormat="1" applyFont="1" applyFill="1" applyAlignment="1">
      <alignment vertical="center"/>
    </xf>
    <xf numFmtId="164" fontId="35" fillId="0" borderId="66" xfId="0" applyNumberFormat="1" applyFont="1" applyFill="1" applyBorder="1" applyAlignment="1">
      <alignment horizontal="center" vertical="center"/>
    </xf>
    <xf numFmtId="164" fontId="36" fillId="3" borderId="87" xfId="0" applyNumberFormat="1" applyFont="1" applyFill="1" applyBorder="1" applyAlignment="1">
      <alignment horizontal="center" vertical="center"/>
    </xf>
    <xf numFmtId="164" fontId="35" fillId="0" borderId="66" xfId="0" applyNumberFormat="1" applyFont="1" applyBorder="1" applyAlignment="1">
      <alignment horizontal="center" vertical="center"/>
    </xf>
    <xf numFmtId="164" fontId="35" fillId="0" borderId="68" xfId="0" applyNumberFormat="1" applyFont="1" applyBorder="1" applyAlignment="1">
      <alignment horizontal="center" vertical="center"/>
    </xf>
    <xf numFmtId="164" fontId="35" fillId="0" borderId="0" xfId="0" applyNumberFormat="1" applyFont="1" applyAlignment="1">
      <alignment horizontal="center" vertical="center"/>
    </xf>
    <xf numFmtId="4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44" fontId="1" fillId="3" borderId="0" xfId="0" applyNumberFormat="1" applyFont="1" applyFill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40" fillId="4" borderId="65" xfId="0" applyFont="1" applyFill="1" applyBorder="1" applyAlignment="1" applyProtection="1">
      <alignment horizontal="left" vertical="center" wrapText="1" shrinkToFit="1"/>
    </xf>
    <xf numFmtId="0" fontId="40" fillId="0" borderId="20" xfId="0" applyFont="1" applyBorder="1" applyAlignment="1">
      <alignment horizontal="center" vertical="center"/>
    </xf>
    <xf numFmtId="164" fontId="40" fillId="0" borderId="66" xfId="0" applyNumberFormat="1" applyFont="1" applyBorder="1" applyAlignment="1">
      <alignment horizontal="center" vertical="center"/>
    </xf>
    <xf numFmtId="0" fontId="40" fillId="0" borderId="65" xfId="0" applyFont="1" applyFill="1" applyBorder="1" applyAlignment="1" applyProtection="1">
      <alignment vertical="center" wrapText="1" shrinkToFit="1"/>
    </xf>
    <xf numFmtId="0" fontId="40" fillId="0" borderId="106" xfId="0" applyFont="1" applyBorder="1" applyAlignment="1">
      <alignment horizontal="center" vertical="center"/>
    </xf>
    <xf numFmtId="0" fontId="40" fillId="0" borderId="65" xfId="0" applyFont="1" applyFill="1" applyBorder="1" applyAlignment="1" applyProtection="1">
      <alignment horizontal="left" vertical="center" wrapText="1" shrinkToFit="1"/>
    </xf>
    <xf numFmtId="0" fontId="40" fillId="0" borderId="65" xfId="0" applyFont="1" applyBorder="1" applyAlignment="1">
      <alignment vertical="center"/>
    </xf>
    <xf numFmtId="0" fontId="40" fillId="0" borderId="105" xfId="0" applyFont="1" applyBorder="1" applyAlignment="1">
      <alignment vertical="center"/>
    </xf>
    <xf numFmtId="0" fontId="40" fillId="4" borderId="69" xfId="0" applyFont="1" applyFill="1" applyBorder="1" applyAlignment="1" applyProtection="1">
      <alignment horizontal="left" vertical="center" wrapText="1" shrinkToFit="1"/>
    </xf>
    <xf numFmtId="0" fontId="40" fillId="0" borderId="29" xfId="0" applyFont="1" applyBorder="1" applyAlignment="1">
      <alignment horizontal="center" vertical="center"/>
    </xf>
    <xf numFmtId="164" fontId="40" fillId="0" borderId="70" xfId="0" applyNumberFormat="1" applyFont="1" applyBorder="1" applyAlignment="1">
      <alignment horizontal="center" vertical="center"/>
    </xf>
    <xf numFmtId="0" fontId="38" fillId="3" borderId="85" xfId="0" applyFont="1" applyFill="1" applyBorder="1" applyAlignment="1">
      <alignment horizontal="center" vertical="center"/>
    </xf>
    <xf numFmtId="0" fontId="38" fillId="3" borderId="87" xfId="0" applyFont="1" applyFill="1" applyBorder="1" applyAlignment="1">
      <alignment horizontal="center" vertical="center"/>
    </xf>
    <xf numFmtId="2" fontId="40" fillId="0" borderId="66" xfId="0" applyNumberFormat="1" applyFont="1" applyBorder="1" applyAlignment="1">
      <alignment horizontal="center" vertical="center"/>
    </xf>
    <xf numFmtId="0" fontId="40" fillId="0" borderId="65" xfId="0" applyFont="1" applyFill="1" applyBorder="1" applyAlignment="1">
      <alignment vertical="center"/>
    </xf>
    <xf numFmtId="0" fontId="40" fillId="0" borderId="106" xfId="0" applyFont="1" applyBorder="1" applyAlignment="1">
      <alignment vertical="center"/>
    </xf>
    <xf numFmtId="0" fontId="40" fillId="4" borderId="65" xfId="0" applyFont="1" applyFill="1" applyBorder="1" applyAlignment="1" applyProtection="1">
      <alignment vertical="center" wrapText="1" shrinkToFit="1"/>
    </xf>
    <xf numFmtId="0" fontId="40" fillId="4" borderId="20" xfId="0" applyFont="1" applyFill="1" applyBorder="1" applyAlignment="1">
      <alignment horizontal="center" vertical="center"/>
    </xf>
    <xf numFmtId="164" fontId="40" fillId="4" borderId="66" xfId="0" applyNumberFormat="1" applyFont="1" applyFill="1" applyBorder="1" applyAlignment="1">
      <alignment horizontal="center" vertical="center"/>
    </xf>
    <xf numFmtId="0" fontId="38" fillId="3" borderId="98" xfId="0" applyFont="1" applyFill="1" applyBorder="1" applyAlignment="1">
      <alignment horizontal="center" vertical="center"/>
    </xf>
    <xf numFmtId="0" fontId="38" fillId="3" borderId="115" xfId="0" applyFont="1" applyFill="1" applyBorder="1" applyAlignment="1">
      <alignment horizontal="center" vertical="center"/>
    </xf>
    <xf numFmtId="0" fontId="40" fillId="0" borderId="66" xfId="0" applyFont="1" applyBorder="1" applyAlignment="1">
      <alignment horizontal="center" vertical="center"/>
    </xf>
    <xf numFmtId="2" fontId="40" fillId="0" borderId="70" xfId="0" applyNumberFormat="1" applyFont="1" applyBorder="1" applyAlignment="1">
      <alignment horizontal="center" vertical="center"/>
    </xf>
    <xf numFmtId="0" fontId="40" fillId="0" borderId="69" xfId="0" applyFont="1" applyFill="1" applyBorder="1" applyAlignment="1" applyProtection="1">
      <alignment vertical="center" wrapText="1" shrinkToFit="1"/>
    </xf>
    <xf numFmtId="0" fontId="41" fillId="0" borderId="65" xfId="0" applyFont="1" applyFill="1" applyBorder="1" applyAlignment="1" applyProtection="1">
      <alignment vertical="center" wrapText="1" shrinkToFit="1"/>
    </xf>
    <xf numFmtId="0" fontId="41" fillId="0" borderId="69" xfId="0" applyFont="1" applyFill="1" applyBorder="1" applyAlignment="1" applyProtection="1">
      <alignment vertical="center" wrapText="1" shrinkToFit="1"/>
    </xf>
    <xf numFmtId="0" fontId="40" fillId="0" borderId="71" xfId="0" applyFont="1" applyFill="1" applyBorder="1" applyAlignment="1" applyProtection="1">
      <alignment vertical="center" wrapText="1" shrinkToFit="1"/>
    </xf>
    <xf numFmtId="0" fontId="40" fillId="0" borderId="72" xfId="0" applyFont="1" applyBorder="1" applyAlignment="1">
      <alignment horizontal="center" vertical="center"/>
    </xf>
    <xf numFmtId="164" fontId="40" fillId="0" borderId="68" xfId="0" applyNumberFormat="1" applyFont="1" applyBorder="1" applyAlignment="1">
      <alignment horizontal="center" vertical="center"/>
    </xf>
    <xf numFmtId="0" fontId="40" fillId="0" borderId="116" xfId="0" applyFont="1" applyBorder="1" applyAlignment="1">
      <alignment vertical="center"/>
    </xf>
    <xf numFmtId="0" fontId="40" fillId="0" borderId="117" xfId="0" applyFont="1" applyBorder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4" fontId="40" fillId="0" borderId="0" xfId="0" applyNumberFormat="1" applyFont="1" applyAlignment="1">
      <alignment vertical="center"/>
    </xf>
    <xf numFmtId="0" fontId="40" fillId="0" borderId="0" xfId="0" applyFont="1" applyBorder="1" applyAlignment="1">
      <alignment vertical="center"/>
    </xf>
    <xf numFmtId="0" fontId="41" fillId="0" borderId="107" xfId="0" applyFont="1" applyFill="1" applyBorder="1" applyAlignment="1" applyProtection="1">
      <alignment vertical="center" wrapText="1" shrinkToFit="1"/>
    </xf>
    <xf numFmtId="0" fontId="40" fillId="0" borderId="110" xfId="0" applyFont="1" applyFill="1" applyBorder="1" applyAlignment="1">
      <alignment vertical="center"/>
    </xf>
    <xf numFmtId="0" fontId="40" fillId="0" borderId="110" xfId="0" applyFont="1" applyFill="1" applyBorder="1" applyAlignment="1">
      <alignment horizontal="center" vertical="center"/>
    </xf>
    <xf numFmtId="164" fontId="41" fillId="0" borderId="114" xfId="0" applyNumberFormat="1" applyFont="1" applyFill="1" applyBorder="1" applyAlignment="1">
      <alignment horizontal="center" vertical="center"/>
    </xf>
    <xf numFmtId="164" fontId="41" fillId="0" borderId="5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164" fontId="40" fillId="0" borderId="70" xfId="0" applyNumberFormat="1" applyFont="1" applyFill="1" applyBorder="1" applyAlignment="1">
      <alignment horizontal="center" vertical="center"/>
    </xf>
    <xf numFmtId="164" fontId="40" fillId="0" borderId="106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vertical="center"/>
    </xf>
    <xf numFmtId="164" fontId="41" fillId="0" borderId="70" xfId="0" applyNumberFormat="1" applyFont="1" applyFill="1" applyBorder="1" applyAlignment="1">
      <alignment horizontal="center" vertical="center"/>
    </xf>
    <xf numFmtId="164" fontId="41" fillId="0" borderId="106" xfId="0" applyNumberFormat="1" applyFont="1" applyFill="1" applyBorder="1" applyAlignment="1">
      <alignment horizontal="center" vertical="center"/>
    </xf>
    <xf numFmtId="164" fontId="41" fillId="3" borderId="106" xfId="0" applyNumberFormat="1" applyFont="1" applyFill="1" applyBorder="1" applyAlignment="1">
      <alignment horizontal="center" vertical="center"/>
    </xf>
    <xf numFmtId="0" fontId="41" fillId="0" borderId="105" xfId="0" applyFont="1" applyFill="1" applyBorder="1" applyAlignment="1" applyProtection="1">
      <alignment vertical="center" wrapText="1" shrinkToFit="1"/>
    </xf>
    <xf numFmtId="0" fontId="41" fillId="0" borderId="71" xfId="0" applyFont="1" applyFill="1" applyBorder="1" applyAlignment="1" applyProtection="1">
      <alignment vertical="center" wrapText="1" shrinkToFit="1"/>
    </xf>
    <xf numFmtId="164" fontId="40" fillId="0" borderId="7" xfId="0" applyNumberFormat="1" applyFont="1" applyFill="1" applyBorder="1" applyAlignment="1">
      <alignment horizontal="center" vertical="center"/>
    </xf>
    <xf numFmtId="0" fontId="40" fillId="0" borderId="101" xfId="0" applyFont="1" applyFill="1" applyBorder="1" applyAlignment="1">
      <alignment horizontal="center" vertical="center"/>
    </xf>
    <xf numFmtId="0" fontId="42" fillId="3" borderId="65" xfId="0" applyFont="1" applyFill="1" applyBorder="1" applyAlignment="1" applyProtection="1">
      <alignment vertical="center" wrapText="1" shrinkToFit="1"/>
    </xf>
    <xf numFmtId="0" fontId="36" fillId="3" borderId="96" xfId="0" applyFont="1" applyFill="1" applyBorder="1" applyAlignment="1" applyProtection="1">
      <alignment horizontal="center" vertical="center" wrapText="1" shrinkToFit="1"/>
    </xf>
    <xf numFmtId="0" fontId="36" fillId="3" borderId="111" xfId="0" applyFont="1" applyFill="1" applyBorder="1" applyAlignment="1" applyProtection="1">
      <alignment horizontal="center" vertical="center" wrapText="1" shrinkToFit="1"/>
    </xf>
    <xf numFmtId="164" fontId="12" fillId="0" borderId="0" xfId="0" applyNumberFormat="1" applyFont="1" applyAlignment="1">
      <alignment vertical="center" wrapText="1"/>
    </xf>
    <xf numFmtId="0" fontId="29" fillId="10" borderId="20" xfId="0" applyNumberFormat="1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0" fontId="36" fillId="3" borderId="85" xfId="0" applyFont="1" applyFill="1" applyBorder="1" applyAlignment="1">
      <alignment horizontal="center" vertical="center"/>
    </xf>
    <xf numFmtId="0" fontId="36" fillId="3" borderId="86" xfId="0" applyFont="1" applyFill="1" applyBorder="1" applyAlignment="1">
      <alignment horizontal="center" vertical="center"/>
    </xf>
    <xf numFmtId="0" fontId="36" fillId="3" borderId="87" xfId="0" applyFont="1" applyFill="1" applyBorder="1" applyAlignment="1">
      <alignment horizontal="center" vertical="center"/>
    </xf>
    <xf numFmtId="2" fontId="30" fillId="0" borderId="20" xfId="0" applyNumberFormat="1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8" borderId="20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49" fontId="4" fillId="8" borderId="31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vertical="center" wrapText="1"/>
    </xf>
    <xf numFmtId="2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2" fontId="40" fillId="0" borderId="106" xfId="0" applyNumberFormat="1" applyFont="1" applyBorder="1" applyAlignment="1">
      <alignment horizontal="center" vertical="center"/>
    </xf>
    <xf numFmtId="0" fontId="40" fillId="0" borderId="0" xfId="0" applyFont="1" applyBorder="1" applyAlignment="1">
      <alignment horizontal="right" vertical="center"/>
    </xf>
    <xf numFmtId="0" fontId="35" fillId="0" borderId="65" xfId="0" applyFont="1" applyFill="1" applyBorder="1" applyAlignment="1">
      <alignment vertical="center" wrapText="1"/>
    </xf>
    <xf numFmtId="0" fontId="35" fillId="0" borderId="0" xfId="0" applyFont="1" applyAlignment="1">
      <alignment horizontal="center" vertical="center"/>
    </xf>
    <xf numFmtId="0" fontId="17" fillId="10" borderId="20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64" fontId="16" fillId="6" borderId="20" xfId="0" applyNumberFormat="1" applyFont="1" applyFill="1" applyBorder="1" applyAlignment="1">
      <alignment horizontal="left" vertical="center" wrapText="1"/>
    </xf>
    <xf numFmtId="0" fontId="3" fillId="9" borderId="20" xfId="0" applyFont="1" applyFill="1" applyBorder="1" applyAlignment="1">
      <alignment horizontal="left" vertical="center"/>
    </xf>
    <xf numFmtId="0" fontId="29" fillId="8" borderId="20" xfId="0" applyFont="1" applyFill="1" applyBorder="1" applyAlignment="1">
      <alignment horizontal="left" vertical="center"/>
    </xf>
    <xf numFmtId="0" fontId="3" fillId="8" borderId="31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12" fillId="11" borderId="20" xfId="0" applyFont="1" applyFill="1" applyBorder="1" applyAlignment="1">
      <alignment horizontal="left" vertical="center"/>
    </xf>
    <xf numFmtId="0" fontId="3" fillId="12" borderId="20" xfId="0" applyFont="1" applyFill="1" applyBorder="1" applyAlignment="1">
      <alignment horizontal="left" vertical="center"/>
    </xf>
    <xf numFmtId="0" fontId="21" fillId="10" borderId="20" xfId="0" applyNumberFormat="1" applyFont="1" applyFill="1" applyBorder="1" applyAlignment="1">
      <alignment horizontal="left" vertical="center"/>
    </xf>
    <xf numFmtId="164" fontId="3" fillId="8" borderId="22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4" borderId="20" xfId="0" applyFont="1" applyFill="1" applyBorder="1" applyAlignment="1"/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0" fontId="0" fillId="4" borderId="20" xfId="0" applyFont="1" applyFill="1" applyBorder="1"/>
    <xf numFmtId="0" fontId="45" fillId="4" borderId="20" xfId="0" applyFont="1" applyFill="1" applyBorder="1" applyAlignment="1">
      <alignment vertical="center"/>
    </xf>
    <xf numFmtId="0" fontId="1" fillId="4" borderId="20" xfId="0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4" fontId="0" fillId="4" borderId="2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45" fillId="4" borderId="20" xfId="0" applyFont="1" applyFill="1" applyBorder="1" applyAlignment="1" applyProtection="1">
      <alignment vertical="center" wrapText="1" shrinkToFit="1"/>
    </xf>
    <xf numFmtId="0" fontId="45" fillId="4" borderId="20" xfId="0" applyFont="1" applyFill="1" applyBorder="1" applyAlignment="1">
      <alignment vertical="center" wrapText="1"/>
    </xf>
    <xf numFmtId="164" fontId="45" fillId="4" borderId="20" xfId="0" applyNumberFormat="1" applyFont="1" applyFill="1" applyBorder="1" applyAlignment="1">
      <alignment vertical="center" wrapText="1"/>
    </xf>
    <xf numFmtId="0" fontId="1" fillId="13" borderId="0" xfId="0" applyFont="1" applyFill="1" applyBorder="1" applyAlignment="1">
      <alignment horizontal="center" vertical="center" textRotation="255" wrapText="1"/>
    </xf>
    <xf numFmtId="0" fontId="0" fillId="4" borderId="20" xfId="0" applyFont="1" applyFill="1" applyBorder="1" applyAlignment="1">
      <alignment horizontal="center"/>
    </xf>
    <xf numFmtId="164" fontId="1" fillId="4" borderId="20" xfId="0" applyNumberFormat="1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164" fontId="1" fillId="0" borderId="20" xfId="0" applyNumberFormat="1" applyFont="1" applyBorder="1" applyAlignment="1">
      <alignment vertical="center"/>
    </xf>
    <xf numFmtId="0" fontId="1" fillId="4" borderId="20" xfId="0" applyFont="1" applyFill="1" applyBorder="1" applyAlignment="1">
      <alignment vertical="center"/>
    </xf>
    <xf numFmtId="0" fontId="0" fillId="17" borderId="20" xfId="0" applyFont="1" applyFill="1" applyBorder="1" applyAlignment="1">
      <alignment vertical="center"/>
    </xf>
    <xf numFmtId="0" fontId="2" fillId="17" borderId="20" xfId="0" applyFont="1" applyFill="1" applyBorder="1" applyAlignment="1">
      <alignment horizontal="center" vertical="center"/>
    </xf>
    <xf numFmtId="0" fontId="0" fillId="17" borderId="2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30" xfId="0" applyFont="1" applyFill="1" applyBorder="1" applyAlignment="1">
      <alignment vertical="center"/>
    </xf>
    <xf numFmtId="2" fontId="1" fillId="18" borderId="45" xfId="0" applyNumberFormat="1" applyFont="1" applyFill="1" applyBorder="1" applyAlignment="1">
      <alignment horizontal="center" vertical="center" wrapText="1"/>
    </xf>
    <xf numFmtId="2" fontId="0" fillId="18" borderId="20" xfId="0" applyNumberFormat="1" applyFont="1" applyFill="1" applyBorder="1" applyAlignment="1">
      <alignment horizontal="center" vertical="center"/>
    </xf>
    <xf numFmtId="2" fontId="2" fillId="18" borderId="20" xfId="0" applyNumberFormat="1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/>
    </xf>
    <xf numFmtId="0" fontId="0" fillId="3" borderId="20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49" fontId="0" fillId="3" borderId="20" xfId="0" applyNumberFormat="1" applyFont="1" applyFill="1" applyBorder="1" applyAlignment="1">
      <alignment horizontal="center" vertical="center"/>
    </xf>
    <xf numFmtId="0" fontId="1" fillId="16" borderId="20" xfId="0" applyFont="1" applyFill="1" applyBorder="1" applyAlignment="1">
      <alignment horizontal="center" vertical="center"/>
    </xf>
    <xf numFmtId="0" fontId="0" fillId="16" borderId="20" xfId="0" applyFont="1" applyFill="1" applyBorder="1" applyAlignment="1">
      <alignment vertical="center"/>
    </xf>
    <xf numFmtId="0" fontId="0" fillId="16" borderId="20" xfId="0" applyFont="1" applyFill="1" applyBorder="1" applyAlignment="1">
      <alignment horizontal="center" vertical="center"/>
    </xf>
    <xf numFmtId="0" fontId="2" fillId="16" borderId="20" xfId="0" applyFont="1" applyFill="1" applyBorder="1" applyAlignment="1">
      <alignment horizontal="center" vertical="center"/>
    </xf>
    <xf numFmtId="0" fontId="1" fillId="19" borderId="20" xfId="0" applyFont="1" applyFill="1" applyBorder="1" applyAlignment="1">
      <alignment horizontal="center" vertical="center"/>
    </xf>
    <xf numFmtId="0" fontId="0" fillId="19" borderId="20" xfId="0" applyFont="1" applyFill="1" applyBorder="1" applyAlignment="1">
      <alignment vertical="center"/>
    </xf>
    <xf numFmtId="0" fontId="0" fillId="19" borderId="20" xfId="0" applyFont="1" applyFill="1" applyBorder="1" applyAlignment="1">
      <alignment horizontal="center" vertical="center"/>
    </xf>
    <xf numFmtId="0" fontId="2" fillId="19" borderId="20" xfId="0" applyFont="1" applyFill="1" applyBorder="1" applyAlignment="1">
      <alignment horizontal="center" vertical="center"/>
    </xf>
    <xf numFmtId="49" fontId="0" fillId="19" borderId="20" xfId="0" applyNumberFormat="1" applyFont="1" applyFill="1" applyBorder="1" applyAlignment="1">
      <alignment horizontal="center" vertical="center"/>
    </xf>
    <xf numFmtId="2" fontId="1" fillId="20" borderId="45" xfId="0" applyNumberFormat="1" applyFont="1" applyFill="1" applyBorder="1" applyAlignment="1">
      <alignment horizontal="center" vertical="center" wrapText="1"/>
    </xf>
    <xf numFmtId="0" fontId="0" fillId="20" borderId="20" xfId="0" applyFont="1" applyFill="1" applyBorder="1" applyAlignment="1">
      <alignment vertical="center"/>
    </xf>
    <xf numFmtId="0" fontId="0" fillId="20" borderId="20" xfId="0" applyFont="1" applyFill="1" applyBorder="1" applyAlignment="1">
      <alignment horizontal="center" vertical="center"/>
    </xf>
    <xf numFmtId="0" fontId="2" fillId="20" borderId="20" xfId="0" applyFont="1" applyFill="1" applyBorder="1" applyAlignment="1">
      <alignment horizontal="center" vertical="center"/>
    </xf>
    <xf numFmtId="2" fontId="1" fillId="17" borderId="45" xfId="0" applyNumberFormat="1" applyFont="1" applyFill="1" applyBorder="1" applyAlignment="1">
      <alignment horizontal="center" vertical="center" wrapText="1"/>
    </xf>
    <xf numFmtId="2" fontId="0" fillId="17" borderId="20" xfId="0" applyNumberFormat="1" applyFont="1" applyFill="1" applyBorder="1" applyAlignment="1">
      <alignment horizontal="center" vertical="center"/>
    </xf>
    <xf numFmtId="49" fontId="0" fillId="17" borderId="20" xfId="0" applyNumberFormat="1" applyFont="1" applyFill="1" applyBorder="1" applyAlignment="1">
      <alignment horizontal="center" vertical="center"/>
    </xf>
    <xf numFmtId="0" fontId="0" fillId="18" borderId="20" xfId="0" applyFont="1" applyFill="1" applyBorder="1" applyAlignment="1">
      <alignment vertical="center"/>
    </xf>
    <xf numFmtId="0" fontId="0" fillId="18" borderId="20" xfId="0" applyFont="1" applyFill="1" applyBorder="1" applyAlignment="1">
      <alignment horizontal="center" vertical="center"/>
    </xf>
    <xf numFmtId="0" fontId="2" fillId="18" borderId="20" xfId="0" applyFont="1" applyFill="1" applyBorder="1" applyAlignment="1">
      <alignment horizontal="center" vertical="center"/>
    </xf>
    <xf numFmtId="49" fontId="0" fillId="18" borderId="20" xfId="0" applyNumberFormat="1" applyFont="1" applyFill="1" applyBorder="1" applyAlignment="1">
      <alignment horizontal="center" vertical="center"/>
    </xf>
    <xf numFmtId="2" fontId="1" fillId="21" borderId="45" xfId="0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vertical="center"/>
    </xf>
    <xf numFmtId="0" fontId="0" fillId="21" borderId="20" xfId="0" applyFont="1" applyFill="1" applyBorder="1" applyAlignment="1">
      <alignment horizontal="center" vertical="center"/>
    </xf>
    <xf numFmtId="0" fontId="2" fillId="21" borderId="20" xfId="0" applyFont="1" applyFill="1" applyBorder="1" applyAlignment="1">
      <alignment horizontal="center" vertical="center"/>
    </xf>
    <xf numFmtId="0" fontId="1" fillId="22" borderId="20" xfId="0" applyFont="1" applyFill="1" applyBorder="1" applyAlignment="1">
      <alignment horizontal="center" vertical="center"/>
    </xf>
    <xf numFmtId="0" fontId="0" fillId="22" borderId="20" xfId="0" applyFont="1" applyFill="1" applyBorder="1" applyAlignment="1">
      <alignment vertical="center"/>
    </xf>
    <xf numFmtId="0" fontId="0" fillId="22" borderId="20" xfId="0" applyFont="1" applyFill="1" applyBorder="1" applyAlignment="1">
      <alignment horizontal="center" vertical="center"/>
    </xf>
    <xf numFmtId="0" fontId="2" fillId="22" borderId="20" xfId="0" applyFont="1" applyFill="1" applyBorder="1" applyAlignment="1">
      <alignment horizontal="center" vertical="center"/>
    </xf>
    <xf numFmtId="2" fontId="1" fillId="23" borderId="45" xfId="0" applyNumberFormat="1" applyFont="1" applyFill="1" applyBorder="1" applyAlignment="1">
      <alignment horizontal="center" vertical="center" wrapText="1"/>
    </xf>
    <xf numFmtId="0" fontId="0" fillId="23" borderId="20" xfId="0" applyFont="1" applyFill="1" applyBorder="1" applyAlignment="1">
      <alignment vertical="center"/>
    </xf>
    <xf numFmtId="0" fontId="0" fillId="23" borderId="20" xfId="0" applyFont="1" applyFill="1" applyBorder="1" applyAlignment="1">
      <alignment horizontal="center" vertical="center"/>
    </xf>
    <xf numFmtId="2" fontId="0" fillId="23" borderId="20" xfId="0" applyNumberFormat="1" applyFont="1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164" fontId="0" fillId="8" borderId="20" xfId="0" applyNumberFormat="1" applyFont="1" applyFill="1" applyBorder="1" applyAlignment="1">
      <alignment horizontal="center" vertical="center"/>
    </xf>
    <xf numFmtId="164" fontId="1" fillId="8" borderId="20" xfId="0" applyNumberFormat="1" applyFont="1" applyFill="1" applyBorder="1" applyAlignment="1">
      <alignment vertical="center"/>
    </xf>
    <xf numFmtId="164" fontId="1" fillId="8" borderId="20" xfId="0" applyNumberFormat="1" applyFont="1" applyFill="1" applyBorder="1" applyAlignment="1">
      <alignment horizontal="center" vertical="center"/>
    </xf>
    <xf numFmtId="0" fontId="1" fillId="8" borderId="20" xfId="0" applyNumberFormat="1" applyFont="1" applyFill="1" applyBorder="1" applyAlignment="1">
      <alignment vertical="center"/>
    </xf>
    <xf numFmtId="0" fontId="1" fillId="8" borderId="20" xfId="0" applyNumberFormat="1" applyFont="1" applyFill="1" applyBorder="1" applyAlignment="1">
      <alignment horizontal="center" vertical="center"/>
    </xf>
    <xf numFmtId="0" fontId="1" fillId="24" borderId="20" xfId="0" applyFont="1" applyFill="1" applyBorder="1" applyAlignment="1">
      <alignment horizontal="center" vertical="center"/>
    </xf>
    <xf numFmtId="0" fontId="0" fillId="24" borderId="20" xfId="0" applyFont="1" applyFill="1" applyBorder="1" applyAlignment="1">
      <alignment vertical="center"/>
    </xf>
    <xf numFmtId="0" fontId="0" fillId="24" borderId="2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12" fillId="0" borderId="2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8" fillId="14" borderId="20" xfId="0" applyFont="1" applyFill="1" applyBorder="1" applyAlignment="1">
      <alignment horizontal="center" vertical="center"/>
    </xf>
    <xf numFmtId="0" fontId="12" fillId="14" borderId="20" xfId="0" applyFont="1" applyFill="1" applyBorder="1" applyAlignment="1">
      <alignment horizontal="center" vertical="center"/>
    </xf>
    <xf numFmtId="0" fontId="12" fillId="13" borderId="0" xfId="0" applyFont="1" applyFill="1" applyBorder="1" applyAlignment="1">
      <alignment horizontal="center" vertical="center" textRotation="255" wrapText="1"/>
    </xf>
    <xf numFmtId="0" fontId="1" fillId="7" borderId="84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" fillId="7" borderId="81" xfId="0" applyFont="1" applyFill="1" applyBorder="1" applyAlignment="1">
      <alignment horizontal="center" vertical="center"/>
    </xf>
    <xf numFmtId="0" fontId="0" fillId="6" borderId="60" xfId="0" applyFont="1" applyFill="1" applyBorder="1"/>
    <xf numFmtId="0" fontId="0" fillId="0" borderId="20" xfId="0" applyFont="1" applyBorder="1"/>
    <xf numFmtId="0" fontId="13" fillId="0" borderId="20" xfId="0" applyFont="1" applyBorder="1" applyAlignment="1">
      <alignment horizontal="center"/>
    </xf>
    <xf numFmtId="0" fontId="0" fillId="6" borderId="20" xfId="0" applyFont="1" applyFill="1" applyBorder="1"/>
    <xf numFmtId="0" fontId="19" fillId="7" borderId="121" xfId="0" applyFont="1" applyFill="1" applyBorder="1" applyAlignment="1">
      <alignment horizontal="center" vertical="center"/>
    </xf>
    <xf numFmtId="0" fontId="19" fillId="0" borderId="104" xfId="0" applyFont="1" applyFill="1" applyBorder="1" applyAlignment="1">
      <alignment horizontal="center" vertical="center"/>
    </xf>
    <xf numFmtId="0" fontId="19" fillId="0" borderId="118" xfId="0" applyFont="1" applyFill="1" applyBorder="1" applyAlignment="1">
      <alignment horizontal="center" vertical="center"/>
    </xf>
    <xf numFmtId="0" fontId="23" fillId="0" borderId="119" xfId="0" applyFont="1" applyFill="1" applyBorder="1" applyAlignment="1">
      <alignment horizontal="center" vertical="center" wrapText="1"/>
    </xf>
    <xf numFmtId="0" fontId="19" fillId="0" borderId="119" xfId="0" applyFont="1" applyFill="1" applyBorder="1" applyAlignment="1">
      <alignment horizontal="center" vertical="center"/>
    </xf>
    <xf numFmtId="0" fontId="19" fillId="7" borderId="20" xfId="0" applyFont="1" applyFill="1" applyBorder="1" applyAlignment="1">
      <alignment horizontal="center" vertical="center"/>
    </xf>
    <xf numFmtId="0" fontId="1" fillId="6" borderId="20" xfId="0" applyFont="1" applyFill="1" applyBorder="1"/>
    <xf numFmtId="0" fontId="1" fillId="6" borderId="45" xfId="0" applyFont="1" applyFill="1" applyBorder="1"/>
    <xf numFmtId="0" fontId="0" fillId="0" borderId="45" xfId="0" applyFont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164" fontId="2" fillId="6" borderId="60" xfId="0" applyNumberFormat="1" applyFont="1" applyFill="1" applyBorder="1" applyAlignment="1">
      <alignment vertical="center"/>
    </xf>
    <xf numFmtId="164" fontId="2" fillId="6" borderId="64" xfId="0" applyNumberFormat="1" applyFont="1" applyFill="1" applyBorder="1" applyAlignment="1">
      <alignment vertical="center"/>
    </xf>
    <xf numFmtId="164" fontId="2" fillId="6" borderId="55" xfId="0" applyNumberFormat="1" applyFont="1" applyFill="1" applyBorder="1" applyAlignment="1">
      <alignment vertical="center"/>
    </xf>
    <xf numFmtId="164" fontId="2" fillId="6" borderId="53" xfId="0" applyNumberFormat="1" applyFont="1" applyFill="1" applyBorder="1" applyAlignment="1">
      <alignment vertical="center"/>
    </xf>
    <xf numFmtId="164" fontId="2" fillId="6" borderId="56" xfId="0" applyNumberFormat="1" applyFont="1" applyFill="1" applyBorder="1" applyAlignment="1">
      <alignment vertical="center"/>
    </xf>
    <xf numFmtId="164" fontId="2" fillId="6" borderId="47" xfId="0" applyNumberFormat="1" applyFont="1" applyFill="1" applyBorder="1" applyAlignment="1">
      <alignment vertical="center"/>
    </xf>
    <xf numFmtId="164" fontId="2" fillId="6" borderId="20" xfId="0" applyNumberFormat="1" applyFont="1" applyFill="1" applyBorder="1" applyAlignment="1">
      <alignment vertical="center"/>
    </xf>
    <xf numFmtId="0" fontId="35" fillId="4" borderId="107" xfId="0" applyFont="1" applyFill="1" applyBorder="1" applyAlignment="1">
      <alignment vertical="center"/>
    </xf>
    <xf numFmtId="0" fontId="35" fillId="4" borderId="108" xfId="0" applyFont="1" applyFill="1" applyBorder="1" applyAlignment="1">
      <alignment horizontal="center" vertical="center"/>
    </xf>
    <xf numFmtId="164" fontId="35" fillId="4" borderId="109" xfId="0" applyNumberFormat="1" applyFont="1" applyFill="1" applyBorder="1" applyAlignment="1">
      <alignment horizontal="center" vertical="center"/>
    </xf>
    <xf numFmtId="0" fontId="35" fillId="4" borderId="65" xfId="0" applyFont="1" applyFill="1" applyBorder="1" applyAlignment="1">
      <alignment horizontal="left" vertical="center"/>
    </xf>
    <xf numFmtId="0" fontId="35" fillId="4" borderId="20" xfId="0" applyFont="1" applyFill="1" applyBorder="1" applyAlignment="1">
      <alignment horizontal="center" vertical="center" wrapText="1"/>
    </xf>
    <xf numFmtId="0" fontId="35" fillId="4" borderId="20" xfId="0" applyFont="1" applyFill="1" applyBorder="1" applyAlignment="1">
      <alignment horizontal="center" vertical="center"/>
    </xf>
    <xf numFmtId="164" fontId="35" fillId="4" borderId="66" xfId="0" applyNumberFormat="1" applyFont="1" applyFill="1" applyBorder="1" applyAlignment="1">
      <alignment horizontal="center" vertical="center"/>
    </xf>
    <xf numFmtId="0" fontId="35" fillId="4" borderId="65" xfId="0" applyFont="1" applyFill="1" applyBorder="1" applyAlignment="1">
      <alignment vertical="center"/>
    </xf>
    <xf numFmtId="0" fontId="38" fillId="4" borderId="0" xfId="0" applyFont="1" applyFill="1" applyAlignment="1">
      <alignment vertical="center"/>
    </xf>
    <xf numFmtId="0" fontId="35" fillId="4" borderId="105" xfId="0" applyFont="1" applyFill="1" applyBorder="1" applyAlignment="1">
      <alignment horizontal="left" vertical="center"/>
    </xf>
    <xf numFmtId="0" fontId="35" fillId="4" borderId="0" xfId="0" applyFont="1" applyFill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16" fillId="4" borderId="0" xfId="0" applyFont="1" applyFill="1" applyBorder="1" applyAlignment="1" applyProtection="1">
      <alignment vertical="center" wrapText="1" shrinkToFit="1"/>
    </xf>
    <xf numFmtId="2" fontId="3" fillId="4" borderId="0" xfId="0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164" fontId="16" fillId="4" borderId="0" xfId="0" applyNumberFormat="1" applyFont="1" applyFill="1" applyBorder="1" applyAlignment="1">
      <alignment vertical="center"/>
    </xf>
    <xf numFmtId="0" fontId="35" fillId="4" borderId="0" xfId="0" applyFont="1" applyFill="1" applyBorder="1" applyAlignment="1">
      <alignment horizontal="center" vertical="center"/>
    </xf>
    <xf numFmtId="164" fontId="2" fillId="6" borderId="30" xfId="0" applyNumberFormat="1" applyFont="1" applyFill="1" applyBorder="1" applyAlignment="1">
      <alignment horizontal="left" vertical="center" wrapText="1"/>
    </xf>
    <xf numFmtId="0" fontId="1" fillId="0" borderId="0" xfId="0" applyFont="1"/>
    <xf numFmtId="0" fontId="1" fillId="7" borderId="84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2" fillId="6" borderId="21" xfId="0" applyNumberFormat="1" applyFont="1" applyFill="1" applyBorder="1" applyAlignment="1">
      <alignment horizontal="left" vertical="center"/>
    </xf>
    <xf numFmtId="0" fontId="2" fillId="6" borderId="20" xfId="0" applyNumberFormat="1" applyFont="1" applyFill="1" applyBorder="1" applyAlignment="1">
      <alignment horizontal="left" vertical="center"/>
    </xf>
    <xf numFmtId="0" fontId="2" fillId="6" borderId="29" xfId="0" applyNumberFormat="1" applyFont="1" applyFill="1" applyBorder="1" applyAlignment="1">
      <alignment horizontal="left" vertical="center"/>
    </xf>
    <xf numFmtId="0" fontId="2" fillId="6" borderId="49" xfId="0" applyNumberFormat="1" applyFont="1" applyFill="1" applyBorder="1" applyAlignment="1">
      <alignment horizontal="left" vertical="center"/>
    </xf>
    <xf numFmtId="0" fontId="2" fillId="6" borderId="21" xfId="0" applyNumberFormat="1" applyFont="1" applyFill="1" applyBorder="1" applyAlignment="1">
      <alignment horizontal="center" vertical="center"/>
    </xf>
    <xf numFmtId="0" fontId="2" fillId="6" borderId="20" xfId="0" applyNumberFormat="1" applyFont="1" applyFill="1" applyBorder="1" applyAlignment="1">
      <alignment horizontal="center" vertical="center"/>
    </xf>
    <xf numFmtId="0" fontId="2" fillId="6" borderId="29" xfId="0" applyNumberFormat="1" applyFont="1" applyFill="1" applyBorder="1" applyAlignment="1">
      <alignment horizontal="center" vertical="center"/>
    </xf>
    <xf numFmtId="0" fontId="2" fillId="6" borderId="49" xfId="0" applyNumberFormat="1" applyFont="1" applyFill="1" applyBorder="1" applyAlignment="1">
      <alignment horizontal="center" vertical="center"/>
    </xf>
    <xf numFmtId="0" fontId="2" fillId="6" borderId="122" xfId="0" applyNumberFormat="1" applyFont="1" applyFill="1" applyBorder="1" applyAlignment="1">
      <alignment horizontal="center" vertical="center"/>
    </xf>
    <xf numFmtId="0" fontId="2" fillId="6" borderId="45" xfId="0" applyNumberFormat="1" applyFont="1" applyFill="1" applyBorder="1" applyAlignment="1">
      <alignment horizontal="center" vertical="center"/>
    </xf>
    <xf numFmtId="164" fontId="2" fillId="6" borderId="29" xfId="0" applyNumberFormat="1" applyFont="1" applyFill="1" applyBorder="1" applyAlignment="1">
      <alignment horizontal="center" vertical="center"/>
    </xf>
    <xf numFmtId="0" fontId="1" fillId="7" borderId="45" xfId="0" applyFont="1" applyFill="1" applyBorder="1" applyAlignment="1">
      <alignment horizontal="center" vertical="center"/>
    </xf>
    <xf numFmtId="0" fontId="2" fillId="6" borderId="124" xfId="0" applyFont="1" applyFill="1" applyBorder="1" applyAlignment="1" applyProtection="1">
      <alignment horizontal="left" vertical="center" wrapText="1" shrinkToFit="1"/>
    </xf>
    <xf numFmtId="0" fontId="2" fillId="6" borderId="45" xfId="0" applyFont="1" applyFill="1" applyBorder="1" applyAlignment="1" applyProtection="1">
      <alignment horizontal="center" vertical="center" wrapText="1" shrinkToFit="1"/>
    </xf>
    <xf numFmtId="0" fontId="0" fillId="6" borderId="20" xfId="0" applyFont="1" applyFill="1" applyBorder="1" applyAlignment="1">
      <alignment horizontal="center" vertical="center"/>
    </xf>
    <xf numFmtId="0" fontId="2" fillId="6" borderId="20" xfId="0" applyFont="1" applyFill="1" applyBorder="1" applyAlignment="1" applyProtection="1">
      <alignment horizontal="center" vertical="center" wrapText="1" shrinkToFit="1"/>
    </xf>
    <xf numFmtId="0" fontId="2" fillId="6" borderId="29" xfId="0" applyFont="1" applyFill="1" applyBorder="1" applyAlignment="1" applyProtection="1">
      <alignment horizontal="center" vertical="center" wrapText="1" shrinkToFit="1"/>
    </xf>
    <xf numFmtId="0" fontId="2" fillId="6" borderId="29" xfId="0" applyNumberFormat="1" applyFont="1" applyFill="1" applyBorder="1" applyAlignment="1">
      <alignment horizontal="center" vertical="center" wrapText="1"/>
    </xf>
    <xf numFmtId="164" fontId="2" fillId="6" borderId="20" xfId="0" applyNumberFormat="1" applyFont="1" applyFill="1" applyBorder="1" applyAlignment="1">
      <alignment horizontal="center" vertical="center"/>
    </xf>
    <xf numFmtId="164" fontId="2" fillId="6" borderId="29" xfId="0" applyNumberFormat="1" applyFont="1" applyFill="1" applyBorder="1" applyAlignment="1">
      <alignment horizontal="center" vertical="center" wrapText="1"/>
    </xf>
    <xf numFmtId="0" fontId="0" fillId="6" borderId="20" xfId="0" applyFont="1" applyFill="1" applyBorder="1" applyAlignment="1">
      <alignment horizontal="center" vertical="center" wrapText="1"/>
    </xf>
    <xf numFmtId="0" fontId="0" fillId="6" borderId="20" xfId="0" applyNumberFormat="1" applyFont="1" applyFill="1" applyBorder="1" applyAlignment="1">
      <alignment horizontal="center" vertical="center"/>
    </xf>
    <xf numFmtId="0" fontId="0" fillId="6" borderId="29" xfId="0" applyNumberFormat="1" applyFont="1" applyFill="1" applyBorder="1" applyAlignment="1">
      <alignment horizontal="center" vertical="center"/>
    </xf>
    <xf numFmtId="0" fontId="0" fillId="6" borderId="29" xfId="0" applyNumberFormat="1" applyFont="1" applyFill="1" applyBorder="1" applyAlignment="1">
      <alignment horizontal="center" vertical="center" wrapText="1"/>
    </xf>
    <xf numFmtId="0" fontId="2" fillId="6" borderId="30" xfId="0" applyNumberFormat="1" applyFont="1" applyFill="1" applyBorder="1" applyAlignment="1">
      <alignment horizontal="center" vertical="center"/>
    </xf>
    <xf numFmtId="0" fontId="2" fillId="6" borderId="29" xfId="0" applyNumberFormat="1" applyFont="1" applyFill="1" applyBorder="1" applyAlignment="1" applyProtection="1">
      <alignment horizontal="center" vertical="center" wrapText="1" shrinkToFit="1"/>
    </xf>
    <xf numFmtId="0" fontId="0" fillId="6" borderId="20" xfId="0" applyNumberFormat="1" applyFont="1" applyFill="1" applyBorder="1" applyAlignment="1">
      <alignment horizontal="center"/>
    </xf>
    <xf numFmtId="0" fontId="1" fillId="7" borderId="77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/>
    </xf>
    <xf numFmtId="2" fontId="19" fillId="0" borderId="29" xfId="0" applyNumberFormat="1" applyFont="1" applyFill="1" applyBorder="1" applyAlignment="1">
      <alignment horizontal="center" vertical="center"/>
    </xf>
    <xf numFmtId="0" fontId="1" fillId="7" borderId="84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2" fillId="6" borderId="125" xfId="0" applyNumberFormat="1" applyFont="1" applyFill="1" applyBorder="1" applyAlignment="1">
      <alignment horizontal="center" vertical="center"/>
    </xf>
    <xf numFmtId="0" fontId="2" fillId="6" borderId="64" xfId="0" applyNumberFormat="1" applyFont="1" applyFill="1" applyBorder="1" applyAlignment="1">
      <alignment horizontal="center" vertical="center"/>
    </xf>
    <xf numFmtId="0" fontId="2" fillId="6" borderId="31" xfId="0" applyNumberFormat="1" applyFont="1" applyFill="1" applyBorder="1" applyAlignment="1">
      <alignment horizontal="center" vertical="center"/>
    </xf>
    <xf numFmtId="0" fontId="2" fillId="6" borderId="47" xfId="0" applyNumberFormat="1" applyFont="1" applyFill="1" applyBorder="1" applyAlignment="1">
      <alignment horizontal="center" vertical="center"/>
    </xf>
    <xf numFmtId="0" fontId="2" fillId="6" borderId="31" xfId="0" applyFont="1" applyFill="1" applyBorder="1" applyAlignment="1" applyProtection="1">
      <alignment horizontal="left" vertical="center" wrapText="1" shrinkToFit="1"/>
    </xf>
    <xf numFmtId="0" fontId="0" fillId="6" borderId="31" xfId="0" applyFont="1" applyFill="1" applyBorder="1" applyAlignment="1">
      <alignment horizontal="left" vertical="center"/>
    </xf>
    <xf numFmtId="0" fontId="0" fillId="6" borderId="31" xfId="0" applyFont="1" applyFill="1" applyBorder="1" applyAlignment="1">
      <alignment horizontal="center" vertical="center" wrapText="1"/>
    </xf>
    <xf numFmtId="0" fontId="2" fillId="6" borderId="126" xfId="0" applyFont="1" applyFill="1" applyBorder="1" applyAlignment="1" applyProtection="1">
      <alignment horizontal="left" vertical="center" wrapText="1" shrinkToFit="1"/>
    </xf>
    <xf numFmtId="0" fontId="1" fillId="7" borderId="47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0" fillId="6" borderId="3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left" vertical="center"/>
    </xf>
    <xf numFmtId="0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left" vertical="center" wrapText="1" shrinkToFit="1"/>
    </xf>
    <xf numFmtId="0" fontId="2" fillId="6" borderId="1" xfId="0" applyFont="1" applyFill="1" applyBorder="1" applyAlignment="1" applyProtection="1">
      <alignment horizontal="center" vertical="center" wrapText="1" shrinkToFit="1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16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0" fillId="6" borderId="1" xfId="0" applyNumberFormat="1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 applyProtection="1">
      <alignment horizontal="center" vertical="center" wrapText="1" shrinkToFit="1"/>
    </xf>
    <xf numFmtId="0" fontId="0" fillId="6" borderId="1" xfId="0" applyFont="1" applyFill="1" applyBorder="1"/>
    <xf numFmtId="0" fontId="0" fillId="6" borderId="1" xfId="0" applyNumberFormat="1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wrapText="1"/>
    </xf>
    <xf numFmtId="0" fontId="23" fillId="0" borderId="30" xfId="0" applyFont="1" applyFill="1" applyBorder="1" applyAlignment="1">
      <alignment horizontal="center" vertical="center" wrapText="1"/>
    </xf>
    <xf numFmtId="0" fontId="23" fillId="0" borderId="75" xfId="0" applyFont="1" applyFill="1" applyBorder="1" applyAlignment="1">
      <alignment horizontal="center" vertical="center" wrapText="1"/>
    </xf>
    <xf numFmtId="0" fontId="1" fillId="11" borderId="52" xfId="0" applyFont="1" applyFill="1" applyBorder="1" applyAlignment="1">
      <alignment horizontal="center" vertical="center" textRotation="255" wrapText="1"/>
    </xf>
    <xf numFmtId="0" fontId="1" fillId="11" borderId="18" xfId="0" applyFont="1" applyFill="1" applyBorder="1" applyAlignment="1">
      <alignment horizontal="center" vertical="center" textRotation="255" wrapText="1"/>
    </xf>
    <xf numFmtId="0" fontId="1" fillId="7" borderId="20" xfId="0" applyFont="1" applyFill="1" applyBorder="1" applyAlignment="1">
      <alignment horizontal="center" vertical="center"/>
    </xf>
    <xf numFmtId="0" fontId="0" fillId="6" borderId="60" xfId="0" applyFont="1" applyFill="1" applyBorder="1" applyAlignment="1">
      <alignment horizontal="center" vertical="center"/>
    </xf>
    <xf numFmtId="0" fontId="0" fillId="6" borderId="64" xfId="0" applyFont="1" applyFill="1" applyBorder="1" applyAlignment="1">
      <alignment horizontal="center" vertical="center"/>
    </xf>
    <xf numFmtId="0" fontId="0" fillId="6" borderId="55" xfId="0" applyFont="1" applyFill="1" applyBorder="1" applyAlignment="1">
      <alignment horizontal="center" vertical="center"/>
    </xf>
    <xf numFmtId="0" fontId="0" fillId="6" borderId="53" xfId="0" applyFont="1" applyFill="1" applyBorder="1" applyAlignment="1">
      <alignment horizontal="center" vertical="center"/>
    </xf>
    <xf numFmtId="0" fontId="0" fillId="6" borderId="56" xfId="0" applyFont="1" applyFill="1" applyBorder="1" applyAlignment="1">
      <alignment horizontal="center" vertical="center"/>
    </xf>
    <xf numFmtId="0" fontId="0" fillId="6" borderId="47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 textRotation="255"/>
    </xf>
    <xf numFmtId="0" fontId="1" fillId="2" borderId="18" xfId="0" applyFont="1" applyFill="1" applyBorder="1" applyAlignment="1">
      <alignment horizontal="center" vertical="center" textRotation="255"/>
    </xf>
    <xf numFmtId="0" fontId="1" fillId="7" borderId="57" xfId="0" applyFont="1" applyFill="1" applyBorder="1" applyAlignment="1">
      <alignment horizontal="center" vertical="center"/>
    </xf>
    <xf numFmtId="0" fontId="1" fillId="7" borderId="8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 textRotation="255"/>
    </xf>
    <xf numFmtId="0" fontId="2" fillId="6" borderId="60" xfId="0" applyFont="1" applyFill="1" applyBorder="1" applyAlignment="1" applyProtection="1">
      <alignment horizontal="center" vertical="center" wrapText="1" shrinkToFit="1"/>
    </xf>
    <xf numFmtId="0" fontId="2" fillId="6" borderId="64" xfId="0" applyFont="1" applyFill="1" applyBorder="1" applyAlignment="1" applyProtection="1">
      <alignment horizontal="center" vertical="center" wrapText="1" shrinkToFit="1"/>
    </xf>
    <xf numFmtId="0" fontId="2" fillId="6" borderId="55" xfId="0" applyFont="1" applyFill="1" applyBorder="1" applyAlignment="1" applyProtection="1">
      <alignment horizontal="center" vertical="center" wrapText="1" shrinkToFit="1"/>
    </xf>
    <xf numFmtId="0" fontId="2" fillId="6" borderId="53" xfId="0" applyFont="1" applyFill="1" applyBorder="1" applyAlignment="1" applyProtection="1">
      <alignment horizontal="center" vertical="center" wrapText="1" shrinkToFit="1"/>
    </xf>
    <xf numFmtId="0" fontId="2" fillId="6" borderId="120" xfId="0" applyFont="1" applyFill="1" applyBorder="1" applyAlignment="1" applyProtection="1">
      <alignment horizontal="center" vertical="center" wrapText="1" shrinkToFit="1"/>
    </xf>
    <xf numFmtId="0" fontId="2" fillId="6" borderId="92" xfId="0" applyFont="1" applyFill="1" applyBorder="1" applyAlignment="1" applyProtection="1">
      <alignment horizontal="center" vertical="center" wrapText="1" shrinkToFit="1"/>
    </xf>
    <xf numFmtId="0" fontId="1" fillId="7" borderId="93" xfId="0" applyFont="1" applyFill="1" applyBorder="1" applyAlignment="1">
      <alignment horizontal="center" vertical="center"/>
    </xf>
    <xf numFmtId="0" fontId="1" fillId="7" borderId="84" xfId="0" applyFont="1" applyFill="1" applyBorder="1" applyAlignment="1">
      <alignment horizontal="center" vertical="center"/>
    </xf>
    <xf numFmtId="0" fontId="13" fillId="7" borderId="52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54" xfId="0" applyFont="1" applyFill="1" applyBorder="1" applyAlignment="1">
      <alignment horizontal="center" vertical="center"/>
    </xf>
    <xf numFmtId="0" fontId="13" fillId="7" borderId="52" xfId="0" applyFont="1" applyFill="1" applyBorder="1" applyAlignment="1">
      <alignment horizontal="center"/>
    </xf>
    <xf numFmtId="0" fontId="13" fillId="7" borderId="15" xfId="0" applyFont="1" applyFill="1" applyBorder="1" applyAlignment="1">
      <alignment horizontal="center"/>
    </xf>
    <xf numFmtId="0" fontId="13" fillId="7" borderId="54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8" fillId="7" borderId="52" xfId="0" applyFont="1" applyFill="1" applyBorder="1" applyAlignment="1">
      <alignment horizontal="center" vertical="center"/>
    </xf>
    <xf numFmtId="0" fontId="18" fillId="7" borderId="54" xfId="0" applyFont="1" applyFill="1" applyBorder="1" applyAlignment="1">
      <alignment horizontal="center" vertical="center"/>
    </xf>
    <xf numFmtId="0" fontId="18" fillId="7" borderId="18" xfId="0" applyFont="1" applyFill="1" applyBorder="1" applyAlignment="1">
      <alignment horizontal="center" vertical="center"/>
    </xf>
    <xf numFmtId="0" fontId="18" fillId="7" borderId="43" xfId="0" applyFont="1" applyFill="1" applyBorder="1" applyAlignment="1">
      <alignment horizontal="center" vertical="center"/>
    </xf>
    <xf numFmtId="0" fontId="18" fillId="7" borderId="32" xfId="0" applyFont="1" applyFill="1" applyBorder="1" applyAlignment="1">
      <alignment horizontal="center" vertical="center"/>
    </xf>
    <xf numFmtId="0" fontId="18" fillId="7" borderId="76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82" xfId="0" applyFont="1" applyFill="1" applyBorder="1" applyAlignment="1">
      <alignment horizontal="center"/>
    </xf>
    <xf numFmtId="0" fontId="1" fillId="7" borderId="59" xfId="0" applyFont="1" applyFill="1" applyBorder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 wrapText="1"/>
    </xf>
    <xf numFmtId="0" fontId="32" fillId="0" borderId="61" xfId="0" applyFont="1" applyBorder="1" applyAlignment="1">
      <alignment horizontal="center" vertical="center" wrapText="1"/>
    </xf>
    <xf numFmtId="0" fontId="32" fillId="0" borderId="102" xfId="0" applyFont="1" applyBorder="1" applyAlignment="1">
      <alignment horizontal="center" vertical="center" wrapText="1"/>
    </xf>
    <xf numFmtId="0" fontId="32" fillId="0" borderId="103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64" fontId="12" fillId="0" borderId="24" xfId="0" applyNumberFormat="1" applyFont="1" applyBorder="1" applyAlignment="1">
      <alignment horizontal="center" vertical="center"/>
    </xf>
    <xf numFmtId="164" fontId="12" fillId="6" borderId="0" xfId="0" applyNumberFormat="1" applyFont="1" applyFill="1" applyBorder="1" applyAlignment="1">
      <alignment horizontal="center" vertical="center"/>
    </xf>
    <xf numFmtId="164" fontId="14" fillId="3" borderId="25" xfId="0" applyNumberFormat="1" applyFont="1" applyFill="1" applyBorder="1" applyAlignment="1">
      <alignment horizontal="center" vertical="center" wrapText="1"/>
    </xf>
    <xf numFmtId="164" fontId="14" fillId="3" borderId="21" xfId="0" applyNumberFormat="1" applyFont="1" applyFill="1" applyBorder="1" applyAlignment="1">
      <alignment horizontal="center" vertical="center" wrapText="1"/>
    </xf>
    <xf numFmtId="164" fontId="14" fillId="3" borderId="27" xfId="0" applyNumberFormat="1" applyFont="1" applyFill="1" applyBorder="1" applyAlignment="1">
      <alignment horizontal="center" vertical="center" wrapText="1"/>
    </xf>
    <xf numFmtId="164" fontId="14" fillId="3" borderId="20" xfId="0" applyNumberFormat="1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24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14" borderId="57" xfId="0" applyFont="1" applyFill="1" applyBorder="1" applyAlignment="1">
      <alignment horizontal="center" vertical="center"/>
    </xf>
    <xf numFmtId="0" fontId="1" fillId="14" borderId="95" xfId="0" applyFont="1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14" borderId="27" xfId="0" applyFont="1" applyFill="1" applyBorder="1" applyAlignment="1">
      <alignment horizontal="center" vertical="center"/>
    </xf>
    <xf numFmtId="0" fontId="8" fillId="14" borderId="20" xfId="0" applyFont="1" applyFill="1" applyBorder="1" applyAlignment="1">
      <alignment horizontal="center" vertical="center"/>
    </xf>
    <xf numFmtId="0" fontId="12" fillId="13" borderId="15" xfId="0" applyFont="1" applyFill="1" applyBorder="1" applyAlignment="1">
      <alignment horizontal="center" vertical="center" textRotation="255" wrapText="1"/>
    </xf>
    <xf numFmtId="0" fontId="12" fillId="13" borderId="0" xfId="0" applyFont="1" applyFill="1" applyBorder="1" applyAlignment="1">
      <alignment horizontal="center" vertical="center" textRotation="255" wrapText="1"/>
    </xf>
    <xf numFmtId="0" fontId="8" fillId="14" borderId="1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textRotation="255"/>
    </xf>
    <xf numFmtId="0" fontId="13" fillId="2" borderId="17" xfId="0" applyFont="1" applyFill="1" applyBorder="1" applyAlignment="1">
      <alignment horizontal="center" vertical="center" textRotation="255"/>
    </xf>
    <xf numFmtId="0" fontId="12" fillId="14" borderId="27" xfId="0" applyFont="1" applyFill="1" applyBorder="1" applyAlignment="1">
      <alignment horizontal="center" vertical="center"/>
    </xf>
    <xf numFmtId="0" fontId="12" fillId="14" borderId="20" xfId="0" applyFont="1" applyFill="1" applyBorder="1" applyAlignment="1">
      <alignment horizontal="center" vertical="center"/>
    </xf>
    <xf numFmtId="0" fontId="37" fillId="2" borderId="43" xfId="0" applyFont="1" applyFill="1" applyBorder="1" applyAlignment="1">
      <alignment horizontal="center" vertical="center" textRotation="255"/>
    </xf>
    <xf numFmtId="0" fontId="37" fillId="2" borderId="58" xfId="0" applyFont="1" applyFill="1" applyBorder="1" applyAlignment="1">
      <alignment horizontal="center" vertical="center" textRotation="255"/>
    </xf>
    <xf numFmtId="0" fontId="12" fillId="7" borderId="59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11" borderId="21" xfId="0" applyFont="1" applyFill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 vertical="center" wrapText="1"/>
    </xf>
    <xf numFmtId="4" fontId="12" fillId="8" borderId="26" xfId="0" applyNumberFormat="1" applyFont="1" applyFill="1" applyBorder="1" applyAlignment="1">
      <alignment horizontal="center" vertical="center" wrapText="1"/>
    </xf>
    <xf numFmtId="4" fontId="12" fillId="8" borderId="22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14" fontId="13" fillId="3" borderId="15" xfId="0" applyNumberFormat="1" applyFont="1" applyFill="1" applyBorder="1" applyAlignment="1">
      <alignment horizontal="center" vertical="center"/>
    </xf>
    <xf numFmtId="14" fontId="13" fillId="3" borderId="54" xfId="0" applyNumberFormat="1" applyFont="1" applyFill="1" applyBorder="1" applyAlignment="1">
      <alignment horizontal="center" vertical="center"/>
    </xf>
    <xf numFmtId="14" fontId="13" fillId="3" borderId="16" xfId="0" applyNumberFormat="1" applyFont="1" applyFill="1" applyBorder="1" applyAlignment="1">
      <alignment horizontal="center" vertical="center"/>
    </xf>
    <xf numFmtId="14" fontId="13" fillId="3" borderId="58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8" fillId="3" borderId="85" xfId="0" applyFont="1" applyFill="1" applyBorder="1" applyAlignment="1">
      <alignment horizontal="center" vertical="center"/>
    </xf>
    <xf numFmtId="0" fontId="38" fillId="3" borderId="87" xfId="0" applyFont="1" applyFill="1" applyBorder="1" applyAlignment="1">
      <alignment horizontal="center" vertical="center"/>
    </xf>
    <xf numFmtId="0" fontId="36" fillId="15" borderId="88" xfId="0" applyFont="1" applyFill="1" applyBorder="1" applyAlignment="1">
      <alignment horizontal="center" vertical="center"/>
    </xf>
    <xf numFmtId="0" fontId="36" fillId="15" borderId="89" xfId="0" applyFont="1" applyFill="1" applyBorder="1" applyAlignment="1">
      <alignment horizontal="center" vertical="center"/>
    </xf>
    <xf numFmtId="0" fontId="36" fillId="15" borderId="9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8" fillId="4" borderId="0" xfId="0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73" xfId="0" applyFont="1" applyBorder="1" applyAlignment="1">
      <alignment horizontal="center" vertical="center"/>
    </xf>
    <xf numFmtId="0" fontId="38" fillId="0" borderId="9" xfId="0" applyFont="1" applyBorder="1" applyAlignment="1">
      <alignment horizontal="center" vertical="center"/>
    </xf>
    <xf numFmtId="0" fontId="38" fillId="0" borderId="8" xfId="0" applyFont="1" applyFill="1" applyBorder="1" applyAlignment="1">
      <alignment horizontal="center" vertical="center"/>
    </xf>
    <xf numFmtId="0" fontId="38" fillId="0" borderId="73" xfId="0" applyFont="1" applyFill="1" applyBorder="1" applyAlignment="1">
      <alignment horizontal="center" vertical="center"/>
    </xf>
    <xf numFmtId="0" fontId="38" fillId="0" borderId="9" xfId="0" applyFont="1" applyFill="1" applyBorder="1" applyAlignment="1">
      <alignment horizontal="center" vertical="center"/>
    </xf>
    <xf numFmtId="0" fontId="40" fillId="0" borderId="110" xfId="0" applyFont="1" applyBorder="1" applyAlignment="1">
      <alignment horizontal="right" vertical="center"/>
    </xf>
    <xf numFmtId="0" fontId="35" fillId="0" borderId="0" xfId="0" applyFont="1" applyAlignment="1">
      <alignment horizontal="center" vertical="center"/>
    </xf>
    <xf numFmtId="0" fontId="36" fillId="3" borderId="85" xfId="0" applyFont="1" applyFill="1" applyBorder="1" applyAlignment="1">
      <alignment horizontal="center" vertical="center"/>
    </xf>
    <xf numFmtId="0" fontId="36" fillId="3" borderId="86" xfId="0" applyFont="1" applyFill="1" applyBorder="1" applyAlignment="1">
      <alignment horizontal="center" vertical="center"/>
    </xf>
    <xf numFmtId="0" fontId="36" fillId="3" borderId="87" xfId="0" applyFont="1" applyFill="1" applyBorder="1" applyAlignment="1">
      <alignment horizontal="center" vertical="center"/>
    </xf>
    <xf numFmtId="0" fontId="36" fillId="3" borderId="96" xfId="0" applyFont="1" applyFill="1" applyBorder="1" applyAlignment="1">
      <alignment horizontal="center" vertical="center"/>
    </xf>
    <xf numFmtId="0" fontId="36" fillId="3" borderId="111" xfId="0" applyFont="1" applyFill="1" applyBorder="1" applyAlignment="1">
      <alignment horizontal="center" vertical="center"/>
    </xf>
    <xf numFmtId="0" fontId="36" fillId="3" borderId="107" xfId="0" applyFont="1" applyFill="1" applyBorder="1" applyAlignment="1">
      <alignment horizontal="center" vertical="center"/>
    </xf>
    <xf numFmtId="0" fontId="36" fillId="3" borderId="109" xfId="0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38" fillId="3" borderId="5" xfId="0" applyFont="1" applyFill="1" applyBorder="1" applyAlignment="1">
      <alignment horizontal="center" vertical="center"/>
    </xf>
    <xf numFmtId="0" fontId="35" fillId="0" borderId="101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38" fillId="3" borderId="86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0" fontId="1" fillId="7" borderId="43" xfId="0" applyFont="1" applyFill="1" applyBorder="1" applyAlignment="1">
      <alignment horizontal="center" vertical="center" wrapText="1"/>
    </xf>
    <xf numFmtId="0" fontId="1" fillId="7" borderId="58" xfId="0" applyFont="1" applyFill="1" applyBorder="1" applyAlignment="1">
      <alignment horizontal="center" vertical="center" wrapText="1"/>
    </xf>
    <xf numFmtId="0" fontId="1" fillId="7" borderId="52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0" fillId="6" borderId="119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10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6" borderId="119" xfId="0" applyFont="1" applyFill="1" applyBorder="1" applyAlignment="1" applyProtection="1">
      <alignment horizontal="center" vertical="center" wrapText="1" shrinkToFit="1"/>
    </xf>
    <xf numFmtId="0" fontId="2" fillId="6" borderId="0" xfId="0" applyFont="1" applyFill="1" applyBorder="1" applyAlignment="1" applyProtection="1">
      <alignment horizontal="center" vertical="center" wrapText="1" shrinkToFit="1"/>
    </xf>
    <xf numFmtId="0" fontId="2" fillId="6" borderId="123" xfId="0" applyFont="1" applyFill="1" applyBorder="1" applyAlignment="1" applyProtection="1">
      <alignment horizontal="center" vertical="center" wrapText="1" shrinkToFit="1"/>
    </xf>
    <xf numFmtId="0" fontId="20" fillId="2" borderId="30" xfId="0" applyFont="1" applyFill="1" applyBorder="1" applyAlignment="1">
      <alignment horizontal="center" vertical="center"/>
    </xf>
    <xf numFmtId="0" fontId="20" fillId="2" borderId="118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 wrapText="1"/>
    </xf>
    <xf numFmtId="0" fontId="1" fillId="8" borderId="45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/>
    </xf>
    <xf numFmtId="4" fontId="1" fillId="8" borderId="20" xfId="0" applyNumberFormat="1" applyFont="1" applyFill="1" applyBorder="1" applyAlignment="1">
      <alignment horizontal="center" vertical="center" wrapText="1"/>
    </xf>
    <xf numFmtId="0" fontId="1" fillId="20" borderId="20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23" borderId="20" xfId="0" applyFont="1" applyFill="1" applyBorder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118" xfId="0" applyFont="1" applyFill="1" applyBorder="1" applyAlignment="1">
      <alignment horizontal="center" vertical="center"/>
    </xf>
    <xf numFmtId="0" fontId="1" fillId="17" borderId="31" xfId="0" applyFont="1" applyFill="1" applyBorder="1" applyAlignment="1">
      <alignment horizontal="center" vertical="center"/>
    </xf>
    <xf numFmtId="0" fontId="1" fillId="18" borderId="20" xfId="0" applyFont="1" applyFill="1" applyBorder="1" applyAlignment="1">
      <alignment horizontal="center" vertical="center"/>
    </xf>
    <xf numFmtId="0" fontId="1" fillId="18" borderId="60" xfId="0" applyFont="1" applyFill="1" applyBorder="1" applyAlignment="1">
      <alignment horizontal="center" vertical="center"/>
    </xf>
    <xf numFmtId="0" fontId="1" fillId="18" borderId="119" xfId="0" applyFont="1" applyFill="1" applyBorder="1" applyAlignment="1">
      <alignment horizontal="center" vertical="center"/>
    </xf>
    <xf numFmtId="0" fontId="1" fillId="18" borderId="118" xfId="0" applyFont="1" applyFill="1" applyBorder="1" applyAlignment="1">
      <alignment horizontal="center" vertical="center"/>
    </xf>
    <xf numFmtId="0" fontId="1" fillId="18" borderId="31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118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textRotation="255"/>
    </xf>
    <xf numFmtId="0" fontId="1" fillId="7" borderId="0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 wrapText="1"/>
    </xf>
    <xf numFmtId="0" fontId="1" fillId="17" borderId="20" xfId="0" applyFont="1" applyFill="1" applyBorder="1" applyAlignment="1">
      <alignment horizontal="center" vertical="center"/>
    </xf>
    <xf numFmtId="0" fontId="1" fillId="21" borderId="30" xfId="0" applyFont="1" applyFill="1" applyBorder="1" applyAlignment="1">
      <alignment horizontal="center" vertical="center"/>
    </xf>
    <xf numFmtId="0" fontId="1" fillId="21" borderId="118" xfId="0" applyFont="1" applyFill="1" applyBorder="1" applyAlignment="1">
      <alignment horizontal="center" vertical="center"/>
    </xf>
    <xf numFmtId="0" fontId="1" fillId="21" borderId="3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  <color rgb="FF666633"/>
      <color rgb="FFFF9900"/>
      <color rgb="FFFF99CC"/>
      <color rgb="FFCCCCFF"/>
      <color rgb="FFFFFFFF"/>
      <color rgb="FFFFFF99"/>
      <color rgb="FF00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"/>
          <c:order val="2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"/>
          <c:order val="2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4"/>
          <c:order val="2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5"/>
          <c:order val="2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6"/>
          <c:order val="2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8"/>
          <c:order val="2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9"/>
          <c:order val="2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0"/>
          <c:order val="3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1"/>
          <c:order val="3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2"/>
          <c:order val="3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3"/>
          <c:order val="3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4"/>
          <c:order val="3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5"/>
          <c:order val="3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6"/>
          <c:order val="3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7"/>
          <c:order val="3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8"/>
          <c:order val="3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9"/>
          <c:order val="3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0"/>
          <c:order val="4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1"/>
          <c:order val="4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2"/>
          <c:order val="4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3"/>
          <c:order val="4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813376"/>
        <c:axId val="135823360"/>
      </c:barChart>
      <c:catAx>
        <c:axId val="13581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5823360"/>
        <c:crosses val="autoZero"/>
        <c:auto val="1"/>
        <c:lblAlgn val="ctr"/>
        <c:lblOffset val="100"/>
        <c:noMultiLvlLbl val="0"/>
      </c:catAx>
      <c:valAx>
        <c:axId val="13582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81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5"/>
  <sheetViews>
    <sheetView tabSelected="1" topLeftCell="B53" workbookViewId="0">
      <selection activeCell="K79" sqref="K79"/>
    </sheetView>
  </sheetViews>
  <sheetFormatPr defaultRowHeight="15" x14ac:dyDescent="0.25"/>
  <cols>
    <col min="1" max="1" width="9.140625" style="3" hidden="1" customWidth="1"/>
    <col min="2" max="2" width="3.42578125" style="175" customWidth="1"/>
    <col min="3" max="3" width="9.140625" style="3"/>
    <col min="4" max="4" width="52.42578125" style="74" customWidth="1"/>
    <col min="5" max="6" width="13.85546875" style="74" customWidth="1"/>
    <col min="7" max="7" width="12.5703125" style="74" customWidth="1"/>
    <col min="8" max="8" width="13.5703125" style="41" customWidth="1"/>
    <col min="9" max="9" width="11.140625" style="41" customWidth="1"/>
    <col min="10" max="10" width="12.85546875" style="41" customWidth="1"/>
    <col min="11" max="11" width="15.140625" style="41" customWidth="1"/>
    <col min="12" max="12" width="13.5703125" style="41" customWidth="1"/>
    <col min="13" max="13" width="14" style="41" customWidth="1"/>
    <col min="14" max="14" width="12.42578125" style="41" customWidth="1"/>
    <col min="15" max="15" width="13.42578125" style="41" customWidth="1"/>
    <col min="16" max="18" width="8.140625" style="41" customWidth="1"/>
    <col min="19" max="19" width="8.140625" style="3" customWidth="1"/>
    <col min="20" max="16384" width="9.140625" style="3"/>
  </cols>
  <sheetData>
    <row r="1" spans="1:18" s="65" customFormat="1" ht="19.5" x14ac:dyDescent="0.3">
      <c r="A1" s="64"/>
      <c r="B1" s="173"/>
      <c r="C1" s="677"/>
      <c r="D1" s="678"/>
      <c r="E1" s="679"/>
      <c r="F1" s="544"/>
      <c r="G1" s="544"/>
      <c r="H1" s="680" t="s">
        <v>616</v>
      </c>
      <c r="I1" s="681"/>
      <c r="J1" s="681"/>
      <c r="K1" s="681"/>
      <c r="L1" s="681"/>
      <c r="M1" s="681"/>
      <c r="N1" s="681"/>
      <c r="O1" s="681"/>
      <c r="P1" s="681"/>
      <c r="Q1" s="681"/>
      <c r="R1" s="682"/>
    </row>
    <row r="2" spans="1:18" s="158" customFormat="1" ht="8.25" x14ac:dyDescent="0.15">
      <c r="A2" s="155"/>
      <c r="B2" s="174"/>
      <c r="C2" s="156"/>
      <c r="D2" s="156"/>
      <c r="E2" s="156"/>
      <c r="F2" s="156"/>
      <c r="G2" s="156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</row>
    <row r="3" spans="1:18" s="56" customFormat="1" x14ac:dyDescent="0.25">
      <c r="A3" s="5"/>
      <c r="B3" s="176"/>
      <c r="C3" s="685" t="s">
        <v>172</v>
      </c>
      <c r="D3" s="686"/>
      <c r="E3" s="691" t="s">
        <v>0</v>
      </c>
      <c r="F3" s="691" t="s">
        <v>617</v>
      </c>
      <c r="G3" s="691" t="s">
        <v>618</v>
      </c>
      <c r="H3" s="694" t="s">
        <v>147</v>
      </c>
      <c r="I3" s="694"/>
      <c r="J3" s="694"/>
      <c r="K3" s="694"/>
      <c r="L3" s="694"/>
      <c r="M3" s="694"/>
      <c r="N3" s="694"/>
      <c r="O3" s="694"/>
      <c r="P3" s="694"/>
      <c r="Q3" s="694"/>
      <c r="R3" s="695"/>
    </row>
    <row r="4" spans="1:18" ht="12.75" customHeight="1" x14ac:dyDescent="0.25">
      <c r="A4" s="4"/>
      <c r="B4" s="176"/>
      <c r="C4" s="687"/>
      <c r="D4" s="688"/>
      <c r="E4" s="692"/>
      <c r="F4" s="692"/>
      <c r="G4" s="692"/>
      <c r="H4" s="542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spans="1:18" ht="13.5" customHeight="1" x14ac:dyDescent="0.25">
      <c r="A5" s="4"/>
      <c r="B5" s="176"/>
      <c r="C5" s="689"/>
      <c r="D5" s="690"/>
      <c r="E5" s="692"/>
      <c r="F5" s="692"/>
      <c r="G5" s="692"/>
      <c r="H5" s="683" t="s">
        <v>20</v>
      </c>
      <c r="I5" s="683"/>
      <c r="J5" s="683"/>
      <c r="K5" s="683"/>
      <c r="L5" s="683"/>
      <c r="M5" s="683"/>
      <c r="N5" s="683"/>
      <c r="O5" s="683"/>
      <c r="P5" s="683"/>
      <c r="Q5" s="683"/>
      <c r="R5" s="684"/>
    </row>
    <row r="6" spans="1:18" x14ac:dyDescent="0.25">
      <c r="A6" s="4"/>
      <c r="B6" s="176"/>
      <c r="C6" s="61" t="s">
        <v>19</v>
      </c>
      <c r="D6" s="62" t="s">
        <v>48</v>
      </c>
      <c r="E6" s="693"/>
      <c r="F6" s="693"/>
      <c r="G6" s="693"/>
      <c r="H6" s="59" t="s">
        <v>81</v>
      </c>
      <c r="I6" s="42" t="s">
        <v>83</v>
      </c>
      <c r="J6" s="42" t="s">
        <v>82</v>
      </c>
      <c r="K6" s="42" t="s">
        <v>351</v>
      </c>
      <c r="L6" s="42" t="s">
        <v>352</v>
      </c>
      <c r="M6" s="42" t="s">
        <v>610</v>
      </c>
      <c r="N6" s="42" t="s">
        <v>611</v>
      </c>
      <c r="O6" s="42" t="s">
        <v>612</v>
      </c>
      <c r="P6" s="42" t="s">
        <v>613</v>
      </c>
      <c r="Q6" s="42" t="s">
        <v>614</v>
      </c>
      <c r="R6" s="42" t="s">
        <v>615</v>
      </c>
    </row>
    <row r="7" spans="1:18" ht="17.25" x14ac:dyDescent="0.25">
      <c r="A7" s="664" t="s">
        <v>4</v>
      </c>
      <c r="B7" s="177"/>
      <c r="C7" s="164">
        <v>1</v>
      </c>
      <c r="D7" s="165" t="s">
        <v>608</v>
      </c>
      <c r="E7" s="595">
        <v>0</v>
      </c>
      <c r="F7" s="165"/>
      <c r="G7" s="165"/>
      <c r="H7" s="166">
        <v>0</v>
      </c>
      <c r="I7" s="166"/>
      <c r="J7" s="166"/>
      <c r="K7" s="172"/>
      <c r="L7" s="172"/>
      <c r="M7" s="172"/>
      <c r="N7" s="172"/>
      <c r="O7" s="172"/>
      <c r="P7" s="172"/>
      <c r="Q7" s="172"/>
      <c r="R7" s="172"/>
    </row>
    <row r="8" spans="1:18" ht="17.25" x14ac:dyDescent="0.25">
      <c r="A8" s="665"/>
      <c r="B8" s="177"/>
      <c r="C8" s="9">
        <v>2</v>
      </c>
      <c r="D8" s="68" t="s">
        <v>622</v>
      </c>
      <c r="E8" s="596">
        <v>0</v>
      </c>
      <c r="F8" s="68"/>
      <c r="G8" s="68"/>
      <c r="H8" s="84">
        <v>0</v>
      </c>
      <c r="I8" s="84"/>
      <c r="J8" s="84"/>
      <c r="K8" s="159"/>
      <c r="L8" s="159"/>
      <c r="M8" s="159"/>
      <c r="N8" s="159"/>
      <c r="O8" s="159"/>
      <c r="P8" s="159"/>
      <c r="Q8" s="159"/>
      <c r="R8" s="159"/>
    </row>
    <row r="9" spans="1:18" ht="17.25" x14ac:dyDescent="0.25">
      <c r="A9" s="665"/>
      <c r="B9" s="177"/>
      <c r="C9" s="9">
        <v>3</v>
      </c>
      <c r="D9" s="68" t="s">
        <v>226</v>
      </c>
      <c r="E9" s="596">
        <v>0</v>
      </c>
      <c r="F9" s="68"/>
      <c r="G9" s="68"/>
      <c r="H9" s="84">
        <v>0</v>
      </c>
      <c r="I9" s="84"/>
      <c r="J9" s="84"/>
      <c r="K9" s="159"/>
      <c r="L9" s="159"/>
      <c r="M9" s="159"/>
      <c r="N9" s="159"/>
      <c r="O9" s="159"/>
      <c r="P9" s="159"/>
      <c r="Q9" s="159"/>
      <c r="R9" s="159"/>
    </row>
    <row r="10" spans="1:18" ht="17.25" x14ac:dyDescent="0.25">
      <c r="A10" s="665"/>
      <c r="B10" s="177"/>
      <c r="C10" s="58">
        <v>4</v>
      </c>
      <c r="D10" s="68" t="s">
        <v>227</v>
      </c>
      <c r="E10" s="597">
        <v>0</v>
      </c>
      <c r="F10" s="71"/>
      <c r="G10" s="71"/>
      <c r="H10" s="85">
        <v>0</v>
      </c>
      <c r="I10" s="85"/>
      <c r="J10" s="85"/>
      <c r="K10" s="162"/>
      <c r="L10" s="162"/>
      <c r="M10" s="162"/>
      <c r="N10" s="162"/>
      <c r="O10" s="162"/>
      <c r="P10" s="162"/>
      <c r="Q10" s="162"/>
      <c r="R10" s="162"/>
    </row>
    <row r="11" spans="1:18" ht="17.25" x14ac:dyDescent="0.25">
      <c r="A11" s="665"/>
      <c r="B11" s="177"/>
      <c r="C11" s="58">
        <v>5</v>
      </c>
      <c r="D11" s="71" t="s">
        <v>602</v>
      </c>
      <c r="E11" s="597">
        <f>10.11/2</f>
        <v>5.0549999999999997</v>
      </c>
      <c r="F11" s="71"/>
      <c r="G11" s="71"/>
      <c r="H11" s="85">
        <f>E11*7</f>
        <v>35.384999999999998</v>
      </c>
      <c r="I11" s="85">
        <f>E11*7</f>
        <v>35.384999999999998</v>
      </c>
      <c r="J11" s="85">
        <f>E11*7</f>
        <v>35.384999999999998</v>
      </c>
      <c r="K11" s="162"/>
      <c r="L11" s="162"/>
      <c r="M11" s="162"/>
      <c r="N11" s="162"/>
      <c r="O11" s="162"/>
      <c r="P11" s="162"/>
      <c r="Q11" s="162"/>
      <c r="R11" s="162"/>
    </row>
    <row r="12" spans="1:18" ht="17.25" x14ac:dyDescent="0.25">
      <c r="A12" s="665"/>
      <c r="B12" s="177"/>
      <c r="C12" s="58">
        <v>6</v>
      </c>
      <c r="D12" s="71" t="s">
        <v>603</v>
      </c>
      <c r="E12" s="597">
        <f>10.11/2</f>
        <v>5.0549999999999997</v>
      </c>
      <c r="F12" s="71"/>
      <c r="G12" s="71"/>
      <c r="H12" s="85">
        <f>E12*7</f>
        <v>35.384999999999998</v>
      </c>
      <c r="I12" s="85">
        <f>E12*7</f>
        <v>35.384999999999998</v>
      </c>
      <c r="J12" s="85">
        <f>E12*7</f>
        <v>35.384999999999998</v>
      </c>
      <c r="K12" s="162"/>
      <c r="L12" s="162"/>
      <c r="M12" s="162"/>
      <c r="N12" s="162"/>
      <c r="O12" s="162"/>
      <c r="P12" s="162"/>
      <c r="Q12" s="162"/>
      <c r="R12" s="162"/>
    </row>
    <row r="13" spans="1:18" ht="17.25" x14ac:dyDescent="0.25">
      <c r="A13" s="665"/>
      <c r="B13" s="177"/>
      <c r="C13" s="58">
        <v>7</v>
      </c>
      <c r="D13" s="71" t="s">
        <v>604</v>
      </c>
      <c r="E13" s="597">
        <v>0</v>
      </c>
      <c r="F13" s="71"/>
      <c r="G13" s="71"/>
      <c r="H13" s="85">
        <v>0</v>
      </c>
      <c r="I13" s="85"/>
      <c r="J13" s="85"/>
      <c r="K13" s="162"/>
      <c r="L13" s="162"/>
      <c r="M13" s="162"/>
      <c r="N13" s="162"/>
      <c r="O13" s="162"/>
      <c r="P13" s="162"/>
      <c r="Q13" s="162"/>
      <c r="R13" s="162"/>
    </row>
    <row r="14" spans="1:18" ht="17.25" x14ac:dyDescent="0.25">
      <c r="A14" s="665"/>
      <c r="B14" s="177"/>
      <c r="C14" s="58">
        <v>8</v>
      </c>
      <c r="D14" s="71" t="s">
        <v>605</v>
      </c>
      <c r="E14" s="597">
        <v>0</v>
      </c>
      <c r="F14" s="71"/>
      <c r="G14" s="71"/>
      <c r="H14" s="85">
        <v>0</v>
      </c>
      <c r="I14" s="85"/>
      <c r="J14" s="85"/>
      <c r="K14" s="162"/>
      <c r="L14" s="162"/>
      <c r="M14" s="162"/>
      <c r="N14" s="162"/>
      <c r="O14" s="162"/>
      <c r="P14" s="162"/>
      <c r="Q14" s="162"/>
      <c r="R14" s="162"/>
    </row>
    <row r="15" spans="1:18" ht="17.25" x14ac:dyDescent="0.25">
      <c r="A15" s="665"/>
      <c r="B15" s="177"/>
      <c r="C15" s="58">
        <v>9</v>
      </c>
      <c r="D15" s="71" t="s">
        <v>606</v>
      </c>
      <c r="E15" s="597">
        <v>14.09</v>
      </c>
      <c r="F15" s="71"/>
      <c r="G15" s="71"/>
      <c r="H15" s="85">
        <v>0</v>
      </c>
      <c r="I15" s="85"/>
      <c r="J15" s="85"/>
      <c r="K15" s="162"/>
      <c r="L15" s="162"/>
      <c r="M15" s="162"/>
      <c r="N15" s="162"/>
      <c r="O15" s="162"/>
      <c r="P15" s="162"/>
      <c r="Q15" s="162"/>
      <c r="R15" s="162"/>
    </row>
    <row r="16" spans="1:18" ht="17.25" x14ac:dyDescent="0.25">
      <c r="A16" s="665"/>
      <c r="B16" s="177"/>
      <c r="C16" s="58">
        <v>10</v>
      </c>
      <c r="D16" s="71" t="s">
        <v>607</v>
      </c>
      <c r="E16" s="597">
        <v>9.49</v>
      </c>
      <c r="F16" s="71"/>
      <c r="G16" s="71"/>
      <c r="H16" s="85">
        <f>142.35/5</f>
        <v>28.47</v>
      </c>
      <c r="I16" s="85">
        <f t="shared" ref="I16:L16" si="0">142.35/5</f>
        <v>28.47</v>
      </c>
      <c r="J16" s="85">
        <f t="shared" si="0"/>
        <v>28.47</v>
      </c>
      <c r="K16" s="85">
        <f t="shared" si="0"/>
        <v>28.47</v>
      </c>
      <c r="L16" s="85">
        <f t="shared" si="0"/>
        <v>28.47</v>
      </c>
      <c r="M16" s="162"/>
      <c r="N16" s="162"/>
      <c r="O16" s="162"/>
      <c r="P16" s="162"/>
      <c r="Q16" s="162"/>
      <c r="R16" s="162"/>
    </row>
    <row r="17" spans="1:18" ht="17.25" x14ac:dyDescent="0.25">
      <c r="A17" s="665"/>
      <c r="B17" s="177"/>
      <c r="C17" s="58">
        <v>11</v>
      </c>
      <c r="D17" s="71" t="s">
        <v>345</v>
      </c>
      <c r="E17" s="597">
        <v>0</v>
      </c>
      <c r="F17" s="71"/>
      <c r="G17" s="71"/>
      <c r="H17" s="85"/>
      <c r="I17" s="85"/>
      <c r="J17" s="85"/>
      <c r="K17" s="162"/>
      <c r="L17" s="162"/>
      <c r="M17" s="162"/>
      <c r="N17" s="162"/>
      <c r="O17" s="162"/>
      <c r="P17" s="162"/>
      <c r="Q17" s="162"/>
      <c r="R17" s="162"/>
    </row>
    <row r="18" spans="1:18" ht="17.25" x14ac:dyDescent="0.25">
      <c r="A18" s="665"/>
      <c r="B18" s="177"/>
      <c r="C18" s="58">
        <v>12</v>
      </c>
      <c r="D18" s="68" t="s">
        <v>595</v>
      </c>
      <c r="E18" s="597">
        <v>0</v>
      </c>
      <c r="F18" s="71"/>
      <c r="G18" s="71"/>
      <c r="H18" s="85">
        <v>0</v>
      </c>
      <c r="I18" s="85">
        <v>0</v>
      </c>
      <c r="J18" s="85">
        <v>0</v>
      </c>
      <c r="K18" s="162">
        <v>0</v>
      </c>
      <c r="L18" s="162"/>
      <c r="M18" s="162"/>
      <c r="N18" s="162"/>
      <c r="O18" s="162"/>
      <c r="P18" s="162"/>
      <c r="Q18" s="162"/>
      <c r="R18" s="162"/>
    </row>
    <row r="19" spans="1:18" ht="18" thickBot="1" x14ac:dyDescent="0.3">
      <c r="A19" s="665"/>
      <c r="B19" s="177"/>
      <c r="C19" s="18">
        <v>13</v>
      </c>
      <c r="D19" s="68" t="s">
        <v>619</v>
      </c>
      <c r="E19" s="598">
        <v>18.75</v>
      </c>
      <c r="F19" s="69"/>
      <c r="G19" s="69"/>
      <c r="H19" s="86">
        <v>4.68</v>
      </c>
      <c r="I19" s="86">
        <v>4.68</v>
      </c>
      <c r="J19" s="86">
        <v>4.68</v>
      </c>
      <c r="K19" s="86">
        <v>4.68</v>
      </c>
      <c r="L19" s="160"/>
      <c r="M19" s="160"/>
      <c r="N19" s="160"/>
      <c r="O19" s="160"/>
      <c r="P19" s="160"/>
      <c r="Q19" s="160"/>
      <c r="R19" s="160"/>
    </row>
    <row r="20" spans="1:18" ht="17.25" x14ac:dyDescent="0.25">
      <c r="A20" s="4"/>
      <c r="B20" s="176"/>
      <c r="C20" s="666" t="s">
        <v>47</v>
      </c>
      <c r="D20" s="667"/>
      <c r="E20" s="545"/>
      <c r="F20" s="545"/>
      <c r="G20" s="545"/>
      <c r="H20" s="80"/>
      <c r="I20" s="80"/>
      <c r="J20" s="169"/>
      <c r="K20" s="80"/>
      <c r="L20" s="80"/>
      <c r="M20" s="80"/>
      <c r="N20" s="80"/>
      <c r="O20" s="80"/>
      <c r="P20" s="80"/>
      <c r="Q20" s="80"/>
      <c r="R20" s="80"/>
    </row>
    <row r="21" spans="1:18" ht="17.25" x14ac:dyDescent="0.25">
      <c r="A21" s="664" t="s">
        <v>5</v>
      </c>
      <c r="B21" s="177"/>
      <c r="C21" s="60">
        <v>1</v>
      </c>
      <c r="D21" s="79" t="s">
        <v>177</v>
      </c>
      <c r="E21" s="79">
        <v>9.8800000000000008</v>
      </c>
      <c r="F21" s="669"/>
      <c r="G21" s="670"/>
      <c r="H21" s="83">
        <v>0</v>
      </c>
      <c r="I21" s="83"/>
      <c r="J21" s="83"/>
      <c r="K21" s="161"/>
      <c r="L21" s="161"/>
      <c r="M21" s="161"/>
      <c r="N21" s="161"/>
      <c r="O21" s="161"/>
      <c r="P21" s="161"/>
      <c r="Q21" s="161"/>
      <c r="R21" s="161"/>
    </row>
    <row r="22" spans="1:18" ht="17.25" x14ac:dyDescent="0.25">
      <c r="A22" s="665"/>
      <c r="B22" s="177"/>
      <c r="C22" s="9">
        <v>2</v>
      </c>
      <c r="D22" s="54" t="s">
        <v>9</v>
      </c>
      <c r="E22" s="54">
        <v>10.98</v>
      </c>
      <c r="F22" s="671"/>
      <c r="G22" s="672"/>
      <c r="H22" s="84">
        <v>0</v>
      </c>
      <c r="I22" s="84"/>
      <c r="J22" s="84"/>
      <c r="K22" s="159"/>
      <c r="L22" s="159"/>
      <c r="M22" s="159"/>
      <c r="N22" s="159"/>
      <c r="O22" s="159"/>
      <c r="P22" s="159"/>
      <c r="Q22" s="159"/>
      <c r="R22" s="159"/>
    </row>
    <row r="23" spans="1:18" ht="17.25" x14ac:dyDescent="0.25">
      <c r="A23" s="665"/>
      <c r="B23" s="177"/>
      <c r="C23" s="9">
        <v>3</v>
      </c>
      <c r="D23" s="54" t="s">
        <v>10</v>
      </c>
      <c r="E23" s="54">
        <v>7.68</v>
      </c>
      <c r="F23" s="671"/>
      <c r="G23" s="672"/>
      <c r="H23" s="84">
        <f>4*7.68</f>
        <v>30.72</v>
      </c>
      <c r="I23" s="84"/>
      <c r="J23" s="84"/>
      <c r="K23" s="159"/>
      <c r="L23" s="159"/>
      <c r="M23" s="159"/>
      <c r="N23" s="159"/>
      <c r="O23" s="159"/>
      <c r="P23" s="159"/>
      <c r="Q23" s="159"/>
      <c r="R23" s="159"/>
    </row>
    <row r="24" spans="1:18" ht="17.25" x14ac:dyDescent="0.25">
      <c r="A24" s="665"/>
      <c r="B24" s="177"/>
      <c r="C24" s="9">
        <v>4</v>
      </c>
      <c r="D24" s="54" t="s">
        <v>11</v>
      </c>
      <c r="E24" s="54">
        <v>10.79</v>
      </c>
      <c r="F24" s="671"/>
      <c r="G24" s="672"/>
      <c r="H24" s="84">
        <v>0</v>
      </c>
      <c r="I24" s="84"/>
      <c r="J24" s="84"/>
      <c r="K24" s="159"/>
      <c r="L24" s="159"/>
      <c r="M24" s="159"/>
      <c r="N24" s="159"/>
      <c r="O24" s="159"/>
      <c r="P24" s="159"/>
      <c r="Q24" s="159"/>
      <c r="R24" s="159"/>
    </row>
    <row r="25" spans="1:18" ht="17.25" x14ac:dyDescent="0.25">
      <c r="A25" s="665"/>
      <c r="B25" s="177"/>
      <c r="C25" s="9">
        <v>5</v>
      </c>
      <c r="D25" s="54" t="s">
        <v>12</v>
      </c>
      <c r="E25" s="54">
        <v>3.98</v>
      </c>
      <c r="F25" s="671"/>
      <c r="G25" s="672"/>
      <c r="H25" s="84">
        <v>0</v>
      </c>
      <c r="I25" s="84"/>
      <c r="J25" s="84"/>
      <c r="K25" s="159"/>
      <c r="L25" s="159"/>
      <c r="M25" s="159"/>
      <c r="N25" s="159"/>
      <c r="O25" s="159"/>
      <c r="P25" s="159"/>
      <c r="Q25" s="159"/>
      <c r="R25" s="159"/>
    </row>
    <row r="26" spans="1:18" ht="17.25" x14ac:dyDescent="0.25">
      <c r="A26" s="665"/>
      <c r="B26" s="177"/>
      <c r="C26" s="9">
        <v>6</v>
      </c>
      <c r="D26" s="53" t="s">
        <v>13</v>
      </c>
      <c r="E26" s="53">
        <v>3.49</v>
      </c>
      <c r="F26" s="671"/>
      <c r="G26" s="672"/>
      <c r="H26" s="84">
        <v>0</v>
      </c>
      <c r="I26" s="84"/>
      <c r="J26" s="84"/>
      <c r="K26" s="159"/>
      <c r="L26" s="159"/>
      <c r="M26" s="159"/>
      <c r="N26" s="159"/>
      <c r="O26" s="159"/>
      <c r="P26" s="159"/>
      <c r="Q26" s="159"/>
      <c r="R26" s="159"/>
    </row>
    <row r="27" spans="1:18" ht="17.25" x14ac:dyDescent="0.25">
      <c r="A27" s="665"/>
      <c r="B27" s="177"/>
      <c r="C27" s="9">
        <v>7</v>
      </c>
      <c r="D27" s="53" t="s">
        <v>15</v>
      </c>
      <c r="E27" s="53">
        <v>1.79</v>
      </c>
      <c r="F27" s="671"/>
      <c r="G27" s="672"/>
      <c r="H27" s="84">
        <f>10*1.79</f>
        <v>17.899999999999999</v>
      </c>
      <c r="I27" s="84"/>
      <c r="J27" s="84"/>
      <c r="K27" s="159"/>
      <c r="L27" s="159"/>
      <c r="M27" s="159"/>
      <c r="N27" s="159"/>
      <c r="O27" s="159"/>
      <c r="P27" s="159"/>
      <c r="Q27" s="159"/>
      <c r="R27" s="159"/>
    </row>
    <row r="28" spans="1:18" ht="17.25" x14ac:dyDescent="0.25">
      <c r="A28" s="665"/>
      <c r="B28" s="177"/>
      <c r="C28" s="9">
        <v>8</v>
      </c>
      <c r="D28" s="54" t="s">
        <v>16</v>
      </c>
      <c r="E28" s="54">
        <v>1.79</v>
      </c>
      <c r="F28" s="671"/>
      <c r="G28" s="672"/>
      <c r="H28" s="84">
        <v>0</v>
      </c>
      <c r="I28" s="84"/>
      <c r="J28" s="84"/>
      <c r="K28" s="159"/>
      <c r="L28" s="159"/>
      <c r="M28" s="159"/>
      <c r="N28" s="159"/>
      <c r="O28" s="159"/>
      <c r="P28" s="159"/>
      <c r="Q28" s="159"/>
      <c r="R28" s="159"/>
    </row>
    <row r="29" spans="1:18" ht="17.25" x14ac:dyDescent="0.25">
      <c r="A29" s="665"/>
      <c r="B29" s="177"/>
      <c r="C29" s="9">
        <v>9</v>
      </c>
      <c r="D29" s="54" t="s">
        <v>216</v>
      </c>
      <c r="E29" s="54">
        <v>1.79</v>
      </c>
      <c r="F29" s="671"/>
      <c r="G29" s="672"/>
      <c r="H29" s="84">
        <v>0</v>
      </c>
      <c r="I29" s="84"/>
      <c r="J29" s="84"/>
      <c r="K29" s="159"/>
      <c r="L29" s="159"/>
      <c r="M29" s="159"/>
      <c r="N29" s="159"/>
      <c r="O29" s="159"/>
      <c r="P29" s="159"/>
      <c r="Q29" s="159"/>
      <c r="R29" s="159"/>
    </row>
    <row r="30" spans="1:18" ht="17.25" x14ac:dyDescent="0.25">
      <c r="A30" s="665"/>
      <c r="B30" s="177"/>
      <c r="C30" s="9">
        <v>10</v>
      </c>
      <c r="D30" s="54" t="s">
        <v>597</v>
      </c>
      <c r="E30" s="54">
        <v>4.3899999999999997</v>
      </c>
      <c r="F30" s="671"/>
      <c r="G30" s="672"/>
      <c r="H30" s="84">
        <v>0</v>
      </c>
      <c r="I30" s="84"/>
      <c r="J30" s="84"/>
      <c r="K30" s="159"/>
      <c r="L30" s="159"/>
      <c r="M30" s="159"/>
      <c r="N30" s="159"/>
      <c r="O30" s="159"/>
      <c r="P30" s="159"/>
      <c r="Q30" s="159"/>
      <c r="R30" s="159"/>
    </row>
    <row r="31" spans="1:18" ht="17.25" x14ac:dyDescent="0.25">
      <c r="A31" s="665"/>
      <c r="B31" s="177"/>
      <c r="C31" s="9">
        <v>11</v>
      </c>
      <c r="D31" s="54" t="s">
        <v>17</v>
      </c>
      <c r="E31" s="54">
        <v>0</v>
      </c>
      <c r="F31" s="671"/>
      <c r="G31" s="672"/>
      <c r="H31" s="84">
        <v>0</v>
      </c>
      <c r="I31" s="84"/>
      <c r="J31" s="84"/>
      <c r="K31" s="159"/>
      <c r="L31" s="159"/>
      <c r="M31" s="159"/>
      <c r="N31" s="159"/>
      <c r="O31" s="159"/>
      <c r="P31" s="159"/>
      <c r="Q31" s="159"/>
      <c r="R31" s="159"/>
    </row>
    <row r="32" spans="1:18" ht="17.25" x14ac:dyDescent="0.25">
      <c r="A32" s="665"/>
      <c r="B32" s="177"/>
      <c r="C32" s="9">
        <v>12</v>
      </c>
      <c r="D32" s="54" t="s">
        <v>18</v>
      </c>
      <c r="E32" s="54">
        <v>1.39</v>
      </c>
      <c r="F32" s="671"/>
      <c r="G32" s="672"/>
      <c r="H32" s="84">
        <f>2*1.39</f>
        <v>2.78</v>
      </c>
      <c r="I32" s="84"/>
      <c r="J32" s="84"/>
      <c r="K32" s="159"/>
      <c r="L32" s="159"/>
      <c r="M32" s="159"/>
      <c r="N32" s="159"/>
      <c r="O32" s="159"/>
      <c r="P32" s="159"/>
      <c r="Q32" s="159"/>
      <c r="R32" s="159"/>
    </row>
    <row r="33" spans="1:18" ht="17.25" x14ac:dyDescent="0.25">
      <c r="A33" s="665"/>
      <c r="B33" s="177"/>
      <c r="C33" s="58">
        <v>13</v>
      </c>
      <c r="D33" s="81" t="s">
        <v>14</v>
      </c>
      <c r="E33" s="81">
        <v>2.89</v>
      </c>
      <c r="F33" s="671"/>
      <c r="G33" s="672"/>
      <c r="H33" s="85">
        <f>2*2.89</f>
        <v>5.78</v>
      </c>
      <c r="I33" s="85"/>
      <c r="J33" s="85"/>
      <c r="K33" s="162"/>
      <c r="L33" s="162"/>
      <c r="M33" s="162"/>
      <c r="N33" s="162"/>
      <c r="O33" s="162"/>
      <c r="P33" s="162"/>
      <c r="Q33" s="162"/>
      <c r="R33" s="162"/>
    </row>
    <row r="34" spans="1:18" ht="18" thickBot="1" x14ac:dyDescent="0.3">
      <c r="A34" s="665"/>
      <c r="B34" s="177"/>
      <c r="C34" s="58">
        <v>14</v>
      </c>
      <c r="D34" s="81" t="s">
        <v>218</v>
      </c>
      <c r="E34" s="81">
        <v>3.29</v>
      </c>
      <c r="F34" s="673"/>
      <c r="G34" s="674"/>
      <c r="H34" s="85">
        <v>0</v>
      </c>
      <c r="I34" s="85"/>
      <c r="J34" s="85"/>
      <c r="K34" s="162"/>
      <c r="L34" s="162"/>
      <c r="M34" s="162"/>
      <c r="N34" s="162"/>
      <c r="O34" s="162"/>
      <c r="P34" s="162"/>
      <c r="Q34" s="162"/>
      <c r="R34" s="162"/>
    </row>
    <row r="35" spans="1:18" ht="17.25" x14ac:dyDescent="0.25">
      <c r="A35" s="665"/>
      <c r="B35" s="177"/>
      <c r="C35" s="675" t="s">
        <v>49</v>
      </c>
      <c r="D35" s="676"/>
      <c r="E35" s="541"/>
      <c r="F35" s="541"/>
      <c r="G35" s="541"/>
      <c r="H35" s="82"/>
      <c r="I35" s="82"/>
      <c r="J35" s="171"/>
      <c r="K35" s="550"/>
      <c r="L35" s="550"/>
      <c r="M35" s="550"/>
      <c r="N35" s="550"/>
      <c r="O35" s="550"/>
      <c r="P35" s="550"/>
      <c r="Q35" s="550"/>
      <c r="R35" s="550"/>
    </row>
    <row r="36" spans="1:18" ht="17.25" x14ac:dyDescent="0.25">
      <c r="A36" s="665"/>
      <c r="B36" s="177"/>
      <c r="C36" s="60">
        <v>1</v>
      </c>
      <c r="D36" s="67" t="s">
        <v>598</v>
      </c>
      <c r="E36" s="67"/>
      <c r="F36" s="561"/>
      <c r="G36" s="562"/>
      <c r="H36" s="83"/>
      <c r="I36" s="83"/>
      <c r="J36" s="170"/>
      <c r="K36" s="551"/>
      <c r="L36" s="551"/>
      <c r="M36" s="551"/>
      <c r="N36" s="551"/>
      <c r="O36" s="551"/>
      <c r="P36" s="551"/>
      <c r="Q36" s="551"/>
      <c r="R36" s="551"/>
    </row>
    <row r="37" spans="1:18" ht="17.25" hidden="1" customHeight="1" x14ac:dyDescent="0.25">
      <c r="A37" s="665"/>
      <c r="B37" s="177"/>
      <c r="C37" s="9">
        <v>2</v>
      </c>
      <c r="D37" s="68" t="s">
        <v>57</v>
      </c>
      <c r="E37" s="68"/>
      <c r="F37" s="563"/>
      <c r="G37" s="564"/>
      <c r="H37" s="84"/>
      <c r="I37" s="84"/>
      <c r="J37" s="167"/>
      <c r="K37" s="552"/>
      <c r="L37" s="552"/>
      <c r="M37" s="552"/>
      <c r="N37" s="552"/>
      <c r="O37" s="552"/>
      <c r="P37" s="552"/>
      <c r="Q37" s="552"/>
      <c r="R37" s="552"/>
    </row>
    <row r="38" spans="1:18" ht="17.25" x14ac:dyDescent="0.25">
      <c r="A38" s="665"/>
      <c r="B38" s="177"/>
      <c r="C38" s="9">
        <v>2</v>
      </c>
      <c r="D38" s="68" t="s">
        <v>59</v>
      </c>
      <c r="E38" s="68">
        <v>4.99</v>
      </c>
      <c r="F38" s="563"/>
      <c r="G38" s="564"/>
      <c r="H38" s="84">
        <v>15.97</v>
      </c>
      <c r="I38" s="84">
        <v>15.97</v>
      </c>
      <c r="J38" s="84">
        <v>15.97</v>
      </c>
      <c r="K38" s="84">
        <v>15.97</v>
      </c>
      <c r="L38" s="84">
        <v>15.97</v>
      </c>
      <c r="M38" s="552"/>
      <c r="N38" s="552"/>
      <c r="O38" s="552"/>
      <c r="P38" s="552"/>
      <c r="Q38" s="552"/>
      <c r="R38" s="552"/>
    </row>
    <row r="39" spans="1:18" ht="17.25" x14ac:dyDescent="0.25">
      <c r="A39" s="665"/>
      <c r="B39" s="177"/>
      <c r="C39" s="9">
        <v>3</v>
      </c>
      <c r="D39" s="68" t="s">
        <v>599</v>
      </c>
      <c r="E39" s="68">
        <v>9.9</v>
      </c>
      <c r="F39" s="563"/>
      <c r="G39" s="564"/>
      <c r="H39" s="84">
        <v>19.2</v>
      </c>
      <c r="I39" s="84">
        <v>19.2</v>
      </c>
      <c r="J39" s="84">
        <v>19.2</v>
      </c>
      <c r="K39" s="84">
        <v>19.2</v>
      </c>
      <c r="L39" s="552"/>
      <c r="M39" s="552"/>
      <c r="N39" s="552"/>
      <c r="O39" s="552"/>
      <c r="P39" s="552"/>
      <c r="Q39" s="552"/>
      <c r="R39" s="552"/>
    </row>
    <row r="40" spans="1:18" ht="17.25" x14ac:dyDescent="0.25">
      <c r="A40" s="665"/>
      <c r="B40" s="177"/>
      <c r="C40" s="9">
        <v>4</v>
      </c>
      <c r="D40" s="68" t="s">
        <v>60</v>
      </c>
      <c r="E40" s="68"/>
      <c r="F40" s="563"/>
      <c r="G40" s="564"/>
      <c r="H40" s="84">
        <f>54.6/4</f>
        <v>13.65</v>
      </c>
      <c r="I40" s="84">
        <f t="shared" ref="I40:K40" si="1">54.6/4</f>
        <v>13.65</v>
      </c>
      <c r="J40" s="84">
        <f t="shared" si="1"/>
        <v>13.65</v>
      </c>
      <c r="K40" s="84">
        <f t="shared" si="1"/>
        <v>13.65</v>
      </c>
      <c r="L40" s="552"/>
      <c r="M40" s="552"/>
      <c r="N40" s="552"/>
      <c r="O40" s="552"/>
      <c r="P40" s="552"/>
      <c r="Q40" s="552"/>
      <c r="R40" s="552"/>
    </row>
    <row r="41" spans="1:18" ht="17.25" x14ac:dyDescent="0.25">
      <c r="A41" s="665"/>
      <c r="B41" s="177"/>
      <c r="C41" s="9">
        <v>5</v>
      </c>
      <c r="D41" s="68" t="s">
        <v>609</v>
      </c>
      <c r="E41" s="68"/>
      <c r="F41" s="563"/>
      <c r="G41" s="564"/>
      <c r="H41" s="84">
        <f>9.38/4</f>
        <v>2.3450000000000002</v>
      </c>
      <c r="I41" s="84">
        <f t="shared" ref="I41:K41" si="2">9.38/4</f>
        <v>2.3450000000000002</v>
      </c>
      <c r="J41" s="84">
        <f t="shared" si="2"/>
        <v>2.3450000000000002</v>
      </c>
      <c r="K41" s="84">
        <f t="shared" si="2"/>
        <v>2.3450000000000002</v>
      </c>
      <c r="L41" s="552"/>
      <c r="M41" s="552"/>
      <c r="N41" s="552"/>
      <c r="O41" s="552"/>
      <c r="P41" s="552"/>
      <c r="Q41" s="552"/>
      <c r="R41" s="552"/>
    </row>
    <row r="42" spans="1:18" ht="17.25" x14ac:dyDescent="0.25">
      <c r="A42" s="665"/>
      <c r="B42" s="177"/>
      <c r="C42" s="9">
        <v>6</v>
      </c>
      <c r="D42" s="68" t="s">
        <v>61</v>
      </c>
      <c r="E42" s="68"/>
      <c r="F42" s="563"/>
      <c r="G42" s="564"/>
      <c r="H42" s="84">
        <f>2.13*8</f>
        <v>17.04</v>
      </c>
      <c r="I42" s="84"/>
      <c r="J42" s="167"/>
      <c r="K42" s="552"/>
      <c r="L42" s="552"/>
      <c r="M42" s="552"/>
      <c r="N42" s="552"/>
      <c r="O42" s="552"/>
      <c r="P42" s="552"/>
      <c r="Q42" s="552"/>
      <c r="R42" s="552"/>
    </row>
    <row r="43" spans="1:18" ht="17.25" x14ac:dyDescent="0.25">
      <c r="A43" s="665"/>
      <c r="B43" s="177"/>
      <c r="C43" s="9">
        <v>7</v>
      </c>
      <c r="D43" s="68" t="s">
        <v>62</v>
      </c>
      <c r="E43" s="68"/>
      <c r="F43" s="563"/>
      <c r="G43" s="564"/>
      <c r="H43" s="84">
        <v>0</v>
      </c>
      <c r="I43" s="84"/>
      <c r="J43" s="167"/>
      <c r="K43" s="552"/>
      <c r="L43" s="552"/>
      <c r="M43" s="552"/>
      <c r="N43" s="552"/>
      <c r="O43" s="552"/>
      <c r="P43" s="552"/>
      <c r="Q43" s="552"/>
      <c r="R43" s="552"/>
    </row>
    <row r="44" spans="1:18" ht="17.25" x14ac:dyDescent="0.25">
      <c r="A44" s="665"/>
      <c r="B44" s="177"/>
      <c r="C44" s="9">
        <v>8</v>
      </c>
      <c r="D44" s="6" t="s">
        <v>63</v>
      </c>
      <c r="E44" s="6"/>
      <c r="F44" s="563"/>
      <c r="G44" s="564"/>
      <c r="H44" s="84">
        <f>340.56/5</f>
        <v>68.111999999999995</v>
      </c>
      <c r="I44" s="84">
        <f t="shared" ref="I44:L44" si="3">340.56/5</f>
        <v>68.111999999999995</v>
      </c>
      <c r="J44" s="84">
        <f t="shared" si="3"/>
        <v>68.111999999999995</v>
      </c>
      <c r="K44" s="84">
        <f t="shared" si="3"/>
        <v>68.111999999999995</v>
      </c>
      <c r="L44" s="84">
        <f t="shared" si="3"/>
        <v>68.111999999999995</v>
      </c>
      <c r="M44" s="552"/>
      <c r="N44" s="552"/>
      <c r="O44" s="552"/>
      <c r="P44" s="552"/>
      <c r="Q44" s="552"/>
      <c r="R44" s="552"/>
    </row>
    <row r="45" spans="1:18" ht="54.75" hidden="1" customHeight="1" x14ac:dyDescent="0.25">
      <c r="A45" s="668"/>
      <c r="B45" s="177"/>
      <c r="C45" s="9"/>
      <c r="D45" s="71" t="s">
        <v>64</v>
      </c>
      <c r="E45" s="71"/>
      <c r="F45" s="563"/>
      <c r="G45" s="564"/>
      <c r="H45" s="85"/>
      <c r="I45" s="653"/>
      <c r="J45" s="654"/>
      <c r="K45" s="553"/>
      <c r="L45" s="553"/>
      <c r="M45" s="553"/>
      <c r="N45" s="553"/>
      <c r="O45" s="553"/>
      <c r="P45" s="553"/>
      <c r="Q45" s="553"/>
      <c r="R45" s="553"/>
    </row>
    <row r="46" spans="1:18" ht="17.25" x14ac:dyDescent="0.25">
      <c r="A46" s="655" t="s">
        <v>38</v>
      </c>
      <c r="B46" s="178"/>
      <c r="C46" s="9">
        <v>9</v>
      </c>
      <c r="D46" s="68" t="s">
        <v>40</v>
      </c>
      <c r="E46" s="68"/>
      <c r="F46" s="563"/>
      <c r="G46" s="564"/>
      <c r="H46" s="84"/>
      <c r="I46" s="84"/>
      <c r="J46" s="167"/>
      <c r="K46" s="552"/>
      <c r="L46" s="552"/>
      <c r="M46" s="552"/>
      <c r="N46" s="552"/>
      <c r="O46" s="552"/>
      <c r="P46" s="552"/>
      <c r="Q46" s="552"/>
      <c r="R46" s="552"/>
    </row>
    <row r="47" spans="1:18" ht="17.25" x14ac:dyDescent="0.25">
      <c r="A47" s="656"/>
      <c r="B47" s="178"/>
      <c r="C47" s="9">
        <v>10</v>
      </c>
      <c r="D47" s="68" t="s">
        <v>41</v>
      </c>
      <c r="E47" s="68"/>
      <c r="F47" s="563"/>
      <c r="G47" s="564"/>
      <c r="H47" s="84"/>
      <c r="I47" s="84"/>
      <c r="J47" s="167"/>
      <c r="K47" s="552"/>
      <c r="L47" s="552"/>
      <c r="M47" s="552"/>
      <c r="N47" s="552"/>
      <c r="O47" s="552"/>
      <c r="P47" s="552"/>
      <c r="Q47" s="552"/>
      <c r="R47" s="552"/>
    </row>
    <row r="48" spans="1:18" ht="17.25" x14ac:dyDescent="0.25">
      <c r="A48" s="656"/>
      <c r="B48" s="178"/>
      <c r="C48" s="9">
        <v>11</v>
      </c>
      <c r="D48" s="68" t="s">
        <v>42</v>
      </c>
      <c r="E48" s="68"/>
      <c r="F48" s="563"/>
      <c r="G48" s="564"/>
      <c r="H48" s="84"/>
      <c r="I48" s="84"/>
      <c r="J48" s="167"/>
      <c r="K48" s="552"/>
      <c r="L48" s="552"/>
      <c r="M48" s="552"/>
      <c r="N48" s="552"/>
      <c r="O48" s="552"/>
      <c r="P48" s="552"/>
      <c r="Q48" s="552"/>
      <c r="R48" s="552"/>
    </row>
    <row r="49" spans="1:18" ht="17.25" x14ac:dyDescent="0.25">
      <c r="A49" s="656"/>
      <c r="B49" s="178"/>
      <c r="C49" s="9">
        <v>12</v>
      </c>
      <c r="D49" s="68" t="s">
        <v>43</v>
      </c>
      <c r="E49" s="68"/>
      <c r="F49" s="563"/>
      <c r="G49" s="564"/>
      <c r="H49" s="84"/>
      <c r="I49" s="84"/>
      <c r="J49" s="167"/>
      <c r="K49" s="552"/>
      <c r="L49" s="552"/>
      <c r="M49" s="552"/>
      <c r="N49" s="552"/>
      <c r="O49" s="552"/>
      <c r="P49" s="552"/>
      <c r="Q49" s="552"/>
      <c r="R49" s="552"/>
    </row>
    <row r="50" spans="1:18" ht="17.25" x14ac:dyDescent="0.25">
      <c r="A50" s="656"/>
      <c r="B50" s="178"/>
      <c r="C50" s="57">
        <v>13</v>
      </c>
      <c r="D50" s="70" t="s">
        <v>89</v>
      </c>
      <c r="E50" s="71"/>
      <c r="F50" s="563"/>
      <c r="G50" s="564"/>
      <c r="H50" s="85">
        <f>6*4.39</f>
        <v>26.339999999999996</v>
      </c>
      <c r="I50" s="85"/>
      <c r="J50" s="168"/>
      <c r="K50" s="554"/>
      <c r="L50" s="554"/>
      <c r="M50" s="554"/>
      <c r="N50" s="554"/>
      <c r="O50" s="554"/>
      <c r="P50" s="554"/>
      <c r="Q50" s="554"/>
      <c r="R50" s="554"/>
    </row>
    <row r="51" spans="1:18" ht="17.25" x14ac:dyDescent="0.25">
      <c r="A51" s="656"/>
      <c r="B51" s="178"/>
      <c r="C51" s="9">
        <v>14</v>
      </c>
      <c r="D51" s="68" t="s">
        <v>596</v>
      </c>
      <c r="E51" s="71"/>
      <c r="F51" s="563"/>
      <c r="G51" s="564"/>
      <c r="H51" s="85">
        <f>25.6/3</f>
        <v>8.5333333333333332</v>
      </c>
      <c r="I51" s="85">
        <f t="shared" ref="I51:J51" si="4">25.6/3</f>
        <v>8.5333333333333332</v>
      </c>
      <c r="J51" s="85">
        <f t="shared" si="4"/>
        <v>8.5333333333333332</v>
      </c>
      <c r="K51" s="554"/>
      <c r="L51" s="554"/>
      <c r="M51" s="554"/>
      <c r="N51" s="554"/>
      <c r="O51" s="554"/>
      <c r="P51" s="554"/>
      <c r="Q51" s="554"/>
      <c r="R51" s="554"/>
    </row>
    <row r="52" spans="1:18" ht="17.25" x14ac:dyDescent="0.25">
      <c r="A52" s="656"/>
      <c r="B52" s="178"/>
      <c r="C52" s="58">
        <v>15</v>
      </c>
      <c r="D52" s="71" t="s">
        <v>623</v>
      </c>
      <c r="E52" s="71"/>
      <c r="F52" s="567"/>
      <c r="G52" s="567"/>
      <c r="H52" s="85">
        <f>10.29*2</f>
        <v>20.58</v>
      </c>
      <c r="I52" s="85"/>
      <c r="J52" s="168"/>
      <c r="K52" s="554"/>
      <c r="L52" s="554"/>
      <c r="M52" s="554"/>
      <c r="N52" s="554"/>
      <c r="O52" s="554"/>
      <c r="P52" s="554"/>
      <c r="Q52" s="554"/>
      <c r="R52" s="554"/>
    </row>
    <row r="53" spans="1:18" ht="30" x14ac:dyDescent="0.25">
      <c r="A53" s="656"/>
      <c r="B53" s="178"/>
      <c r="C53" s="58">
        <v>16</v>
      </c>
      <c r="D53" s="78" t="s">
        <v>178</v>
      </c>
      <c r="E53" s="78">
        <v>12</v>
      </c>
      <c r="F53" s="565"/>
      <c r="G53" s="566"/>
      <c r="H53" s="620">
        <f>72/2</f>
        <v>36</v>
      </c>
      <c r="I53" s="620">
        <f>72/2</f>
        <v>36</v>
      </c>
      <c r="J53" s="168"/>
      <c r="K53" s="554"/>
      <c r="L53" s="554"/>
      <c r="M53" s="554"/>
      <c r="N53" s="554"/>
      <c r="O53" s="554"/>
      <c r="P53" s="554"/>
      <c r="Q53" s="554"/>
      <c r="R53" s="554"/>
    </row>
    <row r="54" spans="1:18" ht="17.25" x14ac:dyDescent="0.25">
      <c r="A54" s="656"/>
      <c r="B54" s="179"/>
      <c r="C54" s="657" t="s">
        <v>37</v>
      </c>
      <c r="D54" s="657"/>
      <c r="E54" s="543"/>
      <c r="F54" s="543"/>
      <c r="G54" s="543"/>
      <c r="H54" s="555"/>
      <c r="I54" s="555"/>
      <c r="J54" s="555"/>
      <c r="K54" s="555"/>
      <c r="L54" s="555"/>
      <c r="M54" s="555"/>
      <c r="N54" s="555"/>
      <c r="O54" s="555"/>
      <c r="P54" s="555"/>
      <c r="Q54" s="555"/>
      <c r="R54" s="555"/>
    </row>
    <row r="55" spans="1:18" ht="17.25" x14ac:dyDescent="0.25">
      <c r="A55" s="656"/>
      <c r="B55" s="178"/>
      <c r="C55" s="30">
        <v>1</v>
      </c>
      <c r="D55" s="54" t="s">
        <v>65</v>
      </c>
      <c r="E55" s="54"/>
      <c r="F55" s="658"/>
      <c r="G55" s="659"/>
      <c r="H55" s="84">
        <v>0</v>
      </c>
      <c r="I55" s="84"/>
      <c r="J55" s="84"/>
      <c r="K55" s="159"/>
      <c r="L55" s="159"/>
      <c r="M55" s="159"/>
      <c r="N55" s="159"/>
      <c r="O55" s="159"/>
      <c r="P55" s="159"/>
      <c r="Q55" s="159"/>
      <c r="R55" s="159"/>
    </row>
    <row r="56" spans="1:18" ht="17.25" x14ac:dyDescent="0.25">
      <c r="A56" s="656"/>
      <c r="B56" s="178"/>
      <c r="C56" s="30">
        <v>2</v>
      </c>
      <c r="D56" s="54" t="s">
        <v>66</v>
      </c>
      <c r="E56" s="54"/>
      <c r="F56" s="660"/>
      <c r="G56" s="661"/>
      <c r="H56" s="84">
        <f>31.46/4</f>
        <v>7.8650000000000002</v>
      </c>
      <c r="I56" s="84">
        <f t="shared" ref="I56:K56" si="5">31.46/4</f>
        <v>7.8650000000000002</v>
      </c>
      <c r="J56" s="84">
        <f t="shared" si="5"/>
        <v>7.8650000000000002</v>
      </c>
      <c r="K56" s="84">
        <f t="shared" si="5"/>
        <v>7.8650000000000002</v>
      </c>
      <c r="L56" s="159"/>
      <c r="M56" s="159"/>
      <c r="N56" s="159"/>
      <c r="O56" s="159"/>
      <c r="P56" s="159"/>
      <c r="Q56" s="159"/>
      <c r="R56" s="159"/>
    </row>
    <row r="57" spans="1:18" ht="17.25" x14ac:dyDescent="0.25">
      <c r="A57" s="656"/>
      <c r="B57" s="178"/>
      <c r="C57" s="30">
        <v>3</v>
      </c>
      <c r="D57" s="72" t="s">
        <v>39</v>
      </c>
      <c r="E57" s="72"/>
      <c r="F57" s="660"/>
      <c r="G57" s="661"/>
      <c r="H57" s="85">
        <f>37.2/6</f>
        <v>6.2</v>
      </c>
      <c r="I57" s="85">
        <f t="shared" ref="I57:M57" si="6">37.2/6</f>
        <v>6.2</v>
      </c>
      <c r="J57" s="85">
        <f t="shared" si="6"/>
        <v>6.2</v>
      </c>
      <c r="K57" s="85">
        <f t="shared" si="6"/>
        <v>6.2</v>
      </c>
      <c r="L57" s="85">
        <f t="shared" si="6"/>
        <v>6.2</v>
      </c>
      <c r="M57" s="85">
        <f t="shared" si="6"/>
        <v>6.2</v>
      </c>
      <c r="N57" s="162"/>
      <c r="O57" s="162"/>
      <c r="P57" s="162"/>
      <c r="Q57" s="162"/>
      <c r="R57" s="162"/>
    </row>
    <row r="58" spans="1:18" ht="17.25" x14ac:dyDescent="0.25">
      <c r="A58" s="656"/>
      <c r="B58" s="178"/>
      <c r="C58" s="30">
        <v>4</v>
      </c>
      <c r="D58" s="72" t="s">
        <v>67</v>
      </c>
      <c r="E58" s="72"/>
      <c r="F58" s="660"/>
      <c r="G58" s="661"/>
      <c r="H58" s="85"/>
      <c r="I58" s="85"/>
      <c r="J58" s="85"/>
      <c r="K58" s="162"/>
      <c r="L58" s="162"/>
      <c r="M58" s="162"/>
      <c r="N58" s="162"/>
      <c r="O58" s="162"/>
      <c r="P58" s="162"/>
      <c r="Q58" s="162"/>
      <c r="R58" s="162"/>
    </row>
    <row r="59" spans="1:18" ht="30" x14ac:dyDescent="0.25">
      <c r="A59" s="656"/>
      <c r="B59" s="178"/>
      <c r="C59" s="30">
        <v>5</v>
      </c>
      <c r="D59" s="73" t="s">
        <v>68</v>
      </c>
      <c r="E59" s="73"/>
      <c r="F59" s="660"/>
      <c r="G59" s="661"/>
      <c r="H59" s="85">
        <f>34.19/5</f>
        <v>6.8379999999999992</v>
      </c>
      <c r="I59" s="85">
        <f t="shared" ref="I59:L59" si="7">34.19/5</f>
        <v>6.8379999999999992</v>
      </c>
      <c r="J59" s="85">
        <f t="shared" si="7"/>
        <v>6.8379999999999992</v>
      </c>
      <c r="K59" s="85">
        <f t="shared" si="7"/>
        <v>6.8379999999999992</v>
      </c>
      <c r="L59" s="85">
        <f t="shared" si="7"/>
        <v>6.8379999999999992</v>
      </c>
      <c r="M59" s="162"/>
      <c r="N59" s="162"/>
      <c r="O59" s="162"/>
      <c r="P59" s="162"/>
      <c r="Q59" s="162"/>
      <c r="R59" s="162"/>
    </row>
    <row r="60" spans="1:18" ht="17.25" x14ac:dyDescent="0.25">
      <c r="A60" s="656"/>
      <c r="B60" s="178"/>
      <c r="C60" s="30">
        <v>6</v>
      </c>
      <c r="D60" s="72" t="s">
        <v>69</v>
      </c>
      <c r="E60" s="72"/>
      <c r="F60" s="660"/>
      <c r="G60" s="661"/>
      <c r="H60" s="85">
        <v>6</v>
      </c>
      <c r="I60" s="85"/>
      <c r="J60" s="85"/>
      <c r="K60" s="162"/>
      <c r="L60" s="162"/>
      <c r="M60" s="162"/>
      <c r="N60" s="162"/>
      <c r="O60" s="162"/>
      <c r="P60" s="162"/>
      <c r="Q60" s="162"/>
      <c r="R60" s="162"/>
    </row>
    <row r="61" spans="1:18" ht="17.25" x14ac:dyDescent="0.25">
      <c r="A61" s="656"/>
      <c r="B61" s="178"/>
      <c r="C61" s="30">
        <v>7</v>
      </c>
      <c r="D61" s="180" t="s">
        <v>74</v>
      </c>
      <c r="E61" s="180"/>
      <c r="F61" s="660"/>
      <c r="G61" s="661"/>
      <c r="H61" s="84">
        <f>10.52/2</f>
        <v>5.26</v>
      </c>
      <c r="I61" s="84">
        <f>10.52/2</f>
        <v>5.26</v>
      </c>
      <c r="J61" s="84"/>
      <c r="K61" s="162"/>
      <c r="L61" s="162"/>
      <c r="M61" s="162"/>
      <c r="N61" s="162"/>
      <c r="O61" s="162"/>
      <c r="P61" s="162"/>
      <c r="Q61" s="162"/>
      <c r="R61" s="162"/>
    </row>
    <row r="62" spans="1:18" ht="17.25" hidden="1" customHeight="1" x14ac:dyDescent="0.25">
      <c r="A62" s="656"/>
      <c r="B62" s="178"/>
      <c r="C62" s="76">
        <v>8</v>
      </c>
      <c r="D62" s="77" t="s">
        <v>73</v>
      </c>
      <c r="E62" s="546"/>
      <c r="F62" s="660"/>
      <c r="G62" s="661"/>
      <c r="H62" s="55"/>
      <c r="I62" s="55"/>
      <c r="J62" s="55"/>
      <c r="K62" s="163"/>
      <c r="L62" s="163"/>
      <c r="M62" s="163"/>
      <c r="N62" s="163"/>
      <c r="O62" s="163"/>
      <c r="P62" s="163"/>
      <c r="Q62" s="163"/>
      <c r="R62" s="163"/>
    </row>
    <row r="63" spans="1:18" ht="17.25" x14ac:dyDescent="0.25">
      <c r="A63" s="656"/>
      <c r="B63" s="179"/>
      <c r="C63" s="10">
        <v>8</v>
      </c>
      <c r="D63" s="81" t="s">
        <v>182</v>
      </c>
      <c r="E63" s="81"/>
      <c r="F63" s="660"/>
      <c r="G63" s="661"/>
      <c r="H63" s="85">
        <v>0</v>
      </c>
      <c r="I63" s="85"/>
      <c r="J63" s="85"/>
      <c r="K63" s="162"/>
      <c r="L63" s="162"/>
      <c r="M63" s="162"/>
      <c r="N63" s="162"/>
      <c r="O63" s="162"/>
      <c r="P63" s="162"/>
      <c r="Q63" s="162"/>
      <c r="R63" s="162"/>
    </row>
    <row r="64" spans="1:18" ht="19.5" x14ac:dyDescent="0.3">
      <c r="C64" s="10">
        <v>9</v>
      </c>
      <c r="D64" s="549" t="s">
        <v>601</v>
      </c>
      <c r="E64" s="549"/>
      <c r="F64" s="662"/>
      <c r="G64" s="663"/>
      <c r="H64" s="619">
        <v>0</v>
      </c>
      <c r="I64" s="548"/>
      <c r="J64" s="548"/>
      <c r="K64" s="548"/>
      <c r="L64" s="548"/>
      <c r="M64" s="548"/>
      <c r="N64" s="548"/>
      <c r="O64" s="548"/>
      <c r="P64" s="548"/>
      <c r="Q64" s="548"/>
      <c r="R64" s="548"/>
    </row>
    <row r="67" spans="4:15" ht="15" customHeight="1" x14ac:dyDescent="0.25">
      <c r="D67" s="651" t="s">
        <v>78</v>
      </c>
      <c r="E67" s="559" t="s">
        <v>297</v>
      </c>
      <c r="F67" s="559" t="s">
        <v>83</v>
      </c>
      <c r="G67" s="559" t="s">
        <v>150</v>
      </c>
      <c r="H67" s="559" t="s">
        <v>151</v>
      </c>
      <c r="I67" s="559" t="s">
        <v>512</v>
      </c>
      <c r="J67" s="559" t="s">
        <v>534</v>
      </c>
      <c r="K67" s="559" t="s">
        <v>535</v>
      </c>
      <c r="L67" s="559" t="s">
        <v>537</v>
      </c>
      <c r="M67" s="559" t="s">
        <v>620</v>
      </c>
      <c r="N67" s="559" t="s">
        <v>591</v>
      </c>
      <c r="O67" s="559" t="s">
        <v>593</v>
      </c>
    </row>
    <row r="68" spans="4:15" x14ac:dyDescent="0.25">
      <c r="D68" s="652"/>
      <c r="E68" s="560" t="s">
        <v>20</v>
      </c>
      <c r="F68" s="560" t="s">
        <v>20</v>
      </c>
      <c r="G68" s="560" t="s">
        <v>20</v>
      </c>
      <c r="H68" s="560" t="s">
        <v>20</v>
      </c>
      <c r="I68" s="560" t="s">
        <v>20</v>
      </c>
      <c r="J68" s="560" t="s">
        <v>20</v>
      </c>
      <c r="K68" s="560" t="s">
        <v>20</v>
      </c>
      <c r="L68" s="560" t="s">
        <v>20</v>
      </c>
      <c r="M68" s="560" t="s">
        <v>20</v>
      </c>
      <c r="N68" s="560" t="s">
        <v>20</v>
      </c>
      <c r="O68" s="560" t="s">
        <v>20</v>
      </c>
    </row>
    <row r="69" spans="4:15" ht="15" customHeight="1" x14ac:dyDescent="0.25">
      <c r="D69" s="557"/>
      <c r="E69" s="558"/>
      <c r="F69" s="558"/>
      <c r="G69" s="558"/>
      <c r="H69" s="558"/>
      <c r="I69" s="558"/>
      <c r="J69" s="558"/>
      <c r="K69" s="558"/>
      <c r="L69" s="558"/>
      <c r="M69" s="558"/>
      <c r="N69" s="558"/>
      <c r="O69" s="558"/>
    </row>
    <row r="70" spans="4:15" x14ac:dyDescent="0.25">
      <c r="D70" s="556" t="s">
        <v>48</v>
      </c>
      <c r="E70" s="547">
        <f>SUM(H7:H19)</f>
        <v>103.91999999999999</v>
      </c>
      <c r="F70" s="547">
        <f>SUM(I7:I19)</f>
        <v>103.91999999999999</v>
      </c>
      <c r="G70" s="547">
        <f>SUM(J7:J19)</f>
        <v>103.91999999999999</v>
      </c>
      <c r="H70" s="547">
        <f t="shared" ref="H70:O70" si="8">SUM(K7:K19)</f>
        <v>33.15</v>
      </c>
      <c r="I70" s="547">
        <f t="shared" si="8"/>
        <v>28.47</v>
      </c>
      <c r="J70" s="547">
        <f t="shared" si="8"/>
        <v>0</v>
      </c>
      <c r="K70" s="547">
        <f t="shared" si="8"/>
        <v>0</v>
      </c>
      <c r="L70" s="547">
        <f t="shared" si="8"/>
        <v>0</v>
      </c>
      <c r="M70" s="547">
        <f t="shared" si="8"/>
        <v>0</v>
      </c>
      <c r="N70" s="547">
        <f t="shared" si="8"/>
        <v>0</v>
      </c>
      <c r="O70" s="547">
        <f t="shared" si="8"/>
        <v>0</v>
      </c>
    </row>
    <row r="71" spans="4:15" x14ac:dyDescent="0.25">
      <c r="D71" s="556" t="s">
        <v>47</v>
      </c>
      <c r="E71" s="547">
        <f>SUM(H21:H34)</f>
        <v>57.18</v>
      </c>
      <c r="F71" s="547">
        <f>SUM(I21:I34)</f>
        <v>0</v>
      </c>
      <c r="G71" s="547">
        <f>SUM(J21:J34)</f>
        <v>0</v>
      </c>
      <c r="H71" s="547">
        <f t="shared" ref="H71:O71" si="9">SUM(K21:K34)</f>
        <v>0</v>
      </c>
      <c r="I71" s="547">
        <f t="shared" si="9"/>
        <v>0</v>
      </c>
      <c r="J71" s="547">
        <f t="shared" si="9"/>
        <v>0</v>
      </c>
      <c r="K71" s="547">
        <f t="shared" si="9"/>
        <v>0</v>
      </c>
      <c r="L71" s="547">
        <f t="shared" si="9"/>
        <v>0</v>
      </c>
      <c r="M71" s="547">
        <f t="shared" si="9"/>
        <v>0</v>
      </c>
      <c r="N71" s="547">
        <f t="shared" si="9"/>
        <v>0</v>
      </c>
      <c r="O71" s="547">
        <f t="shared" si="9"/>
        <v>0</v>
      </c>
    </row>
    <row r="72" spans="4:15" x14ac:dyDescent="0.25">
      <c r="D72" s="556" t="s">
        <v>49</v>
      </c>
      <c r="E72" s="547">
        <f>SUM(H36:H53)</f>
        <v>227.77033333333333</v>
      </c>
      <c r="F72" s="547">
        <f>SUM(I36:I53)</f>
        <v>163.81033333333332</v>
      </c>
      <c r="G72" s="547">
        <f>SUM(J36:J53)</f>
        <v>127.81033333333332</v>
      </c>
      <c r="H72" s="547">
        <f t="shared" ref="H72:O72" si="10">SUM(K36:K53)</f>
        <v>119.27699999999999</v>
      </c>
      <c r="I72" s="547">
        <f t="shared" si="10"/>
        <v>84.081999999999994</v>
      </c>
      <c r="J72" s="547">
        <f t="shared" si="10"/>
        <v>0</v>
      </c>
      <c r="K72" s="547">
        <f t="shared" si="10"/>
        <v>0</v>
      </c>
      <c r="L72" s="547">
        <f t="shared" si="10"/>
        <v>0</v>
      </c>
      <c r="M72" s="547">
        <f t="shared" si="10"/>
        <v>0</v>
      </c>
      <c r="N72" s="547">
        <f t="shared" si="10"/>
        <v>0</v>
      </c>
      <c r="O72" s="547">
        <f t="shared" si="10"/>
        <v>0</v>
      </c>
    </row>
    <row r="73" spans="4:15" x14ac:dyDescent="0.25">
      <c r="D73" s="556" t="s">
        <v>37</v>
      </c>
      <c r="E73" s="547">
        <f>SUM(H55:H64)</f>
        <v>32.162999999999997</v>
      </c>
      <c r="F73" s="547">
        <f>SUM(I55:I64)</f>
        <v>26.162999999999997</v>
      </c>
      <c r="G73" s="547">
        <f>SUM(J55:J64)</f>
        <v>20.902999999999999</v>
      </c>
      <c r="H73" s="547">
        <f t="shared" ref="H73:O73" si="11">SUM(K55:K64)</f>
        <v>20.902999999999999</v>
      </c>
      <c r="I73" s="547">
        <f t="shared" si="11"/>
        <v>13.038</v>
      </c>
      <c r="J73" s="547">
        <f t="shared" si="11"/>
        <v>6.2</v>
      </c>
      <c r="K73" s="547">
        <f t="shared" si="11"/>
        <v>0</v>
      </c>
      <c r="L73" s="547">
        <f t="shared" si="11"/>
        <v>0</v>
      </c>
      <c r="M73" s="547">
        <f t="shared" si="11"/>
        <v>0</v>
      </c>
      <c r="N73" s="547">
        <f t="shared" si="11"/>
        <v>0</v>
      </c>
      <c r="O73" s="547">
        <f t="shared" si="11"/>
        <v>0</v>
      </c>
    </row>
    <row r="74" spans="4:15" x14ac:dyDescent="0.25">
      <c r="D74" s="556"/>
      <c r="E74" s="547"/>
      <c r="F74" s="547"/>
      <c r="G74" s="547"/>
      <c r="H74" s="547"/>
      <c r="I74" s="547"/>
      <c r="J74" s="547"/>
      <c r="K74" s="547"/>
      <c r="L74" s="547"/>
      <c r="M74" s="547"/>
      <c r="N74" s="547"/>
      <c r="O74" s="547"/>
    </row>
    <row r="75" spans="4:15" x14ac:dyDescent="0.25">
      <c r="D75" s="556" t="s">
        <v>7</v>
      </c>
      <c r="E75" s="547">
        <f>SUM(E70:E73)</f>
        <v>421.0333333333333</v>
      </c>
      <c r="F75" s="547">
        <f>SUM(F70:F73)</f>
        <v>293.89333333333332</v>
      </c>
      <c r="G75" s="547">
        <f>SUM(G70:G73)</f>
        <v>252.6333333333333</v>
      </c>
      <c r="H75" s="547">
        <f t="shared" ref="H75:O75" si="12">SUM(H70:H73)</f>
        <v>173.32999999999998</v>
      </c>
      <c r="I75" s="547">
        <f t="shared" si="12"/>
        <v>125.58999999999999</v>
      </c>
      <c r="J75" s="547">
        <f t="shared" si="12"/>
        <v>6.2</v>
      </c>
      <c r="K75" s="547">
        <f t="shared" si="12"/>
        <v>0</v>
      </c>
      <c r="L75" s="547">
        <f t="shared" si="12"/>
        <v>0</v>
      </c>
      <c r="M75" s="547">
        <f t="shared" si="12"/>
        <v>0</v>
      </c>
      <c r="N75" s="547">
        <f t="shared" si="12"/>
        <v>0</v>
      </c>
      <c r="O75" s="547">
        <f t="shared" si="12"/>
        <v>0</v>
      </c>
    </row>
  </sheetData>
  <mergeCells count="18">
    <mergeCell ref="C1:E1"/>
    <mergeCell ref="H1:R1"/>
    <mergeCell ref="H5:R5"/>
    <mergeCell ref="C3:D5"/>
    <mergeCell ref="E3:E6"/>
    <mergeCell ref="F3:F6"/>
    <mergeCell ref="G3:G6"/>
    <mergeCell ref="H3:R3"/>
    <mergeCell ref="A7:A19"/>
    <mergeCell ref="C20:D20"/>
    <mergeCell ref="A21:A45"/>
    <mergeCell ref="F21:G34"/>
    <mergeCell ref="C35:D35"/>
    <mergeCell ref="D67:D68"/>
    <mergeCell ref="I45:J45"/>
    <mergeCell ref="A46:A63"/>
    <mergeCell ref="C54:D54"/>
    <mergeCell ref="F55:G64"/>
  </mergeCells>
  <pageMargins left="0.9055118110236221" right="0.31496062992125984" top="0.19685039370078741" bottom="0" header="0.31496062992125984" footer="0.31496062992125984"/>
  <pageSetup paperSize="9" scale="75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sqref="A1:XFD1048576"/>
    </sheetView>
  </sheetViews>
  <sheetFormatPr defaultRowHeight="15" x14ac:dyDescent="0.25"/>
  <cols>
    <col min="1" max="1" width="4" customWidth="1"/>
    <col min="2" max="2" width="38.5703125" customWidth="1"/>
    <col min="3" max="3" width="16.85546875" customWidth="1"/>
    <col min="4" max="4" width="23.140625" style="3" customWidth="1"/>
    <col min="5" max="5" width="16.5703125" customWidth="1"/>
    <col min="6" max="6" width="13.140625" style="3" customWidth="1"/>
    <col min="7" max="7" width="6.42578125" style="3" customWidth="1"/>
    <col min="8" max="8" width="6" style="3" customWidth="1"/>
    <col min="9" max="9" width="4.7109375" style="3" customWidth="1"/>
    <col min="10" max="10" width="5.5703125" style="3" customWidth="1"/>
    <col min="11" max="11" width="12.7109375" style="3" customWidth="1"/>
    <col min="12" max="12" width="12.5703125" customWidth="1"/>
  </cols>
  <sheetData>
    <row r="1" spans="1:12" s="3" customFormat="1" x14ac:dyDescent="0.25">
      <c r="A1" s="783" t="s">
        <v>630</v>
      </c>
      <c r="B1" s="783"/>
      <c r="C1" s="783"/>
      <c r="D1" s="783"/>
      <c r="E1" s="783"/>
      <c r="F1" s="783"/>
      <c r="G1" s="783"/>
      <c r="H1" s="783"/>
      <c r="I1" s="783"/>
      <c r="J1" s="783"/>
      <c r="K1" s="783"/>
      <c r="L1" s="783"/>
    </row>
    <row r="2" spans="1:12" s="3" customFormat="1" x14ac:dyDescent="0.25">
      <c r="A2" s="784"/>
      <c r="B2" s="784"/>
      <c r="C2" s="784"/>
      <c r="D2" s="784"/>
      <c r="E2" s="784"/>
      <c r="F2" s="784"/>
      <c r="G2" s="784"/>
      <c r="H2" s="784"/>
      <c r="I2" s="784"/>
      <c r="J2" s="784"/>
      <c r="K2" s="784"/>
      <c r="L2" s="784"/>
    </row>
    <row r="3" spans="1:12" ht="15" customHeight="1" x14ac:dyDescent="0.25">
      <c r="A3" s="685" t="s">
        <v>172</v>
      </c>
      <c r="B3" s="686"/>
      <c r="C3" s="691" t="s">
        <v>600</v>
      </c>
      <c r="D3" s="691" t="s">
        <v>631</v>
      </c>
      <c r="E3" s="790" t="s">
        <v>645</v>
      </c>
      <c r="F3" s="787"/>
      <c r="G3" s="790" t="s">
        <v>618</v>
      </c>
      <c r="H3" s="793"/>
      <c r="I3" s="793"/>
      <c r="J3" s="793"/>
      <c r="K3" s="691" t="s">
        <v>0</v>
      </c>
      <c r="L3" s="691" t="s">
        <v>1</v>
      </c>
    </row>
    <row r="4" spans="1:12" x14ac:dyDescent="0.25">
      <c r="A4" s="687"/>
      <c r="B4" s="688"/>
      <c r="C4" s="692"/>
      <c r="D4" s="692"/>
      <c r="E4" s="791"/>
      <c r="F4" s="788"/>
      <c r="G4" s="792"/>
      <c r="H4" s="794"/>
      <c r="I4" s="794"/>
      <c r="J4" s="794"/>
      <c r="K4" s="692"/>
      <c r="L4" s="692"/>
    </row>
    <row r="5" spans="1:12" ht="15" customHeight="1" x14ac:dyDescent="0.25">
      <c r="A5" s="689"/>
      <c r="B5" s="690"/>
      <c r="C5" s="692"/>
      <c r="D5" s="692"/>
      <c r="E5" s="791"/>
      <c r="F5" s="788"/>
      <c r="G5" s="691" t="s">
        <v>632</v>
      </c>
      <c r="H5" s="691" t="s">
        <v>633</v>
      </c>
      <c r="I5" s="691" t="s">
        <v>634</v>
      </c>
      <c r="J5" s="691" t="s">
        <v>635</v>
      </c>
      <c r="K5" s="692"/>
      <c r="L5" s="692"/>
    </row>
    <row r="6" spans="1:12" x14ac:dyDescent="0.25">
      <c r="A6" s="618" t="s">
        <v>19</v>
      </c>
      <c r="B6" s="62" t="s">
        <v>48</v>
      </c>
      <c r="C6" s="693"/>
      <c r="D6" s="693"/>
      <c r="E6" s="792"/>
      <c r="F6" s="789"/>
      <c r="G6" s="693"/>
      <c r="H6" s="693"/>
      <c r="I6" s="693"/>
      <c r="J6" s="693"/>
      <c r="K6" s="693"/>
      <c r="L6" s="693"/>
    </row>
    <row r="7" spans="1:12" ht="21.75" customHeight="1" x14ac:dyDescent="0.25">
      <c r="A7" s="164">
        <v>1</v>
      </c>
      <c r="B7" s="165" t="s">
        <v>608</v>
      </c>
      <c r="C7" s="595">
        <v>46</v>
      </c>
      <c r="D7" s="599">
        <f>C7*4</f>
        <v>184</v>
      </c>
      <c r="E7" s="165"/>
      <c r="F7" s="165"/>
      <c r="G7" s="591"/>
      <c r="H7" s="591"/>
      <c r="I7" s="591"/>
      <c r="J7" s="591"/>
      <c r="K7" s="591"/>
      <c r="L7" s="591"/>
    </row>
    <row r="8" spans="1:12" ht="21.75" customHeight="1" x14ac:dyDescent="0.25">
      <c r="A8" s="9">
        <v>2</v>
      </c>
      <c r="B8" s="68" t="s">
        <v>622</v>
      </c>
      <c r="C8" s="596">
        <v>8</v>
      </c>
      <c r="D8" s="597">
        <f t="shared" ref="D8:D18" si="0">C8*4</f>
        <v>32</v>
      </c>
      <c r="E8" s="68"/>
      <c r="F8" s="68"/>
      <c r="G8" s="592"/>
      <c r="H8" s="592"/>
      <c r="I8" s="592"/>
      <c r="J8" s="592"/>
      <c r="K8" s="592"/>
      <c r="L8" s="592"/>
    </row>
    <row r="9" spans="1:12" ht="21.75" customHeight="1" x14ac:dyDescent="0.25">
      <c r="A9" s="9">
        <v>3</v>
      </c>
      <c r="B9" s="68" t="s">
        <v>226</v>
      </c>
      <c r="C9" s="596">
        <v>19</v>
      </c>
      <c r="D9" s="596">
        <f t="shared" si="0"/>
        <v>76</v>
      </c>
      <c r="E9" s="68" t="s">
        <v>639</v>
      </c>
      <c r="F9" s="68"/>
      <c r="G9" s="592"/>
      <c r="H9" s="592"/>
      <c r="I9" s="592"/>
      <c r="J9" s="592"/>
      <c r="K9" s="592"/>
      <c r="L9" s="592"/>
    </row>
    <row r="10" spans="1:12" ht="21.75" customHeight="1" x14ac:dyDescent="0.25">
      <c r="A10" s="58">
        <v>4</v>
      </c>
      <c r="B10" s="68" t="s">
        <v>227</v>
      </c>
      <c r="C10" s="597">
        <v>21</v>
      </c>
      <c r="D10" s="596">
        <f t="shared" si="0"/>
        <v>84</v>
      </c>
      <c r="E10" s="71" t="s">
        <v>640</v>
      </c>
      <c r="F10" s="71"/>
      <c r="G10" s="593"/>
      <c r="H10" s="593"/>
      <c r="I10" s="593"/>
      <c r="J10" s="593"/>
      <c r="K10" s="593"/>
      <c r="L10" s="593"/>
    </row>
    <row r="11" spans="1:12" ht="34.5" customHeight="1" x14ac:dyDescent="0.25">
      <c r="A11" s="58">
        <v>5</v>
      </c>
      <c r="B11" s="71" t="s">
        <v>602</v>
      </c>
      <c r="C11" s="597">
        <v>27</v>
      </c>
      <c r="D11" s="596">
        <f t="shared" si="0"/>
        <v>108</v>
      </c>
      <c r="E11" s="78" t="s">
        <v>644</v>
      </c>
      <c r="F11" s="71"/>
      <c r="G11" s="593"/>
      <c r="H11" s="593"/>
      <c r="I11" s="593"/>
      <c r="J11" s="593"/>
      <c r="K11" s="593"/>
      <c r="L11" s="593"/>
    </row>
    <row r="12" spans="1:12" ht="34.5" customHeight="1" x14ac:dyDescent="0.25">
      <c r="A12" s="58">
        <v>6</v>
      </c>
      <c r="B12" s="71" t="s">
        <v>603</v>
      </c>
      <c r="C12" s="597">
        <v>27</v>
      </c>
      <c r="D12" s="596">
        <f t="shared" si="0"/>
        <v>108</v>
      </c>
      <c r="E12" s="78" t="s">
        <v>644</v>
      </c>
      <c r="F12" s="71"/>
      <c r="G12" s="593"/>
      <c r="H12" s="593"/>
      <c r="I12" s="593"/>
      <c r="J12" s="593"/>
      <c r="K12" s="593"/>
      <c r="L12" s="593"/>
    </row>
    <row r="13" spans="1:12" ht="21.75" customHeight="1" x14ac:dyDescent="0.25">
      <c r="A13" s="58">
        <v>7</v>
      </c>
      <c r="B13" s="71" t="s">
        <v>604</v>
      </c>
      <c r="C13" s="597">
        <v>7</v>
      </c>
      <c r="D13" s="596">
        <f t="shared" si="0"/>
        <v>28</v>
      </c>
      <c r="E13" s="71"/>
      <c r="F13" s="71"/>
      <c r="G13" s="593"/>
      <c r="H13" s="593"/>
      <c r="I13" s="593"/>
      <c r="J13" s="593"/>
      <c r="K13" s="593"/>
      <c r="L13" s="593"/>
    </row>
    <row r="14" spans="1:12" ht="21.75" customHeight="1" x14ac:dyDescent="0.25">
      <c r="A14" s="58">
        <v>8</v>
      </c>
      <c r="B14" s="71" t="s">
        <v>605</v>
      </c>
      <c r="C14" s="597">
        <v>15</v>
      </c>
      <c r="D14" s="596">
        <f t="shared" si="0"/>
        <v>60</v>
      </c>
      <c r="E14" s="71"/>
      <c r="F14" s="71"/>
      <c r="G14" s="593"/>
      <c r="H14" s="593"/>
      <c r="I14" s="593"/>
      <c r="J14" s="593"/>
      <c r="K14" s="593"/>
      <c r="L14" s="593"/>
    </row>
    <row r="15" spans="1:12" ht="21.75" customHeight="1" x14ac:dyDescent="0.25">
      <c r="A15" s="58">
        <v>9</v>
      </c>
      <c r="B15" s="71" t="s">
        <v>606</v>
      </c>
      <c r="C15" s="597">
        <v>9</v>
      </c>
      <c r="D15" s="596">
        <f t="shared" si="0"/>
        <v>36</v>
      </c>
      <c r="E15" s="71"/>
      <c r="F15" s="71"/>
      <c r="G15" s="593"/>
      <c r="H15" s="593"/>
      <c r="I15" s="593"/>
      <c r="J15" s="593"/>
      <c r="K15" s="593"/>
      <c r="L15" s="593"/>
    </row>
    <row r="16" spans="1:12" ht="41.25" customHeight="1" x14ac:dyDescent="0.25">
      <c r="A16" s="58">
        <v>10</v>
      </c>
      <c r="B16" s="71" t="s">
        <v>607</v>
      </c>
      <c r="C16" s="597">
        <v>24</v>
      </c>
      <c r="D16" s="596">
        <f t="shared" si="0"/>
        <v>96</v>
      </c>
      <c r="E16" s="610" t="s">
        <v>641</v>
      </c>
      <c r="F16" s="610" t="s">
        <v>642</v>
      </c>
      <c r="G16" s="593"/>
      <c r="H16" s="593"/>
      <c r="I16" s="593"/>
      <c r="J16" s="593"/>
      <c r="K16" s="593"/>
      <c r="L16" s="593"/>
    </row>
    <row r="17" spans="1:12" ht="21.75" customHeight="1" x14ac:dyDescent="0.25">
      <c r="A17" s="58">
        <v>11</v>
      </c>
      <c r="B17" s="71" t="s">
        <v>345</v>
      </c>
      <c r="C17" s="597">
        <v>22</v>
      </c>
      <c r="D17" s="596">
        <f t="shared" si="0"/>
        <v>88</v>
      </c>
      <c r="E17" s="601" t="s">
        <v>636</v>
      </c>
      <c r="F17" s="601"/>
      <c r="G17" s="597">
        <v>0</v>
      </c>
      <c r="H17" s="597">
        <v>20</v>
      </c>
      <c r="I17" s="597">
        <v>53</v>
      </c>
      <c r="J17" s="596">
        <v>15</v>
      </c>
      <c r="K17" s="596"/>
      <c r="L17" s="596"/>
    </row>
    <row r="18" spans="1:12" ht="21.75" customHeight="1" x14ac:dyDescent="0.25">
      <c r="A18" s="58">
        <v>12</v>
      </c>
      <c r="B18" s="68" t="s">
        <v>595</v>
      </c>
      <c r="C18" s="597">
        <v>53</v>
      </c>
      <c r="D18" s="596">
        <f t="shared" si="0"/>
        <v>212</v>
      </c>
      <c r="E18" s="71"/>
      <c r="F18" s="71"/>
      <c r="G18" s="593"/>
      <c r="H18" s="593"/>
      <c r="I18" s="593"/>
      <c r="J18" s="593"/>
      <c r="K18" s="593"/>
      <c r="L18" s="593"/>
    </row>
    <row r="19" spans="1:12" ht="21.75" customHeight="1" thickBot="1" x14ac:dyDescent="0.3">
      <c r="A19" s="18">
        <v>13</v>
      </c>
      <c r="B19" s="68" t="s">
        <v>619</v>
      </c>
      <c r="C19" s="598">
        <v>5</v>
      </c>
      <c r="D19" s="600">
        <v>5</v>
      </c>
      <c r="E19" s="69"/>
      <c r="F19" s="69"/>
      <c r="G19" s="594"/>
      <c r="H19" s="594"/>
      <c r="I19" s="594"/>
      <c r="J19" s="594"/>
      <c r="K19" s="594"/>
      <c r="L19" s="594"/>
    </row>
    <row r="20" spans="1:12" ht="27" customHeight="1" x14ac:dyDescent="0.25">
      <c r="A20" s="666" t="s">
        <v>47</v>
      </c>
      <c r="B20" s="667"/>
      <c r="C20" s="545"/>
      <c r="D20" s="545"/>
      <c r="E20" s="545"/>
      <c r="F20" s="545"/>
      <c r="G20" s="545"/>
      <c r="H20" s="545"/>
      <c r="I20" s="545"/>
      <c r="J20" s="545"/>
      <c r="K20" s="545"/>
      <c r="L20" s="545"/>
    </row>
    <row r="21" spans="1:12" ht="25.5" customHeight="1" x14ac:dyDescent="0.25">
      <c r="A21" s="60">
        <v>1</v>
      </c>
      <c r="B21" s="79" t="s">
        <v>177</v>
      </c>
      <c r="C21" s="604">
        <v>13</v>
      </c>
      <c r="D21" s="53"/>
      <c r="E21" s="669"/>
      <c r="F21" s="799"/>
      <c r="G21" s="799"/>
      <c r="H21" s="799"/>
      <c r="I21" s="799"/>
      <c r="J21" s="799"/>
      <c r="K21" s="799"/>
      <c r="L21" s="670"/>
    </row>
    <row r="22" spans="1:12" ht="25.5" customHeight="1" x14ac:dyDescent="0.25">
      <c r="A22" s="9">
        <v>2</v>
      </c>
      <c r="B22" s="54" t="s">
        <v>9</v>
      </c>
      <c r="C22" s="605">
        <v>20</v>
      </c>
      <c r="D22" s="54"/>
      <c r="E22" s="671"/>
      <c r="F22" s="800"/>
      <c r="G22" s="800"/>
      <c r="H22" s="800"/>
      <c r="I22" s="800"/>
      <c r="J22" s="800"/>
      <c r="K22" s="800"/>
      <c r="L22" s="672"/>
    </row>
    <row r="23" spans="1:12" ht="45.75" customHeight="1" x14ac:dyDescent="0.25">
      <c r="A23" s="9">
        <v>3</v>
      </c>
      <c r="B23" s="54" t="s">
        <v>10</v>
      </c>
      <c r="C23" s="605">
        <v>19</v>
      </c>
      <c r="D23" s="611" t="s">
        <v>643</v>
      </c>
      <c r="E23" s="671"/>
      <c r="F23" s="800"/>
      <c r="G23" s="800"/>
      <c r="H23" s="800"/>
      <c r="I23" s="800"/>
      <c r="J23" s="800"/>
      <c r="K23" s="800"/>
      <c r="L23" s="672"/>
    </row>
    <row r="24" spans="1:12" ht="25.5" customHeight="1" x14ac:dyDescent="0.25">
      <c r="A24" s="9">
        <v>4</v>
      </c>
      <c r="B24" s="54" t="s">
        <v>11</v>
      </c>
      <c r="C24" s="605">
        <v>5</v>
      </c>
      <c r="D24" s="54"/>
      <c r="E24" s="671"/>
      <c r="F24" s="800"/>
      <c r="G24" s="800"/>
      <c r="H24" s="800"/>
      <c r="I24" s="800"/>
      <c r="J24" s="800"/>
      <c r="K24" s="800"/>
      <c r="L24" s="672"/>
    </row>
    <row r="25" spans="1:12" ht="25.5" customHeight="1" x14ac:dyDescent="0.25">
      <c r="A25" s="9">
        <v>5</v>
      </c>
      <c r="B25" s="75" t="s">
        <v>12</v>
      </c>
      <c r="C25" s="605">
        <v>13</v>
      </c>
      <c r="D25" s="54"/>
      <c r="E25" s="671"/>
      <c r="F25" s="800"/>
      <c r="G25" s="800"/>
      <c r="H25" s="800"/>
      <c r="I25" s="800"/>
      <c r="J25" s="800"/>
      <c r="K25" s="800"/>
      <c r="L25" s="672"/>
    </row>
    <row r="26" spans="1:12" ht="25.5" customHeight="1" x14ac:dyDescent="0.25">
      <c r="A26" s="9">
        <v>6</v>
      </c>
      <c r="B26" s="53" t="s">
        <v>13</v>
      </c>
      <c r="C26" s="606">
        <v>20</v>
      </c>
      <c r="D26" s="53"/>
      <c r="E26" s="671"/>
      <c r="F26" s="800"/>
      <c r="G26" s="800"/>
      <c r="H26" s="800"/>
      <c r="I26" s="800"/>
      <c r="J26" s="800"/>
      <c r="K26" s="800"/>
      <c r="L26" s="672"/>
    </row>
    <row r="27" spans="1:12" ht="25.5" customHeight="1" x14ac:dyDescent="0.25">
      <c r="A27" s="9">
        <v>7</v>
      </c>
      <c r="B27" s="53" t="s">
        <v>15</v>
      </c>
      <c r="C27" s="606">
        <v>32</v>
      </c>
      <c r="D27" s="53"/>
      <c r="E27" s="671"/>
      <c r="F27" s="800"/>
      <c r="G27" s="800"/>
      <c r="H27" s="800"/>
      <c r="I27" s="800"/>
      <c r="J27" s="800"/>
      <c r="K27" s="800"/>
      <c r="L27" s="672"/>
    </row>
    <row r="28" spans="1:12" ht="25.5" customHeight="1" x14ac:dyDescent="0.25">
      <c r="A28" s="9">
        <v>8</v>
      </c>
      <c r="B28" s="54" t="s">
        <v>16</v>
      </c>
      <c r="C28" s="605">
        <v>9</v>
      </c>
      <c r="D28" s="54"/>
      <c r="E28" s="671"/>
      <c r="F28" s="800"/>
      <c r="G28" s="800"/>
      <c r="H28" s="800"/>
      <c r="I28" s="800"/>
      <c r="J28" s="800"/>
      <c r="K28" s="800"/>
      <c r="L28" s="672"/>
    </row>
    <row r="29" spans="1:12" ht="25.5" customHeight="1" x14ac:dyDescent="0.25">
      <c r="A29" s="9">
        <v>9</v>
      </c>
      <c r="B29" s="54" t="s">
        <v>216</v>
      </c>
      <c r="C29" s="605">
        <v>3</v>
      </c>
      <c r="D29" s="54"/>
      <c r="E29" s="671"/>
      <c r="F29" s="800"/>
      <c r="G29" s="800"/>
      <c r="H29" s="800"/>
      <c r="I29" s="800"/>
      <c r="J29" s="800"/>
      <c r="K29" s="800"/>
      <c r="L29" s="672"/>
    </row>
    <row r="30" spans="1:12" ht="25.5" customHeight="1" x14ac:dyDescent="0.25">
      <c r="A30" s="9">
        <v>10</v>
      </c>
      <c r="B30" s="54" t="s">
        <v>597</v>
      </c>
      <c r="C30" s="605">
        <v>11</v>
      </c>
      <c r="D30" s="54"/>
      <c r="E30" s="671"/>
      <c r="F30" s="800"/>
      <c r="G30" s="800"/>
      <c r="H30" s="800"/>
      <c r="I30" s="800"/>
      <c r="J30" s="800"/>
      <c r="K30" s="800"/>
      <c r="L30" s="672"/>
    </row>
    <row r="31" spans="1:12" ht="25.5" customHeight="1" x14ac:dyDescent="0.25">
      <c r="A31" s="9">
        <v>11</v>
      </c>
      <c r="B31" s="54" t="s">
        <v>17</v>
      </c>
      <c r="C31" s="605">
        <v>0</v>
      </c>
      <c r="D31" s="54"/>
      <c r="E31" s="671"/>
      <c r="F31" s="800"/>
      <c r="G31" s="800"/>
      <c r="H31" s="800"/>
      <c r="I31" s="800"/>
      <c r="J31" s="800"/>
      <c r="K31" s="800"/>
      <c r="L31" s="672"/>
    </row>
    <row r="32" spans="1:12" ht="25.5" customHeight="1" x14ac:dyDescent="0.25">
      <c r="A32" s="9">
        <v>12</v>
      </c>
      <c r="B32" s="54" t="s">
        <v>18</v>
      </c>
      <c r="C32" s="605">
        <v>9</v>
      </c>
      <c r="D32" s="54"/>
      <c r="E32" s="671"/>
      <c r="F32" s="800"/>
      <c r="G32" s="800"/>
      <c r="H32" s="800"/>
      <c r="I32" s="800"/>
      <c r="J32" s="800"/>
      <c r="K32" s="800"/>
      <c r="L32" s="672"/>
    </row>
    <row r="33" spans="1:12" ht="25.5" customHeight="1" x14ac:dyDescent="0.25">
      <c r="A33" s="58">
        <v>13</v>
      </c>
      <c r="B33" s="81" t="s">
        <v>14</v>
      </c>
      <c r="C33" s="607">
        <v>14</v>
      </c>
      <c r="D33" s="53"/>
      <c r="E33" s="671"/>
      <c r="F33" s="800"/>
      <c r="G33" s="800"/>
      <c r="H33" s="800"/>
      <c r="I33" s="800"/>
      <c r="J33" s="800"/>
      <c r="K33" s="800"/>
      <c r="L33" s="672"/>
    </row>
    <row r="34" spans="1:12" ht="25.5" customHeight="1" thickBot="1" x14ac:dyDescent="0.3">
      <c r="A34" s="58">
        <v>14</v>
      </c>
      <c r="B34" s="81" t="s">
        <v>218</v>
      </c>
      <c r="C34" s="607">
        <v>8</v>
      </c>
      <c r="D34" s="603"/>
      <c r="E34" s="673"/>
      <c r="F34" s="801"/>
      <c r="G34" s="801"/>
      <c r="H34" s="801"/>
      <c r="I34" s="801"/>
      <c r="J34" s="801"/>
      <c r="K34" s="801"/>
      <c r="L34" s="674"/>
    </row>
    <row r="35" spans="1:12" ht="25.5" customHeight="1" x14ac:dyDescent="0.25">
      <c r="A35" s="675" t="s">
        <v>49</v>
      </c>
      <c r="B35" s="676"/>
      <c r="C35" s="541"/>
      <c r="D35" s="602"/>
      <c r="E35" s="541"/>
      <c r="F35" s="589"/>
      <c r="G35" s="589"/>
      <c r="H35" s="589"/>
      <c r="I35" s="589"/>
      <c r="J35" s="589"/>
      <c r="K35" s="589"/>
      <c r="L35" s="541"/>
    </row>
    <row r="36" spans="1:12" ht="25.5" customHeight="1" x14ac:dyDescent="0.25">
      <c r="A36" s="60">
        <v>1</v>
      </c>
      <c r="B36" s="67" t="s">
        <v>598</v>
      </c>
      <c r="C36" s="600">
        <v>11</v>
      </c>
      <c r="D36" s="596">
        <f>C36*4</f>
        <v>44</v>
      </c>
      <c r="E36" s="567"/>
      <c r="F36" s="567"/>
      <c r="G36" s="567"/>
      <c r="H36" s="567"/>
      <c r="I36" s="567"/>
      <c r="J36" s="567"/>
      <c r="K36" s="567"/>
      <c r="L36" s="567"/>
    </row>
    <row r="37" spans="1:12" ht="25.5" customHeight="1" x14ac:dyDescent="0.25">
      <c r="A37" s="9">
        <v>2</v>
      </c>
      <c r="B37" s="68" t="s">
        <v>59</v>
      </c>
      <c r="C37" s="596">
        <v>15</v>
      </c>
      <c r="D37" s="596">
        <f t="shared" ref="D37:D51" si="1">C37*4</f>
        <v>60</v>
      </c>
      <c r="E37" s="567"/>
      <c r="F37" s="567"/>
      <c r="G37" s="567"/>
      <c r="H37" s="567"/>
      <c r="I37" s="567"/>
      <c r="J37" s="567"/>
      <c r="K37" s="567"/>
      <c r="L37" s="567"/>
    </row>
    <row r="38" spans="1:12" ht="25.5" customHeight="1" x14ac:dyDescent="0.25">
      <c r="A38" s="9">
        <v>3</v>
      </c>
      <c r="B38" s="68" t="s">
        <v>599</v>
      </c>
      <c r="C38" s="596">
        <v>13</v>
      </c>
      <c r="D38" s="596">
        <f t="shared" si="1"/>
        <v>52</v>
      </c>
      <c r="E38" s="567"/>
      <c r="F38" s="567"/>
      <c r="G38" s="567"/>
      <c r="H38" s="567"/>
      <c r="I38" s="567"/>
      <c r="J38" s="567"/>
      <c r="K38" s="567"/>
      <c r="L38" s="567"/>
    </row>
    <row r="39" spans="1:12" ht="25.5" customHeight="1" x14ac:dyDescent="0.25">
      <c r="A39" s="9">
        <v>4</v>
      </c>
      <c r="B39" s="68" t="s">
        <v>60</v>
      </c>
      <c r="C39" s="596">
        <v>17</v>
      </c>
      <c r="D39" s="596">
        <f t="shared" si="1"/>
        <v>68</v>
      </c>
      <c r="E39" s="567"/>
      <c r="F39" s="567"/>
      <c r="G39" s="567"/>
      <c r="H39" s="567"/>
      <c r="I39" s="567"/>
      <c r="J39" s="567"/>
      <c r="K39" s="567"/>
      <c r="L39" s="567"/>
    </row>
    <row r="40" spans="1:12" ht="25.5" customHeight="1" x14ac:dyDescent="0.25">
      <c r="A40" s="9">
        <v>5</v>
      </c>
      <c r="B40" s="68" t="s">
        <v>609</v>
      </c>
      <c r="C40" s="596">
        <v>3</v>
      </c>
      <c r="D40" s="596">
        <f t="shared" si="1"/>
        <v>12</v>
      </c>
      <c r="E40" s="567"/>
      <c r="F40" s="567"/>
      <c r="G40" s="567"/>
      <c r="H40" s="567"/>
      <c r="I40" s="567"/>
      <c r="J40" s="567"/>
      <c r="K40" s="567"/>
      <c r="L40" s="567"/>
    </row>
    <row r="41" spans="1:12" ht="25.5" customHeight="1" x14ac:dyDescent="0.25">
      <c r="A41" s="9">
        <v>6</v>
      </c>
      <c r="B41" s="68" t="s">
        <v>61</v>
      </c>
      <c r="C41" s="596">
        <v>31</v>
      </c>
      <c r="D41" s="596">
        <f t="shared" si="1"/>
        <v>124</v>
      </c>
      <c r="E41" s="567"/>
      <c r="F41" s="567"/>
      <c r="G41" s="567"/>
      <c r="H41" s="567"/>
      <c r="I41" s="567"/>
      <c r="J41" s="567"/>
      <c r="K41" s="567"/>
      <c r="L41" s="567"/>
    </row>
    <row r="42" spans="1:12" ht="25.5" customHeight="1" x14ac:dyDescent="0.25">
      <c r="A42" s="9">
        <v>7</v>
      </c>
      <c r="B42" s="68" t="s">
        <v>62</v>
      </c>
      <c r="C42" s="596">
        <v>18</v>
      </c>
      <c r="D42" s="596">
        <f t="shared" si="1"/>
        <v>72</v>
      </c>
      <c r="E42" s="567"/>
      <c r="F42" s="567"/>
      <c r="G42" s="567"/>
      <c r="H42" s="567"/>
      <c r="I42" s="567"/>
      <c r="J42" s="567"/>
      <c r="K42" s="567"/>
      <c r="L42" s="567"/>
    </row>
    <row r="43" spans="1:12" ht="25.5" customHeight="1" x14ac:dyDescent="0.25">
      <c r="A43" s="9">
        <v>8</v>
      </c>
      <c r="B43" s="6" t="s">
        <v>63</v>
      </c>
      <c r="C43" s="596">
        <v>31</v>
      </c>
      <c r="D43" s="596">
        <f t="shared" si="1"/>
        <v>124</v>
      </c>
      <c r="E43" s="68" t="s">
        <v>637</v>
      </c>
      <c r="F43" s="609"/>
      <c r="G43" s="567"/>
      <c r="H43" s="567"/>
      <c r="I43" s="567"/>
      <c r="J43" s="567"/>
      <c r="K43" s="567"/>
      <c r="L43" s="567"/>
    </row>
    <row r="44" spans="1:12" ht="25.5" customHeight="1" x14ac:dyDescent="0.25">
      <c r="A44" s="9">
        <v>9</v>
      </c>
      <c r="B44" s="71" t="s">
        <v>627</v>
      </c>
      <c r="C44" s="597">
        <v>19</v>
      </c>
      <c r="D44" s="596">
        <f t="shared" si="1"/>
        <v>76</v>
      </c>
      <c r="E44" s="567" t="s">
        <v>638</v>
      </c>
      <c r="F44" s="567"/>
      <c r="G44" s="567"/>
      <c r="H44" s="567"/>
      <c r="I44" s="567"/>
      <c r="J44" s="567"/>
      <c r="K44" s="567"/>
      <c r="L44" s="567"/>
    </row>
    <row r="45" spans="1:12" ht="25.5" customHeight="1" x14ac:dyDescent="0.25">
      <c r="A45" s="9">
        <v>10</v>
      </c>
      <c r="B45" s="68" t="s">
        <v>40</v>
      </c>
      <c r="C45" s="596">
        <v>6</v>
      </c>
      <c r="D45" s="596">
        <f t="shared" si="1"/>
        <v>24</v>
      </c>
      <c r="E45" s="567"/>
      <c r="F45" s="567"/>
      <c r="G45" s="567"/>
      <c r="H45" s="567"/>
      <c r="I45" s="567"/>
      <c r="J45" s="567"/>
      <c r="K45" s="567"/>
      <c r="L45" s="567"/>
    </row>
    <row r="46" spans="1:12" ht="25.5" customHeight="1" x14ac:dyDescent="0.25">
      <c r="A46" s="9">
        <v>11</v>
      </c>
      <c r="B46" s="68" t="s">
        <v>41</v>
      </c>
      <c r="C46" s="596">
        <v>1</v>
      </c>
      <c r="D46" s="596">
        <f t="shared" si="1"/>
        <v>4</v>
      </c>
      <c r="E46" s="567"/>
      <c r="F46" s="567"/>
      <c r="G46" s="567"/>
      <c r="H46" s="567"/>
      <c r="I46" s="567"/>
      <c r="J46" s="567"/>
      <c r="K46" s="567"/>
      <c r="L46" s="567"/>
    </row>
    <row r="47" spans="1:12" ht="25.5" customHeight="1" x14ac:dyDescent="0.25">
      <c r="A47" s="9">
        <v>12</v>
      </c>
      <c r="B47" s="68" t="s">
        <v>42</v>
      </c>
      <c r="C47" s="596">
        <v>6</v>
      </c>
      <c r="D47" s="596">
        <f t="shared" si="1"/>
        <v>24</v>
      </c>
      <c r="E47" s="567"/>
      <c r="F47" s="567"/>
      <c r="G47" s="567"/>
      <c r="H47" s="567"/>
      <c r="I47" s="567"/>
      <c r="J47" s="567"/>
      <c r="K47" s="567"/>
      <c r="L47" s="567"/>
    </row>
    <row r="48" spans="1:12" ht="25.5" customHeight="1" x14ac:dyDescent="0.25">
      <c r="A48" s="9">
        <v>13</v>
      </c>
      <c r="B48" s="68" t="s">
        <v>43</v>
      </c>
      <c r="C48" s="596">
        <v>5</v>
      </c>
      <c r="D48" s="596">
        <f t="shared" si="1"/>
        <v>20</v>
      </c>
      <c r="E48" s="567"/>
      <c r="F48" s="567"/>
      <c r="G48" s="567"/>
      <c r="H48" s="567"/>
      <c r="I48" s="567"/>
      <c r="J48" s="567"/>
      <c r="K48" s="567"/>
      <c r="L48" s="567"/>
    </row>
    <row r="49" spans="1:13" ht="25.5" customHeight="1" x14ac:dyDescent="0.25">
      <c r="A49" s="9">
        <v>14</v>
      </c>
      <c r="B49" s="68" t="s">
        <v>596</v>
      </c>
      <c r="C49" s="597">
        <v>55</v>
      </c>
      <c r="D49" s="596">
        <f t="shared" si="1"/>
        <v>220</v>
      </c>
      <c r="E49" s="567"/>
      <c r="F49" s="567"/>
      <c r="G49" s="567"/>
      <c r="H49" s="567"/>
      <c r="I49" s="567"/>
      <c r="J49" s="567"/>
      <c r="K49" s="567"/>
      <c r="L49" s="567"/>
    </row>
    <row r="50" spans="1:13" ht="25.5" customHeight="1" x14ac:dyDescent="0.25">
      <c r="A50" s="58">
        <v>15</v>
      </c>
      <c r="B50" s="71" t="s">
        <v>623</v>
      </c>
      <c r="C50" s="597">
        <v>4</v>
      </c>
      <c r="D50" s="596">
        <f t="shared" si="1"/>
        <v>16</v>
      </c>
      <c r="E50" s="567"/>
      <c r="F50" s="567"/>
      <c r="G50" s="567"/>
      <c r="H50" s="567"/>
      <c r="I50" s="567"/>
      <c r="J50" s="567"/>
      <c r="K50" s="567"/>
      <c r="L50" s="567"/>
    </row>
    <row r="51" spans="1:13" ht="30" customHeight="1" x14ac:dyDescent="0.25">
      <c r="A51" s="58">
        <v>16</v>
      </c>
      <c r="B51" s="78" t="s">
        <v>178</v>
      </c>
      <c r="C51" s="608">
        <v>20</v>
      </c>
      <c r="D51" s="596">
        <f t="shared" si="1"/>
        <v>80</v>
      </c>
      <c r="E51" s="567"/>
      <c r="F51" s="567"/>
      <c r="G51" s="567"/>
      <c r="H51" s="567"/>
      <c r="I51" s="567"/>
      <c r="J51" s="567"/>
      <c r="K51" s="567"/>
      <c r="L51" s="567"/>
    </row>
    <row r="52" spans="1:13" ht="25.5" customHeight="1" x14ac:dyDescent="0.25">
      <c r="A52" s="657" t="s">
        <v>37</v>
      </c>
      <c r="B52" s="657"/>
      <c r="C52" s="543"/>
      <c r="D52" s="590"/>
      <c r="E52" s="543"/>
      <c r="F52" s="590"/>
      <c r="G52" s="590"/>
      <c r="H52" s="590"/>
      <c r="I52" s="590"/>
      <c r="J52" s="590"/>
      <c r="K52" s="590"/>
      <c r="L52" s="543"/>
    </row>
    <row r="53" spans="1:13" ht="25.5" customHeight="1" x14ac:dyDescent="0.25">
      <c r="A53" s="30">
        <v>1</v>
      </c>
      <c r="B53" s="54" t="s">
        <v>65</v>
      </c>
      <c r="C53" s="612">
        <v>25</v>
      </c>
      <c r="D53" s="605">
        <f>C53*4</f>
        <v>100</v>
      </c>
      <c r="E53" s="658"/>
      <c r="F53" s="795"/>
      <c r="G53" s="795"/>
      <c r="H53" s="795"/>
      <c r="I53" s="795"/>
      <c r="J53" s="795"/>
      <c r="K53" s="795"/>
      <c r="L53" s="659"/>
    </row>
    <row r="54" spans="1:13" ht="25.5" customHeight="1" x14ac:dyDescent="0.25">
      <c r="A54" s="30">
        <v>2</v>
      </c>
      <c r="B54" s="54" t="s">
        <v>66</v>
      </c>
      <c r="C54" s="612">
        <v>17</v>
      </c>
      <c r="D54" s="605">
        <f t="shared" ref="D54:D61" si="2">C54*4</f>
        <v>68</v>
      </c>
      <c r="E54" s="660"/>
      <c r="F54" s="796"/>
      <c r="G54" s="796"/>
      <c r="H54" s="796"/>
      <c r="I54" s="796"/>
      <c r="J54" s="796"/>
      <c r="K54" s="796"/>
      <c r="L54" s="661"/>
    </row>
    <row r="55" spans="1:13" ht="25.5" customHeight="1" x14ac:dyDescent="0.25">
      <c r="A55" s="30">
        <v>3</v>
      </c>
      <c r="B55" s="73" t="s">
        <v>39</v>
      </c>
      <c r="C55" s="613">
        <v>21</v>
      </c>
      <c r="D55" s="605">
        <f t="shared" si="2"/>
        <v>84</v>
      </c>
      <c r="E55" s="660"/>
      <c r="F55" s="796"/>
      <c r="G55" s="796"/>
      <c r="H55" s="796"/>
      <c r="I55" s="796"/>
      <c r="J55" s="796"/>
      <c r="K55" s="796"/>
      <c r="L55" s="661"/>
    </row>
    <row r="56" spans="1:13" ht="25.5" customHeight="1" x14ac:dyDescent="0.25">
      <c r="A56" s="30">
        <v>4</v>
      </c>
      <c r="B56" s="72" t="s">
        <v>67</v>
      </c>
      <c r="C56" s="613">
        <v>4</v>
      </c>
      <c r="D56" s="605">
        <f t="shared" si="2"/>
        <v>16</v>
      </c>
      <c r="E56" s="660"/>
      <c r="F56" s="796"/>
      <c r="G56" s="796"/>
      <c r="H56" s="796"/>
      <c r="I56" s="796"/>
      <c r="J56" s="796"/>
      <c r="K56" s="796"/>
      <c r="L56" s="661"/>
    </row>
    <row r="57" spans="1:13" ht="25.5" customHeight="1" x14ac:dyDescent="0.25">
      <c r="A57" s="30">
        <v>5</v>
      </c>
      <c r="B57" s="73" t="s">
        <v>68</v>
      </c>
      <c r="C57" s="614">
        <v>12</v>
      </c>
      <c r="D57" s="605">
        <f t="shared" si="2"/>
        <v>48</v>
      </c>
      <c r="E57" s="660"/>
      <c r="F57" s="796"/>
      <c r="G57" s="796"/>
      <c r="H57" s="796"/>
      <c r="I57" s="796"/>
      <c r="J57" s="796"/>
      <c r="K57" s="796"/>
      <c r="L57" s="661"/>
    </row>
    <row r="58" spans="1:13" ht="25.5" customHeight="1" x14ac:dyDescent="0.25">
      <c r="A58" s="30">
        <v>6</v>
      </c>
      <c r="B58" s="72" t="s">
        <v>626</v>
      </c>
      <c r="C58" s="613">
        <v>26</v>
      </c>
      <c r="D58" s="605">
        <f t="shared" si="2"/>
        <v>104</v>
      </c>
      <c r="E58" s="660"/>
      <c r="F58" s="796"/>
      <c r="G58" s="796"/>
      <c r="H58" s="796"/>
      <c r="I58" s="796"/>
      <c r="J58" s="796"/>
      <c r="K58" s="796"/>
      <c r="L58" s="661"/>
    </row>
    <row r="59" spans="1:13" ht="28.5" customHeight="1" x14ac:dyDescent="0.25">
      <c r="A59" s="30">
        <v>7</v>
      </c>
      <c r="B59" s="587" t="s">
        <v>74</v>
      </c>
      <c r="C59" s="615">
        <v>10</v>
      </c>
      <c r="D59" s="605">
        <f t="shared" si="2"/>
        <v>40</v>
      </c>
      <c r="E59" s="660"/>
      <c r="F59" s="796"/>
      <c r="G59" s="796"/>
      <c r="H59" s="796"/>
      <c r="I59" s="796"/>
      <c r="J59" s="796"/>
      <c r="K59" s="796"/>
      <c r="L59" s="661"/>
    </row>
    <row r="60" spans="1:13" ht="25.5" customHeight="1" x14ac:dyDescent="0.25">
      <c r="A60" s="10">
        <v>8</v>
      </c>
      <c r="B60" s="81" t="s">
        <v>182</v>
      </c>
      <c r="C60" s="616">
        <v>7</v>
      </c>
      <c r="D60" s="605">
        <f t="shared" si="2"/>
        <v>28</v>
      </c>
      <c r="E60" s="660"/>
      <c r="F60" s="796"/>
      <c r="G60" s="796"/>
      <c r="H60" s="796"/>
      <c r="I60" s="796"/>
      <c r="J60" s="796"/>
      <c r="K60" s="796"/>
      <c r="L60" s="661"/>
    </row>
    <row r="61" spans="1:13" ht="25.5" customHeight="1" x14ac:dyDescent="0.25">
      <c r="A61" s="10">
        <v>9</v>
      </c>
      <c r="B61" s="549" t="s">
        <v>601</v>
      </c>
      <c r="C61" s="617">
        <v>5</v>
      </c>
      <c r="D61" s="605">
        <f t="shared" si="2"/>
        <v>20</v>
      </c>
      <c r="E61" s="662"/>
      <c r="F61" s="797"/>
      <c r="G61" s="797"/>
      <c r="H61" s="797"/>
      <c r="I61" s="797"/>
      <c r="J61" s="797"/>
      <c r="K61" s="797"/>
      <c r="L61" s="663"/>
    </row>
    <row r="63" spans="1:13" ht="23.25" customHeight="1" x14ac:dyDescent="0.25">
      <c r="A63" s="3"/>
      <c r="B63" s="588" t="s">
        <v>629</v>
      </c>
      <c r="C63" s="588"/>
      <c r="D63" s="588"/>
      <c r="E63" s="588"/>
      <c r="F63" s="588"/>
      <c r="G63" s="588"/>
      <c r="H63" s="588"/>
      <c r="I63" s="588"/>
      <c r="J63" s="588"/>
      <c r="K63" s="588"/>
      <c r="L63" s="588"/>
      <c r="M63" s="3"/>
    </row>
    <row r="64" spans="1:13" ht="22.5" customHeight="1" x14ac:dyDescent="0.25">
      <c r="A64" s="3"/>
      <c r="B64" s="588" t="s">
        <v>174</v>
      </c>
      <c r="C64" s="588"/>
      <c r="D64" s="588"/>
      <c r="E64" s="588"/>
      <c r="F64" s="588"/>
      <c r="G64" s="588"/>
      <c r="H64" s="588"/>
      <c r="I64" s="588"/>
      <c r="J64" s="588"/>
      <c r="K64" s="588"/>
      <c r="L64" s="588"/>
      <c r="M64" s="3"/>
    </row>
    <row r="65" spans="1:13" x14ac:dyDescent="0.25">
      <c r="A65" s="3"/>
      <c r="B65" s="588" t="s">
        <v>179</v>
      </c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3"/>
    </row>
    <row r="66" spans="1:13" x14ac:dyDescent="0.25">
      <c r="A66" s="3"/>
      <c r="B66" s="3"/>
      <c r="C66" s="3"/>
      <c r="E66" s="3"/>
      <c r="L66" s="3" t="s">
        <v>628</v>
      </c>
      <c r="M66" s="3"/>
    </row>
  </sheetData>
  <mergeCells count="17">
    <mergeCell ref="K3:K6"/>
    <mergeCell ref="L3:L6"/>
    <mergeCell ref="A1:L2"/>
    <mergeCell ref="A35:B35"/>
    <mergeCell ref="A52:B52"/>
    <mergeCell ref="E53:L61"/>
    <mergeCell ref="A3:B5"/>
    <mergeCell ref="C3:C6"/>
    <mergeCell ref="A20:B20"/>
    <mergeCell ref="E21:L34"/>
    <mergeCell ref="D3:D6"/>
    <mergeCell ref="G5:G6"/>
    <mergeCell ref="H5:H6"/>
    <mergeCell ref="E3:F6"/>
    <mergeCell ref="I5:I6"/>
    <mergeCell ref="J5:J6"/>
    <mergeCell ref="G3:J4"/>
  </mergeCells>
  <pageMargins left="0.19685039370078741" right="0.19685039370078741" top="0.19685039370078741" bottom="0.19685039370078741" header="0.19685039370078741" footer="0.19685039370078741"/>
  <pageSetup paperSize="9" scale="7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5"/>
  <sheetViews>
    <sheetView showGridLines="0" topLeftCell="B1" workbookViewId="0">
      <selection activeCell="G11" sqref="G11"/>
    </sheetView>
  </sheetViews>
  <sheetFormatPr defaultRowHeight="15" x14ac:dyDescent="0.25"/>
  <cols>
    <col min="1" max="1" width="6" style="468" hidden="1" customWidth="1"/>
    <col min="2" max="2" width="8.42578125" style="23" customWidth="1"/>
    <col min="3" max="3" width="38.85546875" style="468" bestFit="1" customWidth="1"/>
    <col min="4" max="4" width="5.7109375" style="23" bestFit="1" customWidth="1"/>
    <col min="5" max="5" width="7.85546875" style="23" bestFit="1" customWidth="1"/>
    <col min="6" max="6" width="9.7109375" style="130" bestFit="1" customWidth="1"/>
    <col min="7" max="7" width="9.140625" style="130" bestFit="1" customWidth="1"/>
    <col min="8" max="15" width="9.5703125" style="130" customWidth="1"/>
    <col min="16" max="16" width="9.7109375" style="130" customWidth="1"/>
    <col min="17" max="17" width="5.7109375" style="23" bestFit="1" customWidth="1"/>
    <col min="18" max="18" width="7.85546875" style="23" bestFit="1" customWidth="1"/>
    <col min="19" max="19" width="9.7109375" style="23" bestFit="1" customWidth="1"/>
    <col min="20" max="20" width="7.85546875" style="23" customWidth="1"/>
    <col min="21" max="21" width="9.7109375" style="23" customWidth="1"/>
    <col min="22" max="22" width="8.140625" style="23" bestFit="1" customWidth="1"/>
    <col min="23" max="23" width="9.7109375" style="23" customWidth="1"/>
    <col min="24" max="24" width="7.85546875" style="23" customWidth="1"/>
    <col min="25" max="25" width="9.5703125" style="23" customWidth="1"/>
    <col min="26" max="26" width="8.140625" style="23" bestFit="1" customWidth="1"/>
    <col min="27" max="27" width="9.42578125" style="23" customWidth="1"/>
    <col min="28" max="28" width="7.85546875" style="23" customWidth="1"/>
    <col min="29" max="29" width="9.7109375" style="23" bestFit="1" customWidth="1"/>
    <col min="30" max="30" width="5.7109375" style="23" bestFit="1" customWidth="1"/>
    <col min="31" max="31" width="7.85546875" style="23" bestFit="1" customWidth="1"/>
    <col min="32" max="32" width="9.42578125" style="23" customWidth="1"/>
    <col min="33" max="33" width="7.85546875" style="23" customWidth="1"/>
    <col min="34" max="34" width="9.7109375" style="23" customWidth="1"/>
    <col min="35" max="35" width="7.85546875" style="23" customWidth="1"/>
    <col min="36" max="36" width="9.42578125" style="23" customWidth="1"/>
    <col min="37" max="37" width="7.85546875" style="23" customWidth="1"/>
    <col min="38" max="38" width="9.7109375" style="23" customWidth="1"/>
    <col min="39" max="39" width="8.140625" style="23" bestFit="1" customWidth="1"/>
    <col min="40" max="40" width="9.5703125" style="23" customWidth="1"/>
    <col min="41" max="41" width="9.140625" style="23" customWidth="1"/>
    <col min="42" max="42" width="9.7109375" style="23" bestFit="1" customWidth="1"/>
    <col min="43" max="43" width="5.140625" style="23" bestFit="1" customWidth="1"/>
    <col min="44" max="44" width="7.85546875" style="23" bestFit="1" customWidth="1"/>
    <col min="45" max="45" width="9.7109375" style="23" customWidth="1"/>
    <col min="46" max="46" width="7.85546875" style="23" customWidth="1"/>
    <col min="47" max="47" width="9.5703125" style="23" customWidth="1"/>
    <col min="48" max="48" width="7.85546875" style="23" customWidth="1"/>
    <col min="49" max="49" width="9.42578125" style="23" customWidth="1"/>
    <col min="50" max="50" width="7.85546875" style="23" customWidth="1"/>
    <col min="51" max="51" width="9.5703125" style="23" customWidth="1"/>
    <col min="52" max="52" width="7.85546875" style="23" customWidth="1"/>
    <col min="53" max="53" width="9.5703125" style="23" customWidth="1"/>
    <col min="54" max="54" width="7.85546875" style="23" customWidth="1"/>
    <col min="55" max="55" width="9.7109375" style="23" bestFit="1" customWidth="1"/>
    <col min="56" max="56" width="5.7109375" style="23" bestFit="1" customWidth="1"/>
    <col min="57" max="57" width="7.85546875" style="23" bestFit="1" customWidth="1"/>
    <col min="58" max="58" width="9.7109375" style="23" bestFit="1" customWidth="1"/>
    <col min="59" max="59" width="7.85546875" style="23" bestFit="1" customWidth="1"/>
    <col min="60" max="64" width="9.5703125" style="23" customWidth="1"/>
    <col min="65" max="65" width="7.85546875" style="23" bestFit="1" customWidth="1"/>
    <col min="66" max="66" width="9.7109375" style="23" customWidth="1"/>
    <col min="67" max="67" width="7.85546875" style="23" bestFit="1" customWidth="1"/>
    <col min="68" max="68" width="9.7109375" style="23" bestFit="1" customWidth="1"/>
    <col min="69" max="69" width="9.85546875" style="23" customWidth="1"/>
    <col min="70" max="70" width="10.5703125" style="132" customWidth="1"/>
    <col min="71" max="71" width="10.5703125" style="469" customWidth="1"/>
    <col min="72" max="72" width="16.5703125" style="23" customWidth="1"/>
    <col min="73" max="73" width="19.28515625" style="23" hidden="1" customWidth="1"/>
    <col min="74" max="75" width="0" style="23" hidden="1" customWidth="1"/>
    <col min="76" max="76" width="37.140625" style="468" customWidth="1"/>
    <col min="77" max="78" width="9.140625" style="468"/>
    <col min="79" max="79" width="6.42578125" style="468" customWidth="1"/>
    <col min="80" max="16384" width="9.140625" style="468"/>
  </cols>
  <sheetData>
    <row r="1" spans="1:75" ht="19.5" customHeight="1" x14ac:dyDescent="0.25">
      <c r="B1" s="802" t="s">
        <v>539</v>
      </c>
      <c r="C1" s="803"/>
      <c r="D1" s="803"/>
      <c r="E1" s="803"/>
      <c r="F1" s="803"/>
      <c r="G1" s="803"/>
      <c r="H1" s="803"/>
      <c r="I1" s="803"/>
      <c r="J1" s="803"/>
      <c r="K1" s="803"/>
      <c r="L1" s="803"/>
      <c r="M1" s="803"/>
      <c r="N1" s="803"/>
      <c r="O1" s="803"/>
      <c r="P1" s="803"/>
      <c r="Q1" s="803"/>
      <c r="R1" s="803"/>
      <c r="S1" s="803"/>
      <c r="T1" s="803"/>
      <c r="U1" s="803"/>
      <c r="V1" s="803"/>
      <c r="W1" s="803"/>
      <c r="X1" s="803"/>
      <c r="Y1" s="803"/>
      <c r="Z1" s="803"/>
      <c r="AA1" s="803"/>
      <c r="AB1" s="803"/>
      <c r="AC1" s="803"/>
      <c r="AD1" s="803"/>
      <c r="AE1" s="803"/>
      <c r="AF1" s="803"/>
      <c r="AG1" s="803"/>
      <c r="AH1" s="803"/>
      <c r="AI1" s="803"/>
      <c r="AJ1" s="803"/>
      <c r="AK1" s="803"/>
      <c r="AL1" s="803"/>
      <c r="AM1" s="803"/>
      <c r="AN1" s="803"/>
      <c r="AO1" s="803"/>
      <c r="AP1" s="803"/>
      <c r="AQ1" s="803"/>
      <c r="AR1" s="803"/>
      <c r="AS1" s="803"/>
      <c r="AT1" s="803"/>
      <c r="AU1" s="803"/>
      <c r="AV1" s="803"/>
      <c r="AW1" s="803"/>
      <c r="AX1" s="803"/>
      <c r="AY1" s="803"/>
      <c r="AZ1" s="803"/>
      <c r="BA1" s="803"/>
      <c r="BB1" s="803"/>
      <c r="BC1" s="803"/>
      <c r="BD1" s="803"/>
      <c r="BE1" s="803"/>
      <c r="BF1" s="803"/>
      <c r="BG1" s="803"/>
      <c r="BH1" s="803"/>
      <c r="BI1" s="803"/>
      <c r="BJ1" s="803"/>
      <c r="BK1" s="803"/>
      <c r="BL1" s="803"/>
      <c r="BM1" s="803"/>
      <c r="BN1" s="803"/>
      <c r="BO1" s="803"/>
      <c r="BP1" s="803"/>
      <c r="BQ1" s="803"/>
      <c r="BR1" s="803"/>
      <c r="BS1" s="803"/>
      <c r="BT1" s="804"/>
    </row>
    <row r="2" spans="1:75" x14ac:dyDescent="0.25">
      <c r="B2" s="807"/>
      <c r="C2" s="807"/>
      <c r="D2" s="816" t="s">
        <v>566</v>
      </c>
      <c r="E2" s="817"/>
      <c r="F2" s="817"/>
      <c r="G2" s="817"/>
      <c r="H2" s="817"/>
      <c r="I2" s="818"/>
      <c r="J2" s="818"/>
      <c r="K2" s="818"/>
      <c r="L2" s="818"/>
      <c r="M2" s="818"/>
      <c r="N2" s="818"/>
      <c r="O2" s="818"/>
      <c r="P2" s="819"/>
      <c r="Q2" s="812" t="s">
        <v>567</v>
      </c>
      <c r="R2" s="813"/>
      <c r="S2" s="813"/>
      <c r="T2" s="813"/>
      <c r="U2" s="813"/>
      <c r="V2" s="813"/>
      <c r="W2" s="813"/>
      <c r="X2" s="813"/>
      <c r="Y2" s="813"/>
      <c r="Z2" s="813"/>
      <c r="AA2" s="813"/>
      <c r="AB2" s="813"/>
      <c r="AC2" s="814"/>
      <c r="AD2" s="809" t="s">
        <v>573</v>
      </c>
      <c r="AE2" s="809"/>
      <c r="AF2" s="809"/>
      <c r="AG2" s="809"/>
      <c r="AH2" s="809"/>
      <c r="AI2" s="809"/>
      <c r="AJ2" s="809"/>
      <c r="AK2" s="809"/>
      <c r="AL2" s="809"/>
      <c r="AM2" s="809"/>
      <c r="AN2" s="809"/>
      <c r="AO2" s="809"/>
      <c r="AP2" s="809"/>
      <c r="AQ2" s="810" t="s">
        <v>574</v>
      </c>
      <c r="AR2" s="810"/>
      <c r="AS2" s="810"/>
      <c r="AT2" s="810"/>
      <c r="AU2" s="810"/>
      <c r="AV2" s="810"/>
      <c r="AW2" s="810"/>
      <c r="AX2" s="810"/>
      <c r="AY2" s="810"/>
      <c r="AZ2" s="810"/>
      <c r="BA2" s="810"/>
      <c r="BB2" s="810"/>
      <c r="BC2" s="810"/>
      <c r="BD2" s="811" t="s">
        <v>575</v>
      </c>
      <c r="BE2" s="811"/>
      <c r="BF2" s="811"/>
      <c r="BG2" s="811"/>
      <c r="BH2" s="811"/>
      <c r="BI2" s="811"/>
      <c r="BJ2" s="811"/>
      <c r="BK2" s="811"/>
      <c r="BL2" s="811"/>
      <c r="BM2" s="811"/>
      <c r="BN2" s="811"/>
      <c r="BO2" s="811"/>
      <c r="BP2" s="811"/>
      <c r="BQ2" s="820" t="s">
        <v>577</v>
      </c>
      <c r="BR2" s="821"/>
      <c r="BS2" s="821"/>
      <c r="BT2" s="822"/>
    </row>
    <row r="3" spans="1:75" x14ac:dyDescent="0.25">
      <c r="B3" s="478"/>
      <c r="C3" s="483"/>
      <c r="D3" s="815" t="s">
        <v>562</v>
      </c>
      <c r="E3" s="815"/>
      <c r="F3" s="815"/>
      <c r="G3" s="815"/>
      <c r="H3" s="815"/>
      <c r="I3" s="815" t="s">
        <v>4</v>
      </c>
      <c r="J3" s="815"/>
      <c r="K3" s="815"/>
      <c r="L3" s="815"/>
      <c r="M3" s="815" t="s">
        <v>572</v>
      </c>
      <c r="N3" s="815"/>
      <c r="O3" s="815"/>
      <c r="P3" s="815"/>
      <c r="Q3" s="826" t="s">
        <v>562</v>
      </c>
      <c r="R3" s="826"/>
      <c r="S3" s="826"/>
      <c r="T3" s="826"/>
      <c r="U3" s="826"/>
      <c r="V3" s="826" t="s">
        <v>4</v>
      </c>
      <c r="W3" s="826"/>
      <c r="X3" s="826"/>
      <c r="Y3" s="826"/>
      <c r="Z3" s="812" t="s">
        <v>572</v>
      </c>
      <c r="AA3" s="813"/>
      <c r="AB3" s="813"/>
      <c r="AC3" s="814"/>
      <c r="AD3" s="809" t="s">
        <v>562</v>
      </c>
      <c r="AE3" s="809"/>
      <c r="AF3" s="809"/>
      <c r="AG3" s="809"/>
      <c r="AH3" s="809"/>
      <c r="AI3" s="809" t="s">
        <v>4</v>
      </c>
      <c r="AJ3" s="809"/>
      <c r="AK3" s="809"/>
      <c r="AL3" s="809"/>
      <c r="AM3" s="809" t="s">
        <v>572</v>
      </c>
      <c r="AN3" s="809"/>
      <c r="AO3" s="809"/>
      <c r="AP3" s="809"/>
      <c r="AQ3" s="827" t="s">
        <v>562</v>
      </c>
      <c r="AR3" s="828"/>
      <c r="AS3" s="828"/>
      <c r="AT3" s="828"/>
      <c r="AU3" s="828"/>
      <c r="AV3" s="828" t="s">
        <v>4</v>
      </c>
      <c r="AW3" s="828"/>
      <c r="AX3" s="828"/>
      <c r="AY3" s="828"/>
      <c r="AZ3" s="828" t="s">
        <v>572</v>
      </c>
      <c r="BA3" s="828"/>
      <c r="BB3" s="828"/>
      <c r="BC3" s="829"/>
      <c r="BD3" s="811" t="s">
        <v>562</v>
      </c>
      <c r="BE3" s="811"/>
      <c r="BF3" s="811"/>
      <c r="BG3" s="811"/>
      <c r="BH3" s="811"/>
      <c r="BI3" s="811" t="s">
        <v>4</v>
      </c>
      <c r="BJ3" s="811"/>
      <c r="BK3" s="811"/>
      <c r="BL3" s="811"/>
      <c r="BM3" s="811" t="s">
        <v>572</v>
      </c>
      <c r="BN3" s="811"/>
      <c r="BO3" s="811"/>
      <c r="BP3" s="811"/>
      <c r="BQ3" s="825" t="s">
        <v>565</v>
      </c>
      <c r="BR3" s="808" t="s">
        <v>563</v>
      </c>
      <c r="BS3" s="808" t="s">
        <v>564</v>
      </c>
      <c r="BT3" s="805" t="s">
        <v>576</v>
      </c>
      <c r="BU3" s="824" t="s">
        <v>75</v>
      </c>
      <c r="BV3" s="824"/>
      <c r="BW3" s="824"/>
    </row>
    <row r="4" spans="1:75" ht="48.75" customHeight="1" x14ac:dyDescent="0.25">
      <c r="B4" s="465" t="s">
        <v>19</v>
      </c>
      <c r="C4" s="465" t="s">
        <v>8</v>
      </c>
      <c r="D4" s="487" t="s">
        <v>6</v>
      </c>
      <c r="E4" s="484" t="s">
        <v>568</v>
      </c>
      <c r="F4" s="484" t="s">
        <v>569</v>
      </c>
      <c r="G4" s="484" t="s">
        <v>570</v>
      </c>
      <c r="H4" s="484" t="s">
        <v>571</v>
      </c>
      <c r="I4" s="484" t="s">
        <v>568</v>
      </c>
      <c r="J4" s="484" t="s">
        <v>569</v>
      </c>
      <c r="K4" s="484" t="s">
        <v>570</v>
      </c>
      <c r="L4" s="484" t="s">
        <v>571</v>
      </c>
      <c r="M4" s="484" t="s">
        <v>568</v>
      </c>
      <c r="N4" s="484" t="s">
        <v>569</v>
      </c>
      <c r="O4" s="484" t="s">
        <v>570</v>
      </c>
      <c r="P4" s="484" t="s">
        <v>571</v>
      </c>
      <c r="Q4" s="496" t="s">
        <v>6</v>
      </c>
      <c r="R4" s="505" t="s">
        <v>568</v>
      </c>
      <c r="S4" s="505" t="s">
        <v>569</v>
      </c>
      <c r="T4" s="505" t="s">
        <v>570</v>
      </c>
      <c r="U4" s="505" t="s">
        <v>571</v>
      </c>
      <c r="V4" s="505" t="s">
        <v>568</v>
      </c>
      <c r="W4" s="505" t="s">
        <v>569</v>
      </c>
      <c r="X4" s="505" t="s">
        <v>570</v>
      </c>
      <c r="Y4" s="505" t="s">
        <v>571</v>
      </c>
      <c r="Z4" s="505" t="s">
        <v>568</v>
      </c>
      <c r="AA4" s="505" t="s">
        <v>569</v>
      </c>
      <c r="AB4" s="505" t="s">
        <v>570</v>
      </c>
      <c r="AC4" s="505" t="s">
        <v>571</v>
      </c>
      <c r="AD4" s="492" t="s">
        <v>6</v>
      </c>
      <c r="AE4" s="501" t="s">
        <v>568</v>
      </c>
      <c r="AF4" s="501" t="s">
        <v>569</v>
      </c>
      <c r="AG4" s="501" t="s">
        <v>570</v>
      </c>
      <c r="AH4" s="501" t="s">
        <v>571</v>
      </c>
      <c r="AI4" s="501" t="s">
        <v>568</v>
      </c>
      <c r="AJ4" s="501" t="s">
        <v>569</v>
      </c>
      <c r="AK4" s="501" t="s">
        <v>570</v>
      </c>
      <c r="AL4" s="501" t="s">
        <v>571</v>
      </c>
      <c r="AM4" s="501" t="s">
        <v>568</v>
      </c>
      <c r="AN4" s="501" t="s">
        <v>569</v>
      </c>
      <c r="AO4" s="501" t="s">
        <v>570</v>
      </c>
      <c r="AP4" s="501" t="s">
        <v>571</v>
      </c>
      <c r="AQ4" s="516" t="s">
        <v>6</v>
      </c>
      <c r="AR4" s="512" t="s">
        <v>568</v>
      </c>
      <c r="AS4" s="512" t="s">
        <v>569</v>
      </c>
      <c r="AT4" s="512" t="s">
        <v>570</v>
      </c>
      <c r="AU4" s="512" t="s">
        <v>571</v>
      </c>
      <c r="AV4" s="512" t="s">
        <v>568</v>
      </c>
      <c r="AW4" s="512" t="s">
        <v>569</v>
      </c>
      <c r="AX4" s="512" t="s">
        <v>570</v>
      </c>
      <c r="AY4" s="512" t="s">
        <v>571</v>
      </c>
      <c r="AZ4" s="512" t="s">
        <v>568</v>
      </c>
      <c r="BA4" s="512" t="s">
        <v>569</v>
      </c>
      <c r="BB4" s="512" t="s">
        <v>570</v>
      </c>
      <c r="BC4" s="512" t="s">
        <v>571</v>
      </c>
      <c r="BD4" s="530" t="s">
        <v>6</v>
      </c>
      <c r="BE4" s="520" t="s">
        <v>568</v>
      </c>
      <c r="BF4" s="520" t="s">
        <v>569</v>
      </c>
      <c r="BG4" s="520" t="s">
        <v>570</v>
      </c>
      <c r="BH4" s="520" t="s">
        <v>571</v>
      </c>
      <c r="BI4" s="520" t="s">
        <v>568</v>
      </c>
      <c r="BJ4" s="520" t="s">
        <v>569</v>
      </c>
      <c r="BK4" s="520" t="s">
        <v>570</v>
      </c>
      <c r="BL4" s="520" t="s">
        <v>571</v>
      </c>
      <c r="BM4" s="520" t="s">
        <v>568</v>
      </c>
      <c r="BN4" s="520" t="s">
        <v>569</v>
      </c>
      <c r="BO4" s="520" t="s">
        <v>570</v>
      </c>
      <c r="BP4" s="520" t="s">
        <v>571</v>
      </c>
      <c r="BQ4" s="825"/>
      <c r="BR4" s="808"/>
      <c r="BS4" s="808"/>
      <c r="BT4" s="806"/>
      <c r="BU4" s="458"/>
    </row>
    <row r="5" spans="1:75" x14ac:dyDescent="0.25">
      <c r="A5" s="823"/>
      <c r="B5" s="807" t="s">
        <v>47</v>
      </c>
      <c r="C5" s="807"/>
      <c r="D5" s="488"/>
      <c r="E5" s="508"/>
      <c r="F5" s="485"/>
      <c r="G5" s="485"/>
      <c r="H5" s="485"/>
      <c r="I5" s="485"/>
      <c r="J5" s="485"/>
      <c r="K5" s="485"/>
      <c r="L5" s="485"/>
      <c r="M5" s="485"/>
      <c r="N5" s="485"/>
      <c r="O5" s="485"/>
      <c r="P5" s="485"/>
      <c r="Q5" s="497"/>
      <c r="R5" s="479"/>
      <c r="S5" s="479"/>
      <c r="T5" s="479"/>
      <c r="U5" s="479"/>
      <c r="V5" s="479"/>
      <c r="W5" s="479"/>
      <c r="X5" s="479"/>
      <c r="Y5" s="479"/>
      <c r="Z5" s="479"/>
      <c r="AA5" s="479"/>
      <c r="AB5" s="479"/>
      <c r="AC5" s="481"/>
      <c r="AD5" s="493"/>
      <c r="AE5" s="502"/>
      <c r="AF5" s="502"/>
      <c r="AG5" s="502"/>
      <c r="AH5" s="502"/>
      <c r="AI5" s="502"/>
      <c r="AJ5" s="502"/>
      <c r="AK5" s="502"/>
      <c r="AL5" s="502"/>
      <c r="AM5" s="502"/>
      <c r="AN5" s="502"/>
      <c r="AO5" s="502"/>
      <c r="AP5" s="502"/>
      <c r="AQ5" s="517"/>
      <c r="AR5" s="513"/>
      <c r="AS5" s="513"/>
      <c r="AT5" s="513"/>
      <c r="AU5" s="513"/>
      <c r="AV5" s="513"/>
      <c r="AW5" s="513"/>
      <c r="AX5" s="513"/>
      <c r="AY5" s="513"/>
      <c r="AZ5" s="513"/>
      <c r="BA5" s="513"/>
      <c r="BB5" s="513"/>
      <c r="BC5" s="514"/>
      <c r="BD5" s="531"/>
      <c r="BE5" s="521"/>
      <c r="BF5" s="521"/>
      <c r="BG5" s="521"/>
      <c r="BH5" s="521"/>
      <c r="BI5" s="521"/>
      <c r="BJ5" s="521"/>
      <c r="BK5" s="521"/>
      <c r="BL5" s="521"/>
      <c r="BM5" s="521"/>
      <c r="BN5" s="521"/>
      <c r="BO5" s="521"/>
      <c r="BP5" s="522"/>
      <c r="BQ5" s="524"/>
      <c r="BR5" s="525"/>
      <c r="BS5" s="526"/>
      <c r="BT5" s="11"/>
      <c r="BU5" s="458"/>
      <c r="BV5" s="468"/>
      <c r="BW5" s="468"/>
    </row>
    <row r="6" spans="1:75" x14ac:dyDescent="0.25">
      <c r="A6" s="823"/>
      <c r="B6" s="466">
        <v>1</v>
      </c>
      <c r="C6" s="470" t="s">
        <v>542</v>
      </c>
      <c r="D6" s="489"/>
      <c r="E6" s="509"/>
      <c r="F6" s="485"/>
      <c r="G6" s="485"/>
      <c r="H6" s="485"/>
      <c r="I6" s="485"/>
      <c r="J6" s="485"/>
      <c r="K6" s="485"/>
      <c r="L6" s="485"/>
      <c r="M6" s="485"/>
      <c r="N6" s="485"/>
      <c r="O6" s="485"/>
      <c r="P6" s="485"/>
      <c r="Q6" s="498">
        <v>1</v>
      </c>
      <c r="R6" s="481"/>
      <c r="S6" s="481"/>
      <c r="T6" s="481"/>
      <c r="U6" s="481"/>
      <c r="V6" s="481"/>
      <c r="W6" s="481"/>
      <c r="X6" s="481"/>
      <c r="Y6" s="481"/>
      <c r="Z6" s="481"/>
      <c r="AA6" s="481"/>
      <c r="AB6" s="481"/>
      <c r="AC6" s="481"/>
      <c r="AD6" s="494">
        <v>3</v>
      </c>
      <c r="AE6" s="503"/>
      <c r="AF6" s="503"/>
      <c r="AG6" s="503"/>
      <c r="AH6" s="503"/>
      <c r="AI6" s="503"/>
      <c r="AJ6" s="503"/>
      <c r="AK6" s="503"/>
      <c r="AL6" s="503"/>
      <c r="AM6" s="503"/>
      <c r="AN6" s="503"/>
      <c r="AO6" s="503"/>
      <c r="AP6" s="503"/>
      <c r="AQ6" s="518">
        <v>0</v>
      </c>
      <c r="AR6" s="514"/>
      <c r="AS6" s="514"/>
      <c r="AT6" s="514"/>
      <c r="AU6" s="514"/>
      <c r="AV6" s="514"/>
      <c r="AW6" s="514"/>
      <c r="AX6" s="514"/>
      <c r="AY6" s="514"/>
      <c r="AZ6" s="514"/>
      <c r="BA6" s="514"/>
      <c r="BB6" s="514"/>
      <c r="BC6" s="514"/>
      <c r="BD6" s="532">
        <v>2</v>
      </c>
      <c r="BE6" s="522"/>
      <c r="BF6" s="522"/>
      <c r="BG6" s="522"/>
      <c r="BH6" s="522"/>
      <c r="BI6" s="522"/>
      <c r="BJ6" s="522"/>
      <c r="BK6" s="522"/>
      <c r="BL6" s="522"/>
      <c r="BM6" s="522"/>
      <c r="BN6" s="522"/>
      <c r="BO6" s="522"/>
      <c r="BP6" s="522"/>
      <c r="BQ6" s="524">
        <f t="shared" ref="BQ6:BQ38" si="0">D6+Q6+AD6+AQ6+BD6</f>
        <v>6</v>
      </c>
      <c r="BR6" s="525" t="e">
        <f>BQ6*#REF!</f>
        <v>#REF!</v>
      </c>
      <c r="BS6" s="527"/>
      <c r="BT6" s="11"/>
      <c r="BU6" s="458"/>
      <c r="BV6" s="468"/>
      <c r="BW6" s="468"/>
    </row>
    <row r="7" spans="1:75" x14ac:dyDescent="0.25">
      <c r="A7" s="823"/>
      <c r="B7" s="466">
        <v>2</v>
      </c>
      <c r="C7" s="471" t="s">
        <v>543</v>
      </c>
      <c r="D7" s="489"/>
      <c r="E7" s="509"/>
      <c r="F7" s="485"/>
      <c r="G7" s="485"/>
      <c r="H7" s="485"/>
      <c r="I7" s="485"/>
      <c r="J7" s="485"/>
      <c r="K7" s="485"/>
      <c r="L7" s="485"/>
      <c r="M7" s="485"/>
      <c r="N7" s="485"/>
      <c r="O7" s="485"/>
      <c r="P7" s="485"/>
      <c r="Q7" s="499">
        <v>3</v>
      </c>
      <c r="R7" s="480"/>
      <c r="S7" s="480"/>
      <c r="T7" s="480"/>
      <c r="U7" s="480"/>
      <c r="V7" s="480"/>
      <c r="W7" s="480"/>
      <c r="X7" s="480"/>
      <c r="Y7" s="480"/>
      <c r="Z7" s="480"/>
      <c r="AA7" s="480"/>
      <c r="AB7" s="480"/>
      <c r="AC7" s="481"/>
      <c r="AD7" s="494">
        <v>3</v>
      </c>
      <c r="AE7" s="503"/>
      <c r="AF7" s="503"/>
      <c r="AG7" s="503"/>
      <c r="AH7" s="503"/>
      <c r="AI7" s="503"/>
      <c r="AJ7" s="503"/>
      <c r="AK7" s="503"/>
      <c r="AL7" s="503"/>
      <c r="AM7" s="503"/>
      <c r="AN7" s="503"/>
      <c r="AO7" s="503"/>
      <c r="AP7" s="503"/>
      <c r="AQ7" s="518">
        <v>2</v>
      </c>
      <c r="AR7" s="514"/>
      <c r="AS7" s="514"/>
      <c r="AT7" s="514"/>
      <c r="AU7" s="514"/>
      <c r="AV7" s="514"/>
      <c r="AW7" s="514"/>
      <c r="AX7" s="514"/>
      <c r="AY7" s="514"/>
      <c r="AZ7" s="514"/>
      <c r="BA7" s="514"/>
      <c r="BB7" s="514"/>
      <c r="BC7" s="514"/>
      <c r="BD7" s="532">
        <v>4</v>
      </c>
      <c r="BE7" s="522"/>
      <c r="BF7" s="522"/>
      <c r="BG7" s="522"/>
      <c r="BH7" s="522"/>
      <c r="BI7" s="522"/>
      <c r="BJ7" s="522"/>
      <c r="BK7" s="522"/>
      <c r="BL7" s="522"/>
      <c r="BM7" s="522"/>
      <c r="BN7" s="522"/>
      <c r="BO7" s="522"/>
      <c r="BP7" s="522"/>
      <c r="BQ7" s="524">
        <f t="shared" si="0"/>
        <v>12</v>
      </c>
      <c r="BR7" s="525" t="e">
        <f>BQ7*#REF!</f>
        <v>#REF!</v>
      </c>
      <c r="BS7" s="526"/>
      <c r="BT7" s="11"/>
      <c r="BU7" s="458"/>
      <c r="BV7" s="468"/>
      <c r="BW7" s="468"/>
    </row>
    <row r="8" spans="1:75" x14ac:dyDescent="0.25">
      <c r="A8" s="823"/>
      <c r="B8" s="466">
        <v>3</v>
      </c>
      <c r="C8" s="471" t="s">
        <v>544</v>
      </c>
      <c r="D8" s="489"/>
      <c r="E8" s="509"/>
      <c r="F8" s="485"/>
      <c r="G8" s="485"/>
      <c r="H8" s="485"/>
      <c r="I8" s="485"/>
      <c r="J8" s="485"/>
      <c r="K8" s="485"/>
      <c r="L8" s="485"/>
      <c r="M8" s="485"/>
      <c r="N8" s="485"/>
      <c r="O8" s="485"/>
      <c r="P8" s="485"/>
      <c r="Q8" s="498">
        <v>3</v>
      </c>
      <c r="R8" s="481"/>
      <c r="S8" s="481"/>
      <c r="T8" s="481"/>
      <c r="U8" s="481"/>
      <c r="V8" s="481"/>
      <c r="W8" s="481"/>
      <c r="X8" s="481"/>
      <c r="Y8" s="481"/>
      <c r="Z8" s="481"/>
      <c r="AA8" s="481"/>
      <c r="AB8" s="481"/>
      <c r="AC8" s="481"/>
      <c r="AD8" s="494">
        <v>4</v>
      </c>
      <c r="AE8" s="503"/>
      <c r="AF8" s="503"/>
      <c r="AG8" s="503"/>
      <c r="AH8" s="503"/>
      <c r="AI8" s="503"/>
      <c r="AJ8" s="503"/>
      <c r="AK8" s="503"/>
      <c r="AL8" s="503"/>
      <c r="AM8" s="503"/>
      <c r="AN8" s="503"/>
      <c r="AO8" s="503"/>
      <c r="AP8" s="503"/>
      <c r="AQ8" s="518">
        <v>3</v>
      </c>
      <c r="AR8" s="514"/>
      <c r="AS8" s="514"/>
      <c r="AT8" s="514"/>
      <c r="AU8" s="514"/>
      <c r="AV8" s="514"/>
      <c r="AW8" s="514"/>
      <c r="AX8" s="514"/>
      <c r="AY8" s="514"/>
      <c r="AZ8" s="514"/>
      <c r="BA8" s="514"/>
      <c r="BB8" s="514"/>
      <c r="BC8" s="514"/>
      <c r="BD8" s="532">
        <v>3</v>
      </c>
      <c r="BE8" s="522"/>
      <c r="BF8" s="522"/>
      <c r="BG8" s="522"/>
      <c r="BH8" s="522"/>
      <c r="BI8" s="522"/>
      <c r="BJ8" s="522"/>
      <c r="BK8" s="522"/>
      <c r="BL8" s="522"/>
      <c r="BM8" s="522"/>
      <c r="BN8" s="522"/>
      <c r="BO8" s="522"/>
      <c r="BP8" s="522"/>
      <c r="BQ8" s="524">
        <f t="shared" si="0"/>
        <v>13</v>
      </c>
      <c r="BR8" s="525" t="e">
        <f>BQ8*#REF!</f>
        <v>#REF!</v>
      </c>
      <c r="BS8" s="526"/>
      <c r="BT8" s="11"/>
      <c r="BU8" s="458"/>
      <c r="BV8" s="458"/>
      <c r="BW8" s="458"/>
    </row>
    <row r="9" spans="1:75" x14ac:dyDescent="0.25">
      <c r="A9" s="823"/>
      <c r="B9" s="466">
        <v>4</v>
      </c>
      <c r="C9" s="471" t="s">
        <v>545</v>
      </c>
      <c r="D9" s="489"/>
      <c r="E9" s="509"/>
      <c r="F9" s="485"/>
      <c r="G9" s="485"/>
      <c r="H9" s="485"/>
      <c r="I9" s="485"/>
      <c r="J9" s="485"/>
      <c r="K9" s="485"/>
      <c r="L9" s="485"/>
      <c r="M9" s="485"/>
      <c r="N9" s="485"/>
      <c r="O9" s="485"/>
      <c r="P9" s="485"/>
      <c r="Q9" s="498">
        <v>1</v>
      </c>
      <c r="R9" s="481"/>
      <c r="S9" s="481"/>
      <c r="T9" s="481"/>
      <c r="U9" s="481"/>
      <c r="V9" s="481"/>
      <c r="W9" s="481"/>
      <c r="X9" s="481"/>
      <c r="Y9" s="481"/>
      <c r="Z9" s="481"/>
      <c r="AA9" s="481"/>
      <c r="AB9" s="481"/>
      <c r="AC9" s="481"/>
      <c r="AD9" s="494">
        <v>0</v>
      </c>
      <c r="AE9" s="503"/>
      <c r="AF9" s="503"/>
      <c r="AG9" s="503"/>
      <c r="AH9" s="503"/>
      <c r="AI9" s="503"/>
      <c r="AJ9" s="503"/>
      <c r="AK9" s="503"/>
      <c r="AL9" s="503"/>
      <c r="AM9" s="503"/>
      <c r="AN9" s="503"/>
      <c r="AO9" s="503"/>
      <c r="AP9" s="503"/>
      <c r="AQ9" s="518">
        <v>0</v>
      </c>
      <c r="AR9" s="514"/>
      <c r="AS9" s="514"/>
      <c r="AT9" s="514"/>
      <c r="AU9" s="514"/>
      <c r="AV9" s="514"/>
      <c r="AW9" s="514"/>
      <c r="AX9" s="514"/>
      <c r="AY9" s="514"/>
      <c r="AZ9" s="514"/>
      <c r="BA9" s="514"/>
      <c r="BB9" s="514"/>
      <c r="BC9" s="514"/>
      <c r="BD9" s="532">
        <v>1</v>
      </c>
      <c r="BE9" s="522"/>
      <c r="BF9" s="522"/>
      <c r="BG9" s="522"/>
      <c r="BH9" s="522"/>
      <c r="BI9" s="522"/>
      <c r="BJ9" s="522"/>
      <c r="BK9" s="522"/>
      <c r="BL9" s="522"/>
      <c r="BM9" s="522"/>
      <c r="BN9" s="522"/>
      <c r="BO9" s="522"/>
      <c r="BP9" s="522"/>
      <c r="BQ9" s="524">
        <f t="shared" si="0"/>
        <v>2</v>
      </c>
      <c r="BR9" s="525" t="e">
        <f>BQ9*#REF!</f>
        <v>#REF!</v>
      </c>
      <c r="BS9" s="526"/>
      <c r="BT9" s="11"/>
      <c r="BU9" s="458"/>
      <c r="BV9" s="458"/>
      <c r="BW9" s="458"/>
    </row>
    <row r="10" spans="1:75" x14ac:dyDescent="0.25">
      <c r="A10" s="823"/>
      <c r="B10" s="466">
        <v>5</v>
      </c>
      <c r="C10" s="471" t="s">
        <v>546</v>
      </c>
      <c r="D10" s="489"/>
      <c r="E10" s="509"/>
      <c r="F10" s="485"/>
      <c r="G10" s="485"/>
      <c r="H10" s="485"/>
      <c r="I10" s="485"/>
      <c r="J10" s="485"/>
      <c r="K10" s="485"/>
      <c r="L10" s="485"/>
      <c r="M10" s="485"/>
      <c r="N10" s="485"/>
      <c r="O10" s="485"/>
      <c r="P10" s="485"/>
      <c r="Q10" s="498">
        <v>3</v>
      </c>
      <c r="R10" s="481"/>
      <c r="S10" s="481"/>
      <c r="T10" s="481"/>
      <c r="U10" s="481"/>
      <c r="V10" s="481"/>
      <c r="W10" s="481"/>
      <c r="X10" s="481"/>
      <c r="Y10" s="481"/>
      <c r="Z10" s="481"/>
      <c r="AA10" s="481"/>
      <c r="AB10" s="481"/>
      <c r="AC10" s="481"/>
      <c r="AD10" s="494">
        <v>3</v>
      </c>
      <c r="AE10" s="503"/>
      <c r="AF10" s="503"/>
      <c r="AG10" s="503"/>
      <c r="AH10" s="503"/>
      <c r="AI10" s="503"/>
      <c r="AJ10" s="503"/>
      <c r="AK10" s="503"/>
      <c r="AL10" s="503"/>
      <c r="AM10" s="503"/>
      <c r="AN10" s="503"/>
      <c r="AO10" s="503"/>
      <c r="AP10" s="503"/>
      <c r="AQ10" s="518">
        <v>5</v>
      </c>
      <c r="AR10" s="514"/>
      <c r="AS10" s="514"/>
      <c r="AT10" s="514"/>
      <c r="AU10" s="514"/>
      <c r="AV10" s="514"/>
      <c r="AW10" s="514"/>
      <c r="AX10" s="514"/>
      <c r="AY10" s="514"/>
      <c r="AZ10" s="514"/>
      <c r="BA10" s="514"/>
      <c r="BB10" s="514"/>
      <c r="BC10" s="514"/>
      <c r="BD10" s="532">
        <v>2</v>
      </c>
      <c r="BE10" s="522"/>
      <c r="BF10" s="522"/>
      <c r="BG10" s="522"/>
      <c r="BH10" s="522"/>
      <c r="BI10" s="522"/>
      <c r="BJ10" s="522"/>
      <c r="BK10" s="522"/>
      <c r="BL10" s="522"/>
      <c r="BM10" s="522"/>
      <c r="BN10" s="522"/>
      <c r="BO10" s="522"/>
      <c r="BP10" s="522"/>
      <c r="BQ10" s="524">
        <f t="shared" si="0"/>
        <v>13</v>
      </c>
      <c r="BR10" s="525" t="e">
        <f>BQ10*#REF!</f>
        <v>#REF!</v>
      </c>
      <c r="BS10" s="526"/>
      <c r="BT10" s="11"/>
      <c r="BU10" s="458"/>
      <c r="BV10" s="458"/>
      <c r="BW10" s="458"/>
    </row>
    <row r="11" spans="1:75" x14ac:dyDescent="0.25">
      <c r="A11" s="823"/>
      <c r="B11" s="466">
        <v>6</v>
      </c>
      <c r="C11" s="470" t="s">
        <v>547</v>
      </c>
      <c r="D11" s="489"/>
      <c r="E11" s="509"/>
      <c r="F11" s="485"/>
      <c r="G11" s="485"/>
      <c r="H11" s="485"/>
      <c r="I11" s="485"/>
      <c r="J11" s="485"/>
      <c r="K11" s="485"/>
      <c r="L11" s="485"/>
      <c r="M11" s="485"/>
      <c r="N11" s="485"/>
      <c r="O11" s="485"/>
      <c r="P11" s="485"/>
      <c r="Q11" s="498">
        <v>3</v>
      </c>
      <c r="R11" s="481"/>
      <c r="S11" s="481"/>
      <c r="T11" s="481"/>
      <c r="U11" s="481"/>
      <c r="V11" s="481"/>
      <c r="W11" s="481"/>
      <c r="X11" s="481"/>
      <c r="Y11" s="481"/>
      <c r="Z11" s="481"/>
      <c r="AA11" s="481"/>
      <c r="AB11" s="481"/>
      <c r="AC11" s="481"/>
      <c r="AD11" s="494">
        <v>3</v>
      </c>
      <c r="AE11" s="503"/>
      <c r="AF11" s="503"/>
      <c r="AG11" s="503"/>
      <c r="AH11" s="503"/>
      <c r="AI11" s="503"/>
      <c r="AJ11" s="503"/>
      <c r="AK11" s="503"/>
      <c r="AL11" s="503"/>
      <c r="AM11" s="503"/>
      <c r="AN11" s="503"/>
      <c r="AO11" s="503"/>
      <c r="AP11" s="503"/>
      <c r="AQ11" s="518">
        <v>5</v>
      </c>
      <c r="AR11" s="514"/>
      <c r="AS11" s="514"/>
      <c r="AT11" s="514"/>
      <c r="AU11" s="514"/>
      <c r="AV11" s="514"/>
      <c r="AW11" s="514"/>
      <c r="AX11" s="514"/>
      <c r="AY11" s="514"/>
      <c r="AZ11" s="514"/>
      <c r="BA11" s="514"/>
      <c r="BB11" s="514"/>
      <c r="BC11" s="514"/>
      <c r="BD11" s="532">
        <v>5</v>
      </c>
      <c r="BE11" s="522"/>
      <c r="BF11" s="522"/>
      <c r="BG11" s="522"/>
      <c r="BH11" s="522"/>
      <c r="BI11" s="522"/>
      <c r="BJ11" s="522"/>
      <c r="BK11" s="522"/>
      <c r="BL11" s="522"/>
      <c r="BM11" s="522"/>
      <c r="BN11" s="522"/>
      <c r="BO11" s="522"/>
      <c r="BP11" s="522"/>
      <c r="BQ11" s="524">
        <f t="shared" si="0"/>
        <v>16</v>
      </c>
      <c r="BR11" s="525" t="e">
        <f>BQ11*#REF!</f>
        <v>#REF!</v>
      </c>
      <c r="BS11" s="526"/>
      <c r="BT11" s="11"/>
      <c r="BU11" s="458"/>
      <c r="BV11" s="458"/>
      <c r="BW11" s="458"/>
    </row>
    <row r="12" spans="1:75" x14ac:dyDescent="0.25">
      <c r="A12" s="823"/>
      <c r="B12" s="466">
        <v>7</v>
      </c>
      <c r="C12" s="470" t="s">
        <v>560</v>
      </c>
      <c r="D12" s="489"/>
      <c r="E12" s="509"/>
      <c r="F12" s="485"/>
      <c r="G12" s="485"/>
      <c r="H12" s="485"/>
      <c r="I12" s="485"/>
      <c r="J12" s="485"/>
      <c r="K12" s="485"/>
      <c r="L12" s="485"/>
      <c r="M12" s="485"/>
      <c r="N12" s="485"/>
      <c r="O12" s="485"/>
      <c r="P12" s="485"/>
      <c r="Q12" s="498">
        <v>2</v>
      </c>
      <c r="R12" s="481"/>
      <c r="S12" s="481"/>
      <c r="T12" s="481"/>
      <c r="U12" s="481"/>
      <c r="V12" s="481"/>
      <c r="W12" s="481"/>
      <c r="X12" s="481"/>
      <c r="Y12" s="481"/>
      <c r="Z12" s="481"/>
      <c r="AA12" s="481"/>
      <c r="AB12" s="481"/>
      <c r="AC12" s="481"/>
      <c r="AD12" s="494">
        <v>8</v>
      </c>
      <c r="AE12" s="503"/>
      <c r="AF12" s="503"/>
      <c r="AG12" s="503"/>
      <c r="AH12" s="503"/>
      <c r="AI12" s="503"/>
      <c r="AJ12" s="503"/>
      <c r="AK12" s="503"/>
      <c r="AL12" s="503"/>
      <c r="AM12" s="503"/>
      <c r="AN12" s="503"/>
      <c r="AO12" s="503"/>
      <c r="AP12" s="503"/>
      <c r="AQ12" s="518">
        <v>0</v>
      </c>
      <c r="AR12" s="514"/>
      <c r="AS12" s="514"/>
      <c r="AT12" s="514"/>
      <c r="AU12" s="514"/>
      <c r="AV12" s="514"/>
      <c r="AW12" s="514"/>
      <c r="AX12" s="514"/>
      <c r="AY12" s="514"/>
      <c r="AZ12" s="514"/>
      <c r="BA12" s="514"/>
      <c r="BB12" s="514"/>
      <c r="BC12" s="514"/>
      <c r="BD12" s="532">
        <v>2</v>
      </c>
      <c r="BE12" s="522"/>
      <c r="BF12" s="522"/>
      <c r="BG12" s="522"/>
      <c r="BH12" s="522"/>
      <c r="BI12" s="522"/>
      <c r="BJ12" s="522"/>
      <c r="BK12" s="522"/>
      <c r="BL12" s="522"/>
      <c r="BM12" s="522"/>
      <c r="BN12" s="522"/>
      <c r="BO12" s="522"/>
      <c r="BP12" s="522"/>
      <c r="BQ12" s="524">
        <f t="shared" si="0"/>
        <v>12</v>
      </c>
      <c r="BR12" s="525" t="e">
        <f>BQ12*#REF!</f>
        <v>#REF!</v>
      </c>
      <c r="BS12" s="526"/>
      <c r="BT12" s="11"/>
      <c r="BU12" s="458"/>
      <c r="BV12" s="458"/>
      <c r="BW12" s="458"/>
    </row>
    <row r="13" spans="1:75" x14ac:dyDescent="0.25">
      <c r="A13" s="823"/>
      <c r="B13" s="466">
        <v>8</v>
      </c>
      <c r="C13" s="470" t="s">
        <v>548</v>
      </c>
      <c r="D13" s="489"/>
      <c r="E13" s="509"/>
      <c r="F13" s="485"/>
      <c r="G13" s="485"/>
      <c r="H13" s="485"/>
      <c r="I13" s="485"/>
      <c r="J13" s="485"/>
      <c r="K13" s="485"/>
      <c r="L13" s="485"/>
      <c r="M13" s="485"/>
      <c r="N13" s="485"/>
      <c r="O13" s="485"/>
      <c r="P13" s="485"/>
      <c r="Q13" s="498">
        <v>2</v>
      </c>
      <c r="R13" s="481"/>
      <c r="S13" s="481"/>
      <c r="T13" s="481"/>
      <c r="U13" s="481"/>
      <c r="V13" s="481"/>
      <c r="W13" s="481"/>
      <c r="X13" s="481"/>
      <c r="Y13" s="481"/>
      <c r="Z13" s="481"/>
      <c r="AA13" s="481"/>
      <c r="AB13" s="481"/>
      <c r="AC13" s="481"/>
      <c r="AD13" s="494">
        <v>3</v>
      </c>
      <c r="AE13" s="503"/>
      <c r="AF13" s="503"/>
      <c r="AG13" s="503"/>
      <c r="AH13" s="503"/>
      <c r="AI13" s="503"/>
      <c r="AJ13" s="503"/>
      <c r="AK13" s="503"/>
      <c r="AL13" s="503"/>
      <c r="AM13" s="503"/>
      <c r="AN13" s="503"/>
      <c r="AO13" s="503"/>
      <c r="AP13" s="503"/>
      <c r="AQ13" s="518">
        <v>0</v>
      </c>
      <c r="AR13" s="514"/>
      <c r="AS13" s="514"/>
      <c r="AT13" s="514"/>
      <c r="AU13" s="514"/>
      <c r="AV13" s="514"/>
      <c r="AW13" s="514"/>
      <c r="AX13" s="514"/>
      <c r="AY13" s="514"/>
      <c r="AZ13" s="514"/>
      <c r="BA13" s="514"/>
      <c r="BB13" s="514"/>
      <c r="BC13" s="514"/>
      <c r="BD13" s="532">
        <v>0</v>
      </c>
      <c r="BE13" s="522"/>
      <c r="BF13" s="522"/>
      <c r="BG13" s="522"/>
      <c r="BH13" s="522"/>
      <c r="BI13" s="522"/>
      <c r="BJ13" s="522"/>
      <c r="BK13" s="522"/>
      <c r="BL13" s="522"/>
      <c r="BM13" s="522"/>
      <c r="BN13" s="522"/>
      <c r="BO13" s="522"/>
      <c r="BP13" s="522"/>
      <c r="BQ13" s="524">
        <f t="shared" si="0"/>
        <v>5</v>
      </c>
      <c r="BR13" s="525" t="e">
        <f>BQ13*#REF!</f>
        <v>#REF!</v>
      </c>
      <c r="BS13" s="526"/>
      <c r="BT13" s="11"/>
      <c r="BU13" s="458"/>
      <c r="BV13" s="458"/>
      <c r="BW13" s="458"/>
    </row>
    <row r="14" spans="1:75" x14ac:dyDescent="0.25">
      <c r="A14" s="823"/>
      <c r="B14" s="466">
        <v>9</v>
      </c>
      <c r="C14" s="471" t="s">
        <v>216</v>
      </c>
      <c r="D14" s="489"/>
      <c r="E14" s="509"/>
      <c r="F14" s="485"/>
      <c r="G14" s="485"/>
      <c r="H14" s="485"/>
      <c r="I14" s="485"/>
      <c r="J14" s="485"/>
      <c r="K14" s="485"/>
      <c r="L14" s="485"/>
      <c r="M14" s="485"/>
      <c r="N14" s="485"/>
      <c r="O14" s="485"/>
      <c r="P14" s="485"/>
      <c r="Q14" s="498">
        <v>2</v>
      </c>
      <c r="R14" s="481"/>
      <c r="S14" s="481"/>
      <c r="T14" s="481"/>
      <c r="U14" s="481"/>
      <c r="V14" s="481"/>
      <c r="W14" s="481"/>
      <c r="X14" s="481"/>
      <c r="Y14" s="481"/>
      <c r="Z14" s="481"/>
      <c r="AA14" s="481"/>
      <c r="AB14" s="481"/>
      <c r="AC14" s="481"/>
      <c r="AD14" s="494">
        <v>2</v>
      </c>
      <c r="AE14" s="503"/>
      <c r="AF14" s="503"/>
      <c r="AG14" s="503"/>
      <c r="AH14" s="503"/>
      <c r="AI14" s="503"/>
      <c r="AJ14" s="503"/>
      <c r="AK14" s="503"/>
      <c r="AL14" s="503"/>
      <c r="AM14" s="503"/>
      <c r="AN14" s="503"/>
      <c r="AO14" s="503"/>
      <c r="AP14" s="503"/>
      <c r="AQ14" s="518">
        <v>0</v>
      </c>
      <c r="AR14" s="514"/>
      <c r="AS14" s="514"/>
      <c r="AT14" s="514"/>
      <c r="AU14" s="514"/>
      <c r="AV14" s="514"/>
      <c r="AW14" s="514"/>
      <c r="AX14" s="514"/>
      <c r="AY14" s="514"/>
      <c r="AZ14" s="514"/>
      <c r="BA14" s="514"/>
      <c r="BB14" s="514"/>
      <c r="BC14" s="514"/>
      <c r="BD14" s="532">
        <v>0</v>
      </c>
      <c r="BE14" s="522"/>
      <c r="BF14" s="522"/>
      <c r="BG14" s="522"/>
      <c r="BH14" s="522"/>
      <c r="BI14" s="522"/>
      <c r="BJ14" s="522"/>
      <c r="BK14" s="522"/>
      <c r="BL14" s="522"/>
      <c r="BM14" s="522"/>
      <c r="BN14" s="522"/>
      <c r="BO14" s="522"/>
      <c r="BP14" s="522"/>
      <c r="BQ14" s="524">
        <f t="shared" si="0"/>
        <v>4</v>
      </c>
      <c r="BR14" s="525" t="e">
        <f>BQ14*#REF!</f>
        <v>#REF!</v>
      </c>
      <c r="BS14" s="526"/>
      <c r="BT14" s="11"/>
      <c r="BU14" s="458"/>
      <c r="BV14" s="458"/>
      <c r="BW14" s="458"/>
    </row>
    <row r="15" spans="1:75" x14ac:dyDescent="0.25">
      <c r="A15" s="823"/>
      <c r="B15" s="466">
        <v>10</v>
      </c>
      <c r="C15" s="471" t="s">
        <v>219</v>
      </c>
      <c r="D15" s="489"/>
      <c r="E15" s="509"/>
      <c r="F15" s="485"/>
      <c r="G15" s="485"/>
      <c r="H15" s="485"/>
      <c r="I15" s="485"/>
      <c r="J15" s="485"/>
      <c r="K15" s="485"/>
      <c r="L15" s="485"/>
      <c r="M15" s="485"/>
      <c r="N15" s="485"/>
      <c r="O15" s="485"/>
      <c r="P15" s="485"/>
      <c r="Q15" s="498">
        <v>2</v>
      </c>
      <c r="R15" s="481"/>
      <c r="S15" s="481"/>
      <c r="T15" s="481"/>
      <c r="U15" s="481"/>
      <c r="V15" s="481"/>
      <c r="W15" s="481"/>
      <c r="X15" s="481"/>
      <c r="Y15" s="481"/>
      <c r="Z15" s="481"/>
      <c r="AA15" s="481"/>
      <c r="AB15" s="481"/>
      <c r="AC15" s="481"/>
      <c r="AD15" s="494">
        <v>0</v>
      </c>
      <c r="AE15" s="503"/>
      <c r="AF15" s="503"/>
      <c r="AG15" s="503"/>
      <c r="AH15" s="503"/>
      <c r="AI15" s="503"/>
      <c r="AJ15" s="503"/>
      <c r="AK15" s="503"/>
      <c r="AL15" s="503"/>
      <c r="AM15" s="503"/>
      <c r="AN15" s="503"/>
      <c r="AO15" s="503"/>
      <c r="AP15" s="503"/>
      <c r="AQ15" s="518">
        <v>0</v>
      </c>
      <c r="AR15" s="514"/>
      <c r="AS15" s="514"/>
      <c r="AT15" s="514"/>
      <c r="AU15" s="514"/>
      <c r="AV15" s="514"/>
      <c r="AW15" s="514"/>
      <c r="AX15" s="514"/>
      <c r="AY15" s="514"/>
      <c r="AZ15" s="514"/>
      <c r="BA15" s="514"/>
      <c r="BB15" s="514"/>
      <c r="BC15" s="514"/>
      <c r="BD15" s="532">
        <v>3</v>
      </c>
      <c r="BE15" s="522"/>
      <c r="BF15" s="522"/>
      <c r="BG15" s="522"/>
      <c r="BH15" s="522"/>
      <c r="BI15" s="522"/>
      <c r="BJ15" s="522"/>
      <c r="BK15" s="522"/>
      <c r="BL15" s="522"/>
      <c r="BM15" s="522"/>
      <c r="BN15" s="522"/>
      <c r="BO15" s="522"/>
      <c r="BP15" s="522"/>
      <c r="BQ15" s="524">
        <f t="shared" si="0"/>
        <v>5</v>
      </c>
      <c r="BR15" s="525" t="e">
        <f>BQ15*#REF!</f>
        <v>#REF!</v>
      </c>
      <c r="BS15" s="526"/>
      <c r="BT15" s="11"/>
      <c r="BU15" s="458"/>
      <c r="BV15" s="458"/>
      <c r="BW15" s="458"/>
    </row>
    <row r="16" spans="1:75" x14ac:dyDescent="0.25">
      <c r="A16" s="823"/>
      <c r="B16" s="466">
        <v>11</v>
      </c>
      <c r="C16" s="471" t="s">
        <v>561</v>
      </c>
      <c r="D16" s="489"/>
      <c r="E16" s="509"/>
      <c r="F16" s="485"/>
      <c r="G16" s="485"/>
      <c r="H16" s="485"/>
      <c r="I16" s="485"/>
      <c r="J16" s="485"/>
      <c r="K16" s="485"/>
      <c r="L16" s="485"/>
      <c r="M16" s="485"/>
      <c r="N16" s="485"/>
      <c r="O16" s="485"/>
      <c r="P16" s="485"/>
      <c r="Q16" s="498">
        <v>5</v>
      </c>
      <c r="R16" s="481"/>
      <c r="S16" s="481"/>
      <c r="T16" s="481"/>
      <c r="U16" s="481"/>
      <c r="V16" s="481"/>
      <c r="W16" s="481"/>
      <c r="X16" s="481"/>
      <c r="Y16" s="481"/>
      <c r="Z16" s="481"/>
      <c r="AA16" s="481"/>
      <c r="AB16" s="481"/>
      <c r="AC16" s="481"/>
      <c r="AD16" s="494">
        <v>3</v>
      </c>
      <c r="AE16" s="503"/>
      <c r="AF16" s="503"/>
      <c r="AG16" s="503"/>
      <c r="AH16" s="503"/>
      <c r="AI16" s="503"/>
      <c r="AJ16" s="503"/>
      <c r="AK16" s="503"/>
      <c r="AL16" s="503"/>
      <c r="AM16" s="503"/>
      <c r="AN16" s="503"/>
      <c r="AO16" s="503"/>
      <c r="AP16" s="503"/>
      <c r="AQ16" s="518">
        <v>0</v>
      </c>
      <c r="AR16" s="514"/>
      <c r="AS16" s="514"/>
      <c r="AT16" s="514"/>
      <c r="AU16" s="514"/>
      <c r="AV16" s="514"/>
      <c r="AW16" s="514"/>
      <c r="AX16" s="514"/>
      <c r="AY16" s="514"/>
      <c r="AZ16" s="514"/>
      <c r="BA16" s="514"/>
      <c r="BB16" s="514"/>
      <c r="BC16" s="514"/>
      <c r="BD16" s="532">
        <v>8</v>
      </c>
      <c r="BE16" s="522"/>
      <c r="BF16" s="522"/>
      <c r="BG16" s="522"/>
      <c r="BH16" s="522"/>
      <c r="BI16" s="522"/>
      <c r="BJ16" s="522"/>
      <c r="BK16" s="522"/>
      <c r="BL16" s="522"/>
      <c r="BM16" s="522"/>
      <c r="BN16" s="522"/>
      <c r="BO16" s="522"/>
      <c r="BP16" s="522"/>
      <c r="BQ16" s="524">
        <f t="shared" si="0"/>
        <v>16</v>
      </c>
      <c r="BR16" s="525" t="e">
        <f>BQ16*#REF!</f>
        <v>#REF!</v>
      </c>
      <c r="BS16" s="526"/>
      <c r="BT16" s="11"/>
      <c r="BU16" s="458"/>
      <c r="BV16" s="458"/>
      <c r="BW16" s="458"/>
    </row>
    <row r="17" spans="1:75" x14ac:dyDescent="0.25">
      <c r="A17" s="823"/>
      <c r="B17" s="466">
        <v>12</v>
      </c>
      <c r="C17" s="471" t="s">
        <v>549</v>
      </c>
      <c r="D17" s="489"/>
      <c r="E17" s="509"/>
      <c r="F17" s="485"/>
      <c r="G17" s="485"/>
      <c r="H17" s="485"/>
      <c r="I17" s="485"/>
      <c r="J17" s="485"/>
      <c r="K17" s="485"/>
      <c r="L17" s="485"/>
      <c r="M17" s="485"/>
      <c r="N17" s="485"/>
      <c r="O17" s="485"/>
      <c r="P17" s="485"/>
      <c r="Q17" s="498">
        <v>1</v>
      </c>
      <c r="R17" s="481"/>
      <c r="S17" s="481"/>
      <c r="T17" s="481"/>
      <c r="U17" s="481"/>
      <c r="V17" s="481"/>
      <c r="W17" s="481"/>
      <c r="X17" s="481"/>
      <c r="Y17" s="481"/>
      <c r="Z17" s="481"/>
      <c r="AA17" s="481"/>
      <c r="AB17" s="481"/>
      <c r="AC17" s="481"/>
      <c r="AD17" s="494">
        <v>1</v>
      </c>
      <c r="AE17" s="503"/>
      <c r="AF17" s="503"/>
      <c r="AG17" s="503"/>
      <c r="AH17" s="503"/>
      <c r="AI17" s="503"/>
      <c r="AJ17" s="503"/>
      <c r="AK17" s="503"/>
      <c r="AL17" s="503"/>
      <c r="AM17" s="503"/>
      <c r="AN17" s="503"/>
      <c r="AO17" s="503"/>
      <c r="AP17" s="503"/>
      <c r="AQ17" s="518">
        <v>3</v>
      </c>
      <c r="AR17" s="514"/>
      <c r="AS17" s="514"/>
      <c r="AT17" s="514"/>
      <c r="AU17" s="514"/>
      <c r="AV17" s="514"/>
      <c r="AW17" s="514"/>
      <c r="AX17" s="514"/>
      <c r="AY17" s="514"/>
      <c r="AZ17" s="514"/>
      <c r="BA17" s="514"/>
      <c r="BB17" s="514"/>
      <c r="BC17" s="514"/>
      <c r="BD17" s="532">
        <v>1</v>
      </c>
      <c r="BE17" s="522"/>
      <c r="BF17" s="522"/>
      <c r="BG17" s="522"/>
      <c r="BH17" s="522"/>
      <c r="BI17" s="522"/>
      <c r="BJ17" s="522"/>
      <c r="BK17" s="522"/>
      <c r="BL17" s="522"/>
      <c r="BM17" s="522"/>
      <c r="BN17" s="522"/>
      <c r="BO17" s="522"/>
      <c r="BP17" s="522"/>
      <c r="BQ17" s="524">
        <f t="shared" si="0"/>
        <v>6</v>
      </c>
      <c r="BR17" s="525" t="e">
        <f>BQ17*#REF!</f>
        <v>#REF!</v>
      </c>
      <c r="BS17" s="526"/>
      <c r="BT17" s="11"/>
      <c r="BU17" s="458"/>
      <c r="BV17" s="458"/>
      <c r="BW17" s="458"/>
    </row>
    <row r="18" spans="1:75" x14ac:dyDescent="0.25">
      <c r="A18" s="823"/>
      <c r="B18" s="466">
        <v>13</v>
      </c>
      <c r="C18" s="470" t="s">
        <v>559</v>
      </c>
      <c r="D18" s="489"/>
      <c r="E18" s="509"/>
      <c r="F18" s="485"/>
      <c r="G18" s="485"/>
      <c r="H18" s="485"/>
      <c r="I18" s="485"/>
      <c r="J18" s="485"/>
      <c r="K18" s="485"/>
      <c r="L18" s="485"/>
      <c r="M18" s="485"/>
      <c r="N18" s="485"/>
      <c r="O18" s="485"/>
      <c r="P18" s="485"/>
      <c r="Q18" s="498">
        <v>0</v>
      </c>
      <c r="R18" s="481"/>
      <c r="S18" s="481"/>
      <c r="T18" s="481"/>
      <c r="U18" s="481"/>
      <c r="V18" s="481"/>
      <c r="W18" s="481"/>
      <c r="X18" s="481"/>
      <c r="Y18" s="481"/>
      <c r="Z18" s="481"/>
      <c r="AA18" s="481"/>
      <c r="AB18" s="481"/>
      <c r="AC18" s="481"/>
      <c r="AD18" s="494">
        <v>2</v>
      </c>
      <c r="AE18" s="503"/>
      <c r="AF18" s="503"/>
      <c r="AG18" s="503"/>
      <c r="AH18" s="503"/>
      <c r="AI18" s="503"/>
      <c r="AJ18" s="503"/>
      <c r="AK18" s="503"/>
      <c r="AL18" s="503"/>
      <c r="AM18" s="503"/>
      <c r="AN18" s="503"/>
      <c r="AO18" s="503"/>
      <c r="AP18" s="503"/>
      <c r="AQ18" s="518">
        <v>0</v>
      </c>
      <c r="AR18" s="514"/>
      <c r="AS18" s="514"/>
      <c r="AT18" s="514"/>
      <c r="AU18" s="514"/>
      <c r="AV18" s="514"/>
      <c r="AW18" s="514"/>
      <c r="AX18" s="514"/>
      <c r="AY18" s="514"/>
      <c r="AZ18" s="514"/>
      <c r="BA18" s="514"/>
      <c r="BB18" s="514"/>
      <c r="BC18" s="514"/>
      <c r="BD18" s="532">
        <v>3</v>
      </c>
      <c r="BE18" s="522"/>
      <c r="BF18" s="522"/>
      <c r="BG18" s="522"/>
      <c r="BH18" s="522"/>
      <c r="BI18" s="522"/>
      <c r="BJ18" s="522"/>
      <c r="BK18" s="522"/>
      <c r="BL18" s="522"/>
      <c r="BM18" s="522"/>
      <c r="BN18" s="522"/>
      <c r="BO18" s="522"/>
      <c r="BP18" s="522"/>
      <c r="BQ18" s="524">
        <f t="shared" si="0"/>
        <v>5</v>
      </c>
      <c r="BR18" s="525" t="e">
        <f>BQ18*#REF!</f>
        <v>#REF!</v>
      </c>
      <c r="BS18" s="526"/>
      <c r="BT18" s="11"/>
      <c r="BU18" s="458"/>
      <c r="BV18" s="458"/>
      <c r="BW18" s="458"/>
    </row>
    <row r="19" spans="1:75" x14ac:dyDescent="0.25">
      <c r="A19" s="823"/>
      <c r="B19" s="466">
        <v>14</v>
      </c>
      <c r="C19" s="471" t="s">
        <v>550</v>
      </c>
      <c r="D19" s="489"/>
      <c r="E19" s="509"/>
      <c r="F19" s="485"/>
      <c r="G19" s="485"/>
      <c r="H19" s="485"/>
      <c r="I19" s="485"/>
      <c r="J19" s="485"/>
      <c r="K19" s="485"/>
      <c r="L19" s="485"/>
      <c r="M19" s="485"/>
      <c r="N19" s="485"/>
      <c r="O19" s="485"/>
      <c r="P19" s="485"/>
      <c r="Q19" s="498"/>
      <c r="R19" s="481"/>
      <c r="S19" s="481"/>
      <c r="T19" s="481"/>
      <c r="U19" s="481"/>
      <c r="V19" s="481"/>
      <c r="W19" s="481"/>
      <c r="X19" s="481"/>
      <c r="Y19" s="481"/>
      <c r="Z19" s="481"/>
      <c r="AA19" s="481"/>
      <c r="AB19" s="481"/>
      <c r="AC19" s="481"/>
      <c r="AD19" s="494"/>
      <c r="AE19" s="503"/>
      <c r="AF19" s="503"/>
      <c r="AG19" s="503"/>
      <c r="AH19" s="503"/>
      <c r="AI19" s="503"/>
      <c r="AJ19" s="503"/>
      <c r="AK19" s="503"/>
      <c r="AL19" s="503"/>
      <c r="AM19" s="503"/>
      <c r="AN19" s="503"/>
      <c r="AO19" s="503"/>
      <c r="AP19" s="503"/>
      <c r="AQ19" s="518"/>
      <c r="AR19" s="514"/>
      <c r="AS19" s="514"/>
      <c r="AT19" s="514"/>
      <c r="AU19" s="514"/>
      <c r="AV19" s="514"/>
      <c r="AW19" s="514"/>
      <c r="AX19" s="514"/>
      <c r="AY19" s="514"/>
      <c r="AZ19" s="514"/>
      <c r="BA19" s="514"/>
      <c r="BB19" s="514"/>
      <c r="BC19" s="514"/>
      <c r="BD19" s="532"/>
      <c r="BE19" s="522"/>
      <c r="BF19" s="522"/>
      <c r="BG19" s="522"/>
      <c r="BH19" s="522"/>
      <c r="BI19" s="522"/>
      <c r="BJ19" s="522"/>
      <c r="BK19" s="522"/>
      <c r="BL19" s="522"/>
      <c r="BM19" s="522"/>
      <c r="BN19" s="522"/>
      <c r="BO19" s="522"/>
      <c r="BP19" s="522"/>
      <c r="BQ19" s="524"/>
      <c r="BR19" s="525"/>
      <c r="BS19" s="526"/>
      <c r="BT19" s="11"/>
      <c r="BU19" s="482"/>
      <c r="BV19" s="482"/>
      <c r="BW19" s="482"/>
    </row>
    <row r="20" spans="1:75" x14ac:dyDescent="0.25">
      <c r="A20" s="823"/>
      <c r="B20" s="466">
        <v>15</v>
      </c>
      <c r="C20" s="471" t="s">
        <v>579</v>
      </c>
      <c r="D20" s="489"/>
      <c r="E20" s="509"/>
      <c r="F20" s="485"/>
      <c r="G20" s="485"/>
      <c r="H20" s="485"/>
      <c r="I20" s="485"/>
      <c r="J20" s="485"/>
      <c r="K20" s="485"/>
      <c r="L20" s="485"/>
      <c r="M20" s="485"/>
      <c r="N20" s="485"/>
      <c r="O20" s="485"/>
      <c r="P20" s="485"/>
      <c r="Q20" s="498"/>
      <c r="R20" s="481"/>
      <c r="S20" s="481"/>
      <c r="T20" s="481"/>
      <c r="U20" s="481"/>
      <c r="V20" s="481"/>
      <c r="W20" s="481"/>
      <c r="X20" s="481"/>
      <c r="Y20" s="481"/>
      <c r="Z20" s="481"/>
      <c r="AA20" s="481"/>
      <c r="AB20" s="481"/>
      <c r="AC20" s="481"/>
      <c r="AD20" s="494"/>
      <c r="AE20" s="503"/>
      <c r="AF20" s="503"/>
      <c r="AG20" s="503"/>
      <c r="AH20" s="503"/>
      <c r="AI20" s="503"/>
      <c r="AJ20" s="503"/>
      <c r="AK20" s="503"/>
      <c r="AL20" s="503"/>
      <c r="AM20" s="503"/>
      <c r="AN20" s="503"/>
      <c r="AO20" s="503"/>
      <c r="AP20" s="503"/>
      <c r="AQ20" s="518"/>
      <c r="AR20" s="514"/>
      <c r="AS20" s="514"/>
      <c r="AT20" s="514"/>
      <c r="AU20" s="514"/>
      <c r="AV20" s="514"/>
      <c r="AW20" s="514"/>
      <c r="AX20" s="514"/>
      <c r="AY20" s="514"/>
      <c r="AZ20" s="514"/>
      <c r="BA20" s="514"/>
      <c r="BB20" s="514"/>
      <c r="BC20" s="514"/>
      <c r="BD20" s="532"/>
      <c r="BE20" s="522"/>
      <c r="BF20" s="522"/>
      <c r="BG20" s="522"/>
      <c r="BH20" s="522"/>
      <c r="BI20" s="522"/>
      <c r="BJ20" s="522"/>
      <c r="BK20" s="522"/>
      <c r="BL20" s="522"/>
      <c r="BM20" s="522"/>
      <c r="BN20" s="522"/>
      <c r="BO20" s="522"/>
      <c r="BP20" s="522"/>
      <c r="BQ20" s="524"/>
      <c r="BR20" s="525"/>
      <c r="BS20" s="526"/>
      <c r="BT20" s="11"/>
      <c r="BU20" s="482"/>
      <c r="BV20" s="482"/>
      <c r="BW20" s="482"/>
    </row>
    <row r="21" spans="1:75" x14ac:dyDescent="0.25">
      <c r="A21" s="823"/>
      <c r="B21" s="466">
        <v>16</v>
      </c>
      <c r="C21" s="471" t="s">
        <v>578</v>
      </c>
      <c r="D21" s="489"/>
      <c r="E21" s="509"/>
      <c r="F21" s="485"/>
      <c r="G21" s="485"/>
      <c r="H21" s="485"/>
      <c r="I21" s="485"/>
      <c r="J21" s="485"/>
      <c r="K21" s="485"/>
      <c r="L21" s="485"/>
      <c r="M21" s="485"/>
      <c r="N21" s="485"/>
      <c r="O21" s="485"/>
      <c r="P21" s="485"/>
      <c r="Q21" s="498">
        <v>1</v>
      </c>
      <c r="R21" s="481"/>
      <c r="S21" s="481"/>
      <c r="T21" s="481"/>
      <c r="U21" s="481"/>
      <c r="V21" s="481"/>
      <c r="W21" s="481"/>
      <c r="X21" s="481"/>
      <c r="Y21" s="481"/>
      <c r="Z21" s="481"/>
      <c r="AA21" s="481"/>
      <c r="AB21" s="481"/>
      <c r="AC21" s="481"/>
      <c r="AD21" s="494">
        <v>1</v>
      </c>
      <c r="AE21" s="503"/>
      <c r="AF21" s="503"/>
      <c r="AG21" s="503"/>
      <c r="AH21" s="503"/>
      <c r="AI21" s="503"/>
      <c r="AJ21" s="503"/>
      <c r="AK21" s="503"/>
      <c r="AL21" s="503"/>
      <c r="AM21" s="503"/>
      <c r="AN21" s="503"/>
      <c r="AO21" s="503"/>
      <c r="AP21" s="503"/>
      <c r="AQ21" s="518">
        <v>0</v>
      </c>
      <c r="AR21" s="514"/>
      <c r="AS21" s="514"/>
      <c r="AT21" s="514"/>
      <c r="AU21" s="514"/>
      <c r="AV21" s="514"/>
      <c r="AW21" s="514"/>
      <c r="AX21" s="514"/>
      <c r="AY21" s="514"/>
      <c r="AZ21" s="514"/>
      <c r="BA21" s="514"/>
      <c r="BB21" s="514"/>
      <c r="BC21" s="514"/>
      <c r="BD21" s="532">
        <v>2</v>
      </c>
      <c r="BE21" s="522"/>
      <c r="BF21" s="522"/>
      <c r="BG21" s="522"/>
      <c r="BH21" s="522"/>
      <c r="BI21" s="522"/>
      <c r="BJ21" s="522"/>
      <c r="BK21" s="522"/>
      <c r="BL21" s="522"/>
      <c r="BM21" s="522"/>
      <c r="BN21" s="522"/>
      <c r="BO21" s="522"/>
      <c r="BP21" s="522"/>
      <c r="BQ21" s="524">
        <f t="shared" si="0"/>
        <v>4</v>
      </c>
      <c r="BR21" s="525" t="e">
        <f>BQ21*#REF!</f>
        <v>#REF!</v>
      </c>
      <c r="BS21" s="526"/>
      <c r="BT21" s="11"/>
      <c r="BU21" s="458"/>
      <c r="BV21" s="458"/>
      <c r="BW21" s="458"/>
    </row>
    <row r="22" spans="1:75" x14ac:dyDescent="0.25">
      <c r="A22" s="823"/>
      <c r="B22" s="807" t="s">
        <v>319</v>
      </c>
      <c r="C22" s="807"/>
      <c r="D22" s="489"/>
      <c r="E22" s="509"/>
      <c r="F22" s="485"/>
      <c r="G22" s="485"/>
      <c r="H22" s="485"/>
      <c r="I22" s="485"/>
      <c r="J22" s="485"/>
      <c r="K22" s="485"/>
      <c r="L22" s="485"/>
      <c r="M22" s="485"/>
      <c r="N22" s="485"/>
      <c r="O22" s="485"/>
      <c r="P22" s="485"/>
      <c r="Q22" s="498"/>
      <c r="R22" s="481"/>
      <c r="S22" s="481"/>
      <c r="T22" s="481"/>
      <c r="U22" s="481"/>
      <c r="V22" s="481"/>
      <c r="W22" s="481"/>
      <c r="X22" s="481"/>
      <c r="Y22" s="481"/>
      <c r="Z22" s="481"/>
      <c r="AA22" s="481"/>
      <c r="AB22" s="481"/>
      <c r="AC22" s="481"/>
      <c r="AD22" s="494"/>
      <c r="AE22" s="503"/>
      <c r="AF22" s="503"/>
      <c r="AG22" s="503"/>
      <c r="AH22" s="503"/>
      <c r="AI22" s="503"/>
      <c r="AJ22" s="503"/>
      <c r="AK22" s="503"/>
      <c r="AL22" s="503"/>
      <c r="AM22" s="503"/>
      <c r="AN22" s="503"/>
      <c r="AO22" s="503"/>
      <c r="AP22" s="503"/>
      <c r="AQ22" s="518"/>
      <c r="AR22" s="514"/>
      <c r="AS22" s="514"/>
      <c r="AT22" s="514"/>
      <c r="AU22" s="514"/>
      <c r="AV22" s="514"/>
      <c r="AW22" s="514"/>
      <c r="AX22" s="514"/>
      <c r="AY22" s="514"/>
      <c r="AZ22" s="514"/>
      <c r="BA22" s="514"/>
      <c r="BB22" s="514"/>
      <c r="BC22" s="514"/>
      <c r="BD22" s="532"/>
      <c r="BE22" s="522"/>
      <c r="BF22" s="522"/>
      <c r="BG22" s="522"/>
      <c r="BH22" s="522"/>
      <c r="BI22" s="522"/>
      <c r="BJ22" s="522"/>
      <c r="BK22" s="522"/>
      <c r="BL22" s="522"/>
      <c r="BM22" s="522"/>
      <c r="BN22" s="522"/>
      <c r="BO22" s="522"/>
      <c r="BP22" s="522"/>
      <c r="BQ22" s="524">
        <f t="shared" si="0"/>
        <v>0</v>
      </c>
      <c r="BR22" s="525" t="e">
        <f>BQ22*#REF!</f>
        <v>#REF!</v>
      </c>
      <c r="BS22" s="526"/>
      <c r="BT22" s="11"/>
      <c r="BU22" s="458"/>
      <c r="BV22" s="458"/>
      <c r="BW22" s="458"/>
    </row>
    <row r="23" spans="1:75" x14ac:dyDescent="0.25">
      <c r="A23" s="823"/>
      <c r="B23" s="466">
        <v>17</v>
      </c>
      <c r="C23" s="472" t="s">
        <v>551</v>
      </c>
      <c r="D23" s="489"/>
      <c r="E23" s="509"/>
      <c r="F23" s="485"/>
      <c r="G23" s="485"/>
      <c r="H23" s="485"/>
      <c r="I23" s="485"/>
      <c r="J23" s="485"/>
      <c r="K23" s="485"/>
      <c r="L23" s="485"/>
      <c r="M23" s="485"/>
      <c r="N23" s="485"/>
      <c r="O23" s="485"/>
      <c r="P23" s="485"/>
      <c r="Q23" s="498">
        <v>3</v>
      </c>
      <c r="R23" s="481"/>
      <c r="S23" s="481"/>
      <c r="T23" s="481"/>
      <c r="U23" s="481"/>
      <c r="V23" s="481"/>
      <c r="W23" s="481"/>
      <c r="X23" s="481"/>
      <c r="Y23" s="481"/>
      <c r="Z23" s="481"/>
      <c r="AA23" s="481"/>
      <c r="AB23" s="481"/>
      <c r="AC23" s="481"/>
      <c r="AD23" s="494">
        <v>4</v>
      </c>
      <c r="AE23" s="503"/>
      <c r="AF23" s="503"/>
      <c r="AG23" s="503"/>
      <c r="AH23" s="503"/>
      <c r="AI23" s="503"/>
      <c r="AJ23" s="503"/>
      <c r="AK23" s="503"/>
      <c r="AL23" s="503"/>
      <c r="AM23" s="503"/>
      <c r="AN23" s="503"/>
      <c r="AO23" s="503"/>
      <c r="AP23" s="503"/>
      <c r="AQ23" s="518">
        <v>3</v>
      </c>
      <c r="AR23" s="514"/>
      <c r="AS23" s="514"/>
      <c r="AT23" s="514"/>
      <c r="AU23" s="514"/>
      <c r="AV23" s="514"/>
      <c r="AW23" s="514"/>
      <c r="AX23" s="514"/>
      <c r="AY23" s="514"/>
      <c r="AZ23" s="514"/>
      <c r="BA23" s="514"/>
      <c r="BB23" s="514"/>
      <c r="BC23" s="514"/>
      <c r="BD23" s="532">
        <v>6</v>
      </c>
      <c r="BE23" s="522"/>
      <c r="BF23" s="522"/>
      <c r="BG23" s="522"/>
      <c r="BH23" s="522"/>
      <c r="BI23" s="522"/>
      <c r="BJ23" s="522"/>
      <c r="BK23" s="522"/>
      <c r="BL23" s="522"/>
      <c r="BM23" s="522"/>
      <c r="BN23" s="522"/>
      <c r="BO23" s="522"/>
      <c r="BP23" s="522"/>
      <c r="BQ23" s="524">
        <f t="shared" si="0"/>
        <v>16</v>
      </c>
      <c r="BR23" s="525" t="e">
        <f>BQ23*#REF!</f>
        <v>#REF!</v>
      </c>
      <c r="BS23" s="526"/>
      <c r="BT23" s="11"/>
      <c r="BU23" s="458"/>
      <c r="BV23" s="458"/>
      <c r="BW23" s="458"/>
    </row>
    <row r="24" spans="1:75" x14ac:dyDescent="0.25">
      <c r="A24" s="823"/>
      <c r="B24" s="466">
        <v>18</v>
      </c>
      <c r="C24" s="472" t="s">
        <v>552</v>
      </c>
      <c r="D24" s="489"/>
      <c r="E24" s="509"/>
      <c r="F24" s="485"/>
      <c r="G24" s="485"/>
      <c r="H24" s="485"/>
      <c r="I24" s="485"/>
      <c r="J24" s="485"/>
      <c r="K24" s="485"/>
      <c r="L24" s="485"/>
      <c r="M24" s="485"/>
      <c r="N24" s="485"/>
      <c r="O24" s="485"/>
      <c r="P24" s="485"/>
      <c r="Q24" s="498">
        <v>1</v>
      </c>
      <c r="R24" s="481"/>
      <c r="S24" s="481"/>
      <c r="T24" s="481"/>
      <c r="U24" s="481"/>
      <c r="V24" s="481"/>
      <c r="W24" s="481"/>
      <c r="X24" s="481"/>
      <c r="Y24" s="481"/>
      <c r="Z24" s="481"/>
      <c r="AA24" s="481"/>
      <c r="AB24" s="481"/>
      <c r="AC24" s="481"/>
      <c r="AD24" s="494">
        <v>2</v>
      </c>
      <c r="AE24" s="503"/>
      <c r="AF24" s="503"/>
      <c r="AG24" s="503"/>
      <c r="AH24" s="503"/>
      <c r="AI24" s="503"/>
      <c r="AJ24" s="503"/>
      <c r="AK24" s="503"/>
      <c r="AL24" s="503"/>
      <c r="AM24" s="503"/>
      <c r="AN24" s="503"/>
      <c r="AO24" s="503"/>
      <c r="AP24" s="503"/>
      <c r="AQ24" s="518">
        <v>3</v>
      </c>
      <c r="AR24" s="514"/>
      <c r="AS24" s="514"/>
      <c r="AT24" s="514"/>
      <c r="AU24" s="514"/>
      <c r="AV24" s="514"/>
      <c r="AW24" s="514"/>
      <c r="AX24" s="514"/>
      <c r="AY24" s="514"/>
      <c r="AZ24" s="514"/>
      <c r="BA24" s="514"/>
      <c r="BB24" s="514"/>
      <c r="BC24" s="514"/>
      <c r="BD24" s="532">
        <v>4</v>
      </c>
      <c r="BE24" s="522"/>
      <c r="BF24" s="522"/>
      <c r="BG24" s="522"/>
      <c r="BH24" s="522"/>
      <c r="BI24" s="522"/>
      <c r="BJ24" s="522"/>
      <c r="BK24" s="522"/>
      <c r="BL24" s="522"/>
      <c r="BM24" s="522"/>
      <c r="BN24" s="522"/>
      <c r="BO24" s="522"/>
      <c r="BP24" s="522"/>
      <c r="BQ24" s="524">
        <f t="shared" si="0"/>
        <v>10</v>
      </c>
      <c r="BR24" s="525" t="e">
        <f>BQ24*#REF!</f>
        <v>#REF!</v>
      </c>
      <c r="BS24" s="526"/>
      <c r="BT24" s="11"/>
      <c r="BU24" s="458"/>
      <c r="BV24" s="458"/>
      <c r="BW24" s="458"/>
    </row>
    <row r="25" spans="1:75" x14ac:dyDescent="0.25">
      <c r="A25" s="823"/>
      <c r="B25" s="466">
        <v>19</v>
      </c>
      <c r="C25" s="472" t="s">
        <v>229</v>
      </c>
      <c r="D25" s="489"/>
      <c r="E25" s="509"/>
      <c r="F25" s="485"/>
      <c r="G25" s="485"/>
      <c r="H25" s="485"/>
      <c r="I25" s="485"/>
      <c r="J25" s="485"/>
      <c r="K25" s="485"/>
      <c r="L25" s="485"/>
      <c r="M25" s="485"/>
      <c r="N25" s="485"/>
      <c r="O25" s="485"/>
      <c r="P25" s="485"/>
      <c r="Q25" s="498">
        <v>5</v>
      </c>
      <c r="R25" s="481"/>
      <c r="S25" s="481"/>
      <c r="T25" s="481"/>
      <c r="U25" s="481"/>
      <c r="V25" s="481"/>
      <c r="W25" s="481"/>
      <c r="X25" s="481"/>
      <c r="Y25" s="481"/>
      <c r="Z25" s="481"/>
      <c r="AA25" s="481"/>
      <c r="AB25" s="481"/>
      <c r="AC25" s="481"/>
      <c r="AD25" s="494">
        <v>5</v>
      </c>
      <c r="AE25" s="503"/>
      <c r="AF25" s="503"/>
      <c r="AG25" s="503"/>
      <c r="AH25" s="503"/>
      <c r="AI25" s="503"/>
      <c r="AJ25" s="503"/>
      <c r="AK25" s="503"/>
      <c r="AL25" s="503"/>
      <c r="AM25" s="503"/>
      <c r="AN25" s="503"/>
      <c r="AO25" s="503"/>
      <c r="AP25" s="503"/>
      <c r="AQ25" s="518">
        <v>4</v>
      </c>
      <c r="AR25" s="514"/>
      <c r="AS25" s="514"/>
      <c r="AT25" s="514"/>
      <c r="AU25" s="514"/>
      <c r="AV25" s="514"/>
      <c r="AW25" s="514"/>
      <c r="AX25" s="514"/>
      <c r="AY25" s="514"/>
      <c r="AZ25" s="514"/>
      <c r="BA25" s="514"/>
      <c r="BB25" s="514"/>
      <c r="BC25" s="514"/>
      <c r="BD25" s="532">
        <v>6</v>
      </c>
      <c r="BE25" s="522"/>
      <c r="BF25" s="522"/>
      <c r="BG25" s="522"/>
      <c r="BH25" s="522"/>
      <c r="BI25" s="522"/>
      <c r="BJ25" s="522"/>
      <c r="BK25" s="522"/>
      <c r="BL25" s="522"/>
      <c r="BM25" s="522"/>
      <c r="BN25" s="522"/>
      <c r="BO25" s="522"/>
      <c r="BP25" s="522"/>
      <c r="BQ25" s="524">
        <f t="shared" si="0"/>
        <v>20</v>
      </c>
      <c r="BR25" s="525" t="e">
        <f>BQ25*#REF!</f>
        <v>#REF!</v>
      </c>
      <c r="BS25" s="526"/>
      <c r="BT25" s="11"/>
      <c r="BU25" s="458">
        <f>11-6</f>
        <v>5</v>
      </c>
      <c r="BV25" s="458"/>
      <c r="BW25" s="458"/>
    </row>
    <row r="26" spans="1:75" x14ac:dyDescent="0.25">
      <c r="A26" s="823"/>
      <c r="B26" s="466">
        <v>20</v>
      </c>
      <c r="C26" s="472" t="s">
        <v>183</v>
      </c>
      <c r="D26" s="490"/>
      <c r="E26" s="510"/>
      <c r="F26" s="486"/>
      <c r="G26" s="486"/>
      <c r="H26" s="486"/>
      <c r="I26" s="486"/>
      <c r="J26" s="486"/>
      <c r="K26" s="486"/>
      <c r="L26" s="486"/>
      <c r="M26" s="486"/>
      <c r="N26" s="486"/>
      <c r="O26" s="486"/>
      <c r="P26" s="486"/>
      <c r="Q26" s="499">
        <v>3</v>
      </c>
      <c r="R26" s="480"/>
      <c r="S26" s="480"/>
      <c r="T26" s="480"/>
      <c r="U26" s="480"/>
      <c r="V26" s="480"/>
      <c r="W26" s="480"/>
      <c r="X26" s="480"/>
      <c r="Y26" s="480"/>
      <c r="Z26" s="480"/>
      <c r="AA26" s="480"/>
      <c r="AB26" s="480"/>
      <c r="AC26" s="481"/>
      <c r="AD26" s="494">
        <v>3</v>
      </c>
      <c r="AE26" s="503"/>
      <c r="AF26" s="503"/>
      <c r="AG26" s="503"/>
      <c r="AH26" s="503"/>
      <c r="AI26" s="503"/>
      <c r="AJ26" s="503"/>
      <c r="AK26" s="503"/>
      <c r="AL26" s="503"/>
      <c r="AM26" s="503"/>
      <c r="AN26" s="503"/>
      <c r="AO26" s="503"/>
      <c r="AP26" s="503"/>
      <c r="AQ26" s="518">
        <v>4</v>
      </c>
      <c r="AR26" s="514"/>
      <c r="AS26" s="514"/>
      <c r="AT26" s="514"/>
      <c r="AU26" s="514"/>
      <c r="AV26" s="514"/>
      <c r="AW26" s="514"/>
      <c r="AX26" s="514"/>
      <c r="AY26" s="514"/>
      <c r="AZ26" s="514"/>
      <c r="BA26" s="514"/>
      <c r="BB26" s="514"/>
      <c r="BC26" s="514"/>
      <c r="BD26" s="532">
        <v>3</v>
      </c>
      <c r="BE26" s="522"/>
      <c r="BF26" s="522"/>
      <c r="BG26" s="522"/>
      <c r="BH26" s="522"/>
      <c r="BI26" s="522"/>
      <c r="BJ26" s="522"/>
      <c r="BK26" s="522"/>
      <c r="BL26" s="522"/>
      <c r="BM26" s="522"/>
      <c r="BN26" s="522"/>
      <c r="BO26" s="522"/>
      <c r="BP26" s="522"/>
      <c r="BQ26" s="524">
        <f t="shared" si="0"/>
        <v>13</v>
      </c>
      <c r="BR26" s="525" t="e">
        <f>BQ26*#REF!</f>
        <v>#REF!</v>
      </c>
      <c r="BS26" s="526"/>
      <c r="BT26" s="11"/>
      <c r="BU26" s="458"/>
      <c r="BV26" s="458"/>
      <c r="BW26" s="458"/>
    </row>
    <row r="27" spans="1:75" x14ac:dyDescent="0.25">
      <c r="A27" s="823"/>
      <c r="B27" s="466">
        <v>21</v>
      </c>
      <c r="C27" s="472" t="s">
        <v>553</v>
      </c>
      <c r="D27" s="489"/>
      <c r="E27" s="509"/>
      <c r="F27" s="485"/>
      <c r="G27" s="485"/>
      <c r="H27" s="485"/>
      <c r="I27" s="485"/>
      <c r="J27" s="485"/>
      <c r="K27" s="485"/>
      <c r="L27" s="485"/>
      <c r="M27" s="485"/>
      <c r="N27" s="485"/>
      <c r="O27" s="485"/>
      <c r="P27" s="485"/>
      <c r="Q27" s="498">
        <v>2</v>
      </c>
      <c r="R27" s="481"/>
      <c r="S27" s="481"/>
      <c r="T27" s="481"/>
      <c r="U27" s="481"/>
      <c r="V27" s="481"/>
      <c r="W27" s="481"/>
      <c r="X27" s="481"/>
      <c r="Y27" s="481"/>
      <c r="Z27" s="481"/>
      <c r="AA27" s="481"/>
      <c r="AB27" s="481"/>
      <c r="AC27" s="481"/>
      <c r="AD27" s="494">
        <v>4</v>
      </c>
      <c r="AE27" s="503"/>
      <c r="AF27" s="503"/>
      <c r="AG27" s="503"/>
      <c r="AH27" s="503"/>
      <c r="AI27" s="503"/>
      <c r="AJ27" s="503"/>
      <c r="AK27" s="503"/>
      <c r="AL27" s="503"/>
      <c r="AM27" s="503"/>
      <c r="AN27" s="503"/>
      <c r="AO27" s="503"/>
      <c r="AP27" s="503"/>
      <c r="AQ27" s="518">
        <v>8</v>
      </c>
      <c r="AR27" s="514"/>
      <c r="AS27" s="514"/>
      <c r="AT27" s="514"/>
      <c r="AU27" s="514"/>
      <c r="AV27" s="514"/>
      <c r="AW27" s="514"/>
      <c r="AX27" s="514"/>
      <c r="AY27" s="514"/>
      <c r="AZ27" s="514"/>
      <c r="BA27" s="514"/>
      <c r="BB27" s="514"/>
      <c r="BC27" s="514"/>
      <c r="BD27" s="532">
        <v>6</v>
      </c>
      <c r="BE27" s="522"/>
      <c r="BF27" s="522"/>
      <c r="BG27" s="522"/>
      <c r="BH27" s="522"/>
      <c r="BI27" s="522"/>
      <c r="BJ27" s="522"/>
      <c r="BK27" s="522"/>
      <c r="BL27" s="522"/>
      <c r="BM27" s="522"/>
      <c r="BN27" s="522"/>
      <c r="BO27" s="522"/>
      <c r="BP27" s="522"/>
      <c r="BQ27" s="524">
        <f t="shared" si="0"/>
        <v>20</v>
      </c>
      <c r="BR27" s="525" t="e">
        <f>BQ27*#REF!</f>
        <v>#REF!</v>
      </c>
      <c r="BS27" s="526"/>
      <c r="BT27" s="11"/>
      <c r="BU27" s="458"/>
      <c r="BV27" s="458"/>
      <c r="BW27" s="458"/>
    </row>
    <row r="28" spans="1:75" x14ac:dyDescent="0.25">
      <c r="A28" s="823"/>
      <c r="B28" s="466">
        <v>22</v>
      </c>
      <c r="C28" s="472" t="s">
        <v>230</v>
      </c>
      <c r="D28" s="489"/>
      <c r="E28" s="509"/>
      <c r="F28" s="485"/>
      <c r="G28" s="485"/>
      <c r="H28" s="485"/>
      <c r="I28" s="485"/>
      <c r="J28" s="485"/>
      <c r="K28" s="485"/>
      <c r="L28" s="485"/>
      <c r="M28" s="485"/>
      <c r="N28" s="485"/>
      <c r="O28" s="485"/>
      <c r="P28" s="485"/>
      <c r="Q28" s="498">
        <v>0</v>
      </c>
      <c r="R28" s="481"/>
      <c r="S28" s="481"/>
      <c r="T28" s="481"/>
      <c r="U28" s="481"/>
      <c r="V28" s="481"/>
      <c r="W28" s="481"/>
      <c r="X28" s="481"/>
      <c r="Y28" s="481"/>
      <c r="Z28" s="481"/>
      <c r="AA28" s="481"/>
      <c r="AB28" s="481"/>
      <c r="AC28" s="481"/>
      <c r="AD28" s="494">
        <v>1</v>
      </c>
      <c r="AE28" s="503"/>
      <c r="AF28" s="503"/>
      <c r="AG28" s="503"/>
      <c r="AH28" s="503"/>
      <c r="AI28" s="503"/>
      <c r="AJ28" s="503"/>
      <c r="AK28" s="503"/>
      <c r="AL28" s="503"/>
      <c r="AM28" s="503"/>
      <c r="AN28" s="503"/>
      <c r="AO28" s="503"/>
      <c r="AP28" s="503"/>
      <c r="AQ28" s="518">
        <v>1</v>
      </c>
      <c r="AR28" s="514"/>
      <c r="AS28" s="514"/>
      <c r="AT28" s="514"/>
      <c r="AU28" s="514"/>
      <c r="AV28" s="514"/>
      <c r="AW28" s="514"/>
      <c r="AX28" s="514"/>
      <c r="AY28" s="514"/>
      <c r="AZ28" s="514"/>
      <c r="BA28" s="514"/>
      <c r="BB28" s="514"/>
      <c r="BC28" s="514"/>
      <c r="BD28" s="532">
        <v>2</v>
      </c>
      <c r="BE28" s="522"/>
      <c r="BF28" s="522"/>
      <c r="BG28" s="522"/>
      <c r="BH28" s="522"/>
      <c r="BI28" s="522"/>
      <c r="BJ28" s="522"/>
      <c r="BK28" s="522"/>
      <c r="BL28" s="522"/>
      <c r="BM28" s="522"/>
      <c r="BN28" s="522"/>
      <c r="BO28" s="522"/>
      <c r="BP28" s="522"/>
      <c r="BQ28" s="524">
        <f t="shared" si="0"/>
        <v>4</v>
      </c>
      <c r="BR28" s="525" t="e">
        <f>BQ28*#REF!</f>
        <v>#REF!</v>
      </c>
      <c r="BS28" s="526"/>
      <c r="BT28" s="11"/>
      <c r="BU28" s="458"/>
      <c r="BV28" s="458"/>
      <c r="BW28" s="458"/>
    </row>
    <row r="29" spans="1:75" x14ac:dyDescent="0.25">
      <c r="A29" s="823"/>
      <c r="B29" s="466">
        <v>23</v>
      </c>
      <c r="C29" s="472" t="s">
        <v>540</v>
      </c>
      <c r="D29" s="489"/>
      <c r="E29" s="509"/>
      <c r="F29" s="485"/>
      <c r="G29" s="485"/>
      <c r="H29" s="485"/>
      <c r="I29" s="485"/>
      <c r="J29" s="485"/>
      <c r="K29" s="485"/>
      <c r="L29" s="485"/>
      <c r="M29" s="485"/>
      <c r="N29" s="485"/>
      <c r="O29" s="485"/>
      <c r="P29" s="485"/>
      <c r="Q29" s="498">
        <v>2</v>
      </c>
      <c r="R29" s="481"/>
      <c r="S29" s="481"/>
      <c r="T29" s="481"/>
      <c r="U29" s="481"/>
      <c r="V29" s="481"/>
      <c r="W29" s="481"/>
      <c r="X29" s="481"/>
      <c r="Y29" s="481"/>
      <c r="Z29" s="481"/>
      <c r="AA29" s="481"/>
      <c r="AB29" s="481"/>
      <c r="AC29" s="481"/>
      <c r="AD29" s="494">
        <v>1</v>
      </c>
      <c r="AE29" s="503"/>
      <c r="AF29" s="503"/>
      <c r="AG29" s="503"/>
      <c r="AH29" s="503"/>
      <c r="AI29" s="503"/>
      <c r="AJ29" s="503"/>
      <c r="AK29" s="503"/>
      <c r="AL29" s="503"/>
      <c r="AM29" s="503"/>
      <c r="AN29" s="503"/>
      <c r="AO29" s="503"/>
      <c r="AP29" s="503"/>
      <c r="AQ29" s="518">
        <v>2</v>
      </c>
      <c r="AR29" s="514"/>
      <c r="AS29" s="514"/>
      <c r="AT29" s="514"/>
      <c r="AU29" s="514"/>
      <c r="AV29" s="514"/>
      <c r="AW29" s="514"/>
      <c r="AX29" s="514"/>
      <c r="AY29" s="514"/>
      <c r="AZ29" s="514"/>
      <c r="BA29" s="514"/>
      <c r="BB29" s="514"/>
      <c r="BC29" s="514"/>
      <c r="BD29" s="532">
        <v>5</v>
      </c>
      <c r="BE29" s="522"/>
      <c r="BF29" s="522"/>
      <c r="BG29" s="522"/>
      <c r="BH29" s="522"/>
      <c r="BI29" s="522"/>
      <c r="BJ29" s="522"/>
      <c r="BK29" s="522"/>
      <c r="BL29" s="522"/>
      <c r="BM29" s="522"/>
      <c r="BN29" s="522"/>
      <c r="BO29" s="522"/>
      <c r="BP29" s="522"/>
      <c r="BQ29" s="524">
        <f t="shared" si="0"/>
        <v>10</v>
      </c>
      <c r="BR29" s="525" t="e">
        <f>BQ29*#REF!</f>
        <v>#REF!</v>
      </c>
      <c r="BS29" s="526"/>
      <c r="BT29" s="11"/>
      <c r="BU29" s="459"/>
      <c r="BV29" s="468"/>
      <c r="BW29" s="468"/>
    </row>
    <row r="30" spans="1:75" x14ac:dyDescent="0.25">
      <c r="A30" s="823"/>
      <c r="B30" s="466">
        <v>24</v>
      </c>
      <c r="C30" s="472" t="s">
        <v>541</v>
      </c>
      <c r="D30" s="489"/>
      <c r="E30" s="509"/>
      <c r="F30" s="485"/>
      <c r="G30" s="485"/>
      <c r="H30" s="485"/>
      <c r="I30" s="485"/>
      <c r="J30" s="485"/>
      <c r="K30" s="485"/>
      <c r="L30" s="485"/>
      <c r="M30" s="485"/>
      <c r="N30" s="485"/>
      <c r="O30" s="485"/>
      <c r="P30" s="485"/>
      <c r="Q30" s="498">
        <v>0</v>
      </c>
      <c r="R30" s="481"/>
      <c r="S30" s="481"/>
      <c r="T30" s="481"/>
      <c r="U30" s="481"/>
      <c r="V30" s="481"/>
      <c r="W30" s="481"/>
      <c r="X30" s="481"/>
      <c r="Y30" s="481"/>
      <c r="Z30" s="481"/>
      <c r="AA30" s="481"/>
      <c r="AB30" s="481"/>
      <c r="AC30" s="481"/>
      <c r="AD30" s="494">
        <v>0</v>
      </c>
      <c r="AE30" s="503"/>
      <c r="AF30" s="503"/>
      <c r="AG30" s="503"/>
      <c r="AH30" s="503"/>
      <c r="AI30" s="503"/>
      <c r="AJ30" s="503"/>
      <c r="AK30" s="503"/>
      <c r="AL30" s="503"/>
      <c r="AM30" s="503"/>
      <c r="AN30" s="503"/>
      <c r="AO30" s="503"/>
      <c r="AP30" s="503"/>
      <c r="AQ30" s="518">
        <v>6</v>
      </c>
      <c r="AR30" s="514"/>
      <c r="AS30" s="514"/>
      <c r="AT30" s="514"/>
      <c r="AU30" s="514"/>
      <c r="AV30" s="514"/>
      <c r="AW30" s="514"/>
      <c r="AX30" s="514"/>
      <c r="AY30" s="514"/>
      <c r="AZ30" s="514"/>
      <c r="BA30" s="514"/>
      <c r="BB30" s="514"/>
      <c r="BC30" s="514"/>
      <c r="BD30" s="532">
        <v>12</v>
      </c>
      <c r="BE30" s="522"/>
      <c r="BF30" s="522"/>
      <c r="BG30" s="522"/>
      <c r="BH30" s="522"/>
      <c r="BI30" s="522"/>
      <c r="BJ30" s="522"/>
      <c r="BK30" s="522"/>
      <c r="BL30" s="522"/>
      <c r="BM30" s="522"/>
      <c r="BN30" s="522"/>
      <c r="BO30" s="522"/>
      <c r="BP30" s="522"/>
      <c r="BQ30" s="524">
        <f t="shared" si="0"/>
        <v>18</v>
      </c>
      <c r="BR30" s="525" t="e">
        <f>BQ30*#REF!</f>
        <v>#REF!</v>
      </c>
      <c r="BS30" s="526"/>
      <c r="BT30" s="11"/>
      <c r="BU30" s="459"/>
      <c r="BV30" s="468"/>
      <c r="BW30" s="468"/>
    </row>
    <row r="31" spans="1:75" x14ac:dyDescent="0.25">
      <c r="A31" s="823"/>
      <c r="B31" s="466">
        <v>25</v>
      </c>
      <c r="C31" s="471" t="s">
        <v>554</v>
      </c>
      <c r="D31" s="489"/>
      <c r="E31" s="509"/>
      <c r="F31" s="485"/>
      <c r="G31" s="485"/>
      <c r="H31" s="485"/>
      <c r="I31" s="485"/>
      <c r="J31" s="485"/>
      <c r="K31" s="485"/>
      <c r="L31" s="485"/>
      <c r="M31" s="485"/>
      <c r="N31" s="485"/>
      <c r="O31" s="485"/>
      <c r="P31" s="485"/>
      <c r="Q31" s="498">
        <v>5</v>
      </c>
      <c r="R31" s="481"/>
      <c r="S31" s="481"/>
      <c r="T31" s="481"/>
      <c r="U31" s="481"/>
      <c r="V31" s="481"/>
      <c r="W31" s="481"/>
      <c r="X31" s="481"/>
      <c r="Y31" s="481"/>
      <c r="Z31" s="481"/>
      <c r="AA31" s="481"/>
      <c r="AB31" s="481"/>
      <c r="AC31" s="481"/>
      <c r="AD31" s="494">
        <v>5</v>
      </c>
      <c r="AE31" s="503"/>
      <c r="AF31" s="503"/>
      <c r="AG31" s="503"/>
      <c r="AH31" s="503"/>
      <c r="AI31" s="503"/>
      <c r="AJ31" s="503"/>
      <c r="AK31" s="503"/>
      <c r="AL31" s="503"/>
      <c r="AM31" s="503"/>
      <c r="AN31" s="503"/>
      <c r="AO31" s="503"/>
      <c r="AP31" s="503"/>
      <c r="AQ31" s="518">
        <v>6</v>
      </c>
      <c r="AR31" s="514"/>
      <c r="AS31" s="514"/>
      <c r="AT31" s="514"/>
      <c r="AU31" s="514"/>
      <c r="AV31" s="514"/>
      <c r="AW31" s="514"/>
      <c r="AX31" s="514"/>
      <c r="AY31" s="514"/>
      <c r="AZ31" s="514"/>
      <c r="BA31" s="514"/>
      <c r="BB31" s="514"/>
      <c r="BC31" s="514"/>
      <c r="BD31" s="532">
        <v>6</v>
      </c>
      <c r="BE31" s="522"/>
      <c r="BF31" s="522"/>
      <c r="BG31" s="522"/>
      <c r="BH31" s="522"/>
      <c r="BI31" s="522"/>
      <c r="BJ31" s="522"/>
      <c r="BK31" s="522"/>
      <c r="BL31" s="522"/>
      <c r="BM31" s="522"/>
      <c r="BN31" s="522"/>
      <c r="BO31" s="522"/>
      <c r="BP31" s="522"/>
      <c r="BQ31" s="524">
        <f t="shared" si="0"/>
        <v>22</v>
      </c>
      <c r="BR31" s="525" t="e">
        <f>BQ31*#REF!</f>
        <v>#REF!</v>
      </c>
      <c r="BS31" s="526"/>
      <c r="BT31" s="11"/>
      <c r="BU31" s="458"/>
      <c r="BV31" s="458"/>
      <c r="BW31" s="458"/>
    </row>
    <row r="32" spans="1:75" x14ac:dyDescent="0.25">
      <c r="A32" s="823"/>
      <c r="B32" s="466">
        <v>26</v>
      </c>
      <c r="C32" s="472" t="s">
        <v>555</v>
      </c>
      <c r="D32" s="489"/>
      <c r="E32" s="509"/>
      <c r="F32" s="485"/>
      <c r="G32" s="485"/>
      <c r="H32" s="485"/>
      <c r="I32" s="485"/>
      <c r="J32" s="485"/>
      <c r="K32" s="485"/>
      <c r="L32" s="485"/>
      <c r="M32" s="485"/>
      <c r="N32" s="485"/>
      <c r="O32" s="485"/>
      <c r="P32" s="485"/>
      <c r="Q32" s="498">
        <v>3</v>
      </c>
      <c r="R32" s="481"/>
      <c r="S32" s="481"/>
      <c r="T32" s="481"/>
      <c r="U32" s="481"/>
      <c r="V32" s="481"/>
      <c r="W32" s="481"/>
      <c r="X32" s="481"/>
      <c r="Y32" s="481"/>
      <c r="Z32" s="481"/>
      <c r="AA32" s="481"/>
      <c r="AB32" s="481"/>
      <c r="AC32" s="506"/>
      <c r="AD32" s="494">
        <v>1</v>
      </c>
      <c r="AE32" s="503"/>
      <c r="AF32" s="503"/>
      <c r="AG32" s="503"/>
      <c r="AH32" s="503"/>
      <c r="AI32" s="503"/>
      <c r="AJ32" s="503"/>
      <c r="AK32" s="503"/>
      <c r="AL32" s="503"/>
      <c r="AM32" s="503"/>
      <c r="AN32" s="503"/>
      <c r="AO32" s="503"/>
      <c r="AP32" s="503"/>
      <c r="AQ32" s="518">
        <v>1</v>
      </c>
      <c r="AR32" s="514"/>
      <c r="AS32" s="514"/>
      <c r="AT32" s="514"/>
      <c r="AU32" s="514"/>
      <c r="AV32" s="514"/>
      <c r="AW32" s="514"/>
      <c r="AX32" s="514"/>
      <c r="AY32" s="514"/>
      <c r="AZ32" s="514"/>
      <c r="BA32" s="514"/>
      <c r="BB32" s="514"/>
      <c r="BC32" s="514"/>
      <c r="BD32" s="532">
        <v>3</v>
      </c>
      <c r="BE32" s="522"/>
      <c r="BF32" s="522"/>
      <c r="BG32" s="522"/>
      <c r="BH32" s="522"/>
      <c r="BI32" s="522"/>
      <c r="BJ32" s="522"/>
      <c r="BK32" s="522"/>
      <c r="BL32" s="522"/>
      <c r="BM32" s="522"/>
      <c r="BN32" s="522"/>
      <c r="BO32" s="522"/>
      <c r="BP32" s="523"/>
      <c r="BQ32" s="524">
        <f t="shared" si="0"/>
        <v>8</v>
      </c>
      <c r="BR32" s="525" t="e">
        <f>SUM(F32,AC32,#REF!,BC32,BP32,#REF!)</f>
        <v>#REF!</v>
      </c>
      <c r="BS32" s="526"/>
      <c r="BT32" s="11"/>
      <c r="BU32" s="458"/>
      <c r="BV32" s="458"/>
      <c r="BW32" s="458"/>
    </row>
    <row r="33" spans="1:75" x14ac:dyDescent="0.25">
      <c r="A33" s="823"/>
      <c r="B33" s="466">
        <v>27</v>
      </c>
      <c r="C33" s="472" t="s">
        <v>581</v>
      </c>
      <c r="D33" s="489"/>
      <c r="E33" s="509"/>
      <c r="F33" s="485"/>
      <c r="G33" s="485"/>
      <c r="H33" s="485"/>
      <c r="I33" s="485"/>
      <c r="J33" s="485"/>
      <c r="K33" s="485"/>
      <c r="L33" s="485"/>
      <c r="M33" s="485"/>
      <c r="N33" s="485"/>
      <c r="O33" s="485"/>
      <c r="P33" s="485"/>
      <c r="Q33" s="498"/>
      <c r="R33" s="481"/>
      <c r="S33" s="481"/>
      <c r="T33" s="481"/>
      <c r="U33" s="481"/>
      <c r="V33" s="481"/>
      <c r="W33" s="481"/>
      <c r="X33" s="481"/>
      <c r="Y33" s="481"/>
      <c r="Z33" s="481"/>
      <c r="AA33" s="481"/>
      <c r="AB33" s="481"/>
      <c r="AC33" s="506"/>
      <c r="AD33" s="494"/>
      <c r="AE33" s="503"/>
      <c r="AF33" s="503"/>
      <c r="AG33" s="503"/>
      <c r="AH33" s="503"/>
      <c r="AI33" s="503"/>
      <c r="AJ33" s="503"/>
      <c r="AK33" s="503"/>
      <c r="AL33" s="503"/>
      <c r="AM33" s="503"/>
      <c r="AN33" s="503"/>
      <c r="AO33" s="503"/>
      <c r="AP33" s="503"/>
      <c r="AQ33" s="518"/>
      <c r="AR33" s="514"/>
      <c r="AS33" s="514"/>
      <c r="AT33" s="514"/>
      <c r="AU33" s="514"/>
      <c r="AV33" s="514"/>
      <c r="AW33" s="514"/>
      <c r="AX33" s="514"/>
      <c r="AY33" s="514"/>
      <c r="AZ33" s="514"/>
      <c r="BA33" s="514"/>
      <c r="BB33" s="514"/>
      <c r="BC33" s="514"/>
      <c r="BD33" s="532"/>
      <c r="BE33" s="522"/>
      <c r="BF33" s="522"/>
      <c r="BG33" s="522"/>
      <c r="BH33" s="522"/>
      <c r="BI33" s="522"/>
      <c r="BJ33" s="522"/>
      <c r="BK33" s="522"/>
      <c r="BL33" s="522"/>
      <c r="BM33" s="522"/>
      <c r="BN33" s="522"/>
      <c r="BO33" s="522"/>
      <c r="BP33" s="523"/>
      <c r="BQ33" s="524"/>
      <c r="BR33" s="525"/>
      <c r="BS33" s="526"/>
      <c r="BT33" s="11"/>
      <c r="BU33" s="482"/>
      <c r="BV33" s="482"/>
      <c r="BW33" s="482"/>
    </row>
    <row r="34" spans="1:75" x14ac:dyDescent="0.25">
      <c r="A34" s="823"/>
      <c r="B34" s="466">
        <v>28</v>
      </c>
      <c r="C34" s="472" t="s">
        <v>582</v>
      </c>
      <c r="D34" s="489"/>
      <c r="E34" s="509"/>
      <c r="F34" s="485"/>
      <c r="G34" s="485"/>
      <c r="H34" s="485"/>
      <c r="I34" s="485"/>
      <c r="J34" s="485"/>
      <c r="K34" s="485"/>
      <c r="L34" s="485"/>
      <c r="M34" s="485"/>
      <c r="N34" s="485"/>
      <c r="O34" s="485"/>
      <c r="P34" s="485"/>
      <c r="Q34" s="498"/>
      <c r="R34" s="481"/>
      <c r="S34" s="481"/>
      <c r="T34" s="481"/>
      <c r="U34" s="481"/>
      <c r="V34" s="481"/>
      <c r="W34" s="481"/>
      <c r="X34" s="481"/>
      <c r="Y34" s="481"/>
      <c r="Z34" s="481"/>
      <c r="AA34" s="481"/>
      <c r="AB34" s="481"/>
      <c r="AC34" s="506"/>
      <c r="AD34" s="494"/>
      <c r="AE34" s="503"/>
      <c r="AF34" s="503"/>
      <c r="AG34" s="503"/>
      <c r="AH34" s="503"/>
      <c r="AI34" s="503"/>
      <c r="AJ34" s="503"/>
      <c r="AK34" s="503"/>
      <c r="AL34" s="503"/>
      <c r="AM34" s="503"/>
      <c r="AN34" s="503"/>
      <c r="AO34" s="503"/>
      <c r="AP34" s="503"/>
      <c r="AQ34" s="518"/>
      <c r="AR34" s="514"/>
      <c r="AS34" s="514"/>
      <c r="AT34" s="514"/>
      <c r="AU34" s="514"/>
      <c r="AV34" s="514"/>
      <c r="AW34" s="514"/>
      <c r="AX34" s="514"/>
      <c r="AY34" s="514"/>
      <c r="AZ34" s="514"/>
      <c r="BA34" s="514"/>
      <c r="BB34" s="514"/>
      <c r="BC34" s="514"/>
      <c r="BD34" s="532"/>
      <c r="BE34" s="522"/>
      <c r="BF34" s="522"/>
      <c r="BG34" s="522"/>
      <c r="BH34" s="522"/>
      <c r="BI34" s="522"/>
      <c r="BJ34" s="522"/>
      <c r="BK34" s="522"/>
      <c r="BL34" s="522"/>
      <c r="BM34" s="522"/>
      <c r="BN34" s="522"/>
      <c r="BO34" s="522"/>
      <c r="BP34" s="523"/>
      <c r="BQ34" s="524"/>
      <c r="BR34" s="525"/>
      <c r="BS34" s="526"/>
      <c r="BT34" s="11"/>
      <c r="BU34" s="482"/>
      <c r="BV34" s="482"/>
      <c r="BW34" s="482"/>
    </row>
    <row r="35" spans="1:75" x14ac:dyDescent="0.25">
      <c r="A35" s="823"/>
      <c r="B35" s="466">
        <v>29</v>
      </c>
      <c r="C35" s="472" t="s">
        <v>583</v>
      </c>
      <c r="D35" s="489"/>
      <c r="E35" s="509"/>
      <c r="F35" s="485"/>
      <c r="G35" s="485"/>
      <c r="H35" s="485"/>
      <c r="I35" s="485"/>
      <c r="J35" s="485"/>
      <c r="K35" s="485"/>
      <c r="L35" s="485"/>
      <c r="M35" s="485"/>
      <c r="N35" s="485"/>
      <c r="O35" s="485"/>
      <c r="P35" s="485"/>
      <c r="Q35" s="498"/>
      <c r="R35" s="481"/>
      <c r="S35" s="481"/>
      <c r="T35" s="481"/>
      <c r="U35" s="481"/>
      <c r="V35" s="481"/>
      <c r="W35" s="481"/>
      <c r="X35" s="481"/>
      <c r="Y35" s="481"/>
      <c r="Z35" s="481"/>
      <c r="AA35" s="481"/>
      <c r="AB35" s="481"/>
      <c r="AC35" s="506"/>
      <c r="AD35" s="494"/>
      <c r="AE35" s="503"/>
      <c r="AF35" s="503"/>
      <c r="AG35" s="503"/>
      <c r="AH35" s="503"/>
      <c r="AI35" s="503"/>
      <c r="AJ35" s="503"/>
      <c r="AK35" s="503"/>
      <c r="AL35" s="503"/>
      <c r="AM35" s="503"/>
      <c r="AN35" s="503"/>
      <c r="AO35" s="503"/>
      <c r="AP35" s="503"/>
      <c r="AQ35" s="518"/>
      <c r="AR35" s="514"/>
      <c r="AS35" s="514"/>
      <c r="AT35" s="514"/>
      <c r="AU35" s="514"/>
      <c r="AV35" s="514"/>
      <c r="AW35" s="514"/>
      <c r="AX35" s="514"/>
      <c r="AY35" s="514"/>
      <c r="AZ35" s="514"/>
      <c r="BA35" s="514"/>
      <c r="BB35" s="514"/>
      <c r="BC35" s="514"/>
      <c r="BD35" s="532"/>
      <c r="BE35" s="522"/>
      <c r="BF35" s="522"/>
      <c r="BG35" s="522"/>
      <c r="BH35" s="522"/>
      <c r="BI35" s="522"/>
      <c r="BJ35" s="522"/>
      <c r="BK35" s="522"/>
      <c r="BL35" s="522"/>
      <c r="BM35" s="522"/>
      <c r="BN35" s="522"/>
      <c r="BO35" s="522"/>
      <c r="BP35" s="523"/>
      <c r="BQ35" s="524"/>
      <c r="BR35" s="525"/>
      <c r="BS35" s="526"/>
      <c r="BT35" s="11"/>
      <c r="BU35" s="482"/>
      <c r="BV35" s="482"/>
      <c r="BW35" s="482"/>
    </row>
    <row r="36" spans="1:75" x14ac:dyDescent="0.25">
      <c r="A36" s="823"/>
      <c r="B36" s="466">
        <v>30</v>
      </c>
      <c r="C36" s="472" t="s">
        <v>585</v>
      </c>
      <c r="D36" s="489"/>
      <c r="E36" s="509"/>
      <c r="F36" s="485"/>
      <c r="G36" s="485"/>
      <c r="H36" s="485"/>
      <c r="I36" s="485"/>
      <c r="J36" s="485"/>
      <c r="K36" s="485"/>
      <c r="L36" s="485"/>
      <c r="M36" s="485"/>
      <c r="N36" s="485"/>
      <c r="O36" s="485"/>
      <c r="P36" s="485"/>
      <c r="Q36" s="498"/>
      <c r="R36" s="481"/>
      <c r="S36" s="481"/>
      <c r="T36" s="481"/>
      <c r="U36" s="481"/>
      <c r="V36" s="481"/>
      <c r="W36" s="481"/>
      <c r="X36" s="481"/>
      <c r="Y36" s="481"/>
      <c r="Z36" s="481"/>
      <c r="AA36" s="481"/>
      <c r="AB36" s="481"/>
      <c r="AC36" s="506"/>
      <c r="AD36" s="494"/>
      <c r="AE36" s="503"/>
      <c r="AF36" s="503"/>
      <c r="AG36" s="503"/>
      <c r="AH36" s="503"/>
      <c r="AI36" s="503"/>
      <c r="AJ36" s="503"/>
      <c r="AK36" s="503"/>
      <c r="AL36" s="503"/>
      <c r="AM36" s="503"/>
      <c r="AN36" s="503"/>
      <c r="AO36" s="503"/>
      <c r="AP36" s="503"/>
      <c r="AQ36" s="518"/>
      <c r="AR36" s="514"/>
      <c r="AS36" s="514"/>
      <c r="AT36" s="514"/>
      <c r="AU36" s="514"/>
      <c r="AV36" s="514"/>
      <c r="AW36" s="514"/>
      <c r="AX36" s="514"/>
      <c r="AY36" s="514"/>
      <c r="AZ36" s="514"/>
      <c r="BA36" s="514"/>
      <c r="BB36" s="514"/>
      <c r="BC36" s="514"/>
      <c r="BD36" s="532"/>
      <c r="BE36" s="522"/>
      <c r="BF36" s="522"/>
      <c r="BG36" s="522"/>
      <c r="BH36" s="522"/>
      <c r="BI36" s="522"/>
      <c r="BJ36" s="522"/>
      <c r="BK36" s="522"/>
      <c r="BL36" s="522"/>
      <c r="BM36" s="522"/>
      <c r="BN36" s="522"/>
      <c r="BO36" s="522"/>
      <c r="BP36" s="523"/>
      <c r="BQ36" s="524"/>
      <c r="BR36" s="525"/>
      <c r="BS36" s="526"/>
      <c r="BT36" s="11"/>
      <c r="BU36" s="482"/>
      <c r="BV36" s="482"/>
      <c r="BW36" s="482"/>
    </row>
    <row r="37" spans="1:75" x14ac:dyDescent="0.25">
      <c r="A37" s="823"/>
      <c r="B37" s="466">
        <v>31</v>
      </c>
      <c r="C37" s="472" t="s">
        <v>584</v>
      </c>
      <c r="D37" s="489"/>
      <c r="E37" s="509"/>
      <c r="F37" s="485"/>
      <c r="G37" s="485"/>
      <c r="H37" s="485"/>
      <c r="I37" s="485"/>
      <c r="J37" s="485"/>
      <c r="K37" s="485"/>
      <c r="L37" s="485"/>
      <c r="M37" s="485"/>
      <c r="N37" s="485"/>
      <c r="O37" s="485"/>
      <c r="P37" s="485"/>
      <c r="Q37" s="498"/>
      <c r="R37" s="481"/>
      <c r="S37" s="481"/>
      <c r="T37" s="481"/>
      <c r="U37" s="481"/>
      <c r="V37" s="481"/>
      <c r="W37" s="481"/>
      <c r="X37" s="481"/>
      <c r="Y37" s="481"/>
      <c r="Z37" s="481"/>
      <c r="AA37" s="481"/>
      <c r="AB37" s="481"/>
      <c r="AC37" s="506"/>
      <c r="AD37" s="494"/>
      <c r="AE37" s="503"/>
      <c r="AF37" s="503"/>
      <c r="AG37" s="503"/>
      <c r="AH37" s="503"/>
      <c r="AI37" s="503"/>
      <c r="AJ37" s="503"/>
      <c r="AK37" s="503"/>
      <c r="AL37" s="503"/>
      <c r="AM37" s="503"/>
      <c r="AN37" s="503"/>
      <c r="AO37" s="503"/>
      <c r="AP37" s="503"/>
      <c r="AQ37" s="518"/>
      <c r="AR37" s="514"/>
      <c r="AS37" s="514"/>
      <c r="AT37" s="514"/>
      <c r="AU37" s="514"/>
      <c r="AV37" s="514"/>
      <c r="AW37" s="514"/>
      <c r="AX37" s="514"/>
      <c r="AY37" s="514"/>
      <c r="AZ37" s="514"/>
      <c r="BA37" s="514"/>
      <c r="BB37" s="514"/>
      <c r="BC37" s="514"/>
      <c r="BD37" s="532"/>
      <c r="BE37" s="522"/>
      <c r="BF37" s="522"/>
      <c r="BG37" s="522"/>
      <c r="BH37" s="522"/>
      <c r="BI37" s="522"/>
      <c r="BJ37" s="522"/>
      <c r="BK37" s="522"/>
      <c r="BL37" s="522"/>
      <c r="BM37" s="522"/>
      <c r="BN37" s="522"/>
      <c r="BO37" s="522"/>
      <c r="BP37" s="523"/>
      <c r="BQ37" s="524"/>
      <c r="BR37" s="525"/>
      <c r="BS37" s="526"/>
      <c r="BT37" s="11"/>
      <c r="BU37" s="482"/>
      <c r="BV37" s="482"/>
      <c r="BW37" s="482"/>
    </row>
    <row r="38" spans="1:75" x14ac:dyDescent="0.25">
      <c r="A38" s="823"/>
      <c r="B38" s="807" t="s">
        <v>37</v>
      </c>
      <c r="C38" s="807"/>
      <c r="D38" s="489"/>
      <c r="E38" s="509"/>
      <c r="F38" s="485"/>
      <c r="G38" s="485"/>
      <c r="H38" s="485"/>
      <c r="I38" s="485"/>
      <c r="J38" s="485"/>
      <c r="K38" s="485"/>
      <c r="L38" s="485"/>
      <c r="M38" s="485"/>
      <c r="N38" s="485"/>
      <c r="O38" s="485"/>
      <c r="P38" s="485"/>
      <c r="Q38" s="498"/>
      <c r="R38" s="481"/>
      <c r="S38" s="481"/>
      <c r="T38" s="481"/>
      <c r="U38" s="481"/>
      <c r="V38" s="481"/>
      <c r="W38" s="481"/>
      <c r="X38" s="481"/>
      <c r="Y38" s="481"/>
      <c r="Z38" s="481"/>
      <c r="AA38" s="481"/>
      <c r="AB38" s="481"/>
      <c r="AC38" s="481"/>
      <c r="AD38" s="494"/>
      <c r="AE38" s="503"/>
      <c r="AF38" s="503"/>
      <c r="AG38" s="503"/>
      <c r="AH38" s="503"/>
      <c r="AI38" s="503"/>
      <c r="AJ38" s="503"/>
      <c r="AK38" s="503"/>
      <c r="AL38" s="503"/>
      <c r="AM38" s="503"/>
      <c r="AN38" s="503"/>
      <c r="AO38" s="503"/>
      <c r="AP38" s="503"/>
      <c r="AQ38" s="518"/>
      <c r="AR38" s="514"/>
      <c r="AS38" s="514"/>
      <c r="AT38" s="514"/>
      <c r="AU38" s="514"/>
      <c r="AV38" s="514"/>
      <c r="AW38" s="514"/>
      <c r="AX38" s="514"/>
      <c r="AY38" s="514"/>
      <c r="AZ38" s="514"/>
      <c r="BA38" s="514"/>
      <c r="BB38" s="514"/>
      <c r="BC38" s="514"/>
      <c r="BD38" s="532"/>
      <c r="BE38" s="522"/>
      <c r="BF38" s="522"/>
      <c r="BG38" s="522"/>
      <c r="BH38" s="522"/>
      <c r="BI38" s="522"/>
      <c r="BJ38" s="522"/>
      <c r="BK38" s="522"/>
      <c r="BL38" s="522"/>
      <c r="BM38" s="522"/>
      <c r="BN38" s="522"/>
      <c r="BO38" s="522"/>
      <c r="BP38" s="522"/>
      <c r="BQ38" s="524">
        <f t="shared" si="0"/>
        <v>0</v>
      </c>
      <c r="BR38" s="525" t="e">
        <f>BQ38*#REF!</f>
        <v>#REF!</v>
      </c>
      <c r="BS38" s="526"/>
      <c r="BT38" s="11"/>
      <c r="BU38" s="824" t="s">
        <v>37</v>
      </c>
      <c r="BV38" s="824"/>
      <c r="BW38" s="824"/>
    </row>
    <row r="39" spans="1:75" x14ac:dyDescent="0.25">
      <c r="A39" s="823"/>
      <c r="B39" s="466">
        <v>32</v>
      </c>
      <c r="C39" s="471" t="s">
        <v>502</v>
      </c>
      <c r="D39" s="490"/>
      <c r="E39" s="510"/>
      <c r="F39" s="486"/>
      <c r="G39" s="486"/>
      <c r="H39" s="486"/>
      <c r="I39" s="486"/>
      <c r="J39" s="486"/>
      <c r="K39" s="486"/>
      <c r="L39" s="486"/>
      <c r="M39" s="486"/>
      <c r="N39" s="486"/>
      <c r="O39" s="486"/>
      <c r="P39" s="486"/>
      <c r="Q39" s="499">
        <v>1</v>
      </c>
      <c r="R39" s="480"/>
      <c r="S39" s="480"/>
      <c r="T39" s="480"/>
      <c r="U39" s="480"/>
      <c r="V39" s="480"/>
      <c r="W39" s="480"/>
      <c r="X39" s="480"/>
      <c r="Y39" s="480"/>
      <c r="Z39" s="480"/>
      <c r="AA39" s="480"/>
      <c r="AB39" s="480"/>
      <c r="AC39" s="480"/>
      <c r="AD39" s="495">
        <v>1</v>
      </c>
      <c r="AE39" s="504"/>
      <c r="AF39" s="504"/>
      <c r="AG39" s="504"/>
      <c r="AH39" s="504"/>
      <c r="AI39" s="504"/>
      <c r="AJ39" s="504"/>
      <c r="AK39" s="504"/>
      <c r="AL39" s="504"/>
      <c r="AM39" s="504"/>
      <c r="AN39" s="504"/>
      <c r="AO39" s="504"/>
      <c r="AP39" s="504"/>
      <c r="AQ39" s="519">
        <v>0</v>
      </c>
      <c r="AR39" s="515"/>
      <c r="AS39" s="515"/>
      <c r="AT39" s="515"/>
      <c r="AU39" s="515"/>
      <c r="AV39" s="515"/>
      <c r="AW39" s="515"/>
      <c r="AX39" s="515"/>
      <c r="AY39" s="515"/>
      <c r="AZ39" s="515"/>
      <c r="BA39" s="515"/>
      <c r="BB39" s="515"/>
      <c r="BC39" s="514"/>
      <c r="BD39" s="532">
        <v>0</v>
      </c>
      <c r="BE39" s="522"/>
      <c r="BF39" s="522"/>
      <c r="BG39" s="522"/>
      <c r="BH39" s="522"/>
      <c r="BI39" s="522"/>
      <c r="BJ39" s="522"/>
      <c r="BK39" s="522"/>
      <c r="BL39" s="522"/>
      <c r="BM39" s="522"/>
      <c r="BN39" s="522"/>
      <c r="BO39" s="522"/>
      <c r="BP39" s="522"/>
      <c r="BQ39" s="524">
        <f t="shared" ref="BQ39:BQ58" si="1">D39+Q39+AD39+AQ39+BD39</f>
        <v>2</v>
      </c>
      <c r="BR39" s="525" t="e">
        <f>BQ39*#REF!</f>
        <v>#REF!</v>
      </c>
      <c r="BS39" s="526"/>
      <c r="BT39" s="11"/>
      <c r="BU39" s="458"/>
      <c r="BV39" s="458"/>
      <c r="BW39" s="458"/>
    </row>
    <row r="40" spans="1:75" x14ac:dyDescent="0.25">
      <c r="A40" s="823"/>
      <c r="B40" s="466">
        <v>33</v>
      </c>
      <c r="C40" s="471" t="s">
        <v>556</v>
      </c>
      <c r="D40" s="489"/>
      <c r="E40" s="509"/>
      <c r="F40" s="485"/>
      <c r="G40" s="485"/>
      <c r="H40" s="485"/>
      <c r="I40" s="485"/>
      <c r="J40" s="485"/>
      <c r="K40" s="485"/>
      <c r="L40" s="485"/>
      <c r="M40" s="485"/>
      <c r="N40" s="485"/>
      <c r="O40" s="485"/>
      <c r="P40" s="485"/>
      <c r="Q40" s="498">
        <v>2</v>
      </c>
      <c r="R40" s="481"/>
      <c r="S40" s="481"/>
      <c r="T40" s="481"/>
      <c r="U40" s="481"/>
      <c r="V40" s="481"/>
      <c r="W40" s="481"/>
      <c r="X40" s="481"/>
      <c r="Y40" s="481"/>
      <c r="Z40" s="481"/>
      <c r="AA40" s="481"/>
      <c r="AB40" s="481"/>
      <c r="AC40" s="481"/>
      <c r="AD40" s="494">
        <v>1</v>
      </c>
      <c r="AE40" s="503"/>
      <c r="AF40" s="503"/>
      <c r="AG40" s="503"/>
      <c r="AH40" s="503"/>
      <c r="AI40" s="503"/>
      <c r="AJ40" s="503"/>
      <c r="AK40" s="503"/>
      <c r="AL40" s="503"/>
      <c r="AM40" s="503"/>
      <c r="AN40" s="503"/>
      <c r="AO40" s="503"/>
      <c r="AP40" s="503"/>
      <c r="AQ40" s="518">
        <v>0</v>
      </c>
      <c r="AR40" s="514"/>
      <c r="AS40" s="514"/>
      <c r="AT40" s="514"/>
      <c r="AU40" s="514"/>
      <c r="AV40" s="514"/>
      <c r="AW40" s="514"/>
      <c r="AX40" s="514"/>
      <c r="AY40" s="514"/>
      <c r="AZ40" s="514"/>
      <c r="BA40" s="514"/>
      <c r="BB40" s="514"/>
      <c r="BC40" s="514"/>
      <c r="BD40" s="532">
        <v>3</v>
      </c>
      <c r="BE40" s="522"/>
      <c r="BF40" s="522"/>
      <c r="BG40" s="522"/>
      <c r="BH40" s="522"/>
      <c r="BI40" s="522"/>
      <c r="BJ40" s="522"/>
      <c r="BK40" s="522"/>
      <c r="BL40" s="522"/>
      <c r="BM40" s="522"/>
      <c r="BN40" s="522"/>
      <c r="BO40" s="522"/>
      <c r="BP40" s="522"/>
      <c r="BQ40" s="524">
        <f t="shared" si="1"/>
        <v>6</v>
      </c>
      <c r="BR40" s="525" t="e">
        <f>BQ40*#REF!</f>
        <v>#REF!</v>
      </c>
      <c r="BS40" s="528"/>
      <c r="BT40" s="11"/>
      <c r="BU40" s="458"/>
      <c r="BV40" s="458"/>
      <c r="BW40" s="458"/>
    </row>
    <row r="41" spans="1:75" x14ac:dyDescent="0.25">
      <c r="A41" s="823"/>
      <c r="B41" s="466">
        <v>34</v>
      </c>
      <c r="C41" s="471" t="s">
        <v>557</v>
      </c>
      <c r="D41" s="489"/>
      <c r="E41" s="509"/>
      <c r="F41" s="485"/>
      <c r="G41" s="485"/>
      <c r="H41" s="485"/>
      <c r="I41" s="485"/>
      <c r="J41" s="485"/>
      <c r="K41" s="485"/>
      <c r="L41" s="485"/>
      <c r="M41" s="485"/>
      <c r="N41" s="485"/>
      <c r="O41" s="485"/>
      <c r="P41" s="485"/>
      <c r="Q41" s="498">
        <v>2</v>
      </c>
      <c r="R41" s="481"/>
      <c r="S41" s="481"/>
      <c r="T41" s="481"/>
      <c r="U41" s="481"/>
      <c r="V41" s="481"/>
      <c r="W41" s="481"/>
      <c r="X41" s="481"/>
      <c r="Y41" s="481"/>
      <c r="Z41" s="481"/>
      <c r="AA41" s="481"/>
      <c r="AB41" s="481"/>
      <c r="AC41" s="481"/>
      <c r="AD41" s="494">
        <v>0</v>
      </c>
      <c r="AE41" s="503"/>
      <c r="AF41" s="503"/>
      <c r="AG41" s="503"/>
      <c r="AH41" s="503"/>
      <c r="AI41" s="503"/>
      <c r="AJ41" s="503"/>
      <c r="AK41" s="503"/>
      <c r="AL41" s="503"/>
      <c r="AM41" s="503"/>
      <c r="AN41" s="503"/>
      <c r="AO41" s="503"/>
      <c r="AP41" s="503"/>
      <c r="AQ41" s="518">
        <v>0</v>
      </c>
      <c r="AR41" s="514"/>
      <c r="AS41" s="514"/>
      <c r="AT41" s="514"/>
      <c r="AU41" s="514"/>
      <c r="AV41" s="514"/>
      <c r="AW41" s="514"/>
      <c r="AX41" s="514"/>
      <c r="AY41" s="514"/>
      <c r="AZ41" s="514"/>
      <c r="BA41" s="514"/>
      <c r="BB41" s="514"/>
      <c r="BC41" s="514"/>
      <c r="BD41" s="532">
        <v>0</v>
      </c>
      <c r="BE41" s="522"/>
      <c r="BF41" s="522"/>
      <c r="BG41" s="522"/>
      <c r="BH41" s="522"/>
      <c r="BI41" s="522"/>
      <c r="BJ41" s="522"/>
      <c r="BK41" s="522"/>
      <c r="BL41" s="522"/>
      <c r="BM41" s="522"/>
      <c r="BN41" s="522"/>
      <c r="BO41" s="522"/>
      <c r="BP41" s="522"/>
      <c r="BQ41" s="524">
        <f t="shared" si="1"/>
        <v>2</v>
      </c>
      <c r="BR41" s="525" t="e">
        <f>BQ41*#REF!</f>
        <v>#REF!</v>
      </c>
      <c r="BS41" s="526"/>
      <c r="BT41" s="11"/>
      <c r="BU41" s="458"/>
      <c r="BV41" s="458"/>
      <c r="BW41" s="458"/>
    </row>
    <row r="42" spans="1:75" ht="30" x14ac:dyDescent="0.25">
      <c r="A42" s="823"/>
      <c r="B42" s="466">
        <v>35</v>
      </c>
      <c r="C42" s="471" t="s">
        <v>558</v>
      </c>
      <c r="D42" s="489"/>
      <c r="E42" s="509"/>
      <c r="F42" s="485"/>
      <c r="G42" s="485"/>
      <c r="H42" s="485"/>
      <c r="I42" s="485"/>
      <c r="J42" s="485"/>
      <c r="K42" s="485"/>
      <c r="L42" s="485"/>
      <c r="M42" s="485"/>
      <c r="N42" s="485"/>
      <c r="O42" s="485"/>
      <c r="P42" s="485"/>
      <c r="Q42" s="498">
        <v>0</v>
      </c>
      <c r="R42" s="481"/>
      <c r="S42" s="481"/>
      <c r="T42" s="481"/>
      <c r="U42" s="481"/>
      <c r="V42" s="481"/>
      <c r="W42" s="481"/>
      <c r="X42" s="481"/>
      <c r="Y42" s="481"/>
      <c r="Z42" s="481"/>
      <c r="AA42" s="481"/>
      <c r="AB42" s="481"/>
      <c r="AC42" s="481"/>
      <c r="AD42" s="494">
        <v>1</v>
      </c>
      <c r="AE42" s="503"/>
      <c r="AF42" s="503"/>
      <c r="AG42" s="503"/>
      <c r="AH42" s="503"/>
      <c r="AI42" s="503"/>
      <c r="AJ42" s="503"/>
      <c r="AK42" s="503"/>
      <c r="AL42" s="503"/>
      <c r="AM42" s="503"/>
      <c r="AN42" s="503"/>
      <c r="AO42" s="503"/>
      <c r="AP42" s="503"/>
      <c r="AQ42" s="518">
        <v>2</v>
      </c>
      <c r="AR42" s="514"/>
      <c r="AS42" s="514"/>
      <c r="AT42" s="514"/>
      <c r="AU42" s="514"/>
      <c r="AV42" s="514"/>
      <c r="AW42" s="514"/>
      <c r="AX42" s="514"/>
      <c r="AY42" s="514"/>
      <c r="AZ42" s="514"/>
      <c r="BA42" s="514"/>
      <c r="BB42" s="514"/>
      <c r="BC42" s="514"/>
      <c r="BD42" s="532">
        <v>0</v>
      </c>
      <c r="BE42" s="522"/>
      <c r="BF42" s="522"/>
      <c r="BG42" s="522"/>
      <c r="BH42" s="522"/>
      <c r="BI42" s="522"/>
      <c r="BJ42" s="522"/>
      <c r="BK42" s="522"/>
      <c r="BL42" s="522"/>
      <c r="BM42" s="522"/>
      <c r="BN42" s="522"/>
      <c r="BO42" s="522"/>
      <c r="BP42" s="522"/>
      <c r="BQ42" s="524">
        <f t="shared" si="1"/>
        <v>3</v>
      </c>
      <c r="BR42" s="525" t="e">
        <f>BQ42*#REF!</f>
        <v>#REF!</v>
      </c>
      <c r="BS42" s="526"/>
      <c r="BT42" s="11"/>
      <c r="BU42" s="458"/>
      <c r="BV42" s="458"/>
      <c r="BW42" s="458"/>
    </row>
    <row r="43" spans="1:75" x14ac:dyDescent="0.25">
      <c r="A43" s="473"/>
      <c r="B43" s="807" t="s">
        <v>170</v>
      </c>
      <c r="C43" s="807"/>
      <c r="D43" s="489"/>
      <c r="E43" s="509"/>
      <c r="F43" s="485"/>
      <c r="G43" s="485"/>
      <c r="H43" s="485"/>
      <c r="I43" s="485"/>
      <c r="J43" s="485"/>
      <c r="K43" s="485"/>
      <c r="L43" s="485"/>
      <c r="M43" s="485"/>
      <c r="N43" s="485"/>
      <c r="O43" s="485"/>
      <c r="P43" s="485"/>
      <c r="Q43" s="498"/>
      <c r="R43" s="481"/>
      <c r="S43" s="481"/>
      <c r="T43" s="481"/>
      <c r="U43" s="481"/>
      <c r="V43" s="481"/>
      <c r="W43" s="481"/>
      <c r="X43" s="481"/>
      <c r="Y43" s="481"/>
      <c r="Z43" s="481"/>
      <c r="AA43" s="481"/>
      <c r="AB43" s="481"/>
      <c r="AC43" s="481"/>
      <c r="AD43" s="494"/>
      <c r="AE43" s="503"/>
      <c r="AF43" s="503"/>
      <c r="AG43" s="503"/>
      <c r="AH43" s="503"/>
      <c r="AI43" s="503"/>
      <c r="AJ43" s="503"/>
      <c r="AK43" s="503"/>
      <c r="AL43" s="503"/>
      <c r="AM43" s="503"/>
      <c r="AN43" s="503"/>
      <c r="AO43" s="503"/>
      <c r="AP43" s="503"/>
      <c r="AQ43" s="518"/>
      <c r="AR43" s="514"/>
      <c r="AS43" s="514"/>
      <c r="AT43" s="514"/>
      <c r="AU43" s="514"/>
      <c r="AV43" s="514"/>
      <c r="AW43" s="514"/>
      <c r="AX43" s="514"/>
      <c r="AY43" s="514"/>
      <c r="AZ43" s="514"/>
      <c r="BA43" s="514"/>
      <c r="BB43" s="514"/>
      <c r="BC43" s="514"/>
      <c r="BD43" s="532"/>
      <c r="BE43" s="522"/>
      <c r="BF43" s="522"/>
      <c r="BG43" s="522"/>
      <c r="BH43" s="522"/>
      <c r="BI43" s="522"/>
      <c r="BJ43" s="522"/>
      <c r="BK43" s="522"/>
      <c r="BL43" s="522"/>
      <c r="BM43" s="522"/>
      <c r="BN43" s="522"/>
      <c r="BO43" s="522"/>
      <c r="BP43" s="522"/>
      <c r="BQ43" s="524">
        <f t="shared" si="1"/>
        <v>0</v>
      </c>
      <c r="BR43" s="525" t="e">
        <f>BQ43*#REF!</f>
        <v>#REF!</v>
      </c>
      <c r="BS43" s="529"/>
      <c r="BT43" s="11"/>
      <c r="BU43" s="458"/>
      <c r="BV43" s="458"/>
      <c r="BW43" s="458"/>
    </row>
    <row r="44" spans="1:75" x14ac:dyDescent="0.25">
      <c r="A44" s="473"/>
      <c r="B44" s="466">
        <v>36</v>
      </c>
      <c r="C44" s="470" t="s">
        <v>207</v>
      </c>
      <c r="D44" s="489"/>
      <c r="E44" s="509"/>
      <c r="F44" s="485"/>
      <c r="G44" s="485"/>
      <c r="H44" s="485"/>
      <c r="I44" s="485"/>
      <c r="J44" s="485"/>
      <c r="K44" s="485"/>
      <c r="L44" s="485"/>
      <c r="M44" s="485"/>
      <c r="N44" s="485"/>
      <c r="O44" s="485"/>
      <c r="P44" s="485"/>
      <c r="Q44" s="498"/>
      <c r="R44" s="481"/>
      <c r="S44" s="481"/>
      <c r="T44" s="481"/>
      <c r="U44" s="481"/>
      <c r="V44" s="481"/>
      <c r="W44" s="481"/>
      <c r="X44" s="481"/>
      <c r="Y44" s="481"/>
      <c r="Z44" s="481"/>
      <c r="AA44" s="481"/>
      <c r="AB44" s="481"/>
      <c r="AC44" s="481"/>
      <c r="AD44" s="494"/>
      <c r="AE44" s="503"/>
      <c r="AF44" s="503"/>
      <c r="AG44" s="503"/>
      <c r="AH44" s="503"/>
      <c r="AI44" s="503"/>
      <c r="AJ44" s="503"/>
      <c r="AK44" s="503"/>
      <c r="AL44" s="503"/>
      <c r="AM44" s="503"/>
      <c r="AN44" s="503"/>
      <c r="AO44" s="503"/>
      <c r="AP44" s="503"/>
      <c r="AQ44" s="518"/>
      <c r="AR44" s="514"/>
      <c r="AS44" s="514"/>
      <c r="AT44" s="514"/>
      <c r="AU44" s="514"/>
      <c r="AV44" s="514"/>
      <c r="AW44" s="514"/>
      <c r="AX44" s="514"/>
      <c r="AY44" s="514"/>
      <c r="AZ44" s="514"/>
      <c r="BA44" s="514"/>
      <c r="BB44" s="514"/>
      <c r="BC44" s="514"/>
      <c r="BD44" s="532"/>
      <c r="BE44" s="522"/>
      <c r="BF44" s="522"/>
      <c r="BG44" s="522"/>
      <c r="BH44" s="522"/>
      <c r="BI44" s="522"/>
      <c r="BJ44" s="522"/>
      <c r="BK44" s="522"/>
      <c r="BL44" s="522"/>
      <c r="BM44" s="522"/>
      <c r="BN44" s="522"/>
      <c r="BO44" s="522"/>
      <c r="BP44" s="522"/>
      <c r="BQ44" s="524">
        <f t="shared" si="1"/>
        <v>0</v>
      </c>
      <c r="BR44" s="525" t="e">
        <f>BQ44*#REF!</f>
        <v>#REF!</v>
      </c>
      <c r="BS44" s="529"/>
      <c r="BT44" s="11"/>
      <c r="BU44" s="458"/>
      <c r="BV44" s="458"/>
      <c r="BW44" s="458"/>
    </row>
    <row r="45" spans="1:75" x14ac:dyDescent="0.25">
      <c r="A45" s="473"/>
      <c r="B45" s="466">
        <v>37</v>
      </c>
      <c r="C45" s="470" t="s">
        <v>208</v>
      </c>
      <c r="D45" s="489"/>
      <c r="E45" s="509"/>
      <c r="F45" s="485"/>
      <c r="G45" s="485"/>
      <c r="H45" s="485"/>
      <c r="I45" s="485"/>
      <c r="J45" s="485"/>
      <c r="K45" s="485"/>
      <c r="L45" s="485"/>
      <c r="M45" s="485"/>
      <c r="N45" s="485"/>
      <c r="O45" s="485"/>
      <c r="P45" s="485"/>
      <c r="Q45" s="500"/>
      <c r="R45" s="507"/>
      <c r="S45" s="507"/>
      <c r="T45" s="507"/>
      <c r="U45" s="507"/>
      <c r="V45" s="507"/>
      <c r="W45" s="507"/>
      <c r="X45" s="507"/>
      <c r="Y45" s="507"/>
      <c r="Z45" s="507"/>
      <c r="AA45" s="507"/>
      <c r="AB45" s="507"/>
      <c r="AC45" s="481"/>
      <c r="AD45" s="494"/>
      <c r="AE45" s="503"/>
      <c r="AF45" s="503"/>
      <c r="AG45" s="503"/>
      <c r="AH45" s="503"/>
      <c r="AI45" s="503"/>
      <c r="AJ45" s="503"/>
      <c r="AK45" s="503"/>
      <c r="AL45" s="503"/>
      <c r="AM45" s="503"/>
      <c r="AN45" s="503"/>
      <c r="AO45" s="503"/>
      <c r="AP45" s="503"/>
      <c r="AQ45" s="518"/>
      <c r="AR45" s="514"/>
      <c r="AS45" s="514"/>
      <c r="AT45" s="514"/>
      <c r="AU45" s="514"/>
      <c r="AV45" s="514"/>
      <c r="AW45" s="514"/>
      <c r="AX45" s="514"/>
      <c r="AY45" s="514"/>
      <c r="AZ45" s="514"/>
      <c r="BA45" s="514"/>
      <c r="BB45" s="514"/>
      <c r="BC45" s="514"/>
      <c r="BD45" s="532"/>
      <c r="BE45" s="522"/>
      <c r="BF45" s="522"/>
      <c r="BG45" s="522"/>
      <c r="BH45" s="522"/>
      <c r="BI45" s="522"/>
      <c r="BJ45" s="522"/>
      <c r="BK45" s="522"/>
      <c r="BL45" s="522"/>
      <c r="BM45" s="522"/>
      <c r="BN45" s="522"/>
      <c r="BO45" s="522"/>
      <c r="BP45" s="522"/>
      <c r="BQ45" s="524">
        <f t="shared" si="1"/>
        <v>0</v>
      </c>
      <c r="BR45" s="525" t="e">
        <f>BQ45*#REF!</f>
        <v>#REF!</v>
      </c>
      <c r="BS45" s="529"/>
      <c r="BT45" s="11"/>
      <c r="BU45" s="458"/>
      <c r="BV45" s="458"/>
      <c r="BW45" s="458"/>
    </row>
    <row r="46" spans="1:75" x14ac:dyDescent="0.25">
      <c r="A46" s="473"/>
      <c r="B46" s="466">
        <v>38</v>
      </c>
      <c r="C46" s="470" t="s">
        <v>292</v>
      </c>
      <c r="D46" s="489"/>
      <c r="E46" s="509"/>
      <c r="F46" s="485"/>
      <c r="G46" s="485"/>
      <c r="H46" s="485"/>
      <c r="I46" s="485"/>
      <c r="J46" s="485"/>
      <c r="K46" s="485"/>
      <c r="L46" s="485"/>
      <c r="M46" s="485"/>
      <c r="N46" s="485"/>
      <c r="O46" s="485"/>
      <c r="P46" s="485"/>
      <c r="Q46" s="500"/>
      <c r="R46" s="507"/>
      <c r="S46" s="507"/>
      <c r="T46" s="507"/>
      <c r="U46" s="507"/>
      <c r="V46" s="507"/>
      <c r="W46" s="507"/>
      <c r="X46" s="507"/>
      <c r="Y46" s="507"/>
      <c r="Z46" s="507"/>
      <c r="AA46" s="507"/>
      <c r="AB46" s="507"/>
      <c r="AC46" s="481"/>
      <c r="AD46" s="494"/>
      <c r="AE46" s="503"/>
      <c r="AF46" s="503"/>
      <c r="AG46" s="503"/>
      <c r="AH46" s="503"/>
      <c r="AI46" s="503"/>
      <c r="AJ46" s="503"/>
      <c r="AK46" s="503"/>
      <c r="AL46" s="503"/>
      <c r="AM46" s="503"/>
      <c r="AN46" s="503"/>
      <c r="AO46" s="503"/>
      <c r="AP46" s="503"/>
      <c r="AQ46" s="518">
        <v>0</v>
      </c>
      <c r="AR46" s="514"/>
      <c r="AS46" s="514"/>
      <c r="AT46" s="514"/>
      <c r="AU46" s="514"/>
      <c r="AV46" s="514"/>
      <c r="AW46" s="514"/>
      <c r="AX46" s="514"/>
      <c r="AY46" s="514"/>
      <c r="AZ46" s="514"/>
      <c r="BA46" s="514"/>
      <c r="BB46" s="514"/>
      <c r="BC46" s="514"/>
      <c r="BD46" s="532"/>
      <c r="BE46" s="522"/>
      <c r="BF46" s="522"/>
      <c r="BG46" s="522"/>
      <c r="BH46" s="522"/>
      <c r="BI46" s="522"/>
      <c r="BJ46" s="522"/>
      <c r="BK46" s="522"/>
      <c r="BL46" s="522"/>
      <c r="BM46" s="522"/>
      <c r="BN46" s="522"/>
      <c r="BO46" s="522"/>
      <c r="BP46" s="522"/>
      <c r="BQ46" s="524">
        <f t="shared" si="1"/>
        <v>0</v>
      </c>
      <c r="BR46" s="525" t="e">
        <f>BQ46*#REF!</f>
        <v>#REF!</v>
      </c>
      <c r="BS46" s="529"/>
      <c r="BT46" s="11"/>
      <c r="BU46" s="458"/>
      <c r="BV46" s="458"/>
      <c r="BW46" s="458"/>
    </row>
    <row r="47" spans="1:75" x14ac:dyDescent="0.25">
      <c r="A47" s="473"/>
      <c r="B47" s="466">
        <v>39</v>
      </c>
      <c r="C47" s="470" t="s">
        <v>217</v>
      </c>
      <c r="D47" s="491"/>
      <c r="E47" s="511"/>
      <c r="F47" s="485"/>
      <c r="G47" s="485"/>
      <c r="H47" s="485"/>
      <c r="I47" s="485"/>
      <c r="J47" s="485"/>
      <c r="K47" s="485"/>
      <c r="L47" s="485"/>
      <c r="M47" s="485"/>
      <c r="N47" s="485"/>
      <c r="O47" s="485"/>
      <c r="P47" s="485"/>
      <c r="Q47" s="498"/>
      <c r="R47" s="481"/>
      <c r="S47" s="481"/>
      <c r="T47" s="481"/>
      <c r="U47" s="481"/>
      <c r="V47" s="481"/>
      <c r="W47" s="481"/>
      <c r="X47" s="481"/>
      <c r="Y47" s="481"/>
      <c r="Z47" s="481"/>
      <c r="AA47" s="481"/>
      <c r="AB47" s="481"/>
      <c r="AC47" s="481"/>
      <c r="AD47" s="494"/>
      <c r="AE47" s="503"/>
      <c r="AF47" s="503"/>
      <c r="AG47" s="503"/>
      <c r="AH47" s="503"/>
      <c r="AI47" s="503"/>
      <c r="AJ47" s="503"/>
      <c r="AK47" s="503"/>
      <c r="AL47" s="503"/>
      <c r="AM47" s="503"/>
      <c r="AN47" s="503"/>
      <c r="AO47" s="503"/>
      <c r="AP47" s="503"/>
      <c r="AQ47" s="518"/>
      <c r="AR47" s="514"/>
      <c r="AS47" s="514"/>
      <c r="AT47" s="514"/>
      <c r="AU47" s="514"/>
      <c r="AV47" s="514"/>
      <c r="AW47" s="514"/>
      <c r="AX47" s="514"/>
      <c r="AY47" s="514"/>
      <c r="AZ47" s="514"/>
      <c r="BA47" s="514"/>
      <c r="BB47" s="514"/>
      <c r="BC47" s="514"/>
      <c r="BD47" s="532"/>
      <c r="BE47" s="522"/>
      <c r="BF47" s="522"/>
      <c r="BG47" s="522"/>
      <c r="BH47" s="522"/>
      <c r="BI47" s="522"/>
      <c r="BJ47" s="522"/>
      <c r="BK47" s="522"/>
      <c r="BL47" s="522"/>
      <c r="BM47" s="522"/>
      <c r="BN47" s="522"/>
      <c r="BO47" s="522"/>
      <c r="BP47" s="522"/>
      <c r="BQ47" s="524">
        <f t="shared" si="1"/>
        <v>0</v>
      </c>
      <c r="BR47" s="525" t="e">
        <f>BQ47*#REF!</f>
        <v>#REF!</v>
      </c>
      <c r="BS47" s="529"/>
      <c r="BT47" s="11"/>
      <c r="BU47" s="458"/>
      <c r="BV47" s="458"/>
      <c r="BW47" s="458"/>
    </row>
    <row r="48" spans="1:75" x14ac:dyDescent="0.25">
      <c r="A48" s="473"/>
      <c r="B48" s="807" t="s">
        <v>168</v>
      </c>
      <c r="C48" s="807"/>
      <c r="D48" s="489"/>
      <c r="E48" s="509"/>
      <c r="F48" s="485"/>
      <c r="G48" s="485"/>
      <c r="H48" s="485"/>
      <c r="I48" s="485"/>
      <c r="J48" s="485"/>
      <c r="K48" s="485"/>
      <c r="L48" s="485"/>
      <c r="M48" s="485"/>
      <c r="N48" s="485"/>
      <c r="O48" s="485"/>
      <c r="P48" s="485"/>
      <c r="Q48" s="498"/>
      <c r="R48" s="481"/>
      <c r="S48" s="481"/>
      <c r="T48" s="481"/>
      <c r="U48" s="481"/>
      <c r="V48" s="481"/>
      <c r="W48" s="481"/>
      <c r="X48" s="481"/>
      <c r="Y48" s="481"/>
      <c r="Z48" s="481"/>
      <c r="AA48" s="481"/>
      <c r="AB48" s="481"/>
      <c r="AC48" s="481"/>
      <c r="AD48" s="494"/>
      <c r="AE48" s="503"/>
      <c r="AF48" s="503"/>
      <c r="AG48" s="503"/>
      <c r="AH48" s="503"/>
      <c r="AI48" s="503"/>
      <c r="AJ48" s="503"/>
      <c r="AK48" s="503"/>
      <c r="AL48" s="503"/>
      <c r="AM48" s="503"/>
      <c r="AN48" s="503"/>
      <c r="AO48" s="503"/>
      <c r="AP48" s="503"/>
      <c r="AQ48" s="518"/>
      <c r="AR48" s="514"/>
      <c r="AS48" s="514"/>
      <c r="AT48" s="514"/>
      <c r="AU48" s="514"/>
      <c r="AV48" s="514"/>
      <c r="AW48" s="514"/>
      <c r="AX48" s="514"/>
      <c r="AY48" s="514"/>
      <c r="AZ48" s="514"/>
      <c r="BA48" s="514"/>
      <c r="BB48" s="514"/>
      <c r="BC48" s="514"/>
      <c r="BD48" s="532"/>
      <c r="BE48" s="522"/>
      <c r="BF48" s="522"/>
      <c r="BG48" s="522"/>
      <c r="BH48" s="522"/>
      <c r="BI48" s="522"/>
      <c r="BJ48" s="522"/>
      <c r="BK48" s="522"/>
      <c r="BL48" s="522"/>
      <c r="BM48" s="522"/>
      <c r="BN48" s="522"/>
      <c r="BO48" s="522"/>
      <c r="BP48" s="522"/>
      <c r="BQ48" s="524">
        <f t="shared" si="1"/>
        <v>0</v>
      </c>
      <c r="BR48" s="525" t="e">
        <f>BQ48*#REF!</f>
        <v>#REF!</v>
      </c>
      <c r="BS48" s="529"/>
      <c r="BT48" s="11"/>
      <c r="BU48" s="458"/>
      <c r="BV48" s="458"/>
      <c r="BW48" s="458"/>
    </row>
    <row r="49" spans="1:75" x14ac:dyDescent="0.25">
      <c r="A49" s="473"/>
      <c r="B49" s="466">
        <v>40</v>
      </c>
      <c r="C49" s="470" t="s">
        <v>209</v>
      </c>
      <c r="D49" s="489"/>
      <c r="E49" s="509"/>
      <c r="F49" s="485"/>
      <c r="G49" s="485"/>
      <c r="H49" s="485"/>
      <c r="I49" s="485"/>
      <c r="J49" s="485"/>
      <c r="K49" s="485"/>
      <c r="L49" s="485"/>
      <c r="M49" s="485"/>
      <c r="N49" s="485"/>
      <c r="O49" s="485"/>
      <c r="P49" s="485"/>
      <c r="Q49" s="498"/>
      <c r="R49" s="481"/>
      <c r="S49" s="481"/>
      <c r="T49" s="481"/>
      <c r="U49" s="481"/>
      <c r="V49" s="481"/>
      <c r="W49" s="481"/>
      <c r="X49" s="481"/>
      <c r="Y49" s="481"/>
      <c r="Z49" s="481"/>
      <c r="AA49" s="481"/>
      <c r="AB49" s="481"/>
      <c r="AC49" s="481"/>
      <c r="AD49" s="494"/>
      <c r="AE49" s="503"/>
      <c r="AF49" s="503"/>
      <c r="AG49" s="503"/>
      <c r="AH49" s="503"/>
      <c r="AI49" s="503"/>
      <c r="AJ49" s="503"/>
      <c r="AK49" s="503"/>
      <c r="AL49" s="503"/>
      <c r="AM49" s="503"/>
      <c r="AN49" s="503"/>
      <c r="AO49" s="503"/>
      <c r="AP49" s="503"/>
      <c r="AQ49" s="518"/>
      <c r="AR49" s="514"/>
      <c r="AS49" s="514"/>
      <c r="AT49" s="514"/>
      <c r="AU49" s="514"/>
      <c r="AV49" s="514"/>
      <c r="AW49" s="514"/>
      <c r="AX49" s="514"/>
      <c r="AY49" s="514"/>
      <c r="AZ49" s="514"/>
      <c r="BA49" s="514"/>
      <c r="BB49" s="514"/>
      <c r="BC49" s="514"/>
      <c r="BD49" s="532"/>
      <c r="BE49" s="522"/>
      <c r="BF49" s="522"/>
      <c r="BG49" s="522"/>
      <c r="BH49" s="522"/>
      <c r="BI49" s="522"/>
      <c r="BJ49" s="522"/>
      <c r="BK49" s="522"/>
      <c r="BL49" s="522"/>
      <c r="BM49" s="522"/>
      <c r="BN49" s="522"/>
      <c r="BO49" s="522"/>
      <c r="BP49" s="522"/>
      <c r="BQ49" s="524">
        <f t="shared" si="1"/>
        <v>0</v>
      </c>
      <c r="BR49" s="525" t="e">
        <f>BQ49*#REF!</f>
        <v>#REF!</v>
      </c>
      <c r="BS49" s="529"/>
      <c r="BT49" s="11"/>
      <c r="BU49" s="458"/>
      <c r="BV49" s="458"/>
      <c r="BW49" s="458"/>
    </row>
    <row r="50" spans="1:75" x14ac:dyDescent="0.25">
      <c r="A50" s="473"/>
      <c r="B50" s="466">
        <v>41</v>
      </c>
      <c r="C50" s="470" t="s">
        <v>210</v>
      </c>
      <c r="D50" s="489"/>
      <c r="E50" s="509"/>
      <c r="F50" s="485"/>
      <c r="G50" s="485"/>
      <c r="H50" s="485"/>
      <c r="I50" s="485"/>
      <c r="J50" s="485"/>
      <c r="K50" s="485"/>
      <c r="L50" s="485"/>
      <c r="M50" s="485"/>
      <c r="N50" s="485"/>
      <c r="O50" s="485"/>
      <c r="P50" s="485"/>
      <c r="Q50" s="498"/>
      <c r="R50" s="481"/>
      <c r="S50" s="481"/>
      <c r="T50" s="481"/>
      <c r="U50" s="481"/>
      <c r="V50" s="481"/>
      <c r="W50" s="481"/>
      <c r="X50" s="481"/>
      <c r="Y50" s="481"/>
      <c r="Z50" s="481"/>
      <c r="AA50" s="481"/>
      <c r="AB50" s="481"/>
      <c r="AC50" s="481"/>
      <c r="AD50" s="494"/>
      <c r="AE50" s="503"/>
      <c r="AF50" s="503"/>
      <c r="AG50" s="503"/>
      <c r="AH50" s="503"/>
      <c r="AI50" s="503"/>
      <c r="AJ50" s="503"/>
      <c r="AK50" s="503"/>
      <c r="AL50" s="503"/>
      <c r="AM50" s="503"/>
      <c r="AN50" s="503"/>
      <c r="AO50" s="503"/>
      <c r="AP50" s="503"/>
      <c r="AQ50" s="518"/>
      <c r="AR50" s="514"/>
      <c r="AS50" s="514"/>
      <c r="AT50" s="514"/>
      <c r="AU50" s="514"/>
      <c r="AV50" s="514"/>
      <c r="AW50" s="514"/>
      <c r="AX50" s="514"/>
      <c r="AY50" s="514"/>
      <c r="AZ50" s="514"/>
      <c r="BA50" s="514"/>
      <c r="BB50" s="514"/>
      <c r="BC50" s="514"/>
      <c r="BD50" s="532"/>
      <c r="BE50" s="522"/>
      <c r="BF50" s="522"/>
      <c r="BG50" s="522"/>
      <c r="BH50" s="522"/>
      <c r="BI50" s="522"/>
      <c r="BJ50" s="522"/>
      <c r="BK50" s="522"/>
      <c r="BL50" s="522"/>
      <c r="BM50" s="522"/>
      <c r="BN50" s="522"/>
      <c r="BO50" s="522"/>
      <c r="BP50" s="522"/>
      <c r="BQ50" s="524">
        <f t="shared" si="1"/>
        <v>0</v>
      </c>
      <c r="BR50" s="525" t="e">
        <f>BQ50*#REF!</f>
        <v>#REF!</v>
      </c>
      <c r="BS50" s="529"/>
      <c r="BT50" s="11"/>
      <c r="BU50" s="458"/>
      <c r="BV50" s="458"/>
      <c r="BW50" s="458"/>
    </row>
    <row r="51" spans="1:75" x14ac:dyDescent="0.25">
      <c r="A51" s="473"/>
      <c r="B51" s="466">
        <v>42</v>
      </c>
      <c r="C51" s="470" t="s">
        <v>211</v>
      </c>
      <c r="D51" s="489"/>
      <c r="E51" s="509"/>
      <c r="F51" s="485"/>
      <c r="G51" s="485"/>
      <c r="H51" s="485"/>
      <c r="I51" s="485"/>
      <c r="J51" s="485"/>
      <c r="K51" s="485"/>
      <c r="L51" s="485"/>
      <c r="M51" s="485"/>
      <c r="N51" s="485"/>
      <c r="O51" s="485"/>
      <c r="P51" s="485"/>
      <c r="Q51" s="498"/>
      <c r="R51" s="481"/>
      <c r="S51" s="481"/>
      <c r="T51" s="481"/>
      <c r="U51" s="481"/>
      <c r="V51" s="481"/>
      <c r="W51" s="481"/>
      <c r="X51" s="481"/>
      <c r="Y51" s="481"/>
      <c r="Z51" s="481"/>
      <c r="AA51" s="481"/>
      <c r="AB51" s="481"/>
      <c r="AC51" s="481"/>
      <c r="AD51" s="494"/>
      <c r="AE51" s="503"/>
      <c r="AF51" s="503"/>
      <c r="AG51" s="503"/>
      <c r="AH51" s="503"/>
      <c r="AI51" s="503"/>
      <c r="AJ51" s="503"/>
      <c r="AK51" s="503"/>
      <c r="AL51" s="503"/>
      <c r="AM51" s="503"/>
      <c r="AN51" s="503"/>
      <c r="AO51" s="503"/>
      <c r="AP51" s="503"/>
      <c r="AQ51" s="518"/>
      <c r="AR51" s="514"/>
      <c r="AS51" s="514"/>
      <c r="AT51" s="514"/>
      <c r="AU51" s="514"/>
      <c r="AV51" s="514"/>
      <c r="AW51" s="514"/>
      <c r="AX51" s="514"/>
      <c r="AY51" s="514"/>
      <c r="AZ51" s="514"/>
      <c r="BA51" s="514"/>
      <c r="BB51" s="514"/>
      <c r="BC51" s="514"/>
      <c r="BD51" s="532"/>
      <c r="BE51" s="522"/>
      <c r="BF51" s="522"/>
      <c r="BG51" s="522"/>
      <c r="BH51" s="522"/>
      <c r="BI51" s="522"/>
      <c r="BJ51" s="522"/>
      <c r="BK51" s="522"/>
      <c r="BL51" s="522"/>
      <c r="BM51" s="522"/>
      <c r="BN51" s="522"/>
      <c r="BO51" s="522"/>
      <c r="BP51" s="522"/>
      <c r="BQ51" s="524">
        <f t="shared" si="1"/>
        <v>0</v>
      </c>
      <c r="BR51" s="525" t="e">
        <f>BQ51*#REF!</f>
        <v>#REF!</v>
      </c>
      <c r="BS51" s="529"/>
      <c r="BT51" s="11"/>
      <c r="BU51" s="458"/>
      <c r="BV51" s="458"/>
      <c r="BW51" s="458"/>
    </row>
    <row r="52" spans="1:75" x14ac:dyDescent="0.25">
      <c r="A52" s="473"/>
      <c r="B52" s="466">
        <v>43</v>
      </c>
      <c r="C52" s="464" t="s">
        <v>212</v>
      </c>
      <c r="D52" s="489"/>
      <c r="E52" s="509"/>
      <c r="F52" s="485"/>
      <c r="G52" s="485"/>
      <c r="H52" s="485"/>
      <c r="I52" s="485"/>
      <c r="J52" s="485"/>
      <c r="K52" s="485"/>
      <c r="L52" s="485"/>
      <c r="M52" s="485"/>
      <c r="N52" s="485"/>
      <c r="O52" s="485"/>
      <c r="P52" s="485"/>
      <c r="Q52" s="498"/>
      <c r="R52" s="481"/>
      <c r="S52" s="481"/>
      <c r="T52" s="481"/>
      <c r="U52" s="481"/>
      <c r="V52" s="481"/>
      <c r="W52" s="481"/>
      <c r="X52" s="481"/>
      <c r="Y52" s="481"/>
      <c r="Z52" s="481"/>
      <c r="AA52" s="481"/>
      <c r="AB52" s="481"/>
      <c r="AC52" s="481"/>
      <c r="AD52" s="494"/>
      <c r="AE52" s="503"/>
      <c r="AF52" s="503"/>
      <c r="AG52" s="503"/>
      <c r="AH52" s="503"/>
      <c r="AI52" s="503"/>
      <c r="AJ52" s="503"/>
      <c r="AK52" s="503"/>
      <c r="AL52" s="503"/>
      <c r="AM52" s="503"/>
      <c r="AN52" s="503"/>
      <c r="AO52" s="503"/>
      <c r="AP52" s="503"/>
      <c r="AQ52" s="518"/>
      <c r="AR52" s="514"/>
      <c r="AS52" s="514"/>
      <c r="AT52" s="514"/>
      <c r="AU52" s="514"/>
      <c r="AV52" s="514"/>
      <c r="AW52" s="514"/>
      <c r="AX52" s="514"/>
      <c r="AY52" s="514"/>
      <c r="AZ52" s="514"/>
      <c r="BA52" s="514"/>
      <c r="BB52" s="514"/>
      <c r="BC52" s="514"/>
      <c r="BD52" s="532"/>
      <c r="BE52" s="522"/>
      <c r="BF52" s="522"/>
      <c r="BG52" s="522"/>
      <c r="BH52" s="522"/>
      <c r="BI52" s="522"/>
      <c r="BJ52" s="522"/>
      <c r="BK52" s="522"/>
      <c r="BL52" s="522"/>
      <c r="BM52" s="522"/>
      <c r="BN52" s="522"/>
      <c r="BO52" s="522"/>
      <c r="BP52" s="522"/>
      <c r="BQ52" s="524">
        <f t="shared" si="1"/>
        <v>0</v>
      </c>
      <c r="BR52" s="525" t="e">
        <f>BQ52*#REF!</f>
        <v>#REF!</v>
      </c>
      <c r="BS52" s="529"/>
      <c r="BT52" s="11"/>
      <c r="BU52" s="458"/>
      <c r="BV52" s="458"/>
      <c r="BW52" s="458"/>
    </row>
    <row r="53" spans="1:75" x14ac:dyDescent="0.25">
      <c r="A53" s="473"/>
      <c r="B53" s="466">
        <v>44</v>
      </c>
      <c r="C53" s="464" t="s">
        <v>213</v>
      </c>
      <c r="D53" s="489"/>
      <c r="E53" s="509"/>
      <c r="F53" s="485"/>
      <c r="G53" s="485"/>
      <c r="H53" s="485"/>
      <c r="I53" s="485"/>
      <c r="J53" s="485"/>
      <c r="K53" s="485"/>
      <c r="L53" s="485"/>
      <c r="M53" s="485"/>
      <c r="N53" s="485"/>
      <c r="O53" s="485"/>
      <c r="P53" s="485"/>
      <c r="Q53" s="498"/>
      <c r="R53" s="481"/>
      <c r="S53" s="481"/>
      <c r="T53" s="481"/>
      <c r="U53" s="481"/>
      <c r="V53" s="481"/>
      <c r="W53" s="481"/>
      <c r="X53" s="481"/>
      <c r="Y53" s="481"/>
      <c r="Z53" s="481"/>
      <c r="AA53" s="481"/>
      <c r="AB53" s="481"/>
      <c r="AC53" s="481"/>
      <c r="AD53" s="494"/>
      <c r="AE53" s="503"/>
      <c r="AF53" s="503"/>
      <c r="AG53" s="503"/>
      <c r="AH53" s="503"/>
      <c r="AI53" s="503"/>
      <c r="AJ53" s="503"/>
      <c r="AK53" s="503"/>
      <c r="AL53" s="503"/>
      <c r="AM53" s="503"/>
      <c r="AN53" s="503"/>
      <c r="AO53" s="503"/>
      <c r="AP53" s="503"/>
      <c r="AQ53" s="518"/>
      <c r="AR53" s="514"/>
      <c r="AS53" s="514"/>
      <c r="AT53" s="514"/>
      <c r="AU53" s="514"/>
      <c r="AV53" s="514"/>
      <c r="AW53" s="514"/>
      <c r="AX53" s="514"/>
      <c r="AY53" s="514"/>
      <c r="AZ53" s="514"/>
      <c r="BA53" s="514"/>
      <c r="BB53" s="514"/>
      <c r="BC53" s="514"/>
      <c r="BD53" s="532"/>
      <c r="BE53" s="522"/>
      <c r="BF53" s="522"/>
      <c r="BG53" s="522"/>
      <c r="BH53" s="522"/>
      <c r="BI53" s="522"/>
      <c r="BJ53" s="522"/>
      <c r="BK53" s="522"/>
      <c r="BL53" s="522"/>
      <c r="BM53" s="522"/>
      <c r="BN53" s="522"/>
      <c r="BO53" s="522"/>
      <c r="BP53" s="522"/>
      <c r="BQ53" s="524">
        <f t="shared" si="1"/>
        <v>0</v>
      </c>
      <c r="BR53" s="525" t="e">
        <f>BQ53*#REF!</f>
        <v>#REF!</v>
      </c>
      <c r="BS53" s="529"/>
      <c r="BT53" s="11"/>
      <c r="BU53" s="458"/>
      <c r="BV53" s="458"/>
      <c r="BW53" s="458"/>
    </row>
    <row r="54" spans="1:75" x14ac:dyDescent="0.25">
      <c r="A54" s="473"/>
      <c r="B54" s="466">
        <v>45</v>
      </c>
      <c r="C54" s="464" t="s">
        <v>169</v>
      </c>
      <c r="D54" s="489"/>
      <c r="E54" s="509"/>
      <c r="F54" s="485"/>
      <c r="G54" s="485"/>
      <c r="H54" s="485"/>
      <c r="I54" s="485"/>
      <c r="J54" s="485"/>
      <c r="K54" s="485"/>
      <c r="L54" s="485"/>
      <c r="M54" s="485"/>
      <c r="N54" s="485"/>
      <c r="O54" s="485"/>
      <c r="P54" s="485"/>
      <c r="Q54" s="498"/>
      <c r="R54" s="481"/>
      <c r="S54" s="481"/>
      <c r="T54" s="481"/>
      <c r="U54" s="481"/>
      <c r="V54" s="481"/>
      <c r="W54" s="481"/>
      <c r="X54" s="481"/>
      <c r="Y54" s="481"/>
      <c r="Z54" s="481"/>
      <c r="AA54" s="481"/>
      <c r="AB54" s="481"/>
      <c r="AC54" s="481"/>
      <c r="AD54" s="494"/>
      <c r="AE54" s="503"/>
      <c r="AF54" s="503"/>
      <c r="AG54" s="503"/>
      <c r="AH54" s="503"/>
      <c r="AI54" s="503"/>
      <c r="AJ54" s="503"/>
      <c r="AK54" s="503"/>
      <c r="AL54" s="503"/>
      <c r="AM54" s="503"/>
      <c r="AN54" s="503"/>
      <c r="AO54" s="503"/>
      <c r="AP54" s="503"/>
      <c r="AQ54" s="518"/>
      <c r="AR54" s="514"/>
      <c r="AS54" s="514"/>
      <c r="AT54" s="514"/>
      <c r="AU54" s="514"/>
      <c r="AV54" s="514"/>
      <c r="AW54" s="514"/>
      <c r="AX54" s="514"/>
      <c r="AY54" s="514"/>
      <c r="AZ54" s="514"/>
      <c r="BA54" s="514"/>
      <c r="BB54" s="514"/>
      <c r="BC54" s="514"/>
      <c r="BD54" s="532"/>
      <c r="BE54" s="522"/>
      <c r="BF54" s="522"/>
      <c r="BG54" s="522"/>
      <c r="BH54" s="522"/>
      <c r="BI54" s="522"/>
      <c r="BJ54" s="522"/>
      <c r="BK54" s="522"/>
      <c r="BL54" s="522"/>
      <c r="BM54" s="522"/>
      <c r="BN54" s="522"/>
      <c r="BO54" s="522"/>
      <c r="BP54" s="522"/>
      <c r="BQ54" s="524">
        <f t="shared" si="1"/>
        <v>0</v>
      </c>
      <c r="BR54" s="525" t="e">
        <f>BQ54*#REF!</f>
        <v>#REF!</v>
      </c>
      <c r="BS54" s="529"/>
      <c r="BT54" s="11"/>
      <c r="BU54" s="458"/>
      <c r="BV54" s="458"/>
      <c r="BW54" s="458"/>
    </row>
    <row r="55" spans="1:75" x14ac:dyDescent="0.25">
      <c r="A55" s="473"/>
      <c r="B55" s="466">
        <v>46</v>
      </c>
      <c r="C55" s="464" t="s">
        <v>580</v>
      </c>
      <c r="D55" s="489"/>
      <c r="E55" s="509"/>
      <c r="F55" s="485"/>
      <c r="G55" s="485"/>
      <c r="H55" s="485"/>
      <c r="I55" s="485"/>
      <c r="J55" s="485"/>
      <c r="K55" s="485"/>
      <c r="L55" s="485"/>
      <c r="M55" s="485"/>
      <c r="N55" s="485"/>
      <c r="O55" s="485"/>
      <c r="P55" s="485"/>
      <c r="Q55" s="498"/>
      <c r="R55" s="481"/>
      <c r="S55" s="481"/>
      <c r="T55" s="481"/>
      <c r="U55" s="481"/>
      <c r="V55" s="481"/>
      <c r="W55" s="481"/>
      <c r="X55" s="481"/>
      <c r="Y55" s="481"/>
      <c r="Z55" s="481"/>
      <c r="AA55" s="481"/>
      <c r="AB55" s="481"/>
      <c r="AC55" s="481"/>
      <c r="AD55" s="494"/>
      <c r="AE55" s="503"/>
      <c r="AF55" s="503"/>
      <c r="AG55" s="503"/>
      <c r="AH55" s="503"/>
      <c r="AI55" s="503"/>
      <c r="AJ55" s="503"/>
      <c r="AK55" s="503"/>
      <c r="AL55" s="503"/>
      <c r="AM55" s="503"/>
      <c r="AN55" s="503"/>
      <c r="AO55" s="503"/>
      <c r="AP55" s="503"/>
      <c r="AQ55" s="518"/>
      <c r="AR55" s="514"/>
      <c r="AS55" s="514"/>
      <c r="AT55" s="514"/>
      <c r="AU55" s="514"/>
      <c r="AV55" s="514"/>
      <c r="AW55" s="514"/>
      <c r="AX55" s="514"/>
      <c r="AY55" s="514"/>
      <c r="AZ55" s="514"/>
      <c r="BA55" s="514"/>
      <c r="BB55" s="514"/>
      <c r="BC55" s="514"/>
      <c r="BD55" s="532"/>
      <c r="BE55" s="522"/>
      <c r="BF55" s="522"/>
      <c r="BG55" s="522"/>
      <c r="BH55" s="522"/>
      <c r="BI55" s="522"/>
      <c r="BJ55" s="522"/>
      <c r="BK55" s="522"/>
      <c r="BL55" s="522"/>
      <c r="BM55" s="522"/>
      <c r="BN55" s="522"/>
      <c r="BO55" s="522"/>
      <c r="BP55" s="522"/>
      <c r="BQ55" s="524"/>
      <c r="BR55" s="525"/>
      <c r="BS55" s="529"/>
      <c r="BT55" s="11"/>
      <c r="BU55" s="482"/>
      <c r="BV55" s="482"/>
      <c r="BW55" s="482"/>
    </row>
    <row r="56" spans="1:75" x14ac:dyDescent="0.25">
      <c r="A56" s="473"/>
      <c r="B56" s="466"/>
      <c r="C56" s="464"/>
      <c r="D56" s="489"/>
      <c r="E56" s="509"/>
      <c r="F56" s="485"/>
      <c r="G56" s="485"/>
      <c r="H56" s="485"/>
      <c r="I56" s="485"/>
      <c r="J56" s="485"/>
      <c r="K56" s="485"/>
      <c r="L56" s="485"/>
      <c r="M56" s="485"/>
      <c r="N56" s="485"/>
      <c r="O56" s="485"/>
      <c r="P56" s="485"/>
      <c r="Q56" s="498"/>
      <c r="R56" s="481"/>
      <c r="S56" s="481"/>
      <c r="T56" s="481"/>
      <c r="U56" s="481"/>
      <c r="V56" s="481"/>
      <c r="W56" s="481"/>
      <c r="X56" s="481"/>
      <c r="Y56" s="481"/>
      <c r="Z56" s="481"/>
      <c r="AA56" s="481"/>
      <c r="AB56" s="481"/>
      <c r="AC56" s="481"/>
      <c r="AD56" s="494"/>
      <c r="AE56" s="503"/>
      <c r="AF56" s="503"/>
      <c r="AG56" s="503"/>
      <c r="AH56" s="503"/>
      <c r="AI56" s="503"/>
      <c r="AJ56" s="503"/>
      <c r="AK56" s="503"/>
      <c r="AL56" s="503"/>
      <c r="AM56" s="503"/>
      <c r="AN56" s="503"/>
      <c r="AO56" s="503"/>
      <c r="AP56" s="503"/>
      <c r="AQ56" s="518"/>
      <c r="AR56" s="514"/>
      <c r="AS56" s="514"/>
      <c r="AT56" s="514"/>
      <c r="AU56" s="514"/>
      <c r="AV56" s="514"/>
      <c r="AW56" s="514"/>
      <c r="AX56" s="514"/>
      <c r="AY56" s="514"/>
      <c r="AZ56" s="514"/>
      <c r="BA56" s="514"/>
      <c r="BB56" s="514"/>
      <c r="BC56" s="514"/>
      <c r="BD56" s="532"/>
      <c r="BE56" s="522"/>
      <c r="BF56" s="522"/>
      <c r="BG56" s="522"/>
      <c r="BH56" s="522"/>
      <c r="BI56" s="522"/>
      <c r="BJ56" s="522"/>
      <c r="BK56" s="522"/>
      <c r="BL56" s="522"/>
      <c r="BM56" s="522"/>
      <c r="BN56" s="522"/>
      <c r="BO56" s="522"/>
      <c r="BP56" s="522"/>
      <c r="BQ56" s="524"/>
      <c r="BR56" s="525"/>
      <c r="BS56" s="529"/>
      <c r="BT56" s="11"/>
      <c r="BU56" s="482"/>
      <c r="BV56" s="482"/>
      <c r="BW56" s="482"/>
    </row>
    <row r="57" spans="1:75" x14ac:dyDescent="0.25">
      <c r="A57" s="473"/>
      <c r="B57" s="466"/>
      <c r="C57" s="464"/>
      <c r="D57" s="489"/>
      <c r="E57" s="509"/>
      <c r="F57" s="485"/>
      <c r="G57" s="485"/>
      <c r="H57" s="485"/>
      <c r="I57" s="485"/>
      <c r="J57" s="485"/>
      <c r="K57" s="485"/>
      <c r="L57" s="485"/>
      <c r="M57" s="485"/>
      <c r="N57" s="485"/>
      <c r="O57" s="485"/>
      <c r="P57" s="485"/>
      <c r="Q57" s="498"/>
      <c r="R57" s="481"/>
      <c r="S57" s="481"/>
      <c r="T57" s="481"/>
      <c r="U57" s="481"/>
      <c r="V57" s="481"/>
      <c r="W57" s="481"/>
      <c r="X57" s="481"/>
      <c r="Y57" s="481"/>
      <c r="Z57" s="481"/>
      <c r="AA57" s="481"/>
      <c r="AB57" s="481"/>
      <c r="AC57" s="481"/>
      <c r="AD57" s="494"/>
      <c r="AE57" s="503"/>
      <c r="AF57" s="503"/>
      <c r="AG57" s="503"/>
      <c r="AH57" s="503"/>
      <c r="AI57" s="503"/>
      <c r="AJ57" s="503"/>
      <c r="AK57" s="503"/>
      <c r="AL57" s="503"/>
      <c r="AM57" s="503"/>
      <c r="AN57" s="503"/>
      <c r="AO57" s="503"/>
      <c r="AP57" s="503"/>
      <c r="AQ57" s="518"/>
      <c r="AR57" s="514"/>
      <c r="AS57" s="514"/>
      <c r="AT57" s="514"/>
      <c r="AU57" s="514"/>
      <c r="AV57" s="514"/>
      <c r="AW57" s="514"/>
      <c r="AX57" s="514"/>
      <c r="AY57" s="514"/>
      <c r="AZ57" s="514"/>
      <c r="BA57" s="514"/>
      <c r="BB57" s="514"/>
      <c r="BC57" s="514"/>
      <c r="BD57" s="532"/>
      <c r="BE57" s="522"/>
      <c r="BF57" s="522"/>
      <c r="BG57" s="522"/>
      <c r="BH57" s="522"/>
      <c r="BI57" s="522"/>
      <c r="BJ57" s="522"/>
      <c r="BK57" s="522"/>
      <c r="BL57" s="522"/>
      <c r="BM57" s="522"/>
      <c r="BN57" s="522"/>
      <c r="BO57" s="522"/>
      <c r="BP57" s="522"/>
      <c r="BQ57" s="524"/>
      <c r="BR57" s="525"/>
      <c r="BS57" s="529"/>
      <c r="BT57" s="11"/>
      <c r="BU57" s="482"/>
      <c r="BV57" s="482"/>
      <c r="BW57" s="482"/>
    </row>
    <row r="58" spans="1:75" x14ac:dyDescent="0.25">
      <c r="A58" s="473"/>
      <c r="B58" s="466"/>
      <c r="C58" s="464"/>
      <c r="D58" s="489"/>
      <c r="E58" s="509"/>
      <c r="F58" s="485"/>
      <c r="G58" s="485"/>
      <c r="H58" s="485"/>
      <c r="I58" s="485"/>
      <c r="J58" s="485"/>
      <c r="K58" s="485"/>
      <c r="L58" s="485"/>
      <c r="M58" s="485"/>
      <c r="N58" s="485"/>
      <c r="O58" s="485"/>
      <c r="P58" s="485"/>
      <c r="Q58" s="498"/>
      <c r="R58" s="481"/>
      <c r="S58" s="481"/>
      <c r="T58" s="481"/>
      <c r="U58" s="481"/>
      <c r="V58" s="481"/>
      <c r="W58" s="481"/>
      <c r="X58" s="481"/>
      <c r="Y58" s="481"/>
      <c r="Z58" s="481"/>
      <c r="AA58" s="481"/>
      <c r="AB58" s="481"/>
      <c r="AC58" s="481"/>
      <c r="AD58" s="494"/>
      <c r="AE58" s="503"/>
      <c r="AF58" s="503"/>
      <c r="AG58" s="503"/>
      <c r="AH58" s="503"/>
      <c r="AI58" s="503"/>
      <c r="AJ58" s="503"/>
      <c r="AK58" s="503"/>
      <c r="AL58" s="503"/>
      <c r="AM58" s="503"/>
      <c r="AN58" s="503"/>
      <c r="AO58" s="503"/>
      <c r="AP58" s="503"/>
      <c r="AQ58" s="518"/>
      <c r="AR58" s="514"/>
      <c r="AS58" s="514"/>
      <c r="AT58" s="514"/>
      <c r="AU58" s="514"/>
      <c r="AV58" s="514"/>
      <c r="AW58" s="514"/>
      <c r="AX58" s="514"/>
      <c r="AY58" s="514"/>
      <c r="AZ58" s="514"/>
      <c r="BA58" s="514"/>
      <c r="BB58" s="514"/>
      <c r="BC58" s="514"/>
      <c r="BD58" s="532"/>
      <c r="BE58" s="522"/>
      <c r="BF58" s="522"/>
      <c r="BG58" s="522"/>
      <c r="BH58" s="522"/>
      <c r="BI58" s="522"/>
      <c r="BJ58" s="522"/>
      <c r="BK58" s="522"/>
      <c r="BL58" s="522"/>
      <c r="BM58" s="522"/>
      <c r="BN58" s="522"/>
      <c r="BO58" s="522"/>
      <c r="BP58" s="522"/>
      <c r="BQ58" s="524">
        <f t="shared" si="1"/>
        <v>0</v>
      </c>
      <c r="BR58" s="525" t="e">
        <f>BQ58*#REF!</f>
        <v>#REF!</v>
      </c>
      <c r="BS58" s="529"/>
      <c r="BT58" s="11"/>
      <c r="BU58" s="458"/>
      <c r="BV58" s="458"/>
      <c r="BW58" s="458"/>
    </row>
    <row r="59" spans="1:75" x14ac:dyDescent="0.25">
      <c r="A59" s="473"/>
      <c r="B59" s="460" t="s">
        <v>175</v>
      </c>
      <c r="C59" s="460"/>
      <c r="D59" s="461"/>
      <c r="E59" s="461"/>
      <c r="F59" s="461"/>
      <c r="G59" s="461"/>
      <c r="H59" s="461"/>
      <c r="I59" s="461"/>
      <c r="J59" s="461"/>
      <c r="K59" s="461"/>
      <c r="L59" s="461"/>
      <c r="M59" s="461"/>
      <c r="N59" s="461"/>
      <c r="O59" s="461"/>
      <c r="P59" s="461"/>
      <c r="Q59" s="474"/>
      <c r="R59" s="474"/>
      <c r="S59" s="474"/>
      <c r="T59" s="474"/>
      <c r="U59" s="474"/>
      <c r="V59" s="474"/>
      <c r="W59" s="474"/>
      <c r="X59" s="474"/>
      <c r="Y59" s="474"/>
      <c r="Z59" s="474"/>
      <c r="AA59" s="474"/>
      <c r="AB59" s="474"/>
      <c r="AC59" s="474"/>
      <c r="AD59" s="466"/>
      <c r="AE59" s="466"/>
      <c r="AF59" s="466"/>
      <c r="AG59" s="466"/>
      <c r="AH59" s="466"/>
      <c r="AI59" s="466"/>
      <c r="AJ59" s="466"/>
      <c r="AK59" s="466"/>
      <c r="AL59" s="466"/>
      <c r="AM59" s="466"/>
      <c r="AN59" s="466"/>
      <c r="AO59" s="466"/>
      <c r="AP59" s="466"/>
      <c r="AQ59" s="466"/>
      <c r="AR59" s="466"/>
      <c r="AS59" s="466"/>
      <c r="AT59" s="466"/>
      <c r="AU59" s="466"/>
      <c r="AV59" s="466"/>
      <c r="AW59" s="466"/>
      <c r="AX59" s="466"/>
      <c r="AY59" s="466"/>
      <c r="AZ59" s="466"/>
      <c r="BA59" s="466"/>
      <c r="BB59" s="466"/>
      <c r="BC59" s="466"/>
      <c r="BD59" s="466"/>
      <c r="BE59" s="466"/>
      <c r="BF59" s="466"/>
      <c r="BG59" s="466"/>
      <c r="BH59" s="466"/>
      <c r="BI59" s="466"/>
      <c r="BJ59" s="466"/>
      <c r="BK59" s="466"/>
      <c r="BL59" s="466"/>
      <c r="BM59" s="466"/>
      <c r="BN59" s="466"/>
      <c r="BO59" s="466"/>
      <c r="BP59" s="466"/>
      <c r="BQ59" s="467"/>
      <c r="BR59" s="475"/>
      <c r="BS59" s="35"/>
      <c r="BT59" s="35"/>
      <c r="BU59" s="458"/>
      <c r="BV59" s="458"/>
      <c r="BW59" s="458"/>
    </row>
    <row r="60" spans="1:75" x14ac:dyDescent="0.25">
      <c r="A60" s="473"/>
      <c r="B60" s="462" t="s">
        <v>176</v>
      </c>
      <c r="C60" s="462"/>
      <c r="D60" s="461"/>
      <c r="E60" s="461"/>
      <c r="F60" s="461"/>
      <c r="G60" s="461"/>
      <c r="H60" s="461"/>
      <c r="I60" s="461"/>
      <c r="J60" s="461"/>
      <c r="K60" s="461"/>
      <c r="L60" s="461"/>
      <c r="M60" s="461"/>
      <c r="N60" s="461"/>
      <c r="O60" s="461"/>
      <c r="P60" s="461"/>
      <c r="Q60" s="474"/>
      <c r="R60" s="474"/>
      <c r="S60" s="474"/>
      <c r="T60" s="474"/>
      <c r="U60" s="474"/>
      <c r="V60" s="474"/>
      <c r="W60" s="474"/>
      <c r="X60" s="474"/>
      <c r="Y60" s="474"/>
      <c r="Z60" s="474"/>
      <c r="AA60" s="474"/>
      <c r="AB60" s="474"/>
      <c r="AC60" s="474"/>
      <c r="AD60" s="466"/>
      <c r="AE60" s="466"/>
      <c r="AF60" s="466"/>
      <c r="AG60" s="466"/>
      <c r="AH60" s="466"/>
      <c r="AI60" s="466"/>
      <c r="AJ60" s="466"/>
      <c r="AK60" s="466"/>
      <c r="AL60" s="466"/>
      <c r="AM60" s="466"/>
      <c r="AN60" s="466"/>
      <c r="AO60" s="466"/>
      <c r="AP60" s="466"/>
      <c r="AQ60" s="466"/>
      <c r="AR60" s="466"/>
      <c r="AS60" s="466"/>
      <c r="AT60" s="466"/>
      <c r="AU60" s="466"/>
      <c r="AV60" s="466"/>
      <c r="AW60" s="466"/>
      <c r="AX60" s="466"/>
      <c r="AY60" s="466"/>
      <c r="AZ60" s="466"/>
      <c r="BA60" s="466"/>
      <c r="BB60" s="466"/>
      <c r="BC60" s="466"/>
      <c r="BD60" s="466"/>
      <c r="BE60" s="466"/>
      <c r="BF60" s="466"/>
      <c r="BG60" s="466"/>
      <c r="BH60" s="466"/>
      <c r="BI60" s="466"/>
      <c r="BJ60" s="466"/>
      <c r="BK60" s="466"/>
      <c r="BL60" s="466"/>
      <c r="BM60" s="466"/>
      <c r="BN60" s="466"/>
      <c r="BO60" s="466"/>
      <c r="BP60" s="466"/>
      <c r="BQ60" s="467"/>
      <c r="BR60" s="475"/>
      <c r="BS60" s="35"/>
      <c r="BT60" s="35"/>
      <c r="BU60" s="458"/>
      <c r="BV60" s="458"/>
      <c r="BW60" s="458"/>
    </row>
    <row r="61" spans="1:75" x14ac:dyDescent="0.25">
      <c r="A61" s="473"/>
      <c r="B61" s="462"/>
      <c r="C61" s="462"/>
      <c r="D61" s="461"/>
      <c r="E61" s="461"/>
      <c r="F61" s="461"/>
      <c r="G61" s="461"/>
      <c r="H61" s="461"/>
      <c r="I61" s="461"/>
      <c r="J61" s="461"/>
      <c r="K61" s="461"/>
      <c r="L61" s="461"/>
      <c r="M61" s="461"/>
      <c r="N61" s="461"/>
      <c r="O61" s="461"/>
      <c r="P61" s="461"/>
      <c r="Q61" s="474"/>
      <c r="R61" s="474"/>
      <c r="S61" s="474"/>
      <c r="T61" s="474"/>
      <c r="U61" s="474"/>
      <c r="V61" s="474"/>
      <c r="W61" s="474"/>
      <c r="X61" s="474"/>
      <c r="Y61" s="474"/>
      <c r="Z61" s="474"/>
      <c r="AA61" s="474"/>
      <c r="AB61" s="474"/>
      <c r="AC61" s="474"/>
      <c r="AD61" s="466"/>
      <c r="AE61" s="466"/>
      <c r="AF61" s="466"/>
      <c r="AG61" s="466"/>
      <c r="AH61" s="466"/>
      <c r="AI61" s="466"/>
      <c r="AJ61" s="466"/>
      <c r="AK61" s="466"/>
      <c r="AL61" s="466"/>
      <c r="AM61" s="466"/>
      <c r="AN61" s="466"/>
      <c r="AO61" s="466"/>
      <c r="AP61" s="466"/>
      <c r="AQ61" s="466"/>
      <c r="AR61" s="466"/>
      <c r="AS61" s="466"/>
      <c r="AT61" s="466"/>
      <c r="AU61" s="466"/>
      <c r="AV61" s="466"/>
      <c r="AW61" s="466"/>
      <c r="AX61" s="466"/>
      <c r="AY61" s="466"/>
      <c r="AZ61" s="466"/>
      <c r="BA61" s="466"/>
      <c r="BB61" s="466"/>
      <c r="BC61" s="466"/>
      <c r="BD61" s="466"/>
      <c r="BE61" s="466"/>
      <c r="BF61" s="466"/>
      <c r="BG61" s="466"/>
      <c r="BH61" s="466"/>
      <c r="BI61" s="466"/>
      <c r="BJ61" s="466"/>
      <c r="BK61" s="466"/>
      <c r="BL61" s="466"/>
      <c r="BM61" s="466"/>
      <c r="BN61" s="466"/>
      <c r="BO61" s="466"/>
      <c r="BP61" s="466"/>
      <c r="BQ61" s="467"/>
      <c r="BR61" s="475"/>
      <c r="BS61" s="35"/>
      <c r="BT61" s="35"/>
      <c r="BU61" s="458"/>
      <c r="BV61" s="458"/>
      <c r="BW61" s="458"/>
    </row>
    <row r="62" spans="1:75" x14ac:dyDescent="0.25">
      <c r="A62" s="473"/>
      <c r="B62" s="462" t="s">
        <v>173</v>
      </c>
      <c r="C62" s="462"/>
      <c r="D62" s="474"/>
      <c r="E62" s="474"/>
      <c r="F62" s="474"/>
      <c r="G62" s="474"/>
      <c r="H62" s="474"/>
      <c r="I62" s="474"/>
      <c r="J62" s="474"/>
      <c r="K62" s="474"/>
      <c r="L62" s="474"/>
      <c r="M62" s="474"/>
      <c r="N62" s="474"/>
      <c r="O62" s="474"/>
      <c r="P62" s="474"/>
      <c r="Q62" s="474"/>
      <c r="R62" s="474"/>
      <c r="S62" s="474"/>
      <c r="T62" s="474"/>
      <c r="U62" s="474"/>
      <c r="V62" s="474"/>
      <c r="W62" s="474"/>
      <c r="X62" s="474"/>
      <c r="Y62" s="474"/>
      <c r="Z62" s="474"/>
      <c r="AA62" s="474"/>
      <c r="AB62" s="474"/>
      <c r="AC62" s="474"/>
      <c r="AD62" s="466"/>
      <c r="AE62" s="466"/>
      <c r="AF62" s="466"/>
      <c r="AG62" s="466"/>
      <c r="AH62" s="466"/>
      <c r="AI62" s="466"/>
      <c r="AJ62" s="466"/>
      <c r="AK62" s="466"/>
      <c r="AL62" s="466"/>
      <c r="AM62" s="466"/>
      <c r="AN62" s="466"/>
      <c r="AO62" s="466"/>
      <c r="AP62" s="466"/>
      <c r="AQ62" s="466"/>
      <c r="AR62" s="466"/>
      <c r="AS62" s="466"/>
      <c r="AT62" s="466"/>
      <c r="AU62" s="466"/>
      <c r="AV62" s="466"/>
      <c r="AW62" s="466"/>
      <c r="AX62" s="466"/>
      <c r="AY62" s="466"/>
      <c r="AZ62" s="466"/>
      <c r="BA62" s="466"/>
      <c r="BB62" s="466"/>
      <c r="BC62" s="466"/>
      <c r="BD62" s="466"/>
      <c r="BE62" s="466"/>
      <c r="BF62" s="466"/>
      <c r="BG62" s="466"/>
      <c r="BH62" s="466"/>
      <c r="BI62" s="466"/>
      <c r="BJ62" s="466"/>
      <c r="BK62" s="466"/>
      <c r="BL62" s="466"/>
      <c r="BM62" s="466"/>
      <c r="BN62" s="466"/>
      <c r="BO62" s="466"/>
      <c r="BP62" s="466"/>
      <c r="BQ62" s="467"/>
      <c r="BR62" s="475"/>
      <c r="BS62" s="35"/>
      <c r="BT62" s="35"/>
      <c r="BU62" s="458"/>
      <c r="BV62" s="458"/>
      <c r="BW62" s="458"/>
    </row>
    <row r="63" spans="1:75" x14ac:dyDescent="0.25">
      <c r="A63" s="473"/>
      <c r="B63" s="462" t="s">
        <v>174</v>
      </c>
      <c r="C63" s="462"/>
      <c r="D63" s="474"/>
      <c r="E63" s="474"/>
      <c r="F63" s="474"/>
      <c r="G63" s="474"/>
      <c r="H63" s="474"/>
      <c r="I63" s="474"/>
      <c r="J63" s="474"/>
      <c r="K63" s="474"/>
      <c r="L63" s="474"/>
      <c r="M63" s="474"/>
      <c r="N63" s="474"/>
      <c r="O63" s="474"/>
      <c r="P63" s="474"/>
      <c r="Q63" s="474"/>
      <c r="R63" s="474"/>
      <c r="S63" s="474"/>
      <c r="T63" s="474"/>
      <c r="U63" s="474"/>
      <c r="V63" s="474"/>
      <c r="W63" s="474"/>
      <c r="X63" s="474"/>
      <c r="Y63" s="474"/>
      <c r="Z63" s="474"/>
      <c r="AA63" s="474"/>
      <c r="AB63" s="474"/>
      <c r="AC63" s="474"/>
      <c r="AD63" s="466"/>
      <c r="AE63" s="466"/>
      <c r="AF63" s="466"/>
      <c r="AG63" s="466"/>
      <c r="AH63" s="466"/>
      <c r="AI63" s="466"/>
      <c r="AJ63" s="466"/>
      <c r="AK63" s="466"/>
      <c r="AL63" s="466"/>
      <c r="AM63" s="466"/>
      <c r="AN63" s="466"/>
      <c r="AO63" s="466"/>
      <c r="AP63" s="466"/>
      <c r="AQ63" s="466"/>
      <c r="AR63" s="466"/>
      <c r="AS63" s="466"/>
      <c r="AT63" s="466"/>
      <c r="AU63" s="466"/>
      <c r="AV63" s="466"/>
      <c r="AW63" s="466"/>
      <c r="AX63" s="466"/>
      <c r="AY63" s="466"/>
      <c r="AZ63" s="466"/>
      <c r="BA63" s="466"/>
      <c r="BB63" s="466"/>
      <c r="BC63" s="466"/>
      <c r="BD63" s="466"/>
      <c r="BE63" s="466"/>
      <c r="BF63" s="466"/>
      <c r="BG63" s="466"/>
      <c r="BH63" s="466"/>
      <c r="BI63" s="466"/>
      <c r="BJ63" s="466"/>
      <c r="BK63" s="466"/>
      <c r="BL63" s="466"/>
      <c r="BM63" s="466"/>
      <c r="BN63" s="466"/>
      <c r="BO63" s="466"/>
      <c r="BP63" s="466"/>
      <c r="BQ63" s="467"/>
      <c r="BR63" s="475"/>
      <c r="BS63" s="35"/>
      <c r="BT63" s="35"/>
      <c r="BU63" s="458"/>
      <c r="BV63" s="458"/>
      <c r="BW63" s="458"/>
    </row>
    <row r="64" spans="1:75" x14ac:dyDescent="0.25">
      <c r="A64" s="473"/>
      <c r="B64" s="462" t="s">
        <v>179</v>
      </c>
      <c r="C64" s="463"/>
      <c r="D64" s="474"/>
      <c r="E64" s="474"/>
      <c r="F64" s="474"/>
      <c r="G64" s="474"/>
      <c r="H64" s="474"/>
      <c r="I64" s="474"/>
      <c r="J64" s="474"/>
      <c r="K64" s="474"/>
      <c r="L64" s="474"/>
      <c r="M64" s="474"/>
      <c r="N64" s="474"/>
      <c r="O64" s="474"/>
      <c r="P64" s="474"/>
      <c r="Q64" s="474"/>
      <c r="R64" s="474"/>
      <c r="S64" s="474"/>
      <c r="T64" s="474"/>
      <c r="U64" s="474"/>
      <c r="V64" s="474"/>
      <c r="W64" s="474"/>
      <c r="X64" s="474"/>
      <c r="Y64" s="474"/>
      <c r="Z64" s="474"/>
      <c r="AA64" s="474"/>
      <c r="AB64" s="474"/>
      <c r="AC64" s="474"/>
      <c r="AD64" s="466"/>
      <c r="AE64" s="466"/>
      <c r="AF64" s="466"/>
      <c r="AG64" s="466"/>
      <c r="AH64" s="466"/>
      <c r="AI64" s="466"/>
      <c r="AJ64" s="466"/>
      <c r="AK64" s="466"/>
      <c r="AL64" s="466"/>
      <c r="AM64" s="466"/>
      <c r="AN64" s="466"/>
      <c r="AO64" s="466"/>
      <c r="AP64" s="466"/>
      <c r="AQ64" s="466"/>
      <c r="AR64" s="466"/>
      <c r="AS64" s="466"/>
      <c r="AT64" s="466"/>
      <c r="AU64" s="466"/>
      <c r="AV64" s="466"/>
      <c r="AW64" s="466"/>
      <c r="AX64" s="466"/>
      <c r="AY64" s="466"/>
      <c r="AZ64" s="466"/>
      <c r="BA64" s="466"/>
      <c r="BB64" s="466"/>
      <c r="BC64" s="466"/>
      <c r="BD64" s="466"/>
      <c r="BE64" s="466"/>
      <c r="BF64" s="466"/>
      <c r="BG64" s="466"/>
      <c r="BH64" s="466"/>
      <c r="BI64" s="466"/>
      <c r="BJ64" s="466"/>
      <c r="BK64" s="466"/>
      <c r="BL64" s="466"/>
      <c r="BM64" s="466"/>
      <c r="BN64" s="466"/>
      <c r="BO64" s="466"/>
      <c r="BP64" s="466"/>
      <c r="BQ64" s="467"/>
      <c r="BR64" s="475"/>
      <c r="BS64" s="35"/>
      <c r="BT64" s="35"/>
      <c r="BU64" s="458"/>
      <c r="BV64" s="458"/>
      <c r="BW64" s="458"/>
    </row>
    <row r="65" spans="2:75" x14ac:dyDescent="0.25">
      <c r="B65" s="476"/>
      <c r="C65" s="35"/>
      <c r="D65" s="265"/>
      <c r="E65" s="26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40"/>
      <c r="BR65" s="477"/>
      <c r="BS65" s="35"/>
      <c r="BT65" s="35"/>
      <c r="BU65" s="458"/>
      <c r="BV65" s="458"/>
      <c r="BW65" s="458"/>
    </row>
  </sheetData>
  <mergeCells count="35">
    <mergeCell ref="BU38:BW38"/>
    <mergeCell ref="BQ3:BQ4"/>
    <mergeCell ref="BR3:BR4"/>
    <mergeCell ref="BU3:BW3"/>
    <mergeCell ref="M3:P3"/>
    <mergeCell ref="Q3:U3"/>
    <mergeCell ref="V3:Y3"/>
    <mergeCell ref="Z3:AC3"/>
    <mergeCell ref="AD3:AH3"/>
    <mergeCell ref="AI3:AL3"/>
    <mergeCell ref="AM3:AP3"/>
    <mergeCell ref="AQ3:AU3"/>
    <mergeCell ref="AV3:AY3"/>
    <mergeCell ref="AZ3:BC3"/>
    <mergeCell ref="BQ2:BT2"/>
    <mergeCell ref="A5:A42"/>
    <mergeCell ref="B5:C5"/>
    <mergeCell ref="B22:C22"/>
    <mergeCell ref="B38:C38"/>
    <mergeCell ref="B1:BT1"/>
    <mergeCell ref="BT3:BT4"/>
    <mergeCell ref="B43:C43"/>
    <mergeCell ref="B48:C48"/>
    <mergeCell ref="B2:C2"/>
    <mergeCell ref="BS3:BS4"/>
    <mergeCell ref="AD2:AP2"/>
    <mergeCell ref="AQ2:BC2"/>
    <mergeCell ref="BD2:BP2"/>
    <mergeCell ref="Q2:AC2"/>
    <mergeCell ref="D3:H3"/>
    <mergeCell ref="I3:L3"/>
    <mergeCell ref="D2:P2"/>
    <mergeCell ref="BD3:BH3"/>
    <mergeCell ref="BI3:BL3"/>
    <mergeCell ref="BM3:BP3"/>
  </mergeCells>
  <printOptions horizontalCentered="1"/>
  <pageMargins left="0" right="0" top="0" bottom="0" header="0.31496062992125984" footer="0.31496062992125984"/>
  <pageSetup paperSize="9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5"/>
  <sheetViews>
    <sheetView topLeftCell="B1" workbookViewId="0">
      <selection activeCell="F52" sqref="F52"/>
    </sheetView>
  </sheetViews>
  <sheetFormatPr defaultRowHeight="15" x14ac:dyDescent="0.25"/>
  <cols>
    <col min="1" max="1" width="9.140625" style="3" hidden="1" customWidth="1"/>
    <col min="2" max="2" width="3.42578125" style="175" customWidth="1"/>
    <col min="3" max="3" width="9.140625" style="3"/>
    <col min="4" max="4" width="52.42578125" style="74" customWidth="1"/>
    <col min="5" max="6" width="13.85546875" style="74" customWidth="1"/>
    <col min="7" max="7" width="12.5703125" style="74" customWidth="1"/>
    <col min="8" max="8" width="13.5703125" style="41" customWidth="1"/>
    <col min="9" max="9" width="11.140625" style="41" customWidth="1"/>
    <col min="10" max="10" width="12.85546875" style="41" customWidth="1"/>
    <col min="11" max="11" width="15.140625" style="41" customWidth="1"/>
    <col min="12" max="12" width="13.5703125" style="41" customWidth="1"/>
    <col min="13" max="13" width="14" style="41" customWidth="1"/>
    <col min="14" max="14" width="12.42578125" style="41" customWidth="1"/>
    <col min="15" max="15" width="13.42578125" style="41" customWidth="1"/>
    <col min="16" max="18" width="8.140625" style="41" customWidth="1"/>
    <col min="19" max="19" width="8.140625" style="3" customWidth="1"/>
    <col min="20" max="16384" width="9.140625" style="3"/>
  </cols>
  <sheetData>
    <row r="1" spans="1:18" s="65" customFormat="1" ht="19.5" x14ac:dyDescent="0.3">
      <c r="A1" s="64"/>
      <c r="B1" s="173"/>
      <c r="C1" s="677"/>
      <c r="D1" s="678"/>
      <c r="E1" s="679"/>
      <c r="F1" s="544"/>
      <c r="G1" s="544"/>
      <c r="H1" s="680" t="s">
        <v>616</v>
      </c>
      <c r="I1" s="681"/>
      <c r="J1" s="681"/>
      <c r="K1" s="681"/>
      <c r="L1" s="681"/>
      <c r="M1" s="681"/>
      <c r="N1" s="681"/>
      <c r="O1" s="681"/>
      <c r="P1" s="681"/>
      <c r="Q1" s="681"/>
      <c r="R1" s="682"/>
    </row>
    <row r="2" spans="1:18" s="158" customFormat="1" ht="8.25" x14ac:dyDescent="0.15">
      <c r="A2" s="155"/>
      <c r="B2" s="174"/>
      <c r="C2" s="156"/>
      <c r="D2" s="156"/>
      <c r="E2" s="156"/>
      <c r="F2" s="156"/>
      <c r="G2" s="156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</row>
    <row r="3" spans="1:18" s="56" customFormat="1" x14ac:dyDescent="0.25">
      <c r="A3" s="5"/>
      <c r="B3" s="176"/>
      <c r="C3" s="685" t="s">
        <v>172</v>
      </c>
      <c r="D3" s="686"/>
      <c r="E3" s="691" t="s">
        <v>600</v>
      </c>
      <c r="F3" s="691" t="s">
        <v>617</v>
      </c>
      <c r="G3" s="691" t="s">
        <v>618</v>
      </c>
      <c r="H3" s="694" t="s">
        <v>147</v>
      </c>
      <c r="I3" s="694"/>
      <c r="J3" s="694"/>
      <c r="K3" s="694"/>
      <c r="L3" s="694"/>
      <c r="M3" s="694"/>
      <c r="N3" s="694"/>
      <c r="O3" s="694"/>
      <c r="P3" s="694"/>
      <c r="Q3" s="694"/>
      <c r="R3" s="695"/>
    </row>
    <row r="4" spans="1:18" ht="12.75" customHeight="1" x14ac:dyDescent="0.25">
      <c r="A4" s="4"/>
      <c r="B4" s="176"/>
      <c r="C4" s="687"/>
      <c r="D4" s="688"/>
      <c r="E4" s="692"/>
      <c r="F4" s="692"/>
      <c r="G4" s="692"/>
      <c r="H4" s="542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spans="1:18" ht="13.5" customHeight="1" x14ac:dyDescent="0.25">
      <c r="A5" s="4"/>
      <c r="B5" s="176"/>
      <c r="C5" s="689"/>
      <c r="D5" s="690"/>
      <c r="E5" s="692"/>
      <c r="F5" s="692"/>
      <c r="G5" s="692"/>
      <c r="H5" s="683" t="s">
        <v>20</v>
      </c>
      <c r="I5" s="683"/>
      <c r="J5" s="683"/>
      <c r="K5" s="683"/>
      <c r="L5" s="683"/>
      <c r="M5" s="683"/>
      <c r="N5" s="683"/>
      <c r="O5" s="683"/>
      <c r="P5" s="683"/>
      <c r="Q5" s="683"/>
      <c r="R5" s="684"/>
    </row>
    <row r="6" spans="1:18" x14ac:dyDescent="0.25">
      <c r="A6" s="4"/>
      <c r="B6" s="176"/>
      <c r="C6" s="61" t="s">
        <v>19</v>
      </c>
      <c r="D6" s="62" t="s">
        <v>48</v>
      </c>
      <c r="E6" s="693"/>
      <c r="F6" s="693"/>
      <c r="G6" s="693"/>
      <c r="H6" s="59" t="s">
        <v>81</v>
      </c>
      <c r="I6" s="42" t="s">
        <v>83</v>
      </c>
      <c r="J6" s="42" t="s">
        <v>82</v>
      </c>
      <c r="K6" s="42" t="s">
        <v>351</v>
      </c>
      <c r="L6" s="42" t="s">
        <v>352</v>
      </c>
      <c r="M6" s="42" t="s">
        <v>610</v>
      </c>
      <c r="N6" s="42" t="s">
        <v>611</v>
      </c>
      <c r="O6" s="42" t="s">
        <v>612</v>
      </c>
      <c r="P6" s="42" t="s">
        <v>613</v>
      </c>
      <c r="Q6" s="42" t="s">
        <v>614</v>
      </c>
      <c r="R6" s="42" t="s">
        <v>615</v>
      </c>
    </row>
    <row r="7" spans="1:18" ht="17.25" x14ac:dyDescent="0.25">
      <c r="A7" s="664" t="s">
        <v>4</v>
      </c>
      <c r="B7" s="177"/>
      <c r="C7" s="164">
        <v>1</v>
      </c>
      <c r="D7" s="165" t="s">
        <v>608</v>
      </c>
      <c r="E7" s="165"/>
      <c r="F7" s="165"/>
      <c r="G7" s="165"/>
      <c r="H7" s="166"/>
      <c r="I7" s="166"/>
      <c r="J7" s="166"/>
      <c r="K7" s="172"/>
      <c r="L7" s="172"/>
      <c r="M7" s="172"/>
      <c r="N7" s="172"/>
      <c r="O7" s="172"/>
      <c r="P7" s="172"/>
      <c r="Q7" s="172"/>
      <c r="R7" s="172"/>
    </row>
    <row r="8" spans="1:18" ht="17.25" x14ac:dyDescent="0.25">
      <c r="A8" s="665"/>
      <c r="B8" s="177"/>
      <c r="C8" s="9">
        <v>2</v>
      </c>
      <c r="D8" s="68" t="s">
        <v>622</v>
      </c>
      <c r="E8" s="68"/>
      <c r="F8" s="68"/>
      <c r="G8" s="68"/>
      <c r="H8" s="84"/>
      <c r="I8" s="84"/>
      <c r="J8" s="84"/>
      <c r="K8" s="159"/>
      <c r="L8" s="159"/>
      <c r="M8" s="159"/>
      <c r="N8" s="159"/>
      <c r="O8" s="159"/>
      <c r="P8" s="159"/>
      <c r="Q8" s="159"/>
      <c r="R8" s="159"/>
    </row>
    <row r="9" spans="1:18" ht="17.25" x14ac:dyDescent="0.25">
      <c r="A9" s="665"/>
      <c r="B9" s="177"/>
      <c r="C9" s="9">
        <v>3</v>
      </c>
      <c r="D9" s="68" t="s">
        <v>226</v>
      </c>
      <c r="E9" s="68"/>
      <c r="F9" s="68"/>
      <c r="G9" s="68"/>
      <c r="H9" s="84"/>
      <c r="I9" s="84"/>
      <c r="J9" s="84"/>
      <c r="K9" s="159"/>
      <c r="L9" s="159"/>
      <c r="M9" s="159"/>
      <c r="N9" s="159"/>
      <c r="O9" s="159"/>
      <c r="P9" s="159"/>
      <c r="Q9" s="159"/>
      <c r="R9" s="159"/>
    </row>
    <row r="10" spans="1:18" ht="17.25" x14ac:dyDescent="0.25">
      <c r="A10" s="665"/>
      <c r="B10" s="177"/>
      <c r="C10" s="58">
        <v>4</v>
      </c>
      <c r="D10" s="68" t="s">
        <v>227</v>
      </c>
      <c r="E10" s="71"/>
      <c r="F10" s="71"/>
      <c r="G10" s="71"/>
      <c r="H10" s="85"/>
      <c r="I10" s="85"/>
      <c r="J10" s="85"/>
      <c r="K10" s="162"/>
      <c r="L10" s="162"/>
      <c r="M10" s="162"/>
      <c r="N10" s="162"/>
      <c r="O10" s="162"/>
      <c r="P10" s="162"/>
      <c r="Q10" s="162"/>
      <c r="R10" s="162"/>
    </row>
    <row r="11" spans="1:18" ht="17.25" x14ac:dyDescent="0.25">
      <c r="A11" s="665"/>
      <c r="B11" s="177"/>
      <c r="C11" s="58">
        <v>5</v>
      </c>
      <c r="D11" s="71" t="s">
        <v>602</v>
      </c>
      <c r="E11" s="71"/>
      <c r="F11" s="71"/>
      <c r="G11" s="71"/>
      <c r="H11" s="85"/>
      <c r="I11" s="85"/>
      <c r="J11" s="85"/>
      <c r="K11" s="162"/>
      <c r="L11" s="162"/>
      <c r="M11" s="162"/>
      <c r="N11" s="162"/>
      <c r="O11" s="162"/>
      <c r="P11" s="162"/>
      <c r="Q11" s="162"/>
      <c r="R11" s="162"/>
    </row>
    <row r="12" spans="1:18" ht="17.25" x14ac:dyDescent="0.25">
      <c r="A12" s="665"/>
      <c r="B12" s="177"/>
      <c r="C12" s="58">
        <v>6</v>
      </c>
      <c r="D12" s="71" t="s">
        <v>603</v>
      </c>
      <c r="E12" s="71"/>
      <c r="F12" s="71"/>
      <c r="G12" s="71"/>
      <c r="H12" s="85"/>
      <c r="I12" s="85"/>
      <c r="J12" s="85"/>
      <c r="K12" s="162"/>
      <c r="L12" s="162"/>
      <c r="M12" s="162"/>
      <c r="N12" s="162"/>
      <c r="O12" s="162"/>
      <c r="P12" s="162"/>
      <c r="Q12" s="162"/>
      <c r="R12" s="162"/>
    </row>
    <row r="13" spans="1:18" ht="17.25" x14ac:dyDescent="0.25">
      <c r="A13" s="665"/>
      <c r="B13" s="177"/>
      <c r="C13" s="58">
        <v>7</v>
      </c>
      <c r="D13" s="71" t="s">
        <v>604</v>
      </c>
      <c r="E13" s="71"/>
      <c r="F13" s="71"/>
      <c r="G13" s="71"/>
      <c r="H13" s="85"/>
      <c r="I13" s="85"/>
      <c r="J13" s="85"/>
      <c r="K13" s="162"/>
      <c r="L13" s="162"/>
      <c r="M13" s="162"/>
      <c r="N13" s="162"/>
      <c r="O13" s="162"/>
      <c r="P13" s="162"/>
      <c r="Q13" s="162"/>
      <c r="R13" s="162"/>
    </row>
    <row r="14" spans="1:18" ht="17.25" x14ac:dyDescent="0.25">
      <c r="A14" s="665"/>
      <c r="B14" s="177"/>
      <c r="C14" s="58">
        <v>8</v>
      </c>
      <c r="D14" s="71" t="s">
        <v>605</v>
      </c>
      <c r="E14" s="71"/>
      <c r="F14" s="71"/>
      <c r="G14" s="71"/>
      <c r="H14" s="85"/>
      <c r="I14" s="85"/>
      <c r="J14" s="85"/>
      <c r="K14" s="162"/>
      <c r="L14" s="162"/>
      <c r="M14" s="162"/>
      <c r="N14" s="162"/>
      <c r="O14" s="162"/>
      <c r="P14" s="162"/>
      <c r="Q14" s="162"/>
      <c r="R14" s="162"/>
    </row>
    <row r="15" spans="1:18" ht="17.25" x14ac:dyDescent="0.25">
      <c r="A15" s="665"/>
      <c r="B15" s="177"/>
      <c r="C15" s="58">
        <v>9</v>
      </c>
      <c r="D15" s="71" t="s">
        <v>606</v>
      </c>
      <c r="E15" s="71"/>
      <c r="F15" s="71"/>
      <c r="G15" s="71"/>
      <c r="H15" s="85"/>
      <c r="I15" s="85"/>
      <c r="J15" s="85"/>
      <c r="K15" s="162"/>
      <c r="L15" s="162"/>
      <c r="M15" s="162"/>
      <c r="N15" s="162"/>
      <c r="O15" s="162"/>
      <c r="P15" s="162"/>
      <c r="Q15" s="162"/>
      <c r="R15" s="162"/>
    </row>
    <row r="16" spans="1:18" ht="17.25" x14ac:dyDescent="0.25">
      <c r="A16" s="665"/>
      <c r="B16" s="177"/>
      <c r="C16" s="58">
        <v>10</v>
      </c>
      <c r="D16" s="71" t="s">
        <v>607</v>
      </c>
      <c r="E16" s="71"/>
      <c r="F16" s="71"/>
      <c r="G16" s="71"/>
      <c r="H16" s="85"/>
      <c r="I16" s="85"/>
      <c r="J16" s="85"/>
      <c r="K16" s="162"/>
      <c r="L16" s="162"/>
      <c r="M16" s="162"/>
      <c r="N16" s="162"/>
      <c r="O16" s="162"/>
      <c r="P16" s="162"/>
      <c r="Q16" s="162"/>
      <c r="R16" s="162"/>
    </row>
    <row r="17" spans="1:18" ht="17.25" x14ac:dyDescent="0.25">
      <c r="A17" s="665"/>
      <c r="B17" s="177"/>
      <c r="C17" s="58">
        <v>11</v>
      </c>
      <c r="D17" s="71" t="s">
        <v>345</v>
      </c>
      <c r="E17" s="71"/>
      <c r="F17" s="71"/>
      <c r="G17" s="71"/>
      <c r="H17" s="85"/>
      <c r="I17" s="85"/>
      <c r="J17" s="85"/>
      <c r="K17" s="162"/>
      <c r="L17" s="162"/>
      <c r="M17" s="162"/>
      <c r="N17" s="162"/>
      <c r="O17" s="162"/>
      <c r="P17" s="162"/>
      <c r="Q17" s="162"/>
      <c r="R17" s="162"/>
    </row>
    <row r="18" spans="1:18" ht="17.25" x14ac:dyDescent="0.25">
      <c r="A18" s="665"/>
      <c r="B18" s="177"/>
      <c r="C18" s="58">
        <v>12</v>
      </c>
      <c r="D18" s="68" t="s">
        <v>595</v>
      </c>
      <c r="E18" s="71"/>
      <c r="F18" s="71"/>
      <c r="G18" s="71"/>
      <c r="H18" s="85"/>
      <c r="I18" s="85"/>
      <c r="J18" s="85"/>
      <c r="K18" s="162"/>
      <c r="L18" s="162"/>
      <c r="M18" s="162"/>
      <c r="N18" s="162"/>
      <c r="O18" s="162"/>
      <c r="P18" s="162"/>
      <c r="Q18" s="162"/>
      <c r="R18" s="162"/>
    </row>
    <row r="19" spans="1:18" ht="18" thickBot="1" x14ac:dyDescent="0.3">
      <c r="A19" s="665"/>
      <c r="B19" s="177"/>
      <c r="C19" s="18">
        <v>13</v>
      </c>
      <c r="D19" s="68" t="s">
        <v>619</v>
      </c>
      <c r="E19" s="69"/>
      <c r="F19" s="69"/>
      <c r="G19" s="69"/>
      <c r="H19" s="86"/>
      <c r="I19" s="86"/>
      <c r="J19" s="86"/>
      <c r="K19" s="160"/>
      <c r="L19" s="160"/>
      <c r="M19" s="160"/>
      <c r="N19" s="160"/>
      <c r="O19" s="160"/>
      <c r="P19" s="160"/>
      <c r="Q19" s="160"/>
      <c r="R19" s="160"/>
    </row>
    <row r="20" spans="1:18" ht="17.25" x14ac:dyDescent="0.25">
      <c r="A20" s="4"/>
      <c r="B20" s="176"/>
      <c r="C20" s="666" t="s">
        <v>47</v>
      </c>
      <c r="D20" s="667"/>
      <c r="E20" s="545"/>
      <c r="F20" s="545"/>
      <c r="G20" s="545"/>
      <c r="H20" s="80"/>
      <c r="I20" s="80"/>
      <c r="J20" s="169"/>
      <c r="K20" s="80"/>
      <c r="L20" s="80"/>
      <c r="M20" s="80"/>
      <c r="N20" s="80"/>
      <c r="O20" s="80"/>
      <c r="P20" s="80"/>
      <c r="Q20" s="80"/>
      <c r="R20" s="80"/>
    </row>
    <row r="21" spans="1:18" ht="17.25" x14ac:dyDescent="0.25">
      <c r="A21" s="664" t="s">
        <v>5</v>
      </c>
      <c r="B21" s="177"/>
      <c r="C21" s="60">
        <v>1</v>
      </c>
      <c r="D21" s="79" t="s">
        <v>177</v>
      </c>
      <c r="E21" s="79"/>
      <c r="F21" s="669"/>
      <c r="G21" s="670"/>
      <c r="H21" s="83"/>
      <c r="I21" s="83"/>
      <c r="J21" s="83"/>
      <c r="K21" s="161"/>
      <c r="L21" s="161"/>
      <c r="M21" s="161"/>
      <c r="N21" s="161"/>
      <c r="O21" s="161"/>
      <c r="P21" s="161"/>
      <c r="Q21" s="161"/>
      <c r="R21" s="161"/>
    </row>
    <row r="22" spans="1:18" ht="17.25" x14ac:dyDescent="0.25">
      <c r="A22" s="665"/>
      <c r="B22" s="177"/>
      <c r="C22" s="9">
        <v>2</v>
      </c>
      <c r="D22" s="54" t="s">
        <v>9</v>
      </c>
      <c r="E22" s="54"/>
      <c r="F22" s="671"/>
      <c r="G22" s="672"/>
      <c r="H22" s="84"/>
      <c r="I22" s="84"/>
      <c r="J22" s="84"/>
      <c r="K22" s="159"/>
      <c r="L22" s="159"/>
      <c r="M22" s="159"/>
      <c r="N22" s="159"/>
      <c r="O22" s="159"/>
      <c r="P22" s="159"/>
      <c r="Q22" s="159"/>
      <c r="R22" s="159"/>
    </row>
    <row r="23" spans="1:18" ht="17.25" x14ac:dyDescent="0.25">
      <c r="A23" s="665"/>
      <c r="B23" s="177"/>
      <c r="C23" s="9">
        <v>3</v>
      </c>
      <c r="D23" s="54" t="s">
        <v>10</v>
      </c>
      <c r="E23" s="54"/>
      <c r="F23" s="671"/>
      <c r="G23" s="672"/>
      <c r="H23" s="84"/>
      <c r="I23" s="84"/>
      <c r="J23" s="84"/>
      <c r="K23" s="159"/>
      <c r="L23" s="159"/>
      <c r="M23" s="159"/>
      <c r="N23" s="159"/>
      <c r="O23" s="159"/>
      <c r="P23" s="159"/>
      <c r="Q23" s="159"/>
      <c r="R23" s="159"/>
    </row>
    <row r="24" spans="1:18" ht="17.25" x14ac:dyDescent="0.25">
      <c r="A24" s="665"/>
      <c r="B24" s="177"/>
      <c r="C24" s="9">
        <v>4</v>
      </c>
      <c r="D24" s="54" t="s">
        <v>11</v>
      </c>
      <c r="E24" s="54"/>
      <c r="F24" s="671"/>
      <c r="G24" s="672"/>
      <c r="H24" s="84"/>
      <c r="I24" s="84"/>
      <c r="J24" s="84"/>
      <c r="K24" s="159"/>
      <c r="L24" s="159"/>
      <c r="M24" s="159"/>
      <c r="N24" s="159"/>
      <c r="O24" s="159"/>
      <c r="P24" s="159"/>
      <c r="Q24" s="159"/>
      <c r="R24" s="159"/>
    </row>
    <row r="25" spans="1:18" ht="17.25" x14ac:dyDescent="0.25">
      <c r="A25" s="665"/>
      <c r="B25" s="177"/>
      <c r="C25" s="9">
        <v>5</v>
      </c>
      <c r="D25" s="54" t="s">
        <v>12</v>
      </c>
      <c r="E25" s="54"/>
      <c r="F25" s="671"/>
      <c r="G25" s="672"/>
      <c r="H25" s="84"/>
      <c r="I25" s="84"/>
      <c r="J25" s="84"/>
      <c r="K25" s="159"/>
      <c r="L25" s="159"/>
      <c r="M25" s="159"/>
      <c r="N25" s="159"/>
      <c r="O25" s="159"/>
      <c r="P25" s="159"/>
      <c r="Q25" s="159"/>
      <c r="R25" s="159"/>
    </row>
    <row r="26" spans="1:18" ht="17.25" x14ac:dyDescent="0.25">
      <c r="A26" s="665"/>
      <c r="B26" s="177"/>
      <c r="C26" s="9">
        <v>6</v>
      </c>
      <c r="D26" s="53" t="s">
        <v>13</v>
      </c>
      <c r="E26" s="53"/>
      <c r="F26" s="671"/>
      <c r="G26" s="672"/>
      <c r="H26" s="84"/>
      <c r="I26" s="84"/>
      <c r="J26" s="84"/>
      <c r="K26" s="159"/>
      <c r="L26" s="159"/>
      <c r="M26" s="159"/>
      <c r="N26" s="159"/>
      <c r="O26" s="159"/>
      <c r="P26" s="159"/>
      <c r="Q26" s="159"/>
      <c r="R26" s="159"/>
    </row>
    <row r="27" spans="1:18" ht="17.25" x14ac:dyDescent="0.25">
      <c r="A27" s="665"/>
      <c r="B27" s="177"/>
      <c r="C27" s="9">
        <v>7</v>
      </c>
      <c r="D27" s="53" t="s">
        <v>15</v>
      </c>
      <c r="E27" s="53"/>
      <c r="F27" s="671"/>
      <c r="G27" s="672"/>
      <c r="H27" s="84"/>
      <c r="I27" s="84"/>
      <c r="J27" s="84"/>
      <c r="K27" s="159"/>
      <c r="L27" s="159"/>
      <c r="M27" s="159"/>
      <c r="N27" s="159"/>
      <c r="O27" s="159"/>
      <c r="P27" s="159"/>
      <c r="Q27" s="159"/>
      <c r="R27" s="159"/>
    </row>
    <row r="28" spans="1:18" ht="17.25" x14ac:dyDescent="0.25">
      <c r="A28" s="665"/>
      <c r="B28" s="177"/>
      <c r="C28" s="9">
        <v>8</v>
      </c>
      <c r="D28" s="54" t="s">
        <v>16</v>
      </c>
      <c r="E28" s="54"/>
      <c r="F28" s="671"/>
      <c r="G28" s="672"/>
      <c r="H28" s="84"/>
      <c r="I28" s="84"/>
      <c r="J28" s="84"/>
      <c r="K28" s="159"/>
      <c r="L28" s="159"/>
      <c r="M28" s="159"/>
      <c r="N28" s="159"/>
      <c r="O28" s="159"/>
      <c r="P28" s="159"/>
      <c r="Q28" s="159"/>
      <c r="R28" s="159"/>
    </row>
    <row r="29" spans="1:18" ht="17.25" x14ac:dyDescent="0.25">
      <c r="A29" s="665"/>
      <c r="B29" s="177"/>
      <c r="C29" s="9">
        <v>9</v>
      </c>
      <c r="D29" s="54" t="s">
        <v>216</v>
      </c>
      <c r="E29" s="54"/>
      <c r="F29" s="671"/>
      <c r="G29" s="672"/>
      <c r="H29" s="84"/>
      <c r="I29" s="84"/>
      <c r="J29" s="84"/>
      <c r="K29" s="159"/>
      <c r="L29" s="159"/>
      <c r="M29" s="159"/>
      <c r="N29" s="159"/>
      <c r="O29" s="159"/>
      <c r="P29" s="159"/>
      <c r="Q29" s="159"/>
      <c r="R29" s="159"/>
    </row>
    <row r="30" spans="1:18" ht="17.25" x14ac:dyDescent="0.25">
      <c r="A30" s="665"/>
      <c r="B30" s="177"/>
      <c r="C30" s="9">
        <v>10</v>
      </c>
      <c r="D30" s="54" t="s">
        <v>597</v>
      </c>
      <c r="E30" s="54"/>
      <c r="F30" s="671"/>
      <c r="G30" s="672"/>
      <c r="H30" s="84"/>
      <c r="I30" s="84"/>
      <c r="J30" s="84"/>
      <c r="K30" s="159"/>
      <c r="L30" s="159"/>
      <c r="M30" s="159"/>
      <c r="N30" s="159"/>
      <c r="O30" s="159"/>
      <c r="P30" s="159"/>
      <c r="Q30" s="159"/>
      <c r="R30" s="159"/>
    </row>
    <row r="31" spans="1:18" ht="17.25" x14ac:dyDescent="0.25">
      <c r="A31" s="665"/>
      <c r="B31" s="177"/>
      <c r="C31" s="9">
        <v>11</v>
      </c>
      <c r="D31" s="54" t="s">
        <v>17</v>
      </c>
      <c r="E31" s="54"/>
      <c r="F31" s="671"/>
      <c r="G31" s="672"/>
      <c r="H31" s="84"/>
      <c r="I31" s="84"/>
      <c r="J31" s="84"/>
      <c r="K31" s="159"/>
      <c r="L31" s="159"/>
      <c r="M31" s="159"/>
      <c r="N31" s="159"/>
      <c r="O31" s="159"/>
      <c r="P31" s="159"/>
      <c r="Q31" s="159"/>
      <c r="R31" s="159"/>
    </row>
    <row r="32" spans="1:18" ht="17.25" x14ac:dyDescent="0.25">
      <c r="A32" s="665"/>
      <c r="B32" s="177"/>
      <c r="C32" s="9">
        <v>12</v>
      </c>
      <c r="D32" s="54" t="s">
        <v>18</v>
      </c>
      <c r="E32" s="54"/>
      <c r="F32" s="671"/>
      <c r="G32" s="672"/>
      <c r="H32" s="84"/>
      <c r="I32" s="84"/>
      <c r="J32" s="84"/>
      <c r="K32" s="159"/>
      <c r="L32" s="159"/>
      <c r="M32" s="159"/>
      <c r="N32" s="159"/>
      <c r="O32" s="159"/>
      <c r="P32" s="159"/>
      <c r="Q32" s="159"/>
      <c r="R32" s="159"/>
    </row>
    <row r="33" spans="1:18" ht="17.25" x14ac:dyDescent="0.25">
      <c r="A33" s="665"/>
      <c r="B33" s="177"/>
      <c r="C33" s="58">
        <v>13</v>
      </c>
      <c r="D33" s="81" t="s">
        <v>14</v>
      </c>
      <c r="E33" s="81"/>
      <c r="F33" s="671"/>
      <c r="G33" s="672"/>
      <c r="H33" s="85"/>
      <c r="I33" s="85"/>
      <c r="J33" s="85"/>
      <c r="K33" s="162"/>
      <c r="L33" s="162"/>
      <c r="M33" s="162"/>
      <c r="N33" s="162"/>
      <c r="O33" s="162"/>
      <c r="P33" s="162"/>
      <c r="Q33" s="162"/>
      <c r="R33" s="162"/>
    </row>
    <row r="34" spans="1:18" ht="18" thickBot="1" x14ac:dyDescent="0.3">
      <c r="A34" s="665"/>
      <c r="B34" s="177"/>
      <c r="C34" s="58">
        <v>14</v>
      </c>
      <c r="D34" s="81" t="s">
        <v>218</v>
      </c>
      <c r="E34" s="81"/>
      <c r="F34" s="673"/>
      <c r="G34" s="674"/>
      <c r="H34" s="85"/>
      <c r="I34" s="85"/>
      <c r="J34" s="85"/>
      <c r="K34" s="162"/>
      <c r="L34" s="162"/>
      <c r="M34" s="162"/>
      <c r="N34" s="162"/>
      <c r="O34" s="162"/>
      <c r="P34" s="162"/>
      <c r="Q34" s="162"/>
      <c r="R34" s="162"/>
    </row>
    <row r="35" spans="1:18" ht="17.25" x14ac:dyDescent="0.25">
      <c r="A35" s="665"/>
      <c r="B35" s="177"/>
      <c r="C35" s="675" t="s">
        <v>49</v>
      </c>
      <c r="D35" s="676"/>
      <c r="E35" s="541"/>
      <c r="F35" s="541"/>
      <c r="G35" s="541"/>
      <c r="H35" s="82"/>
      <c r="I35" s="82"/>
      <c r="J35" s="171"/>
      <c r="K35" s="550"/>
      <c r="L35" s="550"/>
      <c r="M35" s="550"/>
      <c r="N35" s="550"/>
      <c r="O35" s="550"/>
      <c r="P35" s="550"/>
      <c r="Q35" s="550"/>
      <c r="R35" s="550"/>
    </row>
    <row r="36" spans="1:18" ht="17.25" x14ac:dyDescent="0.25">
      <c r="A36" s="665"/>
      <c r="B36" s="177"/>
      <c r="C36" s="60">
        <v>1</v>
      </c>
      <c r="D36" s="67" t="s">
        <v>598</v>
      </c>
      <c r="E36" s="67"/>
      <c r="F36" s="561"/>
      <c r="G36" s="562"/>
      <c r="H36" s="83"/>
      <c r="I36" s="83"/>
      <c r="J36" s="170"/>
      <c r="K36" s="551"/>
      <c r="L36" s="551"/>
      <c r="M36" s="551"/>
      <c r="N36" s="551"/>
      <c r="O36" s="551"/>
      <c r="P36" s="551"/>
      <c r="Q36" s="551"/>
      <c r="R36" s="551"/>
    </row>
    <row r="37" spans="1:18" ht="17.25" hidden="1" customHeight="1" thickBot="1" x14ac:dyDescent="0.25">
      <c r="A37" s="665"/>
      <c r="B37" s="177"/>
      <c r="C37" s="9">
        <v>2</v>
      </c>
      <c r="D37" s="68" t="s">
        <v>57</v>
      </c>
      <c r="E37" s="68"/>
      <c r="F37" s="563"/>
      <c r="G37" s="564"/>
      <c r="H37" s="84"/>
      <c r="I37" s="84"/>
      <c r="J37" s="167"/>
      <c r="K37" s="552"/>
      <c r="L37" s="552"/>
      <c r="M37" s="552"/>
      <c r="N37" s="552"/>
      <c r="O37" s="552"/>
      <c r="P37" s="552"/>
      <c r="Q37" s="552"/>
      <c r="R37" s="552"/>
    </row>
    <row r="38" spans="1:18" ht="17.25" x14ac:dyDescent="0.25">
      <c r="A38" s="665"/>
      <c r="B38" s="177"/>
      <c r="C38" s="9">
        <v>2</v>
      </c>
      <c r="D38" s="68" t="s">
        <v>59</v>
      </c>
      <c r="E38" s="68"/>
      <c r="F38" s="563"/>
      <c r="G38" s="564"/>
      <c r="H38" s="84"/>
      <c r="I38" s="84"/>
      <c r="J38" s="167"/>
      <c r="K38" s="552"/>
      <c r="L38" s="552"/>
      <c r="M38" s="552"/>
      <c r="N38" s="552"/>
      <c r="O38" s="552"/>
      <c r="P38" s="552"/>
      <c r="Q38" s="552"/>
      <c r="R38" s="552"/>
    </row>
    <row r="39" spans="1:18" ht="17.25" x14ac:dyDescent="0.25">
      <c r="A39" s="665"/>
      <c r="B39" s="177"/>
      <c r="C39" s="9">
        <v>3</v>
      </c>
      <c r="D39" s="68" t="s">
        <v>599</v>
      </c>
      <c r="E39" s="68"/>
      <c r="F39" s="563"/>
      <c r="G39" s="564"/>
      <c r="H39" s="84"/>
      <c r="I39" s="84"/>
      <c r="J39" s="167"/>
      <c r="K39" s="552"/>
      <c r="L39" s="552"/>
      <c r="M39" s="552"/>
      <c r="N39" s="552"/>
      <c r="O39" s="552"/>
      <c r="P39" s="552"/>
      <c r="Q39" s="552"/>
      <c r="R39" s="552"/>
    </row>
    <row r="40" spans="1:18" ht="17.25" x14ac:dyDescent="0.25">
      <c r="A40" s="665"/>
      <c r="B40" s="177"/>
      <c r="C40" s="9">
        <v>4</v>
      </c>
      <c r="D40" s="68" t="s">
        <v>60</v>
      </c>
      <c r="E40" s="68"/>
      <c r="F40" s="563"/>
      <c r="G40" s="564"/>
      <c r="H40" s="84"/>
      <c r="I40" s="84"/>
      <c r="J40" s="167"/>
      <c r="K40" s="552"/>
      <c r="L40" s="552"/>
      <c r="M40" s="552"/>
      <c r="N40" s="552"/>
      <c r="O40" s="552"/>
      <c r="P40" s="552"/>
      <c r="Q40" s="552"/>
      <c r="R40" s="552"/>
    </row>
    <row r="41" spans="1:18" ht="17.25" x14ac:dyDescent="0.25">
      <c r="A41" s="665"/>
      <c r="B41" s="177"/>
      <c r="C41" s="9">
        <v>5</v>
      </c>
      <c r="D41" s="68" t="s">
        <v>609</v>
      </c>
      <c r="E41" s="68"/>
      <c r="F41" s="563"/>
      <c r="G41" s="564"/>
      <c r="H41" s="84"/>
      <c r="I41" s="84"/>
      <c r="J41" s="167"/>
      <c r="K41" s="552"/>
      <c r="L41" s="552"/>
      <c r="M41" s="552"/>
      <c r="N41" s="552"/>
      <c r="O41" s="552"/>
      <c r="P41" s="552"/>
      <c r="Q41" s="552"/>
      <c r="R41" s="552"/>
    </row>
    <row r="42" spans="1:18" ht="17.25" x14ac:dyDescent="0.25">
      <c r="A42" s="665"/>
      <c r="B42" s="177"/>
      <c r="C42" s="9">
        <v>6</v>
      </c>
      <c r="D42" s="68" t="s">
        <v>61</v>
      </c>
      <c r="E42" s="68"/>
      <c r="F42" s="563"/>
      <c r="G42" s="564"/>
      <c r="H42" s="84"/>
      <c r="I42" s="84"/>
      <c r="J42" s="167"/>
      <c r="K42" s="552"/>
      <c r="L42" s="552"/>
      <c r="M42" s="552"/>
      <c r="N42" s="552"/>
      <c r="O42" s="552"/>
      <c r="P42" s="552"/>
      <c r="Q42" s="552"/>
      <c r="R42" s="552"/>
    </row>
    <row r="43" spans="1:18" ht="17.25" x14ac:dyDescent="0.25">
      <c r="A43" s="665"/>
      <c r="B43" s="177"/>
      <c r="C43" s="9">
        <v>7</v>
      </c>
      <c r="D43" s="68" t="s">
        <v>62</v>
      </c>
      <c r="E43" s="68"/>
      <c r="F43" s="563"/>
      <c r="G43" s="564"/>
      <c r="H43" s="84"/>
      <c r="I43" s="84"/>
      <c r="J43" s="167"/>
      <c r="K43" s="552"/>
      <c r="L43" s="552"/>
      <c r="M43" s="552"/>
      <c r="N43" s="552"/>
      <c r="O43" s="552"/>
      <c r="P43" s="552"/>
      <c r="Q43" s="552"/>
      <c r="R43" s="552"/>
    </row>
    <row r="44" spans="1:18" ht="17.25" x14ac:dyDescent="0.25">
      <c r="A44" s="665"/>
      <c r="B44" s="177"/>
      <c r="C44" s="9">
        <v>8</v>
      </c>
      <c r="D44" s="6" t="s">
        <v>63</v>
      </c>
      <c r="E44" s="6"/>
      <c r="F44" s="563"/>
      <c r="G44" s="564"/>
      <c r="H44" s="84"/>
      <c r="I44" s="84"/>
      <c r="J44" s="167"/>
      <c r="K44" s="552"/>
      <c r="L44" s="552"/>
      <c r="M44" s="552"/>
      <c r="N44" s="552"/>
      <c r="O44" s="552"/>
      <c r="P44" s="552"/>
      <c r="Q44" s="552"/>
      <c r="R44" s="552"/>
    </row>
    <row r="45" spans="1:18" ht="54.75" hidden="1" customHeight="1" x14ac:dyDescent="0.25">
      <c r="A45" s="668"/>
      <c r="B45" s="177"/>
      <c r="C45" s="9"/>
      <c r="D45" s="71" t="s">
        <v>64</v>
      </c>
      <c r="E45" s="71"/>
      <c r="F45" s="563"/>
      <c r="G45" s="564"/>
      <c r="H45" s="85"/>
      <c r="I45" s="653"/>
      <c r="J45" s="654"/>
      <c r="K45" s="553"/>
      <c r="L45" s="553"/>
      <c r="M45" s="553"/>
      <c r="N45" s="553"/>
      <c r="O45" s="553"/>
      <c r="P45" s="553"/>
      <c r="Q45" s="553"/>
      <c r="R45" s="553"/>
    </row>
    <row r="46" spans="1:18" ht="17.25" x14ac:dyDescent="0.25">
      <c r="A46" s="655" t="s">
        <v>38</v>
      </c>
      <c r="B46" s="178"/>
      <c r="C46" s="9">
        <v>9</v>
      </c>
      <c r="D46" s="68" t="s">
        <v>40</v>
      </c>
      <c r="E46" s="68"/>
      <c r="F46" s="563"/>
      <c r="G46" s="564"/>
      <c r="H46" s="84"/>
      <c r="I46" s="84"/>
      <c r="J46" s="167"/>
      <c r="K46" s="552"/>
      <c r="L46" s="552"/>
      <c r="M46" s="552"/>
      <c r="N46" s="552"/>
      <c r="O46" s="552"/>
      <c r="P46" s="552"/>
      <c r="Q46" s="552"/>
      <c r="R46" s="552"/>
    </row>
    <row r="47" spans="1:18" ht="17.25" x14ac:dyDescent="0.25">
      <c r="A47" s="656"/>
      <c r="B47" s="178"/>
      <c r="C47" s="9">
        <v>10</v>
      </c>
      <c r="D47" s="68" t="s">
        <v>41</v>
      </c>
      <c r="E47" s="68"/>
      <c r="F47" s="563"/>
      <c r="G47" s="564"/>
      <c r="H47" s="84"/>
      <c r="I47" s="84"/>
      <c r="J47" s="167"/>
      <c r="K47" s="552"/>
      <c r="L47" s="552"/>
      <c r="M47" s="552"/>
      <c r="N47" s="552"/>
      <c r="O47" s="552"/>
      <c r="P47" s="552"/>
      <c r="Q47" s="552"/>
      <c r="R47" s="552"/>
    </row>
    <row r="48" spans="1:18" ht="17.25" x14ac:dyDescent="0.25">
      <c r="A48" s="656"/>
      <c r="B48" s="178"/>
      <c r="C48" s="9">
        <v>11</v>
      </c>
      <c r="D48" s="68" t="s">
        <v>42</v>
      </c>
      <c r="E48" s="68"/>
      <c r="F48" s="563"/>
      <c r="G48" s="564"/>
      <c r="H48" s="84"/>
      <c r="I48" s="84"/>
      <c r="J48" s="167"/>
      <c r="K48" s="552"/>
      <c r="L48" s="552"/>
      <c r="M48" s="552"/>
      <c r="N48" s="552"/>
      <c r="O48" s="552"/>
      <c r="P48" s="552"/>
      <c r="Q48" s="552"/>
      <c r="R48" s="552"/>
    </row>
    <row r="49" spans="1:18" ht="17.25" x14ac:dyDescent="0.25">
      <c r="A49" s="656"/>
      <c r="B49" s="178"/>
      <c r="C49" s="9">
        <v>12</v>
      </c>
      <c r="D49" s="68" t="s">
        <v>43</v>
      </c>
      <c r="E49" s="68"/>
      <c r="F49" s="563"/>
      <c r="G49" s="564"/>
      <c r="H49" s="84"/>
      <c r="I49" s="84"/>
      <c r="J49" s="167"/>
      <c r="K49" s="552"/>
      <c r="L49" s="552"/>
      <c r="M49" s="552"/>
      <c r="N49" s="552"/>
      <c r="O49" s="552"/>
      <c r="P49" s="552"/>
      <c r="Q49" s="552"/>
      <c r="R49" s="552"/>
    </row>
    <row r="50" spans="1:18" ht="17.25" x14ac:dyDescent="0.25">
      <c r="A50" s="656"/>
      <c r="B50" s="178"/>
      <c r="C50" s="57">
        <v>13</v>
      </c>
      <c r="D50" s="70" t="s">
        <v>89</v>
      </c>
      <c r="E50" s="71"/>
      <c r="F50" s="563"/>
      <c r="G50" s="564"/>
      <c r="H50" s="85"/>
      <c r="I50" s="85"/>
      <c r="J50" s="168"/>
      <c r="K50" s="554"/>
      <c r="L50" s="554"/>
      <c r="M50" s="554"/>
      <c r="N50" s="554"/>
      <c r="O50" s="554"/>
      <c r="P50" s="554"/>
      <c r="Q50" s="554"/>
      <c r="R50" s="554"/>
    </row>
    <row r="51" spans="1:18" ht="17.25" x14ac:dyDescent="0.25">
      <c r="A51" s="656"/>
      <c r="B51" s="178"/>
      <c r="C51" s="9">
        <v>14</v>
      </c>
      <c r="D51" s="68" t="s">
        <v>596</v>
      </c>
      <c r="E51" s="71"/>
      <c r="F51" s="563"/>
      <c r="G51" s="564"/>
      <c r="H51" s="85"/>
      <c r="I51" s="85"/>
      <c r="J51" s="168"/>
      <c r="K51" s="554"/>
      <c r="L51" s="554"/>
      <c r="M51" s="554"/>
      <c r="N51" s="554"/>
      <c r="O51" s="554"/>
      <c r="P51" s="554"/>
      <c r="Q51" s="554"/>
      <c r="R51" s="554"/>
    </row>
    <row r="52" spans="1:18" ht="17.25" x14ac:dyDescent="0.25">
      <c r="A52" s="656"/>
      <c r="B52" s="178"/>
      <c r="C52" s="58">
        <v>15</v>
      </c>
      <c r="D52" s="71" t="s">
        <v>623</v>
      </c>
      <c r="E52" s="71"/>
      <c r="F52" s="567"/>
      <c r="G52" s="567"/>
      <c r="H52" s="85"/>
      <c r="I52" s="85"/>
      <c r="J52" s="168"/>
      <c r="K52" s="554"/>
      <c r="L52" s="554"/>
      <c r="M52" s="554"/>
      <c r="N52" s="554"/>
      <c r="O52" s="554"/>
      <c r="P52" s="554"/>
      <c r="Q52" s="554"/>
      <c r="R52" s="554"/>
    </row>
    <row r="53" spans="1:18" ht="30" x14ac:dyDescent="0.25">
      <c r="A53" s="656"/>
      <c r="B53" s="178"/>
      <c r="C53" s="58">
        <v>16</v>
      </c>
      <c r="D53" s="78" t="s">
        <v>178</v>
      </c>
      <c r="E53" s="78"/>
      <c r="F53" s="565"/>
      <c r="G53" s="566"/>
      <c r="H53" s="85"/>
      <c r="I53" s="85"/>
      <c r="J53" s="168"/>
      <c r="K53" s="554"/>
      <c r="L53" s="554"/>
      <c r="M53" s="554"/>
      <c r="N53" s="554"/>
      <c r="O53" s="554"/>
      <c r="P53" s="554"/>
      <c r="Q53" s="554"/>
      <c r="R53" s="554"/>
    </row>
    <row r="54" spans="1:18" ht="17.25" x14ac:dyDescent="0.25">
      <c r="A54" s="656"/>
      <c r="B54" s="179"/>
      <c r="C54" s="657" t="s">
        <v>37</v>
      </c>
      <c r="D54" s="657"/>
      <c r="E54" s="543"/>
      <c r="F54" s="543"/>
      <c r="G54" s="543"/>
      <c r="H54" s="555"/>
      <c r="I54" s="555"/>
      <c r="J54" s="555"/>
      <c r="K54" s="555"/>
      <c r="L54" s="555"/>
      <c r="M54" s="555"/>
      <c r="N54" s="555"/>
      <c r="O54" s="555"/>
      <c r="P54" s="555"/>
      <c r="Q54" s="555"/>
      <c r="R54" s="555"/>
    </row>
    <row r="55" spans="1:18" ht="17.25" x14ac:dyDescent="0.25">
      <c r="A55" s="656"/>
      <c r="B55" s="178"/>
      <c r="C55" s="30">
        <v>1</v>
      </c>
      <c r="D55" s="54" t="s">
        <v>65</v>
      </c>
      <c r="E55" s="54"/>
      <c r="F55" s="658"/>
      <c r="G55" s="659"/>
      <c r="H55" s="84"/>
      <c r="I55" s="84"/>
      <c r="J55" s="84"/>
      <c r="K55" s="159"/>
      <c r="L55" s="159"/>
      <c r="M55" s="159"/>
      <c r="N55" s="159"/>
      <c r="O55" s="159"/>
      <c r="P55" s="159"/>
      <c r="Q55" s="159"/>
      <c r="R55" s="159"/>
    </row>
    <row r="56" spans="1:18" ht="17.25" x14ac:dyDescent="0.25">
      <c r="A56" s="656"/>
      <c r="B56" s="178"/>
      <c r="C56" s="30">
        <v>2</v>
      </c>
      <c r="D56" s="54" t="s">
        <v>66</v>
      </c>
      <c r="E56" s="54"/>
      <c r="F56" s="660"/>
      <c r="G56" s="661"/>
      <c r="H56" s="84"/>
      <c r="I56" s="84"/>
      <c r="J56" s="84"/>
      <c r="K56" s="159"/>
      <c r="L56" s="159"/>
      <c r="M56" s="159"/>
      <c r="N56" s="159"/>
      <c r="O56" s="159"/>
      <c r="P56" s="159"/>
      <c r="Q56" s="159"/>
      <c r="R56" s="159"/>
    </row>
    <row r="57" spans="1:18" ht="17.25" x14ac:dyDescent="0.25">
      <c r="A57" s="656"/>
      <c r="B57" s="178"/>
      <c r="C57" s="30">
        <v>3</v>
      </c>
      <c r="D57" s="72" t="s">
        <v>39</v>
      </c>
      <c r="E57" s="72"/>
      <c r="F57" s="660"/>
      <c r="G57" s="661"/>
      <c r="H57" s="85"/>
      <c r="I57" s="85"/>
      <c r="J57" s="85"/>
      <c r="K57" s="162"/>
      <c r="L57" s="162"/>
      <c r="M57" s="162"/>
      <c r="N57" s="162"/>
      <c r="O57" s="162"/>
      <c r="P57" s="162"/>
      <c r="Q57" s="162"/>
      <c r="R57" s="162"/>
    </row>
    <row r="58" spans="1:18" ht="17.25" x14ac:dyDescent="0.25">
      <c r="A58" s="656"/>
      <c r="B58" s="178"/>
      <c r="C58" s="30">
        <v>4</v>
      </c>
      <c r="D58" s="72" t="s">
        <v>67</v>
      </c>
      <c r="E58" s="72"/>
      <c r="F58" s="660"/>
      <c r="G58" s="661"/>
      <c r="H58" s="85"/>
      <c r="I58" s="85"/>
      <c r="J58" s="85"/>
      <c r="K58" s="162"/>
      <c r="L58" s="162"/>
      <c r="M58" s="162"/>
      <c r="N58" s="162"/>
      <c r="O58" s="162"/>
      <c r="P58" s="162"/>
      <c r="Q58" s="162"/>
      <c r="R58" s="162"/>
    </row>
    <row r="59" spans="1:18" ht="30" x14ac:dyDescent="0.25">
      <c r="A59" s="656"/>
      <c r="B59" s="178"/>
      <c r="C59" s="30">
        <v>5</v>
      </c>
      <c r="D59" s="73" t="s">
        <v>68</v>
      </c>
      <c r="E59" s="73"/>
      <c r="F59" s="660"/>
      <c r="G59" s="661"/>
      <c r="H59" s="85"/>
      <c r="I59" s="85"/>
      <c r="J59" s="85"/>
      <c r="K59" s="162"/>
      <c r="L59" s="162"/>
      <c r="M59" s="162"/>
      <c r="N59" s="162"/>
      <c r="O59" s="162"/>
      <c r="P59" s="162"/>
      <c r="Q59" s="162"/>
      <c r="R59" s="162"/>
    </row>
    <row r="60" spans="1:18" ht="17.25" x14ac:dyDescent="0.25">
      <c r="A60" s="656"/>
      <c r="B60" s="178"/>
      <c r="C60" s="30">
        <v>6</v>
      </c>
      <c r="D60" s="72" t="s">
        <v>69</v>
      </c>
      <c r="E60" s="72"/>
      <c r="F60" s="660"/>
      <c r="G60" s="661"/>
      <c r="H60" s="85"/>
      <c r="I60" s="85"/>
      <c r="J60" s="85"/>
      <c r="K60" s="162"/>
      <c r="L60" s="162"/>
      <c r="M60" s="162"/>
      <c r="N60" s="162"/>
      <c r="O60" s="162"/>
      <c r="P60" s="162"/>
      <c r="Q60" s="162"/>
      <c r="R60" s="162"/>
    </row>
    <row r="61" spans="1:18" ht="17.25" x14ac:dyDescent="0.25">
      <c r="A61" s="656"/>
      <c r="B61" s="178"/>
      <c r="C61" s="30">
        <v>7</v>
      </c>
      <c r="D61" s="180" t="s">
        <v>74</v>
      </c>
      <c r="E61" s="180"/>
      <c r="F61" s="660"/>
      <c r="G61" s="661"/>
      <c r="H61" s="84"/>
      <c r="I61" s="85"/>
      <c r="J61" s="84"/>
      <c r="K61" s="162"/>
      <c r="L61" s="162"/>
      <c r="M61" s="162"/>
      <c r="N61" s="162"/>
      <c r="O61" s="162"/>
      <c r="P61" s="162"/>
      <c r="Q61" s="162"/>
      <c r="R61" s="162"/>
    </row>
    <row r="62" spans="1:18" ht="17.25" hidden="1" customHeight="1" x14ac:dyDescent="0.25">
      <c r="A62" s="656"/>
      <c r="B62" s="178"/>
      <c r="C62" s="76">
        <v>8</v>
      </c>
      <c r="D62" s="77" t="s">
        <v>73</v>
      </c>
      <c r="E62" s="546"/>
      <c r="F62" s="660"/>
      <c r="G62" s="661"/>
      <c r="H62" s="55"/>
      <c r="I62" s="55"/>
      <c r="J62" s="55"/>
      <c r="K62" s="163"/>
      <c r="L62" s="163"/>
      <c r="M62" s="163"/>
      <c r="N62" s="163"/>
      <c r="O62" s="163"/>
      <c r="P62" s="163"/>
      <c r="Q62" s="163"/>
      <c r="R62" s="163"/>
    </row>
    <row r="63" spans="1:18" ht="17.25" x14ac:dyDescent="0.25">
      <c r="A63" s="656"/>
      <c r="B63" s="179"/>
      <c r="C63" s="10">
        <v>8</v>
      </c>
      <c r="D63" s="81" t="s">
        <v>182</v>
      </c>
      <c r="E63" s="81"/>
      <c r="F63" s="660"/>
      <c r="G63" s="661"/>
      <c r="H63" s="85"/>
      <c r="I63" s="85"/>
      <c r="J63" s="85"/>
      <c r="K63" s="162"/>
      <c r="L63" s="162"/>
      <c r="M63" s="162"/>
      <c r="N63" s="162"/>
      <c r="O63" s="162"/>
      <c r="P63" s="162"/>
      <c r="Q63" s="162"/>
      <c r="R63" s="162"/>
    </row>
    <row r="64" spans="1:18" ht="19.5" x14ac:dyDescent="0.3">
      <c r="C64" s="10">
        <v>9</v>
      </c>
      <c r="D64" s="549" t="s">
        <v>601</v>
      </c>
      <c r="E64" s="549"/>
      <c r="F64" s="662"/>
      <c r="G64" s="663"/>
      <c r="H64" s="548"/>
      <c r="I64" s="548"/>
      <c r="J64" s="548"/>
      <c r="K64" s="548"/>
      <c r="L64" s="548"/>
      <c r="M64" s="548"/>
      <c r="N64" s="548"/>
      <c r="O64" s="548"/>
      <c r="P64" s="548"/>
      <c r="Q64" s="548"/>
      <c r="R64" s="548"/>
    </row>
    <row r="67" spans="4:15" ht="15" customHeight="1" x14ac:dyDescent="0.25">
      <c r="D67" s="651" t="s">
        <v>78</v>
      </c>
      <c r="E67" s="559" t="s">
        <v>297</v>
      </c>
      <c r="F67" s="559" t="s">
        <v>83</v>
      </c>
      <c r="G67" s="559" t="s">
        <v>150</v>
      </c>
      <c r="H67" s="559" t="s">
        <v>151</v>
      </c>
      <c r="I67" s="559" t="s">
        <v>512</v>
      </c>
      <c r="J67" s="559" t="s">
        <v>534</v>
      </c>
      <c r="K67" s="559" t="s">
        <v>535</v>
      </c>
      <c r="L67" s="559" t="s">
        <v>537</v>
      </c>
      <c r="M67" s="559" t="s">
        <v>620</v>
      </c>
      <c r="N67" s="559" t="s">
        <v>591</v>
      </c>
      <c r="O67" s="559" t="s">
        <v>593</v>
      </c>
    </row>
    <row r="68" spans="4:15" x14ac:dyDescent="0.25">
      <c r="D68" s="652"/>
      <c r="E68" s="560" t="s">
        <v>21</v>
      </c>
      <c r="F68" s="560" t="s">
        <v>21</v>
      </c>
      <c r="G68" s="560" t="s">
        <v>21</v>
      </c>
      <c r="H68" s="560" t="s">
        <v>21</v>
      </c>
      <c r="I68" s="560" t="s">
        <v>21</v>
      </c>
      <c r="J68" s="560" t="s">
        <v>21</v>
      </c>
      <c r="K68" s="560" t="s">
        <v>21</v>
      </c>
      <c r="L68" s="560" t="s">
        <v>21</v>
      </c>
      <c r="M68" s="560" t="s">
        <v>21</v>
      </c>
      <c r="N68" s="560" t="s">
        <v>21</v>
      </c>
      <c r="O68" s="560" t="s">
        <v>21</v>
      </c>
    </row>
    <row r="69" spans="4:15" ht="15" customHeight="1" x14ac:dyDescent="0.25">
      <c r="D69" s="557"/>
      <c r="E69" s="558"/>
      <c r="F69" s="558"/>
      <c r="G69" s="558"/>
      <c r="H69" s="558"/>
      <c r="I69" s="558"/>
      <c r="J69" s="558"/>
      <c r="K69" s="558"/>
      <c r="L69" s="558"/>
      <c r="M69" s="558"/>
      <c r="N69" s="558"/>
      <c r="O69" s="558"/>
    </row>
    <row r="70" spans="4:15" x14ac:dyDescent="0.25">
      <c r="D70" s="556" t="s">
        <v>48</v>
      </c>
      <c r="E70" s="547">
        <f>SUM(H7:H19)</f>
        <v>0</v>
      </c>
      <c r="F70" s="547">
        <f>SUM(I7:I19)</f>
        <v>0</v>
      </c>
      <c r="G70" s="547">
        <f>SUM(J7:J19)</f>
        <v>0</v>
      </c>
      <c r="H70" s="547">
        <f t="shared" ref="H70:O70" si="0">SUM(K7:K19)</f>
        <v>0</v>
      </c>
      <c r="I70" s="547">
        <f t="shared" si="0"/>
        <v>0</v>
      </c>
      <c r="J70" s="547">
        <f t="shared" si="0"/>
        <v>0</v>
      </c>
      <c r="K70" s="547">
        <f t="shared" si="0"/>
        <v>0</v>
      </c>
      <c r="L70" s="547">
        <f t="shared" si="0"/>
        <v>0</v>
      </c>
      <c r="M70" s="547">
        <f t="shared" si="0"/>
        <v>0</v>
      </c>
      <c r="N70" s="547">
        <f t="shared" si="0"/>
        <v>0</v>
      </c>
      <c r="O70" s="547">
        <f t="shared" si="0"/>
        <v>0</v>
      </c>
    </row>
    <row r="71" spans="4:15" x14ac:dyDescent="0.25">
      <c r="D71" s="556" t="s">
        <v>47</v>
      </c>
      <c r="E71" s="547">
        <f>SUM(H21:H34)</f>
        <v>0</v>
      </c>
      <c r="F71" s="547">
        <f>SUM(I21:I34)</f>
        <v>0</v>
      </c>
      <c r="G71" s="547">
        <f>SUM(J21:J34)</f>
        <v>0</v>
      </c>
      <c r="H71" s="547">
        <f t="shared" ref="H71:O71" si="1">SUM(K21:K34)</f>
        <v>0</v>
      </c>
      <c r="I71" s="547">
        <f t="shared" si="1"/>
        <v>0</v>
      </c>
      <c r="J71" s="547">
        <f t="shared" si="1"/>
        <v>0</v>
      </c>
      <c r="K71" s="547">
        <f t="shared" si="1"/>
        <v>0</v>
      </c>
      <c r="L71" s="547">
        <f t="shared" si="1"/>
        <v>0</v>
      </c>
      <c r="M71" s="547">
        <f t="shared" si="1"/>
        <v>0</v>
      </c>
      <c r="N71" s="547">
        <f t="shared" si="1"/>
        <v>0</v>
      </c>
      <c r="O71" s="547">
        <f t="shared" si="1"/>
        <v>0</v>
      </c>
    </row>
    <row r="72" spans="4:15" x14ac:dyDescent="0.25">
      <c r="D72" s="556" t="s">
        <v>49</v>
      </c>
      <c r="E72" s="547">
        <f>SUM(H36:H53)</f>
        <v>0</v>
      </c>
      <c r="F72" s="547">
        <f>SUM(I36:I53)</f>
        <v>0</v>
      </c>
      <c r="G72" s="547">
        <f>SUM(J36:J53)</f>
        <v>0</v>
      </c>
      <c r="H72" s="547">
        <f t="shared" ref="H72:O72" si="2">SUM(K36:K53)</f>
        <v>0</v>
      </c>
      <c r="I72" s="547">
        <f t="shared" si="2"/>
        <v>0</v>
      </c>
      <c r="J72" s="547">
        <f t="shared" si="2"/>
        <v>0</v>
      </c>
      <c r="K72" s="547">
        <f t="shared" si="2"/>
        <v>0</v>
      </c>
      <c r="L72" s="547">
        <f t="shared" si="2"/>
        <v>0</v>
      </c>
      <c r="M72" s="547">
        <f t="shared" si="2"/>
        <v>0</v>
      </c>
      <c r="N72" s="547">
        <f t="shared" si="2"/>
        <v>0</v>
      </c>
      <c r="O72" s="547">
        <f t="shared" si="2"/>
        <v>0</v>
      </c>
    </row>
    <row r="73" spans="4:15" x14ac:dyDescent="0.25">
      <c r="D73" s="556" t="s">
        <v>37</v>
      </c>
      <c r="E73" s="547">
        <f>SUM(H55:H64)</f>
        <v>0</v>
      </c>
      <c r="F73" s="547">
        <f>SUM(I55:I64)</f>
        <v>0</v>
      </c>
      <c r="G73" s="547">
        <f>SUM(J55:J64)</f>
        <v>0</v>
      </c>
      <c r="H73" s="547">
        <f t="shared" ref="H73:O73" si="3">SUM(K55:K64)</f>
        <v>0</v>
      </c>
      <c r="I73" s="547">
        <f t="shared" si="3"/>
        <v>0</v>
      </c>
      <c r="J73" s="547">
        <f t="shared" si="3"/>
        <v>0</v>
      </c>
      <c r="K73" s="547">
        <f t="shared" si="3"/>
        <v>0</v>
      </c>
      <c r="L73" s="547">
        <f t="shared" si="3"/>
        <v>0</v>
      </c>
      <c r="M73" s="547">
        <f t="shared" si="3"/>
        <v>0</v>
      </c>
      <c r="N73" s="547">
        <f t="shared" si="3"/>
        <v>0</v>
      </c>
      <c r="O73" s="547">
        <f t="shared" si="3"/>
        <v>0</v>
      </c>
    </row>
    <row r="74" spans="4:15" x14ac:dyDescent="0.25">
      <c r="D74" s="556"/>
      <c r="E74" s="547"/>
      <c r="F74" s="547"/>
      <c r="G74" s="547"/>
      <c r="H74" s="547"/>
      <c r="I74" s="547"/>
      <c r="J74" s="547"/>
      <c r="K74" s="547"/>
      <c r="L74" s="547"/>
      <c r="M74" s="547"/>
      <c r="N74" s="547"/>
      <c r="O74" s="547"/>
    </row>
    <row r="75" spans="4:15" x14ac:dyDescent="0.25">
      <c r="D75" s="556" t="s">
        <v>7</v>
      </c>
      <c r="E75" s="547">
        <f>SUM(E70:E73)</f>
        <v>0</v>
      </c>
      <c r="F75" s="547">
        <f>SUM(F70:F73)</f>
        <v>0</v>
      </c>
      <c r="G75" s="547">
        <f>SUM(G70:G73)</f>
        <v>0</v>
      </c>
      <c r="H75" s="547">
        <f t="shared" ref="H75:O75" si="4">SUM(H70:H73)</f>
        <v>0</v>
      </c>
      <c r="I75" s="547">
        <f t="shared" si="4"/>
        <v>0</v>
      </c>
      <c r="J75" s="547">
        <f t="shared" si="4"/>
        <v>0</v>
      </c>
      <c r="K75" s="547">
        <f t="shared" si="4"/>
        <v>0</v>
      </c>
      <c r="L75" s="547">
        <f t="shared" si="4"/>
        <v>0</v>
      </c>
      <c r="M75" s="547">
        <f t="shared" si="4"/>
        <v>0</v>
      </c>
      <c r="N75" s="547">
        <f t="shared" si="4"/>
        <v>0</v>
      </c>
      <c r="O75" s="547">
        <f t="shared" si="4"/>
        <v>0</v>
      </c>
    </row>
  </sheetData>
  <mergeCells count="18">
    <mergeCell ref="H1:R1"/>
    <mergeCell ref="C3:D5"/>
    <mergeCell ref="E3:E6"/>
    <mergeCell ref="F3:F6"/>
    <mergeCell ref="G3:G6"/>
    <mergeCell ref="H3:R3"/>
    <mergeCell ref="H5:R5"/>
    <mergeCell ref="D67:D68"/>
    <mergeCell ref="C20:D20"/>
    <mergeCell ref="A7:A19"/>
    <mergeCell ref="A21:A45"/>
    <mergeCell ref="C1:E1"/>
    <mergeCell ref="F21:G34"/>
    <mergeCell ref="C35:D35"/>
    <mergeCell ref="I45:J45"/>
    <mergeCell ref="A46:A63"/>
    <mergeCell ref="C54:D54"/>
    <mergeCell ref="F55:G64"/>
  </mergeCells>
  <pageMargins left="0.9055118110236221" right="0.31496062992125984" top="0.19685039370078741" bottom="0" header="0.31496062992125984" footer="0.31496062992125984"/>
  <pageSetup paperSize="9" scale="75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5"/>
  <sheetViews>
    <sheetView topLeftCell="B31" workbookViewId="0">
      <selection activeCell="D53" sqref="D53"/>
    </sheetView>
  </sheetViews>
  <sheetFormatPr defaultRowHeight="15" x14ac:dyDescent="0.25"/>
  <cols>
    <col min="1" max="1" width="9.140625" style="3" hidden="1" customWidth="1"/>
    <col min="2" max="2" width="3.42578125" style="175" customWidth="1"/>
    <col min="3" max="3" width="9.140625" style="3"/>
    <col min="4" max="4" width="52.42578125" style="74" customWidth="1"/>
    <col min="5" max="6" width="13.85546875" style="74" customWidth="1"/>
    <col min="7" max="7" width="12.5703125" style="74" customWidth="1"/>
    <col min="8" max="8" width="13.5703125" style="41" customWidth="1"/>
    <col min="9" max="9" width="11.140625" style="41" customWidth="1"/>
    <col min="10" max="10" width="12.85546875" style="41" customWidth="1"/>
    <col min="11" max="11" width="15.140625" style="41" customWidth="1"/>
    <col min="12" max="12" width="13.5703125" style="41" customWidth="1"/>
    <col min="13" max="13" width="14" style="41" customWidth="1"/>
    <col min="14" max="14" width="12.42578125" style="41" customWidth="1"/>
    <col min="15" max="15" width="13.42578125" style="41" customWidth="1"/>
    <col min="16" max="18" width="8.140625" style="41" customWidth="1"/>
    <col min="19" max="19" width="8.140625" style="3" customWidth="1"/>
    <col min="20" max="16384" width="9.140625" style="3"/>
  </cols>
  <sheetData>
    <row r="1" spans="1:18" s="65" customFormat="1" ht="19.5" x14ac:dyDescent="0.3">
      <c r="A1" s="64"/>
      <c r="B1" s="173"/>
      <c r="C1" s="677"/>
      <c r="D1" s="678"/>
      <c r="E1" s="679"/>
      <c r="F1" s="544"/>
      <c r="G1" s="544"/>
      <c r="H1" s="680" t="s">
        <v>616</v>
      </c>
      <c r="I1" s="681"/>
      <c r="J1" s="681"/>
      <c r="K1" s="681"/>
      <c r="L1" s="681"/>
      <c r="M1" s="681"/>
      <c r="N1" s="681"/>
      <c r="O1" s="681"/>
      <c r="P1" s="681"/>
      <c r="Q1" s="681"/>
      <c r="R1" s="682"/>
    </row>
    <row r="2" spans="1:18" s="158" customFormat="1" ht="8.25" x14ac:dyDescent="0.15">
      <c r="A2" s="155"/>
      <c r="B2" s="174"/>
      <c r="C2" s="156"/>
      <c r="D2" s="156"/>
      <c r="E2" s="156"/>
      <c r="F2" s="156"/>
      <c r="G2" s="156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</row>
    <row r="3" spans="1:18" s="56" customFormat="1" x14ac:dyDescent="0.25">
      <c r="A3" s="5"/>
      <c r="B3" s="176"/>
      <c r="C3" s="685" t="s">
        <v>172</v>
      </c>
      <c r="D3" s="686"/>
      <c r="E3" s="691" t="s">
        <v>600</v>
      </c>
      <c r="F3" s="691" t="s">
        <v>617</v>
      </c>
      <c r="G3" s="691" t="s">
        <v>618</v>
      </c>
      <c r="H3" s="694" t="s">
        <v>147</v>
      </c>
      <c r="I3" s="694"/>
      <c r="J3" s="694"/>
      <c r="K3" s="694"/>
      <c r="L3" s="694"/>
      <c r="M3" s="694"/>
      <c r="N3" s="694"/>
      <c r="O3" s="694"/>
      <c r="P3" s="694"/>
      <c r="Q3" s="694"/>
      <c r="R3" s="695"/>
    </row>
    <row r="4" spans="1:18" ht="12.75" customHeight="1" x14ac:dyDescent="0.25">
      <c r="A4" s="4"/>
      <c r="B4" s="176"/>
      <c r="C4" s="687"/>
      <c r="D4" s="688"/>
      <c r="E4" s="692"/>
      <c r="F4" s="692"/>
      <c r="G4" s="692"/>
      <c r="H4" s="542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spans="1:18" ht="13.5" customHeight="1" x14ac:dyDescent="0.25">
      <c r="A5" s="4"/>
      <c r="B5" s="176"/>
      <c r="C5" s="689"/>
      <c r="D5" s="690"/>
      <c r="E5" s="692"/>
      <c r="F5" s="692"/>
      <c r="G5" s="692"/>
      <c r="H5" s="683" t="s">
        <v>20</v>
      </c>
      <c r="I5" s="683"/>
      <c r="J5" s="683"/>
      <c r="K5" s="683"/>
      <c r="L5" s="683"/>
      <c r="M5" s="683"/>
      <c r="N5" s="683"/>
      <c r="O5" s="683"/>
      <c r="P5" s="683"/>
      <c r="Q5" s="683"/>
      <c r="R5" s="684"/>
    </row>
    <row r="6" spans="1:18" x14ac:dyDescent="0.25">
      <c r="A6" s="4"/>
      <c r="B6" s="176"/>
      <c r="C6" s="61" t="s">
        <v>19</v>
      </c>
      <c r="D6" s="62" t="s">
        <v>48</v>
      </c>
      <c r="E6" s="693"/>
      <c r="F6" s="693"/>
      <c r="G6" s="693"/>
      <c r="H6" s="59" t="s">
        <v>81</v>
      </c>
      <c r="I6" s="42" t="s">
        <v>83</v>
      </c>
      <c r="J6" s="42" t="s">
        <v>82</v>
      </c>
      <c r="K6" s="42" t="s">
        <v>351</v>
      </c>
      <c r="L6" s="42" t="s">
        <v>352</v>
      </c>
      <c r="M6" s="42" t="s">
        <v>610</v>
      </c>
      <c r="N6" s="42" t="s">
        <v>611</v>
      </c>
      <c r="O6" s="42" t="s">
        <v>612</v>
      </c>
      <c r="P6" s="42" t="s">
        <v>613</v>
      </c>
      <c r="Q6" s="42" t="s">
        <v>614</v>
      </c>
      <c r="R6" s="42" t="s">
        <v>615</v>
      </c>
    </row>
    <row r="7" spans="1:18" ht="17.25" x14ac:dyDescent="0.25">
      <c r="A7" s="664" t="s">
        <v>4</v>
      </c>
      <c r="B7" s="177"/>
      <c r="C7" s="164">
        <v>1</v>
      </c>
      <c r="D7" s="165" t="s">
        <v>608</v>
      </c>
      <c r="E7" s="165"/>
      <c r="F7" s="165"/>
      <c r="G7" s="165"/>
      <c r="H7" s="166"/>
      <c r="I7" s="166"/>
      <c r="J7" s="166"/>
      <c r="K7" s="172"/>
      <c r="L7" s="172"/>
      <c r="M7" s="172"/>
      <c r="N7" s="172"/>
      <c r="O7" s="172"/>
      <c r="P7" s="172"/>
      <c r="Q7" s="172"/>
      <c r="R7" s="172"/>
    </row>
    <row r="8" spans="1:18" ht="17.25" x14ac:dyDescent="0.25">
      <c r="A8" s="665"/>
      <c r="B8" s="177"/>
      <c r="C8" s="9">
        <v>2</v>
      </c>
      <c r="D8" s="68" t="s">
        <v>622</v>
      </c>
      <c r="E8" s="68"/>
      <c r="F8" s="68"/>
      <c r="G8" s="68"/>
      <c r="H8" s="84"/>
      <c r="I8" s="84"/>
      <c r="J8" s="84"/>
      <c r="K8" s="159"/>
      <c r="L8" s="159"/>
      <c r="M8" s="159"/>
      <c r="N8" s="159"/>
      <c r="O8" s="159"/>
      <c r="P8" s="159"/>
      <c r="Q8" s="159"/>
      <c r="R8" s="159"/>
    </row>
    <row r="9" spans="1:18" ht="17.25" x14ac:dyDescent="0.25">
      <c r="A9" s="665"/>
      <c r="B9" s="177"/>
      <c r="C9" s="9">
        <v>3</v>
      </c>
      <c r="D9" s="68" t="s">
        <v>226</v>
      </c>
      <c r="E9" s="68"/>
      <c r="F9" s="68"/>
      <c r="G9" s="68"/>
      <c r="H9" s="84"/>
      <c r="I9" s="84"/>
      <c r="J9" s="84"/>
      <c r="K9" s="159"/>
      <c r="L9" s="159"/>
      <c r="M9" s="159"/>
      <c r="N9" s="159"/>
      <c r="O9" s="159"/>
      <c r="P9" s="159"/>
      <c r="Q9" s="159"/>
      <c r="R9" s="159"/>
    </row>
    <row r="10" spans="1:18" ht="17.25" x14ac:dyDescent="0.25">
      <c r="A10" s="665"/>
      <c r="B10" s="177"/>
      <c r="C10" s="58">
        <v>4</v>
      </c>
      <c r="D10" s="68" t="s">
        <v>227</v>
      </c>
      <c r="E10" s="71"/>
      <c r="F10" s="71"/>
      <c r="G10" s="71"/>
      <c r="H10" s="85"/>
      <c r="I10" s="85"/>
      <c r="J10" s="85"/>
      <c r="K10" s="162"/>
      <c r="L10" s="162"/>
      <c r="M10" s="162"/>
      <c r="N10" s="162"/>
      <c r="O10" s="162"/>
      <c r="P10" s="162"/>
      <c r="Q10" s="162"/>
      <c r="R10" s="162"/>
    </row>
    <row r="11" spans="1:18" ht="17.25" x14ac:dyDescent="0.25">
      <c r="A11" s="665"/>
      <c r="B11" s="177"/>
      <c r="C11" s="58">
        <v>5</v>
      </c>
      <c r="D11" s="71" t="s">
        <v>602</v>
      </c>
      <c r="E11" s="71"/>
      <c r="F11" s="71"/>
      <c r="G11" s="71"/>
      <c r="H11" s="85"/>
      <c r="I11" s="85"/>
      <c r="J11" s="85"/>
      <c r="K11" s="162"/>
      <c r="L11" s="162"/>
      <c r="M11" s="162"/>
      <c r="N11" s="162"/>
      <c r="O11" s="162"/>
      <c r="P11" s="162"/>
      <c r="Q11" s="162"/>
      <c r="R11" s="162"/>
    </row>
    <row r="12" spans="1:18" ht="17.25" x14ac:dyDescent="0.25">
      <c r="A12" s="665"/>
      <c r="B12" s="177"/>
      <c r="C12" s="58">
        <v>6</v>
      </c>
      <c r="D12" s="71" t="s">
        <v>603</v>
      </c>
      <c r="E12" s="71"/>
      <c r="F12" s="71"/>
      <c r="G12" s="71"/>
      <c r="H12" s="85"/>
      <c r="I12" s="85"/>
      <c r="J12" s="85"/>
      <c r="K12" s="162"/>
      <c r="L12" s="162"/>
      <c r="M12" s="162"/>
      <c r="N12" s="162"/>
      <c r="O12" s="162"/>
      <c r="P12" s="162"/>
      <c r="Q12" s="162"/>
      <c r="R12" s="162"/>
    </row>
    <row r="13" spans="1:18" ht="17.25" x14ac:dyDescent="0.25">
      <c r="A13" s="665"/>
      <c r="B13" s="177"/>
      <c r="C13" s="58">
        <v>7</v>
      </c>
      <c r="D13" s="71" t="s">
        <v>604</v>
      </c>
      <c r="E13" s="71"/>
      <c r="F13" s="71"/>
      <c r="G13" s="71"/>
      <c r="H13" s="85"/>
      <c r="I13" s="85"/>
      <c r="J13" s="85"/>
      <c r="K13" s="162"/>
      <c r="L13" s="162"/>
      <c r="M13" s="162"/>
      <c r="N13" s="162"/>
      <c r="O13" s="162"/>
      <c r="P13" s="162"/>
      <c r="Q13" s="162"/>
      <c r="R13" s="162"/>
    </row>
    <row r="14" spans="1:18" ht="17.25" x14ac:dyDescent="0.25">
      <c r="A14" s="665"/>
      <c r="B14" s="177"/>
      <c r="C14" s="58">
        <v>8</v>
      </c>
      <c r="D14" s="71" t="s">
        <v>605</v>
      </c>
      <c r="E14" s="71"/>
      <c r="F14" s="71"/>
      <c r="G14" s="71"/>
      <c r="H14" s="85"/>
      <c r="I14" s="85"/>
      <c r="J14" s="85"/>
      <c r="K14" s="162"/>
      <c r="L14" s="162"/>
      <c r="M14" s="162"/>
      <c r="N14" s="162"/>
      <c r="O14" s="162"/>
      <c r="P14" s="162"/>
      <c r="Q14" s="162"/>
      <c r="R14" s="162"/>
    </row>
    <row r="15" spans="1:18" ht="17.25" x14ac:dyDescent="0.25">
      <c r="A15" s="665"/>
      <c r="B15" s="177"/>
      <c r="C15" s="58">
        <v>9</v>
      </c>
      <c r="D15" s="71" t="s">
        <v>606</v>
      </c>
      <c r="E15" s="71"/>
      <c r="F15" s="71"/>
      <c r="G15" s="71"/>
      <c r="H15" s="85"/>
      <c r="I15" s="85"/>
      <c r="J15" s="85"/>
      <c r="K15" s="162"/>
      <c r="L15" s="162"/>
      <c r="M15" s="162"/>
      <c r="N15" s="162"/>
      <c r="O15" s="162"/>
      <c r="P15" s="162"/>
      <c r="Q15" s="162"/>
      <c r="R15" s="162"/>
    </row>
    <row r="16" spans="1:18" ht="17.25" x14ac:dyDescent="0.25">
      <c r="A16" s="665"/>
      <c r="B16" s="177"/>
      <c r="C16" s="58">
        <v>10</v>
      </c>
      <c r="D16" s="71" t="s">
        <v>607</v>
      </c>
      <c r="E16" s="71"/>
      <c r="F16" s="71"/>
      <c r="G16" s="71"/>
      <c r="H16" s="85"/>
      <c r="I16" s="85"/>
      <c r="J16" s="85"/>
      <c r="K16" s="162"/>
      <c r="L16" s="162"/>
      <c r="M16" s="162"/>
      <c r="N16" s="162"/>
      <c r="O16" s="162"/>
      <c r="P16" s="162"/>
      <c r="Q16" s="162"/>
      <c r="R16" s="162"/>
    </row>
    <row r="17" spans="1:18" ht="17.25" x14ac:dyDescent="0.25">
      <c r="A17" s="665"/>
      <c r="B17" s="177"/>
      <c r="C17" s="58">
        <v>11</v>
      </c>
      <c r="D17" s="71" t="s">
        <v>345</v>
      </c>
      <c r="E17" s="71"/>
      <c r="F17" s="71"/>
      <c r="G17" s="71"/>
      <c r="H17" s="85"/>
      <c r="I17" s="85"/>
      <c r="J17" s="85"/>
      <c r="K17" s="162"/>
      <c r="L17" s="162"/>
      <c r="M17" s="162"/>
      <c r="N17" s="162"/>
      <c r="O17" s="162"/>
      <c r="P17" s="162"/>
      <c r="Q17" s="162"/>
      <c r="R17" s="162"/>
    </row>
    <row r="18" spans="1:18" ht="17.25" x14ac:dyDescent="0.25">
      <c r="A18" s="665"/>
      <c r="B18" s="177"/>
      <c r="C18" s="58">
        <v>12</v>
      </c>
      <c r="D18" s="68" t="s">
        <v>595</v>
      </c>
      <c r="E18" s="71"/>
      <c r="F18" s="71"/>
      <c r="G18" s="71"/>
      <c r="H18" s="85"/>
      <c r="I18" s="85"/>
      <c r="J18" s="85"/>
      <c r="K18" s="162"/>
      <c r="L18" s="162"/>
      <c r="M18" s="162"/>
      <c r="N18" s="162"/>
      <c r="O18" s="162"/>
      <c r="P18" s="162"/>
      <c r="Q18" s="162"/>
      <c r="R18" s="162"/>
    </row>
    <row r="19" spans="1:18" ht="18" thickBot="1" x14ac:dyDescent="0.3">
      <c r="A19" s="665"/>
      <c r="B19" s="177"/>
      <c r="C19" s="18">
        <v>13</v>
      </c>
      <c r="D19" s="68" t="s">
        <v>619</v>
      </c>
      <c r="E19" s="69"/>
      <c r="F19" s="69"/>
      <c r="G19" s="69"/>
      <c r="H19" s="86"/>
      <c r="I19" s="86"/>
      <c r="J19" s="86"/>
      <c r="K19" s="160"/>
      <c r="L19" s="160"/>
      <c r="M19" s="160"/>
      <c r="N19" s="160"/>
      <c r="O19" s="160"/>
      <c r="P19" s="160"/>
      <c r="Q19" s="160"/>
      <c r="R19" s="160"/>
    </row>
    <row r="20" spans="1:18" ht="17.25" x14ac:dyDescent="0.25">
      <c r="A20" s="4"/>
      <c r="B20" s="176"/>
      <c r="C20" s="666" t="s">
        <v>47</v>
      </c>
      <c r="D20" s="667"/>
      <c r="E20" s="545"/>
      <c r="F20" s="545"/>
      <c r="G20" s="545"/>
      <c r="H20" s="80"/>
      <c r="I20" s="80"/>
      <c r="J20" s="169"/>
      <c r="K20" s="80"/>
      <c r="L20" s="80"/>
      <c r="M20" s="80"/>
      <c r="N20" s="80"/>
      <c r="O20" s="80"/>
      <c r="P20" s="80"/>
      <c r="Q20" s="80"/>
      <c r="R20" s="80"/>
    </row>
    <row r="21" spans="1:18" ht="17.25" x14ac:dyDescent="0.25">
      <c r="A21" s="664" t="s">
        <v>5</v>
      </c>
      <c r="B21" s="177"/>
      <c r="C21" s="60">
        <v>1</v>
      </c>
      <c r="D21" s="79" t="s">
        <v>177</v>
      </c>
      <c r="E21" s="79"/>
      <c r="F21" s="669"/>
      <c r="G21" s="670"/>
      <c r="H21" s="83"/>
      <c r="I21" s="83"/>
      <c r="J21" s="83"/>
      <c r="K21" s="161"/>
      <c r="L21" s="161"/>
      <c r="M21" s="161"/>
      <c r="N21" s="161"/>
      <c r="O21" s="161"/>
      <c r="P21" s="161"/>
      <c r="Q21" s="161"/>
      <c r="R21" s="161"/>
    </row>
    <row r="22" spans="1:18" ht="17.25" x14ac:dyDescent="0.25">
      <c r="A22" s="665"/>
      <c r="B22" s="177"/>
      <c r="C22" s="9">
        <v>2</v>
      </c>
      <c r="D22" s="54" t="s">
        <v>9</v>
      </c>
      <c r="E22" s="54"/>
      <c r="F22" s="671"/>
      <c r="G22" s="672"/>
      <c r="H22" s="84"/>
      <c r="I22" s="84"/>
      <c r="J22" s="84"/>
      <c r="K22" s="159"/>
      <c r="L22" s="159"/>
      <c r="M22" s="159"/>
      <c r="N22" s="159"/>
      <c r="O22" s="159"/>
      <c r="P22" s="159"/>
      <c r="Q22" s="159"/>
      <c r="R22" s="159"/>
    </row>
    <row r="23" spans="1:18" ht="17.25" x14ac:dyDescent="0.25">
      <c r="A23" s="665"/>
      <c r="B23" s="177"/>
      <c r="C23" s="9">
        <v>3</v>
      </c>
      <c r="D23" s="54" t="s">
        <v>10</v>
      </c>
      <c r="E23" s="54"/>
      <c r="F23" s="671"/>
      <c r="G23" s="672"/>
      <c r="H23" s="84"/>
      <c r="I23" s="84"/>
      <c r="J23" s="84"/>
      <c r="K23" s="159"/>
      <c r="L23" s="159"/>
      <c r="M23" s="159"/>
      <c r="N23" s="159"/>
      <c r="O23" s="159"/>
      <c r="P23" s="159"/>
      <c r="Q23" s="159"/>
      <c r="R23" s="159"/>
    </row>
    <row r="24" spans="1:18" ht="17.25" x14ac:dyDescent="0.25">
      <c r="A24" s="665"/>
      <c r="B24" s="177"/>
      <c r="C24" s="9">
        <v>4</v>
      </c>
      <c r="D24" s="54" t="s">
        <v>11</v>
      </c>
      <c r="E24" s="54"/>
      <c r="F24" s="671"/>
      <c r="G24" s="672"/>
      <c r="H24" s="84"/>
      <c r="I24" s="84"/>
      <c r="J24" s="84"/>
      <c r="K24" s="159"/>
      <c r="L24" s="159"/>
      <c r="M24" s="159"/>
      <c r="N24" s="159"/>
      <c r="O24" s="159"/>
      <c r="P24" s="159"/>
      <c r="Q24" s="159"/>
      <c r="R24" s="159"/>
    </row>
    <row r="25" spans="1:18" ht="17.25" x14ac:dyDescent="0.25">
      <c r="A25" s="665"/>
      <c r="B25" s="177"/>
      <c r="C25" s="9">
        <v>5</v>
      </c>
      <c r="D25" s="54" t="s">
        <v>12</v>
      </c>
      <c r="E25" s="54"/>
      <c r="F25" s="671"/>
      <c r="G25" s="672"/>
      <c r="H25" s="84"/>
      <c r="I25" s="84"/>
      <c r="J25" s="84"/>
      <c r="K25" s="159"/>
      <c r="L25" s="159"/>
      <c r="M25" s="159"/>
      <c r="N25" s="159"/>
      <c r="O25" s="159"/>
      <c r="P25" s="159"/>
      <c r="Q25" s="159"/>
      <c r="R25" s="159"/>
    </row>
    <row r="26" spans="1:18" ht="17.25" x14ac:dyDescent="0.25">
      <c r="A26" s="665"/>
      <c r="B26" s="177"/>
      <c r="C26" s="9">
        <v>6</v>
      </c>
      <c r="D26" s="53" t="s">
        <v>13</v>
      </c>
      <c r="E26" s="53"/>
      <c r="F26" s="671"/>
      <c r="G26" s="672"/>
      <c r="H26" s="84"/>
      <c r="I26" s="84"/>
      <c r="J26" s="84"/>
      <c r="K26" s="159"/>
      <c r="L26" s="159"/>
      <c r="M26" s="159"/>
      <c r="N26" s="159"/>
      <c r="O26" s="159"/>
      <c r="P26" s="159"/>
      <c r="Q26" s="159"/>
      <c r="R26" s="159"/>
    </row>
    <row r="27" spans="1:18" ht="17.25" x14ac:dyDescent="0.25">
      <c r="A27" s="665"/>
      <c r="B27" s="177"/>
      <c r="C27" s="9">
        <v>7</v>
      </c>
      <c r="D27" s="53" t="s">
        <v>15</v>
      </c>
      <c r="E27" s="53"/>
      <c r="F27" s="671"/>
      <c r="G27" s="672"/>
      <c r="H27" s="84"/>
      <c r="I27" s="84"/>
      <c r="J27" s="84"/>
      <c r="K27" s="159"/>
      <c r="L27" s="159"/>
      <c r="M27" s="159"/>
      <c r="N27" s="159"/>
      <c r="O27" s="159"/>
      <c r="P27" s="159"/>
      <c r="Q27" s="159"/>
      <c r="R27" s="159"/>
    </row>
    <row r="28" spans="1:18" ht="17.25" x14ac:dyDescent="0.25">
      <c r="A28" s="665"/>
      <c r="B28" s="177"/>
      <c r="C28" s="9">
        <v>8</v>
      </c>
      <c r="D28" s="54" t="s">
        <v>16</v>
      </c>
      <c r="E28" s="54"/>
      <c r="F28" s="671"/>
      <c r="G28" s="672"/>
      <c r="H28" s="84"/>
      <c r="I28" s="84"/>
      <c r="J28" s="84"/>
      <c r="K28" s="159"/>
      <c r="L28" s="159"/>
      <c r="M28" s="159"/>
      <c r="N28" s="159"/>
      <c r="O28" s="159"/>
      <c r="P28" s="159"/>
      <c r="Q28" s="159"/>
      <c r="R28" s="159"/>
    </row>
    <row r="29" spans="1:18" ht="17.25" x14ac:dyDescent="0.25">
      <c r="A29" s="665"/>
      <c r="B29" s="177"/>
      <c r="C29" s="9">
        <v>9</v>
      </c>
      <c r="D29" s="54" t="s">
        <v>216</v>
      </c>
      <c r="E29" s="54"/>
      <c r="F29" s="671"/>
      <c r="G29" s="672"/>
      <c r="H29" s="84"/>
      <c r="I29" s="84"/>
      <c r="J29" s="84"/>
      <c r="K29" s="159"/>
      <c r="L29" s="159"/>
      <c r="M29" s="159"/>
      <c r="N29" s="159"/>
      <c r="O29" s="159"/>
      <c r="P29" s="159"/>
      <c r="Q29" s="159"/>
      <c r="R29" s="159"/>
    </row>
    <row r="30" spans="1:18" ht="17.25" x14ac:dyDescent="0.25">
      <c r="A30" s="665"/>
      <c r="B30" s="177"/>
      <c r="C30" s="9">
        <v>10</v>
      </c>
      <c r="D30" s="54" t="s">
        <v>597</v>
      </c>
      <c r="E30" s="54"/>
      <c r="F30" s="671"/>
      <c r="G30" s="672"/>
      <c r="H30" s="84"/>
      <c r="I30" s="84"/>
      <c r="J30" s="84"/>
      <c r="K30" s="159"/>
      <c r="L30" s="159"/>
      <c r="M30" s="159"/>
      <c r="N30" s="159"/>
      <c r="O30" s="159"/>
      <c r="P30" s="159"/>
      <c r="Q30" s="159"/>
      <c r="R30" s="159"/>
    </row>
    <row r="31" spans="1:18" ht="17.25" x14ac:dyDescent="0.25">
      <c r="A31" s="665"/>
      <c r="B31" s="177"/>
      <c r="C31" s="9">
        <v>11</v>
      </c>
      <c r="D31" s="54" t="s">
        <v>17</v>
      </c>
      <c r="E31" s="54"/>
      <c r="F31" s="671"/>
      <c r="G31" s="672"/>
      <c r="H31" s="84"/>
      <c r="I31" s="84"/>
      <c r="J31" s="84"/>
      <c r="K31" s="159"/>
      <c r="L31" s="159"/>
      <c r="M31" s="159"/>
      <c r="N31" s="159"/>
      <c r="O31" s="159"/>
      <c r="P31" s="159"/>
      <c r="Q31" s="159"/>
      <c r="R31" s="159"/>
    </row>
    <row r="32" spans="1:18" ht="17.25" x14ac:dyDescent="0.25">
      <c r="A32" s="665"/>
      <c r="B32" s="177"/>
      <c r="C32" s="9">
        <v>12</v>
      </c>
      <c r="D32" s="54" t="s">
        <v>18</v>
      </c>
      <c r="E32" s="54"/>
      <c r="F32" s="671"/>
      <c r="G32" s="672"/>
      <c r="H32" s="84"/>
      <c r="I32" s="84"/>
      <c r="J32" s="84"/>
      <c r="K32" s="159"/>
      <c r="L32" s="159"/>
      <c r="M32" s="159"/>
      <c r="N32" s="159"/>
      <c r="O32" s="159"/>
      <c r="P32" s="159"/>
      <c r="Q32" s="159"/>
      <c r="R32" s="159"/>
    </row>
    <row r="33" spans="1:18" ht="17.25" x14ac:dyDescent="0.25">
      <c r="A33" s="665"/>
      <c r="B33" s="177"/>
      <c r="C33" s="58">
        <v>13</v>
      </c>
      <c r="D33" s="81" t="s">
        <v>14</v>
      </c>
      <c r="E33" s="81"/>
      <c r="F33" s="671"/>
      <c r="G33" s="672"/>
      <c r="H33" s="85"/>
      <c r="I33" s="85"/>
      <c r="J33" s="85"/>
      <c r="K33" s="162"/>
      <c r="L33" s="162"/>
      <c r="M33" s="162"/>
      <c r="N33" s="162"/>
      <c r="O33" s="162"/>
      <c r="P33" s="162"/>
      <c r="Q33" s="162"/>
      <c r="R33" s="162"/>
    </row>
    <row r="34" spans="1:18" ht="18" thickBot="1" x14ac:dyDescent="0.3">
      <c r="A34" s="665"/>
      <c r="B34" s="177"/>
      <c r="C34" s="58">
        <v>14</v>
      </c>
      <c r="D34" s="81" t="s">
        <v>218</v>
      </c>
      <c r="E34" s="81"/>
      <c r="F34" s="673"/>
      <c r="G34" s="674"/>
      <c r="H34" s="85"/>
      <c r="I34" s="85"/>
      <c r="J34" s="85"/>
      <c r="K34" s="162"/>
      <c r="L34" s="162"/>
      <c r="M34" s="162"/>
      <c r="N34" s="162"/>
      <c r="O34" s="162"/>
      <c r="P34" s="162"/>
      <c r="Q34" s="162"/>
      <c r="R34" s="162"/>
    </row>
    <row r="35" spans="1:18" ht="17.25" x14ac:dyDescent="0.25">
      <c r="A35" s="665"/>
      <c r="B35" s="177"/>
      <c r="C35" s="675" t="s">
        <v>49</v>
      </c>
      <c r="D35" s="676"/>
      <c r="E35" s="541"/>
      <c r="F35" s="541"/>
      <c r="G35" s="541"/>
      <c r="H35" s="82"/>
      <c r="I35" s="82"/>
      <c r="J35" s="171"/>
      <c r="K35" s="550"/>
      <c r="L35" s="550"/>
      <c r="M35" s="550"/>
      <c r="N35" s="550"/>
      <c r="O35" s="550"/>
      <c r="P35" s="550"/>
      <c r="Q35" s="550"/>
      <c r="R35" s="550"/>
    </row>
    <row r="36" spans="1:18" ht="17.25" x14ac:dyDescent="0.25">
      <c r="A36" s="665"/>
      <c r="B36" s="177"/>
      <c r="C36" s="60">
        <v>1</v>
      </c>
      <c r="D36" s="67" t="s">
        <v>598</v>
      </c>
      <c r="E36" s="67"/>
      <c r="F36" s="561"/>
      <c r="G36" s="562"/>
      <c r="H36" s="83"/>
      <c r="I36" s="83"/>
      <c r="J36" s="170"/>
      <c r="K36" s="551"/>
      <c r="L36" s="551"/>
      <c r="M36" s="551"/>
      <c r="N36" s="551"/>
      <c r="O36" s="551"/>
      <c r="P36" s="551"/>
      <c r="Q36" s="551"/>
      <c r="R36" s="551"/>
    </row>
    <row r="37" spans="1:18" ht="17.25" hidden="1" customHeight="1" thickBot="1" x14ac:dyDescent="0.25">
      <c r="A37" s="665"/>
      <c r="B37" s="177"/>
      <c r="C37" s="9">
        <v>2</v>
      </c>
      <c r="D37" s="68" t="s">
        <v>57</v>
      </c>
      <c r="E37" s="68"/>
      <c r="F37" s="563"/>
      <c r="G37" s="564"/>
      <c r="H37" s="84"/>
      <c r="I37" s="84"/>
      <c r="J37" s="167"/>
      <c r="K37" s="552"/>
      <c r="L37" s="552"/>
      <c r="M37" s="552"/>
      <c r="N37" s="552"/>
      <c r="O37" s="552"/>
      <c r="P37" s="552"/>
      <c r="Q37" s="552"/>
      <c r="R37" s="552"/>
    </row>
    <row r="38" spans="1:18" ht="17.25" x14ac:dyDescent="0.25">
      <c r="A38" s="665"/>
      <c r="B38" s="177"/>
      <c r="C38" s="9">
        <v>2</v>
      </c>
      <c r="D38" s="68" t="s">
        <v>59</v>
      </c>
      <c r="E38" s="68"/>
      <c r="F38" s="563"/>
      <c r="G38" s="564"/>
      <c r="H38" s="84"/>
      <c r="I38" s="84"/>
      <c r="J38" s="167"/>
      <c r="K38" s="552"/>
      <c r="L38" s="552"/>
      <c r="M38" s="552"/>
      <c r="N38" s="552"/>
      <c r="O38" s="552"/>
      <c r="P38" s="552"/>
      <c r="Q38" s="552"/>
      <c r="R38" s="552"/>
    </row>
    <row r="39" spans="1:18" ht="17.25" x14ac:dyDescent="0.25">
      <c r="A39" s="665"/>
      <c r="B39" s="177"/>
      <c r="C39" s="9">
        <v>3</v>
      </c>
      <c r="D39" s="68" t="s">
        <v>599</v>
      </c>
      <c r="E39" s="68"/>
      <c r="F39" s="563"/>
      <c r="G39" s="564"/>
      <c r="H39" s="84"/>
      <c r="I39" s="84"/>
      <c r="J39" s="167"/>
      <c r="K39" s="552"/>
      <c r="L39" s="552"/>
      <c r="M39" s="552"/>
      <c r="N39" s="552"/>
      <c r="O39" s="552"/>
      <c r="P39" s="552"/>
      <c r="Q39" s="552"/>
      <c r="R39" s="552"/>
    </row>
    <row r="40" spans="1:18" ht="17.25" x14ac:dyDescent="0.25">
      <c r="A40" s="665"/>
      <c r="B40" s="177"/>
      <c r="C40" s="9">
        <v>4</v>
      </c>
      <c r="D40" s="68" t="s">
        <v>60</v>
      </c>
      <c r="E40" s="68"/>
      <c r="F40" s="563"/>
      <c r="G40" s="564"/>
      <c r="H40" s="84"/>
      <c r="I40" s="84"/>
      <c r="J40" s="167"/>
      <c r="K40" s="552"/>
      <c r="L40" s="552"/>
      <c r="M40" s="552"/>
      <c r="N40" s="552"/>
      <c r="O40" s="552"/>
      <c r="P40" s="552"/>
      <c r="Q40" s="552"/>
      <c r="R40" s="552"/>
    </row>
    <row r="41" spans="1:18" ht="17.25" x14ac:dyDescent="0.25">
      <c r="A41" s="665"/>
      <c r="B41" s="177"/>
      <c r="C41" s="9">
        <v>5</v>
      </c>
      <c r="D41" s="68" t="s">
        <v>609</v>
      </c>
      <c r="E41" s="68"/>
      <c r="F41" s="563"/>
      <c r="G41" s="564"/>
      <c r="H41" s="84"/>
      <c r="I41" s="84"/>
      <c r="J41" s="167"/>
      <c r="K41" s="552"/>
      <c r="L41" s="552"/>
      <c r="M41" s="552"/>
      <c r="N41" s="552"/>
      <c r="O41" s="552"/>
      <c r="P41" s="552"/>
      <c r="Q41" s="552"/>
      <c r="R41" s="552"/>
    </row>
    <row r="42" spans="1:18" ht="17.25" x14ac:dyDescent="0.25">
      <c r="A42" s="665"/>
      <c r="B42" s="177"/>
      <c r="C42" s="9">
        <v>6</v>
      </c>
      <c r="D42" s="68" t="s">
        <v>61</v>
      </c>
      <c r="E42" s="68"/>
      <c r="F42" s="563"/>
      <c r="G42" s="564"/>
      <c r="H42" s="84"/>
      <c r="I42" s="84"/>
      <c r="J42" s="167"/>
      <c r="K42" s="552"/>
      <c r="L42" s="552"/>
      <c r="M42" s="552"/>
      <c r="N42" s="552"/>
      <c r="O42" s="552"/>
      <c r="P42" s="552"/>
      <c r="Q42" s="552"/>
      <c r="R42" s="552"/>
    </row>
    <row r="43" spans="1:18" ht="17.25" x14ac:dyDescent="0.25">
      <c r="A43" s="665"/>
      <c r="B43" s="177"/>
      <c r="C43" s="9">
        <v>7</v>
      </c>
      <c r="D43" s="68" t="s">
        <v>62</v>
      </c>
      <c r="E43" s="68"/>
      <c r="F43" s="563"/>
      <c r="G43" s="564"/>
      <c r="H43" s="84"/>
      <c r="I43" s="84"/>
      <c r="J43" s="167"/>
      <c r="K43" s="552"/>
      <c r="L43" s="552"/>
      <c r="M43" s="552"/>
      <c r="N43" s="552"/>
      <c r="O43" s="552"/>
      <c r="P43" s="552"/>
      <c r="Q43" s="552"/>
      <c r="R43" s="552"/>
    </row>
    <row r="44" spans="1:18" ht="17.25" x14ac:dyDescent="0.25">
      <c r="A44" s="665"/>
      <c r="B44" s="177"/>
      <c r="C44" s="9">
        <v>8</v>
      </c>
      <c r="D44" s="6" t="s">
        <v>63</v>
      </c>
      <c r="E44" s="6"/>
      <c r="F44" s="563"/>
      <c r="G44" s="564"/>
      <c r="H44" s="84"/>
      <c r="I44" s="84"/>
      <c r="J44" s="167"/>
      <c r="K44" s="552"/>
      <c r="L44" s="552"/>
      <c r="M44" s="552"/>
      <c r="N44" s="552"/>
      <c r="O44" s="552"/>
      <c r="P44" s="552"/>
      <c r="Q44" s="552"/>
      <c r="R44" s="552"/>
    </row>
    <row r="45" spans="1:18" ht="54.75" hidden="1" customHeight="1" x14ac:dyDescent="0.25">
      <c r="A45" s="668"/>
      <c r="B45" s="177"/>
      <c r="C45" s="9"/>
      <c r="D45" s="71" t="s">
        <v>64</v>
      </c>
      <c r="E45" s="71"/>
      <c r="F45" s="563"/>
      <c r="G45" s="564"/>
      <c r="H45" s="85"/>
      <c r="I45" s="653"/>
      <c r="J45" s="654"/>
      <c r="K45" s="553"/>
      <c r="L45" s="553"/>
      <c r="M45" s="553"/>
      <c r="N45" s="553"/>
      <c r="O45" s="553"/>
      <c r="P45" s="553"/>
      <c r="Q45" s="553"/>
      <c r="R45" s="553"/>
    </row>
    <row r="46" spans="1:18" ht="17.25" x14ac:dyDescent="0.25">
      <c r="A46" s="655" t="s">
        <v>38</v>
      </c>
      <c r="B46" s="178"/>
      <c r="C46" s="9">
        <v>9</v>
      </c>
      <c r="D46" s="68" t="s">
        <v>40</v>
      </c>
      <c r="E46" s="68"/>
      <c r="F46" s="563"/>
      <c r="G46" s="564"/>
      <c r="H46" s="84"/>
      <c r="I46" s="84"/>
      <c r="J46" s="167"/>
      <c r="K46" s="552"/>
      <c r="L46" s="552"/>
      <c r="M46" s="552"/>
      <c r="N46" s="552"/>
      <c r="O46" s="552"/>
      <c r="P46" s="552"/>
      <c r="Q46" s="552"/>
      <c r="R46" s="552"/>
    </row>
    <row r="47" spans="1:18" ht="17.25" x14ac:dyDescent="0.25">
      <c r="A47" s="656"/>
      <c r="B47" s="178"/>
      <c r="C47" s="9">
        <v>10</v>
      </c>
      <c r="D47" s="68" t="s">
        <v>41</v>
      </c>
      <c r="E47" s="68"/>
      <c r="F47" s="563"/>
      <c r="G47" s="564"/>
      <c r="H47" s="84"/>
      <c r="I47" s="84"/>
      <c r="J47" s="167"/>
      <c r="K47" s="552"/>
      <c r="L47" s="552"/>
      <c r="M47" s="552"/>
      <c r="N47" s="552"/>
      <c r="O47" s="552"/>
      <c r="P47" s="552"/>
      <c r="Q47" s="552"/>
      <c r="R47" s="552"/>
    </row>
    <row r="48" spans="1:18" ht="17.25" x14ac:dyDescent="0.25">
      <c r="A48" s="656"/>
      <c r="B48" s="178"/>
      <c r="C48" s="9">
        <v>11</v>
      </c>
      <c r="D48" s="68" t="s">
        <v>42</v>
      </c>
      <c r="E48" s="68"/>
      <c r="F48" s="563"/>
      <c r="G48" s="564"/>
      <c r="H48" s="84"/>
      <c r="I48" s="84"/>
      <c r="J48" s="167"/>
      <c r="K48" s="552"/>
      <c r="L48" s="552"/>
      <c r="M48" s="552"/>
      <c r="N48" s="552"/>
      <c r="O48" s="552"/>
      <c r="P48" s="552"/>
      <c r="Q48" s="552"/>
      <c r="R48" s="552"/>
    </row>
    <row r="49" spans="1:18" ht="17.25" x14ac:dyDescent="0.25">
      <c r="A49" s="656"/>
      <c r="B49" s="178"/>
      <c r="C49" s="9">
        <v>12</v>
      </c>
      <c r="D49" s="68" t="s">
        <v>43</v>
      </c>
      <c r="E49" s="68"/>
      <c r="F49" s="563"/>
      <c r="G49" s="564"/>
      <c r="H49" s="84"/>
      <c r="I49" s="84"/>
      <c r="J49" s="167"/>
      <c r="K49" s="552"/>
      <c r="L49" s="552"/>
      <c r="M49" s="552"/>
      <c r="N49" s="552"/>
      <c r="O49" s="552"/>
      <c r="P49" s="552"/>
      <c r="Q49" s="552"/>
      <c r="R49" s="552"/>
    </row>
    <row r="50" spans="1:18" ht="17.25" x14ac:dyDescent="0.25">
      <c r="A50" s="656"/>
      <c r="B50" s="178"/>
      <c r="C50" s="57">
        <v>13</v>
      </c>
      <c r="D50" s="70" t="s">
        <v>89</v>
      </c>
      <c r="E50" s="71"/>
      <c r="F50" s="563"/>
      <c r="G50" s="564"/>
      <c r="H50" s="85"/>
      <c r="I50" s="85"/>
      <c r="J50" s="168"/>
      <c r="K50" s="554"/>
      <c r="L50" s="554"/>
      <c r="M50" s="554"/>
      <c r="N50" s="554"/>
      <c r="O50" s="554"/>
      <c r="P50" s="554"/>
      <c r="Q50" s="554"/>
      <c r="R50" s="554"/>
    </row>
    <row r="51" spans="1:18" ht="17.25" x14ac:dyDescent="0.25">
      <c r="A51" s="656"/>
      <c r="B51" s="178"/>
      <c r="C51" s="9">
        <v>14</v>
      </c>
      <c r="D51" s="68" t="s">
        <v>596</v>
      </c>
      <c r="E51" s="71"/>
      <c r="F51" s="563"/>
      <c r="G51" s="564"/>
      <c r="H51" s="85"/>
      <c r="I51" s="85"/>
      <c r="J51" s="168"/>
      <c r="K51" s="554"/>
      <c r="L51" s="554"/>
      <c r="M51" s="554"/>
      <c r="N51" s="554"/>
      <c r="O51" s="554"/>
      <c r="P51" s="554"/>
      <c r="Q51" s="554"/>
      <c r="R51" s="554"/>
    </row>
    <row r="52" spans="1:18" ht="17.25" x14ac:dyDescent="0.25">
      <c r="A52" s="656"/>
      <c r="B52" s="178"/>
      <c r="C52" s="58">
        <v>15</v>
      </c>
      <c r="D52" s="71" t="s">
        <v>623</v>
      </c>
      <c r="E52" s="71"/>
      <c r="F52" s="567"/>
      <c r="G52" s="567"/>
      <c r="H52" s="85"/>
      <c r="I52" s="85"/>
      <c r="J52" s="168"/>
      <c r="K52" s="554"/>
      <c r="L52" s="554"/>
      <c r="M52" s="554"/>
      <c r="N52" s="554"/>
      <c r="O52" s="554"/>
      <c r="P52" s="554"/>
      <c r="Q52" s="554"/>
      <c r="R52" s="554"/>
    </row>
    <row r="53" spans="1:18" ht="30" x14ac:dyDescent="0.25">
      <c r="A53" s="656"/>
      <c r="B53" s="178"/>
      <c r="C53" s="58">
        <v>16</v>
      </c>
      <c r="D53" s="78" t="s">
        <v>178</v>
      </c>
      <c r="E53" s="78"/>
      <c r="F53" s="565"/>
      <c r="G53" s="566"/>
      <c r="H53" s="85"/>
      <c r="I53" s="85"/>
      <c r="J53" s="168"/>
      <c r="K53" s="554"/>
      <c r="L53" s="554"/>
      <c r="M53" s="554"/>
      <c r="N53" s="554"/>
      <c r="O53" s="554"/>
      <c r="P53" s="554"/>
      <c r="Q53" s="554"/>
      <c r="R53" s="554"/>
    </row>
    <row r="54" spans="1:18" ht="17.25" x14ac:dyDescent="0.25">
      <c r="A54" s="656"/>
      <c r="B54" s="179"/>
      <c r="C54" s="657" t="s">
        <v>37</v>
      </c>
      <c r="D54" s="657"/>
      <c r="E54" s="543"/>
      <c r="F54" s="543"/>
      <c r="G54" s="543"/>
      <c r="H54" s="555"/>
      <c r="I54" s="555"/>
      <c r="J54" s="555"/>
      <c r="K54" s="555"/>
      <c r="L54" s="555"/>
      <c r="M54" s="555"/>
      <c r="N54" s="555"/>
      <c r="O54" s="555"/>
      <c r="P54" s="555"/>
      <c r="Q54" s="555"/>
      <c r="R54" s="555"/>
    </row>
    <row r="55" spans="1:18" ht="17.25" x14ac:dyDescent="0.25">
      <c r="A55" s="656"/>
      <c r="B55" s="178"/>
      <c r="C55" s="30">
        <v>1</v>
      </c>
      <c r="D55" s="54" t="s">
        <v>65</v>
      </c>
      <c r="E55" s="54"/>
      <c r="F55" s="658"/>
      <c r="G55" s="659"/>
      <c r="H55" s="84"/>
      <c r="I55" s="84"/>
      <c r="J55" s="84"/>
      <c r="K55" s="159"/>
      <c r="L55" s="159"/>
      <c r="M55" s="159"/>
      <c r="N55" s="159"/>
      <c r="O55" s="159"/>
      <c r="P55" s="159"/>
      <c r="Q55" s="159"/>
      <c r="R55" s="159"/>
    </row>
    <row r="56" spans="1:18" ht="17.25" x14ac:dyDescent="0.25">
      <c r="A56" s="656"/>
      <c r="B56" s="178"/>
      <c r="C56" s="30">
        <v>2</v>
      </c>
      <c r="D56" s="54" t="s">
        <v>66</v>
      </c>
      <c r="E56" s="54"/>
      <c r="F56" s="660"/>
      <c r="G56" s="661"/>
      <c r="H56" s="84"/>
      <c r="I56" s="84"/>
      <c r="J56" s="84"/>
      <c r="K56" s="159"/>
      <c r="L56" s="159"/>
      <c r="M56" s="159"/>
      <c r="N56" s="159"/>
      <c r="O56" s="159"/>
      <c r="P56" s="159"/>
      <c r="Q56" s="159"/>
      <c r="R56" s="159"/>
    </row>
    <row r="57" spans="1:18" ht="17.25" x14ac:dyDescent="0.25">
      <c r="A57" s="656"/>
      <c r="B57" s="178"/>
      <c r="C57" s="30">
        <v>3</v>
      </c>
      <c r="D57" s="72" t="s">
        <v>39</v>
      </c>
      <c r="E57" s="72"/>
      <c r="F57" s="660"/>
      <c r="G57" s="661"/>
      <c r="H57" s="85"/>
      <c r="I57" s="85"/>
      <c r="J57" s="85"/>
      <c r="K57" s="162"/>
      <c r="L57" s="162"/>
      <c r="M57" s="162"/>
      <c r="N57" s="162"/>
      <c r="O57" s="162"/>
      <c r="P57" s="162"/>
      <c r="Q57" s="162"/>
      <c r="R57" s="162"/>
    </row>
    <row r="58" spans="1:18" ht="17.25" x14ac:dyDescent="0.25">
      <c r="A58" s="656"/>
      <c r="B58" s="178"/>
      <c r="C58" s="30">
        <v>4</v>
      </c>
      <c r="D58" s="72" t="s">
        <v>67</v>
      </c>
      <c r="E58" s="72"/>
      <c r="F58" s="660"/>
      <c r="G58" s="661"/>
      <c r="H58" s="85"/>
      <c r="I58" s="85"/>
      <c r="J58" s="85"/>
      <c r="K58" s="162"/>
      <c r="L58" s="162"/>
      <c r="M58" s="162"/>
      <c r="N58" s="162"/>
      <c r="O58" s="162"/>
      <c r="P58" s="162"/>
      <c r="Q58" s="162"/>
      <c r="R58" s="162"/>
    </row>
    <row r="59" spans="1:18" ht="30" x14ac:dyDescent="0.25">
      <c r="A59" s="656"/>
      <c r="B59" s="178"/>
      <c r="C59" s="30">
        <v>5</v>
      </c>
      <c r="D59" s="73" t="s">
        <v>68</v>
      </c>
      <c r="E59" s="73"/>
      <c r="F59" s="660"/>
      <c r="G59" s="661"/>
      <c r="H59" s="85"/>
      <c r="I59" s="85"/>
      <c r="J59" s="85"/>
      <c r="K59" s="162"/>
      <c r="L59" s="162"/>
      <c r="M59" s="162"/>
      <c r="N59" s="162"/>
      <c r="O59" s="162"/>
      <c r="P59" s="162"/>
      <c r="Q59" s="162"/>
      <c r="R59" s="162"/>
    </row>
    <row r="60" spans="1:18" ht="17.25" x14ac:dyDescent="0.25">
      <c r="A60" s="656"/>
      <c r="B60" s="178"/>
      <c r="C60" s="30">
        <v>6</v>
      </c>
      <c r="D60" s="72" t="s">
        <v>69</v>
      </c>
      <c r="E60" s="72"/>
      <c r="F60" s="660"/>
      <c r="G60" s="661"/>
      <c r="H60" s="85"/>
      <c r="I60" s="85"/>
      <c r="J60" s="85"/>
      <c r="K60" s="162"/>
      <c r="L60" s="162"/>
      <c r="M60" s="162"/>
      <c r="N60" s="162"/>
      <c r="O60" s="162"/>
      <c r="P60" s="162"/>
      <c r="Q60" s="162"/>
      <c r="R60" s="162"/>
    </row>
    <row r="61" spans="1:18" ht="17.25" x14ac:dyDescent="0.25">
      <c r="A61" s="656"/>
      <c r="B61" s="178"/>
      <c r="C61" s="30">
        <v>7</v>
      </c>
      <c r="D61" s="180" t="s">
        <v>74</v>
      </c>
      <c r="E61" s="180"/>
      <c r="F61" s="660"/>
      <c r="G61" s="661"/>
      <c r="H61" s="84"/>
      <c r="I61" s="85"/>
      <c r="J61" s="84"/>
      <c r="K61" s="162"/>
      <c r="L61" s="162"/>
      <c r="M61" s="162"/>
      <c r="N61" s="162"/>
      <c r="O61" s="162"/>
      <c r="P61" s="162"/>
      <c r="Q61" s="162"/>
      <c r="R61" s="162"/>
    </row>
    <row r="62" spans="1:18" ht="17.25" hidden="1" customHeight="1" x14ac:dyDescent="0.25">
      <c r="A62" s="656"/>
      <c r="B62" s="178"/>
      <c r="C62" s="76">
        <v>8</v>
      </c>
      <c r="D62" s="77" t="s">
        <v>73</v>
      </c>
      <c r="E62" s="546"/>
      <c r="F62" s="660"/>
      <c r="G62" s="661"/>
      <c r="H62" s="55"/>
      <c r="I62" s="55"/>
      <c r="J62" s="55"/>
      <c r="K62" s="163"/>
      <c r="L62" s="163"/>
      <c r="M62" s="163"/>
      <c r="N62" s="163"/>
      <c r="O62" s="163"/>
      <c r="P62" s="163"/>
      <c r="Q62" s="163"/>
      <c r="R62" s="163"/>
    </row>
    <row r="63" spans="1:18" ht="17.25" x14ac:dyDescent="0.25">
      <c r="A63" s="656"/>
      <c r="B63" s="179"/>
      <c r="C63" s="10">
        <v>8</v>
      </c>
      <c r="D63" s="81" t="s">
        <v>182</v>
      </c>
      <c r="E63" s="81"/>
      <c r="F63" s="660"/>
      <c r="G63" s="661"/>
      <c r="H63" s="85"/>
      <c r="I63" s="85"/>
      <c r="J63" s="85"/>
      <c r="K63" s="162"/>
      <c r="L63" s="162"/>
      <c r="M63" s="162"/>
      <c r="N63" s="162"/>
      <c r="O63" s="162"/>
      <c r="P63" s="162"/>
      <c r="Q63" s="162"/>
      <c r="R63" s="162"/>
    </row>
    <row r="64" spans="1:18" ht="19.5" x14ac:dyDescent="0.3">
      <c r="C64" s="10">
        <v>9</v>
      </c>
      <c r="D64" s="549" t="s">
        <v>601</v>
      </c>
      <c r="E64" s="549"/>
      <c r="F64" s="662"/>
      <c r="G64" s="663"/>
      <c r="H64" s="548"/>
      <c r="I64" s="548"/>
      <c r="J64" s="548"/>
      <c r="K64" s="548"/>
      <c r="L64" s="548"/>
      <c r="M64" s="548"/>
      <c r="N64" s="548"/>
      <c r="O64" s="548"/>
      <c r="P64" s="548"/>
      <c r="Q64" s="548"/>
      <c r="R64" s="548"/>
    </row>
    <row r="67" spans="4:15" ht="15" customHeight="1" x14ac:dyDescent="0.25">
      <c r="D67" s="651" t="s">
        <v>78</v>
      </c>
      <c r="E67" s="559" t="s">
        <v>297</v>
      </c>
      <c r="F67" s="559" t="s">
        <v>83</v>
      </c>
      <c r="G67" s="559" t="s">
        <v>150</v>
      </c>
      <c r="H67" s="559" t="s">
        <v>151</v>
      </c>
      <c r="I67" s="559" t="s">
        <v>512</v>
      </c>
      <c r="J67" s="559" t="s">
        <v>534</v>
      </c>
      <c r="K67" s="559" t="s">
        <v>535</v>
      </c>
      <c r="L67" s="559" t="s">
        <v>537</v>
      </c>
      <c r="M67" s="559" t="s">
        <v>620</v>
      </c>
      <c r="N67" s="559" t="s">
        <v>591</v>
      </c>
      <c r="O67" s="559" t="s">
        <v>593</v>
      </c>
    </row>
    <row r="68" spans="4:15" x14ac:dyDescent="0.25">
      <c r="D68" s="652"/>
      <c r="E68" s="560" t="s">
        <v>22</v>
      </c>
      <c r="F68" s="560" t="s">
        <v>22</v>
      </c>
      <c r="G68" s="560" t="s">
        <v>22</v>
      </c>
      <c r="H68" s="560" t="s">
        <v>22</v>
      </c>
      <c r="I68" s="560" t="s">
        <v>22</v>
      </c>
      <c r="J68" s="560" t="s">
        <v>22</v>
      </c>
      <c r="K68" s="560" t="s">
        <v>22</v>
      </c>
      <c r="L68" s="560" t="s">
        <v>22</v>
      </c>
      <c r="M68" s="560" t="s">
        <v>22</v>
      </c>
      <c r="N68" s="560" t="s">
        <v>22</v>
      </c>
      <c r="O68" s="560" t="s">
        <v>22</v>
      </c>
    </row>
    <row r="69" spans="4:15" ht="15" customHeight="1" x14ac:dyDescent="0.25">
      <c r="D69" s="557"/>
      <c r="E69" s="558"/>
      <c r="F69" s="558"/>
      <c r="G69" s="558"/>
      <c r="H69" s="558"/>
      <c r="I69" s="558"/>
      <c r="J69" s="558"/>
      <c r="K69" s="558"/>
      <c r="L69" s="558"/>
      <c r="M69" s="558"/>
      <c r="N69" s="558"/>
      <c r="O69" s="558"/>
    </row>
    <row r="70" spans="4:15" x14ac:dyDescent="0.25">
      <c r="D70" s="556" t="s">
        <v>48</v>
      </c>
      <c r="E70" s="547">
        <f>SUM(H7:H19)</f>
        <v>0</v>
      </c>
      <c r="F70" s="547">
        <f>SUM(I7:I19)</f>
        <v>0</v>
      </c>
      <c r="G70" s="547">
        <f>SUM(J7:J19)</f>
        <v>0</v>
      </c>
      <c r="H70" s="547">
        <f t="shared" ref="H70:O70" si="0">SUM(K7:K19)</f>
        <v>0</v>
      </c>
      <c r="I70" s="547">
        <f t="shared" si="0"/>
        <v>0</v>
      </c>
      <c r="J70" s="547">
        <f t="shared" si="0"/>
        <v>0</v>
      </c>
      <c r="K70" s="547">
        <f t="shared" si="0"/>
        <v>0</v>
      </c>
      <c r="L70" s="547">
        <f t="shared" si="0"/>
        <v>0</v>
      </c>
      <c r="M70" s="547">
        <f t="shared" si="0"/>
        <v>0</v>
      </c>
      <c r="N70" s="547">
        <f t="shared" si="0"/>
        <v>0</v>
      </c>
      <c r="O70" s="547">
        <f t="shared" si="0"/>
        <v>0</v>
      </c>
    </row>
    <row r="71" spans="4:15" x14ac:dyDescent="0.25">
      <c r="D71" s="556" t="s">
        <v>47</v>
      </c>
      <c r="E71" s="547">
        <f>SUM(H21:H34)</f>
        <v>0</v>
      </c>
      <c r="F71" s="547">
        <f>SUM(I21:I34)</f>
        <v>0</v>
      </c>
      <c r="G71" s="547">
        <f>SUM(J21:J34)</f>
        <v>0</v>
      </c>
      <c r="H71" s="547">
        <f t="shared" ref="H71:O71" si="1">SUM(K21:K34)</f>
        <v>0</v>
      </c>
      <c r="I71" s="547">
        <f t="shared" si="1"/>
        <v>0</v>
      </c>
      <c r="J71" s="547">
        <f t="shared" si="1"/>
        <v>0</v>
      </c>
      <c r="K71" s="547">
        <f t="shared" si="1"/>
        <v>0</v>
      </c>
      <c r="L71" s="547">
        <f t="shared" si="1"/>
        <v>0</v>
      </c>
      <c r="M71" s="547">
        <f t="shared" si="1"/>
        <v>0</v>
      </c>
      <c r="N71" s="547">
        <f t="shared" si="1"/>
        <v>0</v>
      </c>
      <c r="O71" s="547">
        <f t="shared" si="1"/>
        <v>0</v>
      </c>
    </row>
    <row r="72" spans="4:15" x14ac:dyDescent="0.25">
      <c r="D72" s="556" t="s">
        <v>49</v>
      </c>
      <c r="E72" s="547">
        <f>SUM(H36:H53)</f>
        <v>0</v>
      </c>
      <c r="F72" s="547">
        <f>SUM(I36:I53)</f>
        <v>0</v>
      </c>
      <c r="G72" s="547">
        <f>SUM(J36:J53)</f>
        <v>0</v>
      </c>
      <c r="H72" s="547">
        <f t="shared" ref="H72:O72" si="2">SUM(K36:K53)</f>
        <v>0</v>
      </c>
      <c r="I72" s="547">
        <f t="shared" si="2"/>
        <v>0</v>
      </c>
      <c r="J72" s="547">
        <f t="shared" si="2"/>
        <v>0</v>
      </c>
      <c r="K72" s="547">
        <f t="shared" si="2"/>
        <v>0</v>
      </c>
      <c r="L72" s="547">
        <f t="shared" si="2"/>
        <v>0</v>
      </c>
      <c r="M72" s="547">
        <f t="shared" si="2"/>
        <v>0</v>
      </c>
      <c r="N72" s="547">
        <f t="shared" si="2"/>
        <v>0</v>
      </c>
      <c r="O72" s="547">
        <f t="shared" si="2"/>
        <v>0</v>
      </c>
    </row>
    <row r="73" spans="4:15" x14ac:dyDescent="0.25">
      <c r="D73" s="556" t="s">
        <v>37</v>
      </c>
      <c r="E73" s="547">
        <f>SUM(H55:H64)</f>
        <v>0</v>
      </c>
      <c r="F73" s="547">
        <f>SUM(I55:I64)</f>
        <v>0</v>
      </c>
      <c r="G73" s="547">
        <f>SUM(J55:J64)</f>
        <v>0</v>
      </c>
      <c r="H73" s="547">
        <f t="shared" ref="H73:O73" si="3">SUM(K55:K64)</f>
        <v>0</v>
      </c>
      <c r="I73" s="547">
        <f t="shared" si="3"/>
        <v>0</v>
      </c>
      <c r="J73" s="547">
        <f t="shared" si="3"/>
        <v>0</v>
      </c>
      <c r="K73" s="547">
        <f t="shared" si="3"/>
        <v>0</v>
      </c>
      <c r="L73" s="547">
        <f t="shared" si="3"/>
        <v>0</v>
      </c>
      <c r="M73" s="547">
        <f t="shared" si="3"/>
        <v>0</v>
      </c>
      <c r="N73" s="547">
        <f t="shared" si="3"/>
        <v>0</v>
      </c>
      <c r="O73" s="547">
        <f t="shared" si="3"/>
        <v>0</v>
      </c>
    </row>
    <row r="74" spans="4:15" x14ac:dyDescent="0.25">
      <c r="D74" s="556"/>
      <c r="E74" s="547"/>
      <c r="F74" s="547"/>
      <c r="G74" s="547"/>
      <c r="H74" s="547"/>
      <c r="I74" s="547"/>
      <c r="J74" s="547"/>
      <c r="K74" s="547"/>
      <c r="L74" s="547"/>
      <c r="M74" s="547"/>
      <c r="N74" s="547"/>
      <c r="O74" s="547"/>
    </row>
    <row r="75" spans="4:15" x14ac:dyDescent="0.25">
      <c r="D75" s="556" t="s">
        <v>7</v>
      </c>
      <c r="E75" s="547">
        <f>SUM(E70:E73)</f>
        <v>0</v>
      </c>
      <c r="F75" s="547">
        <f>SUM(F70:F73)</f>
        <v>0</v>
      </c>
      <c r="G75" s="547">
        <f>SUM(G70:G73)</f>
        <v>0</v>
      </c>
      <c r="H75" s="547">
        <f t="shared" ref="H75:O75" si="4">SUM(H70:H73)</f>
        <v>0</v>
      </c>
      <c r="I75" s="547">
        <f t="shared" si="4"/>
        <v>0</v>
      </c>
      <c r="J75" s="547">
        <f t="shared" si="4"/>
        <v>0</v>
      </c>
      <c r="K75" s="547">
        <f t="shared" si="4"/>
        <v>0</v>
      </c>
      <c r="L75" s="547">
        <f t="shared" si="4"/>
        <v>0</v>
      </c>
      <c r="M75" s="547">
        <f t="shared" si="4"/>
        <v>0</v>
      </c>
      <c r="N75" s="547">
        <f t="shared" si="4"/>
        <v>0</v>
      </c>
      <c r="O75" s="547">
        <f t="shared" si="4"/>
        <v>0</v>
      </c>
    </row>
  </sheetData>
  <mergeCells count="18">
    <mergeCell ref="H1:R1"/>
    <mergeCell ref="C3:D5"/>
    <mergeCell ref="E3:E6"/>
    <mergeCell ref="F3:F6"/>
    <mergeCell ref="G3:G6"/>
    <mergeCell ref="H3:R3"/>
    <mergeCell ref="H5:R5"/>
    <mergeCell ref="D67:D68"/>
    <mergeCell ref="C20:D20"/>
    <mergeCell ref="A7:A19"/>
    <mergeCell ref="A21:A45"/>
    <mergeCell ref="C1:E1"/>
    <mergeCell ref="F21:G34"/>
    <mergeCell ref="C35:D35"/>
    <mergeCell ref="I45:J45"/>
    <mergeCell ref="A46:A63"/>
    <mergeCell ref="C54:D54"/>
    <mergeCell ref="F55:G64"/>
  </mergeCells>
  <pageMargins left="0.9055118110236221" right="0.31496062992125984" top="0.19685039370078741" bottom="0" header="0.31496062992125984" footer="0.31496062992125984"/>
  <pageSetup paperSize="9" scale="75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5"/>
  <sheetViews>
    <sheetView topLeftCell="B31" workbookViewId="0">
      <selection activeCell="F52" sqref="F52:G52"/>
    </sheetView>
  </sheetViews>
  <sheetFormatPr defaultRowHeight="15" x14ac:dyDescent="0.25"/>
  <cols>
    <col min="1" max="1" width="9.140625" style="3" hidden="1" customWidth="1"/>
    <col min="2" max="2" width="3.42578125" style="175" customWidth="1"/>
    <col min="3" max="3" width="9.140625" style="3"/>
    <col min="4" max="4" width="52.42578125" style="74" customWidth="1"/>
    <col min="5" max="6" width="13.85546875" style="74" customWidth="1"/>
    <col min="7" max="7" width="12.5703125" style="74" customWidth="1"/>
    <col min="8" max="8" width="13.5703125" style="41" customWidth="1"/>
    <col min="9" max="9" width="11.140625" style="41" customWidth="1"/>
    <col min="10" max="10" width="12.85546875" style="41" customWidth="1"/>
    <col min="11" max="11" width="15.140625" style="41" customWidth="1"/>
    <col min="12" max="12" width="13.5703125" style="41" customWidth="1"/>
    <col min="13" max="13" width="14" style="41" customWidth="1"/>
    <col min="14" max="14" width="12.42578125" style="41" customWidth="1"/>
    <col min="15" max="15" width="13.42578125" style="41" customWidth="1"/>
    <col min="16" max="18" width="8.140625" style="41" customWidth="1"/>
    <col min="19" max="19" width="8.140625" style="3" customWidth="1"/>
    <col min="20" max="16384" width="9.140625" style="3"/>
  </cols>
  <sheetData>
    <row r="1" spans="1:18" s="65" customFormat="1" ht="19.5" x14ac:dyDescent="0.3">
      <c r="A1" s="64"/>
      <c r="B1" s="173"/>
      <c r="C1" s="677"/>
      <c r="D1" s="678"/>
      <c r="E1" s="679"/>
      <c r="F1" s="544"/>
      <c r="G1" s="544"/>
      <c r="H1" s="680" t="s">
        <v>616</v>
      </c>
      <c r="I1" s="681"/>
      <c r="J1" s="681"/>
      <c r="K1" s="681"/>
      <c r="L1" s="681"/>
      <c r="M1" s="681"/>
      <c r="N1" s="681"/>
      <c r="O1" s="681"/>
      <c r="P1" s="681"/>
      <c r="Q1" s="681"/>
      <c r="R1" s="682"/>
    </row>
    <row r="2" spans="1:18" s="158" customFormat="1" ht="8.25" x14ac:dyDescent="0.15">
      <c r="A2" s="155"/>
      <c r="B2" s="174"/>
      <c r="C2" s="156"/>
      <c r="D2" s="156"/>
      <c r="E2" s="156"/>
      <c r="F2" s="156"/>
      <c r="G2" s="156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</row>
    <row r="3" spans="1:18" s="56" customFormat="1" x14ac:dyDescent="0.25">
      <c r="A3" s="5"/>
      <c r="B3" s="176"/>
      <c r="C3" s="685" t="s">
        <v>172</v>
      </c>
      <c r="D3" s="686"/>
      <c r="E3" s="691" t="s">
        <v>600</v>
      </c>
      <c r="F3" s="691" t="s">
        <v>617</v>
      </c>
      <c r="G3" s="691" t="s">
        <v>618</v>
      </c>
      <c r="H3" s="694" t="s">
        <v>147</v>
      </c>
      <c r="I3" s="694"/>
      <c r="J3" s="694"/>
      <c r="K3" s="694"/>
      <c r="L3" s="694"/>
      <c r="M3" s="694"/>
      <c r="N3" s="694"/>
      <c r="O3" s="694"/>
      <c r="P3" s="694"/>
      <c r="Q3" s="694"/>
      <c r="R3" s="695"/>
    </row>
    <row r="4" spans="1:18" ht="12.75" customHeight="1" x14ac:dyDescent="0.25">
      <c r="A4" s="4"/>
      <c r="B4" s="176"/>
      <c r="C4" s="687"/>
      <c r="D4" s="688"/>
      <c r="E4" s="692"/>
      <c r="F4" s="692"/>
      <c r="G4" s="692"/>
      <c r="H4" s="542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spans="1:18" ht="13.5" customHeight="1" x14ac:dyDescent="0.25">
      <c r="A5" s="4"/>
      <c r="B5" s="176"/>
      <c r="C5" s="689"/>
      <c r="D5" s="690"/>
      <c r="E5" s="692"/>
      <c r="F5" s="692"/>
      <c r="G5" s="692"/>
      <c r="H5" s="683" t="s">
        <v>20</v>
      </c>
      <c r="I5" s="683"/>
      <c r="J5" s="683"/>
      <c r="K5" s="683"/>
      <c r="L5" s="683"/>
      <c r="M5" s="683"/>
      <c r="N5" s="683"/>
      <c r="O5" s="683"/>
      <c r="P5" s="683"/>
      <c r="Q5" s="683"/>
      <c r="R5" s="684"/>
    </row>
    <row r="6" spans="1:18" x14ac:dyDescent="0.25">
      <c r="A6" s="4"/>
      <c r="B6" s="176"/>
      <c r="C6" s="61" t="s">
        <v>19</v>
      </c>
      <c r="D6" s="62" t="s">
        <v>48</v>
      </c>
      <c r="E6" s="693"/>
      <c r="F6" s="693"/>
      <c r="G6" s="693"/>
      <c r="H6" s="59" t="s">
        <v>81</v>
      </c>
      <c r="I6" s="42" t="s">
        <v>83</v>
      </c>
      <c r="J6" s="42" t="s">
        <v>82</v>
      </c>
      <c r="K6" s="42" t="s">
        <v>351</v>
      </c>
      <c r="L6" s="42" t="s">
        <v>352</v>
      </c>
      <c r="M6" s="42" t="s">
        <v>610</v>
      </c>
      <c r="N6" s="42" t="s">
        <v>611</v>
      </c>
      <c r="O6" s="42" t="s">
        <v>612</v>
      </c>
      <c r="P6" s="42" t="s">
        <v>613</v>
      </c>
      <c r="Q6" s="42" t="s">
        <v>614</v>
      </c>
      <c r="R6" s="42" t="s">
        <v>615</v>
      </c>
    </row>
    <row r="7" spans="1:18" ht="17.25" x14ac:dyDescent="0.25">
      <c r="A7" s="664" t="s">
        <v>4</v>
      </c>
      <c r="B7" s="177"/>
      <c r="C7" s="164">
        <v>1</v>
      </c>
      <c r="D7" s="165" t="s">
        <v>608</v>
      </c>
      <c r="E7" s="165"/>
      <c r="F7" s="165"/>
      <c r="G7" s="165"/>
      <c r="H7" s="166"/>
      <c r="I7" s="166"/>
      <c r="J7" s="166"/>
      <c r="K7" s="172"/>
      <c r="L7" s="172"/>
      <c r="M7" s="172"/>
      <c r="N7" s="172"/>
      <c r="O7" s="172"/>
      <c r="P7" s="172"/>
      <c r="Q7" s="172"/>
      <c r="R7" s="172"/>
    </row>
    <row r="8" spans="1:18" ht="17.25" x14ac:dyDescent="0.25">
      <c r="A8" s="665"/>
      <c r="B8" s="177"/>
      <c r="C8" s="9">
        <v>2</v>
      </c>
      <c r="D8" s="68" t="s">
        <v>622</v>
      </c>
      <c r="E8" s="68"/>
      <c r="F8" s="68"/>
      <c r="G8" s="68"/>
      <c r="H8" s="84"/>
      <c r="I8" s="84"/>
      <c r="J8" s="84"/>
      <c r="K8" s="159"/>
      <c r="L8" s="159"/>
      <c r="M8" s="159"/>
      <c r="N8" s="159"/>
      <c r="O8" s="159"/>
      <c r="P8" s="159"/>
      <c r="Q8" s="159"/>
      <c r="R8" s="159"/>
    </row>
    <row r="9" spans="1:18" ht="17.25" x14ac:dyDescent="0.25">
      <c r="A9" s="665"/>
      <c r="B9" s="177"/>
      <c r="C9" s="9">
        <v>3</v>
      </c>
      <c r="D9" s="68" t="s">
        <v>226</v>
      </c>
      <c r="E9" s="68"/>
      <c r="F9" s="68"/>
      <c r="G9" s="68"/>
      <c r="H9" s="84"/>
      <c r="I9" s="84"/>
      <c r="J9" s="84"/>
      <c r="K9" s="159"/>
      <c r="L9" s="159"/>
      <c r="M9" s="159"/>
      <c r="N9" s="159"/>
      <c r="O9" s="159"/>
      <c r="P9" s="159"/>
      <c r="Q9" s="159"/>
      <c r="R9" s="159"/>
    </row>
    <row r="10" spans="1:18" ht="17.25" x14ac:dyDescent="0.25">
      <c r="A10" s="665"/>
      <c r="B10" s="177"/>
      <c r="C10" s="58">
        <v>4</v>
      </c>
      <c r="D10" s="68" t="s">
        <v>227</v>
      </c>
      <c r="E10" s="71"/>
      <c r="F10" s="71"/>
      <c r="G10" s="71"/>
      <c r="H10" s="85"/>
      <c r="I10" s="85"/>
      <c r="J10" s="85"/>
      <c r="K10" s="162"/>
      <c r="L10" s="162"/>
      <c r="M10" s="162"/>
      <c r="N10" s="162"/>
      <c r="O10" s="162"/>
      <c r="P10" s="162"/>
      <c r="Q10" s="162"/>
      <c r="R10" s="162"/>
    </row>
    <row r="11" spans="1:18" ht="17.25" x14ac:dyDescent="0.25">
      <c r="A11" s="665"/>
      <c r="B11" s="177"/>
      <c r="C11" s="58">
        <v>5</v>
      </c>
      <c r="D11" s="71" t="s">
        <v>602</v>
      </c>
      <c r="E11" s="71"/>
      <c r="F11" s="71"/>
      <c r="G11" s="71"/>
      <c r="H11" s="85"/>
      <c r="I11" s="85"/>
      <c r="J11" s="85"/>
      <c r="K11" s="162"/>
      <c r="L11" s="162"/>
      <c r="M11" s="162"/>
      <c r="N11" s="162"/>
      <c r="O11" s="162"/>
      <c r="P11" s="162"/>
      <c r="Q11" s="162"/>
      <c r="R11" s="162"/>
    </row>
    <row r="12" spans="1:18" ht="17.25" x14ac:dyDescent="0.25">
      <c r="A12" s="665"/>
      <c r="B12" s="177"/>
      <c r="C12" s="58">
        <v>6</v>
      </c>
      <c r="D12" s="71" t="s">
        <v>603</v>
      </c>
      <c r="E12" s="71"/>
      <c r="F12" s="71"/>
      <c r="G12" s="71"/>
      <c r="H12" s="85"/>
      <c r="I12" s="85"/>
      <c r="J12" s="85"/>
      <c r="K12" s="162"/>
      <c r="L12" s="162"/>
      <c r="M12" s="162"/>
      <c r="N12" s="162"/>
      <c r="O12" s="162"/>
      <c r="P12" s="162"/>
      <c r="Q12" s="162"/>
      <c r="R12" s="162"/>
    </row>
    <row r="13" spans="1:18" ht="17.25" x14ac:dyDescent="0.25">
      <c r="A13" s="665"/>
      <c r="B13" s="177"/>
      <c r="C13" s="58">
        <v>7</v>
      </c>
      <c r="D13" s="71" t="s">
        <v>604</v>
      </c>
      <c r="E13" s="71"/>
      <c r="F13" s="71"/>
      <c r="G13" s="71"/>
      <c r="H13" s="85"/>
      <c r="I13" s="85"/>
      <c r="J13" s="85"/>
      <c r="K13" s="162"/>
      <c r="L13" s="162"/>
      <c r="M13" s="162"/>
      <c r="N13" s="162"/>
      <c r="O13" s="162"/>
      <c r="P13" s="162"/>
      <c r="Q13" s="162"/>
      <c r="R13" s="162"/>
    </row>
    <row r="14" spans="1:18" ht="17.25" x14ac:dyDescent="0.25">
      <c r="A14" s="665"/>
      <c r="B14" s="177"/>
      <c r="C14" s="58">
        <v>8</v>
      </c>
      <c r="D14" s="71" t="s">
        <v>605</v>
      </c>
      <c r="E14" s="71"/>
      <c r="F14" s="71"/>
      <c r="G14" s="71"/>
      <c r="H14" s="85"/>
      <c r="I14" s="85"/>
      <c r="J14" s="85"/>
      <c r="K14" s="162"/>
      <c r="L14" s="162"/>
      <c r="M14" s="162"/>
      <c r="N14" s="162"/>
      <c r="O14" s="162"/>
      <c r="P14" s="162"/>
      <c r="Q14" s="162"/>
      <c r="R14" s="162"/>
    </row>
    <row r="15" spans="1:18" ht="17.25" x14ac:dyDescent="0.25">
      <c r="A15" s="665"/>
      <c r="B15" s="177"/>
      <c r="C15" s="58">
        <v>9</v>
      </c>
      <c r="D15" s="71" t="s">
        <v>606</v>
      </c>
      <c r="E15" s="71"/>
      <c r="F15" s="71"/>
      <c r="G15" s="71"/>
      <c r="H15" s="85"/>
      <c r="I15" s="85"/>
      <c r="J15" s="85"/>
      <c r="K15" s="162"/>
      <c r="L15" s="162"/>
      <c r="M15" s="162"/>
      <c r="N15" s="162"/>
      <c r="O15" s="162"/>
      <c r="P15" s="162"/>
      <c r="Q15" s="162"/>
      <c r="R15" s="162"/>
    </row>
    <row r="16" spans="1:18" ht="17.25" x14ac:dyDescent="0.25">
      <c r="A16" s="665"/>
      <c r="B16" s="177"/>
      <c r="C16" s="58">
        <v>10</v>
      </c>
      <c r="D16" s="71" t="s">
        <v>607</v>
      </c>
      <c r="E16" s="71"/>
      <c r="F16" s="71"/>
      <c r="G16" s="71"/>
      <c r="H16" s="85"/>
      <c r="I16" s="85"/>
      <c r="J16" s="85"/>
      <c r="K16" s="162"/>
      <c r="L16" s="162"/>
      <c r="M16" s="162"/>
      <c r="N16" s="162"/>
      <c r="O16" s="162"/>
      <c r="P16" s="162"/>
      <c r="Q16" s="162"/>
      <c r="R16" s="162"/>
    </row>
    <row r="17" spans="1:18" ht="17.25" x14ac:dyDescent="0.25">
      <c r="A17" s="665"/>
      <c r="B17" s="177"/>
      <c r="C17" s="58">
        <v>11</v>
      </c>
      <c r="D17" s="71" t="s">
        <v>345</v>
      </c>
      <c r="E17" s="71"/>
      <c r="F17" s="71"/>
      <c r="G17" s="71"/>
      <c r="H17" s="85"/>
      <c r="I17" s="85"/>
      <c r="J17" s="85"/>
      <c r="K17" s="162"/>
      <c r="L17" s="162"/>
      <c r="M17" s="162"/>
      <c r="N17" s="162"/>
      <c r="O17" s="162"/>
      <c r="P17" s="162"/>
      <c r="Q17" s="162"/>
      <c r="R17" s="162"/>
    </row>
    <row r="18" spans="1:18" ht="17.25" x14ac:dyDescent="0.25">
      <c r="A18" s="665"/>
      <c r="B18" s="177"/>
      <c r="C18" s="58">
        <v>12</v>
      </c>
      <c r="D18" s="68" t="s">
        <v>595</v>
      </c>
      <c r="E18" s="71"/>
      <c r="F18" s="71"/>
      <c r="G18" s="71"/>
      <c r="H18" s="85"/>
      <c r="I18" s="85"/>
      <c r="J18" s="85"/>
      <c r="K18" s="162"/>
      <c r="L18" s="162"/>
      <c r="M18" s="162"/>
      <c r="N18" s="162"/>
      <c r="O18" s="162"/>
      <c r="P18" s="162"/>
      <c r="Q18" s="162"/>
      <c r="R18" s="162"/>
    </row>
    <row r="19" spans="1:18" ht="18" thickBot="1" x14ac:dyDescent="0.3">
      <c r="A19" s="665"/>
      <c r="B19" s="177"/>
      <c r="C19" s="18">
        <v>13</v>
      </c>
      <c r="D19" s="68" t="s">
        <v>619</v>
      </c>
      <c r="E19" s="69"/>
      <c r="F19" s="69"/>
      <c r="G19" s="69"/>
      <c r="H19" s="86"/>
      <c r="I19" s="86"/>
      <c r="J19" s="86"/>
      <c r="K19" s="160"/>
      <c r="L19" s="160"/>
      <c r="M19" s="160"/>
      <c r="N19" s="160"/>
      <c r="O19" s="160"/>
      <c r="P19" s="160"/>
      <c r="Q19" s="160"/>
      <c r="R19" s="160"/>
    </row>
    <row r="20" spans="1:18" ht="17.25" x14ac:dyDescent="0.25">
      <c r="A20" s="4"/>
      <c r="B20" s="176"/>
      <c r="C20" s="666" t="s">
        <v>47</v>
      </c>
      <c r="D20" s="667"/>
      <c r="E20" s="545"/>
      <c r="F20" s="545"/>
      <c r="G20" s="545"/>
      <c r="H20" s="80"/>
      <c r="I20" s="80"/>
      <c r="J20" s="169"/>
      <c r="K20" s="80"/>
      <c r="L20" s="80"/>
      <c r="M20" s="80"/>
      <c r="N20" s="80"/>
      <c r="O20" s="80"/>
      <c r="P20" s="80"/>
      <c r="Q20" s="80"/>
      <c r="R20" s="80"/>
    </row>
    <row r="21" spans="1:18" ht="17.25" x14ac:dyDescent="0.25">
      <c r="A21" s="664" t="s">
        <v>5</v>
      </c>
      <c r="B21" s="177"/>
      <c r="C21" s="60">
        <v>1</v>
      </c>
      <c r="D21" s="79" t="s">
        <v>177</v>
      </c>
      <c r="E21" s="79"/>
      <c r="F21" s="669"/>
      <c r="G21" s="670"/>
      <c r="H21" s="83"/>
      <c r="I21" s="83"/>
      <c r="J21" s="83"/>
      <c r="K21" s="161"/>
      <c r="L21" s="161"/>
      <c r="M21" s="161"/>
      <c r="N21" s="161"/>
      <c r="O21" s="161"/>
      <c r="P21" s="161"/>
      <c r="Q21" s="161"/>
      <c r="R21" s="161"/>
    </row>
    <row r="22" spans="1:18" ht="17.25" x14ac:dyDescent="0.25">
      <c r="A22" s="665"/>
      <c r="B22" s="177"/>
      <c r="C22" s="9">
        <v>2</v>
      </c>
      <c r="D22" s="54" t="s">
        <v>9</v>
      </c>
      <c r="E22" s="54"/>
      <c r="F22" s="671"/>
      <c r="G22" s="672"/>
      <c r="H22" s="84"/>
      <c r="I22" s="84"/>
      <c r="J22" s="84"/>
      <c r="K22" s="159"/>
      <c r="L22" s="159"/>
      <c r="M22" s="159"/>
      <c r="N22" s="159"/>
      <c r="O22" s="159"/>
      <c r="P22" s="159"/>
      <c r="Q22" s="159"/>
      <c r="R22" s="159"/>
    </row>
    <row r="23" spans="1:18" ht="17.25" x14ac:dyDescent="0.25">
      <c r="A23" s="665"/>
      <c r="B23" s="177"/>
      <c r="C23" s="9">
        <v>3</v>
      </c>
      <c r="D23" s="54" t="s">
        <v>10</v>
      </c>
      <c r="E23" s="54"/>
      <c r="F23" s="671"/>
      <c r="G23" s="672"/>
      <c r="H23" s="84"/>
      <c r="I23" s="84"/>
      <c r="J23" s="84"/>
      <c r="K23" s="159"/>
      <c r="L23" s="159"/>
      <c r="M23" s="159"/>
      <c r="N23" s="159"/>
      <c r="O23" s="159"/>
      <c r="P23" s="159"/>
      <c r="Q23" s="159"/>
      <c r="R23" s="159"/>
    </row>
    <row r="24" spans="1:18" ht="17.25" x14ac:dyDescent="0.25">
      <c r="A24" s="665"/>
      <c r="B24" s="177"/>
      <c r="C24" s="9">
        <v>4</v>
      </c>
      <c r="D24" s="54" t="s">
        <v>11</v>
      </c>
      <c r="E24" s="54"/>
      <c r="F24" s="671"/>
      <c r="G24" s="672"/>
      <c r="H24" s="84"/>
      <c r="I24" s="84"/>
      <c r="J24" s="84"/>
      <c r="K24" s="159"/>
      <c r="L24" s="159"/>
      <c r="M24" s="159"/>
      <c r="N24" s="159"/>
      <c r="O24" s="159"/>
      <c r="P24" s="159"/>
      <c r="Q24" s="159"/>
      <c r="R24" s="159"/>
    </row>
    <row r="25" spans="1:18" ht="17.25" x14ac:dyDescent="0.25">
      <c r="A25" s="665"/>
      <c r="B25" s="177"/>
      <c r="C25" s="9">
        <v>5</v>
      </c>
      <c r="D25" s="54" t="s">
        <v>12</v>
      </c>
      <c r="E25" s="54"/>
      <c r="F25" s="671"/>
      <c r="G25" s="672"/>
      <c r="H25" s="84"/>
      <c r="I25" s="84"/>
      <c r="J25" s="84"/>
      <c r="K25" s="159"/>
      <c r="L25" s="159"/>
      <c r="M25" s="159"/>
      <c r="N25" s="159"/>
      <c r="O25" s="159"/>
      <c r="P25" s="159"/>
      <c r="Q25" s="159"/>
      <c r="R25" s="159"/>
    </row>
    <row r="26" spans="1:18" ht="17.25" x14ac:dyDescent="0.25">
      <c r="A26" s="665"/>
      <c r="B26" s="177"/>
      <c r="C26" s="9">
        <v>6</v>
      </c>
      <c r="D26" s="53" t="s">
        <v>13</v>
      </c>
      <c r="E26" s="53"/>
      <c r="F26" s="671"/>
      <c r="G26" s="672"/>
      <c r="H26" s="84"/>
      <c r="I26" s="84"/>
      <c r="J26" s="84"/>
      <c r="K26" s="159"/>
      <c r="L26" s="159"/>
      <c r="M26" s="159"/>
      <c r="N26" s="159"/>
      <c r="O26" s="159"/>
      <c r="P26" s="159"/>
      <c r="Q26" s="159"/>
      <c r="R26" s="159"/>
    </row>
    <row r="27" spans="1:18" ht="17.25" x14ac:dyDescent="0.25">
      <c r="A27" s="665"/>
      <c r="B27" s="177"/>
      <c r="C27" s="9">
        <v>7</v>
      </c>
      <c r="D27" s="53" t="s">
        <v>15</v>
      </c>
      <c r="E27" s="53"/>
      <c r="F27" s="671"/>
      <c r="G27" s="672"/>
      <c r="H27" s="84"/>
      <c r="I27" s="84"/>
      <c r="J27" s="84"/>
      <c r="K27" s="159"/>
      <c r="L27" s="159"/>
      <c r="M27" s="159"/>
      <c r="N27" s="159"/>
      <c r="O27" s="159"/>
      <c r="P27" s="159"/>
      <c r="Q27" s="159"/>
      <c r="R27" s="159"/>
    </row>
    <row r="28" spans="1:18" ht="17.25" x14ac:dyDescent="0.25">
      <c r="A28" s="665"/>
      <c r="B28" s="177"/>
      <c r="C28" s="9">
        <v>8</v>
      </c>
      <c r="D28" s="54" t="s">
        <v>16</v>
      </c>
      <c r="E28" s="54"/>
      <c r="F28" s="671"/>
      <c r="G28" s="672"/>
      <c r="H28" s="84"/>
      <c r="I28" s="84"/>
      <c r="J28" s="84"/>
      <c r="K28" s="159"/>
      <c r="L28" s="159"/>
      <c r="M28" s="159"/>
      <c r="N28" s="159"/>
      <c r="O28" s="159"/>
      <c r="P28" s="159"/>
      <c r="Q28" s="159"/>
      <c r="R28" s="159"/>
    </row>
    <row r="29" spans="1:18" ht="17.25" x14ac:dyDescent="0.25">
      <c r="A29" s="665"/>
      <c r="B29" s="177"/>
      <c r="C29" s="9">
        <v>9</v>
      </c>
      <c r="D29" s="54" t="s">
        <v>216</v>
      </c>
      <c r="E29" s="54"/>
      <c r="F29" s="671"/>
      <c r="G29" s="672"/>
      <c r="H29" s="84"/>
      <c r="I29" s="84"/>
      <c r="J29" s="84"/>
      <c r="K29" s="159"/>
      <c r="L29" s="159"/>
      <c r="M29" s="159"/>
      <c r="N29" s="159"/>
      <c r="O29" s="159"/>
      <c r="P29" s="159"/>
      <c r="Q29" s="159"/>
      <c r="R29" s="159"/>
    </row>
    <row r="30" spans="1:18" ht="17.25" x14ac:dyDescent="0.25">
      <c r="A30" s="665"/>
      <c r="B30" s="177"/>
      <c r="C30" s="9">
        <v>10</v>
      </c>
      <c r="D30" s="54" t="s">
        <v>597</v>
      </c>
      <c r="E30" s="54"/>
      <c r="F30" s="671"/>
      <c r="G30" s="672"/>
      <c r="H30" s="84"/>
      <c r="I30" s="84"/>
      <c r="J30" s="84"/>
      <c r="K30" s="159"/>
      <c r="L30" s="159"/>
      <c r="M30" s="159"/>
      <c r="N30" s="159"/>
      <c r="O30" s="159"/>
      <c r="P30" s="159"/>
      <c r="Q30" s="159"/>
      <c r="R30" s="159"/>
    </row>
    <row r="31" spans="1:18" ht="17.25" x14ac:dyDescent="0.25">
      <c r="A31" s="665"/>
      <c r="B31" s="177"/>
      <c r="C31" s="9">
        <v>11</v>
      </c>
      <c r="D31" s="54" t="s">
        <v>17</v>
      </c>
      <c r="E31" s="54"/>
      <c r="F31" s="671"/>
      <c r="G31" s="672"/>
      <c r="H31" s="84"/>
      <c r="I31" s="84"/>
      <c r="J31" s="84"/>
      <c r="K31" s="159"/>
      <c r="L31" s="159"/>
      <c r="M31" s="159"/>
      <c r="N31" s="159"/>
      <c r="O31" s="159"/>
      <c r="P31" s="159"/>
      <c r="Q31" s="159"/>
      <c r="R31" s="159"/>
    </row>
    <row r="32" spans="1:18" ht="17.25" x14ac:dyDescent="0.25">
      <c r="A32" s="665"/>
      <c r="B32" s="177"/>
      <c r="C32" s="9">
        <v>12</v>
      </c>
      <c r="D32" s="54" t="s">
        <v>18</v>
      </c>
      <c r="E32" s="54"/>
      <c r="F32" s="671"/>
      <c r="G32" s="672"/>
      <c r="H32" s="84"/>
      <c r="I32" s="84"/>
      <c r="J32" s="84"/>
      <c r="K32" s="159"/>
      <c r="L32" s="159"/>
      <c r="M32" s="159"/>
      <c r="N32" s="159"/>
      <c r="O32" s="159"/>
      <c r="P32" s="159"/>
      <c r="Q32" s="159"/>
      <c r="R32" s="159"/>
    </row>
    <row r="33" spans="1:18" ht="17.25" x14ac:dyDescent="0.25">
      <c r="A33" s="665"/>
      <c r="B33" s="177"/>
      <c r="C33" s="58">
        <v>13</v>
      </c>
      <c r="D33" s="81" t="s">
        <v>14</v>
      </c>
      <c r="E33" s="81"/>
      <c r="F33" s="671"/>
      <c r="G33" s="672"/>
      <c r="H33" s="85"/>
      <c r="I33" s="85"/>
      <c r="J33" s="85"/>
      <c r="K33" s="162"/>
      <c r="L33" s="162"/>
      <c r="M33" s="162"/>
      <c r="N33" s="162"/>
      <c r="O33" s="162"/>
      <c r="P33" s="162"/>
      <c r="Q33" s="162"/>
      <c r="R33" s="162"/>
    </row>
    <row r="34" spans="1:18" ht="18" thickBot="1" x14ac:dyDescent="0.3">
      <c r="A34" s="665"/>
      <c r="B34" s="177"/>
      <c r="C34" s="58">
        <v>14</v>
      </c>
      <c r="D34" s="81" t="s">
        <v>218</v>
      </c>
      <c r="E34" s="81"/>
      <c r="F34" s="673"/>
      <c r="G34" s="674"/>
      <c r="H34" s="85"/>
      <c r="I34" s="85"/>
      <c r="J34" s="85"/>
      <c r="K34" s="162"/>
      <c r="L34" s="162"/>
      <c r="M34" s="162"/>
      <c r="N34" s="162"/>
      <c r="O34" s="162"/>
      <c r="P34" s="162"/>
      <c r="Q34" s="162"/>
      <c r="R34" s="162"/>
    </row>
    <row r="35" spans="1:18" ht="17.25" x14ac:dyDescent="0.25">
      <c r="A35" s="665"/>
      <c r="B35" s="177"/>
      <c r="C35" s="675" t="s">
        <v>49</v>
      </c>
      <c r="D35" s="676"/>
      <c r="E35" s="541"/>
      <c r="F35" s="541"/>
      <c r="G35" s="541"/>
      <c r="H35" s="82"/>
      <c r="I35" s="82"/>
      <c r="J35" s="171"/>
      <c r="K35" s="550"/>
      <c r="L35" s="550"/>
      <c r="M35" s="550"/>
      <c r="N35" s="550"/>
      <c r="O35" s="550"/>
      <c r="P35" s="550"/>
      <c r="Q35" s="550"/>
      <c r="R35" s="550"/>
    </row>
    <row r="36" spans="1:18" ht="17.25" x14ac:dyDescent="0.25">
      <c r="A36" s="665"/>
      <c r="B36" s="177"/>
      <c r="C36" s="60">
        <v>1</v>
      </c>
      <c r="D36" s="67" t="s">
        <v>598</v>
      </c>
      <c r="E36" s="67"/>
      <c r="F36" s="561"/>
      <c r="G36" s="562"/>
      <c r="H36" s="83"/>
      <c r="I36" s="83"/>
      <c r="J36" s="170"/>
      <c r="K36" s="551"/>
      <c r="L36" s="551"/>
      <c r="M36" s="551"/>
      <c r="N36" s="551"/>
      <c r="O36" s="551"/>
      <c r="P36" s="551"/>
      <c r="Q36" s="551"/>
      <c r="R36" s="551"/>
    </row>
    <row r="37" spans="1:18" ht="17.25" hidden="1" customHeight="1" thickBot="1" x14ac:dyDescent="0.25">
      <c r="A37" s="665"/>
      <c r="B37" s="177"/>
      <c r="C37" s="9">
        <v>2</v>
      </c>
      <c r="D37" s="68" t="s">
        <v>57</v>
      </c>
      <c r="E37" s="68"/>
      <c r="F37" s="563"/>
      <c r="G37" s="564"/>
      <c r="H37" s="84"/>
      <c r="I37" s="84"/>
      <c r="J37" s="167"/>
      <c r="K37" s="552"/>
      <c r="L37" s="552"/>
      <c r="M37" s="552"/>
      <c r="N37" s="552"/>
      <c r="O37" s="552"/>
      <c r="P37" s="552"/>
      <c r="Q37" s="552"/>
      <c r="R37" s="552"/>
    </row>
    <row r="38" spans="1:18" ht="17.25" x14ac:dyDescent="0.25">
      <c r="A38" s="665"/>
      <c r="B38" s="177"/>
      <c r="C38" s="9">
        <v>2</v>
      </c>
      <c r="D38" s="68" t="s">
        <v>59</v>
      </c>
      <c r="E38" s="68"/>
      <c r="F38" s="563"/>
      <c r="G38" s="564"/>
      <c r="H38" s="84"/>
      <c r="I38" s="84"/>
      <c r="J38" s="167"/>
      <c r="K38" s="552"/>
      <c r="L38" s="552"/>
      <c r="M38" s="552"/>
      <c r="N38" s="552"/>
      <c r="O38" s="552"/>
      <c r="P38" s="552"/>
      <c r="Q38" s="552"/>
      <c r="R38" s="552"/>
    </row>
    <row r="39" spans="1:18" ht="17.25" x14ac:dyDescent="0.25">
      <c r="A39" s="665"/>
      <c r="B39" s="177"/>
      <c r="C39" s="9">
        <v>3</v>
      </c>
      <c r="D39" s="68" t="s">
        <v>599</v>
      </c>
      <c r="E39" s="68"/>
      <c r="F39" s="563"/>
      <c r="G39" s="564"/>
      <c r="H39" s="84"/>
      <c r="I39" s="84"/>
      <c r="J39" s="167"/>
      <c r="K39" s="552"/>
      <c r="L39" s="552"/>
      <c r="M39" s="552"/>
      <c r="N39" s="552"/>
      <c r="O39" s="552"/>
      <c r="P39" s="552"/>
      <c r="Q39" s="552"/>
      <c r="R39" s="552"/>
    </row>
    <row r="40" spans="1:18" ht="17.25" x14ac:dyDescent="0.25">
      <c r="A40" s="665"/>
      <c r="B40" s="177"/>
      <c r="C40" s="9">
        <v>4</v>
      </c>
      <c r="D40" s="68" t="s">
        <v>60</v>
      </c>
      <c r="E40" s="68"/>
      <c r="F40" s="563"/>
      <c r="G40" s="564"/>
      <c r="H40" s="84"/>
      <c r="I40" s="84"/>
      <c r="J40" s="167"/>
      <c r="K40" s="552"/>
      <c r="L40" s="552"/>
      <c r="M40" s="552"/>
      <c r="N40" s="552"/>
      <c r="O40" s="552"/>
      <c r="P40" s="552"/>
      <c r="Q40" s="552"/>
      <c r="R40" s="552"/>
    </row>
    <row r="41" spans="1:18" ht="17.25" x14ac:dyDescent="0.25">
      <c r="A41" s="665"/>
      <c r="B41" s="177"/>
      <c r="C41" s="9">
        <v>5</v>
      </c>
      <c r="D41" s="68" t="s">
        <v>609</v>
      </c>
      <c r="E41" s="68"/>
      <c r="F41" s="563"/>
      <c r="G41" s="564"/>
      <c r="H41" s="84"/>
      <c r="I41" s="84"/>
      <c r="J41" s="167"/>
      <c r="K41" s="552"/>
      <c r="L41" s="552"/>
      <c r="M41" s="552"/>
      <c r="N41" s="552"/>
      <c r="O41" s="552"/>
      <c r="P41" s="552"/>
      <c r="Q41" s="552"/>
      <c r="R41" s="552"/>
    </row>
    <row r="42" spans="1:18" ht="17.25" x14ac:dyDescent="0.25">
      <c r="A42" s="665"/>
      <c r="B42" s="177"/>
      <c r="C42" s="9">
        <v>6</v>
      </c>
      <c r="D42" s="68" t="s">
        <v>61</v>
      </c>
      <c r="E42" s="68"/>
      <c r="F42" s="563"/>
      <c r="G42" s="564"/>
      <c r="H42" s="84"/>
      <c r="I42" s="84"/>
      <c r="J42" s="167"/>
      <c r="K42" s="552"/>
      <c r="L42" s="552"/>
      <c r="M42" s="552"/>
      <c r="N42" s="552"/>
      <c r="O42" s="552"/>
      <c r="P42" s="552"/>
      <c r="Q42" s="552"/>
      <c r="R42" s="552"/>
    </row>
    <row r="43" spans="1:18" ht="17.25" x14ac:dyDescent="0.25">
      <c r="A43" s="665"/>
      <c r="B43" s="177"/>
      <c r="C43" s="9">
        <v>7</v>
      </c>
      <c r="D43" s="68" t="s">
        <v>62</v>
      </c>
      <c r="E43" s="68"/>
      <c r="F43" s="563"/>
      <c r="G43" s="564"/>
      <c r="H43" s="84"/>
      <c r="I43" s="84"/>
      <c r="J43" s="167"/>
      <c r="K43" s="552"/>
      <c r="L43" s="552"/>
      <c r="M43" s="552"/>
      <c r="N43" s="552"/>
      <c r="O43" s="552"/>
      <c r="P43" s="552"/>
      <c r="Q43" s="552"/>
      <c r="R43" s="552"/>
    </row>
    <row r="44" spans="1:18" ht="17.25" x14ac:dyDescent="0.25">
      <c r="A44" s="665"/>
      <c r="B44" s="177"/>
      <c r="C44" s="9">
        <v>8</v>
      </c>
      <c r="D44" s="6" t="s">
        <v>63</v>
      </c>
      <c r="E44" s="6"/>
      <c r="F44" s="563"/>
      <c r="G44" s="564"/>
      <c r="H44" s="84"/>
      <c r="I44" s="84"/>
      <c r="J44" s="167"/>
      <c r="K44" s="552"/>
      <c r="L44" s="552"/>
      <c r="M44" s="552"/>
      <c r="N44" s="552"/>
      <c r="O44" s="552"/>
      <c r="P44" s="552"/>
      <c r="Q44" s="552"/>
      <c r="R44" s="552"/>
    </row>
    <row r="45" spans="1:18" ht="54.75" hidden="1" customHeight="1" x14ac:dyDescent="0.25">
      <c r="A45" s="668"/>
      <c r="B45" s="177"/>
      <c r="C45" s="9"/>
      <c r="D45" s="71" t="s">
        <v>64</v>
      </c>
      <c r="E45" s="71"/>
      <c r="F45" s="563"/>
      <c r="G45" s="564"/>
      <c r="H45" s="85"/>
      <c r="I45" s="653"/>
      <c r="J45" s="654"/>
      <c r="K45" s="553"/>
      <c r="L45" s="553"/>
      <c r="M45" s="553"/>
      <c r="N45" s="553"/>
      <c r="O45" s="553"/>
      <c r="P45" s="553"/>
      <c r="Q45" s="553"/>
      <c r="R45" s="553"/>
    </row>
    <row r="46" spans="1:18" ht="17.25" x14ac:dyDescent="0.25">
      <c r="A46" s="655" t="s">
        <v>38</v>
      </c>
      <c r="B46" s="178"/>
      <c r="C46" s="9">
        <v>9</v>
      </c>
      <c r="D46" s="68" t="s">
        <v>40</v>
      </c>
      <c r="E46" s="68"/>
      <c r="F46" s="563"/>
      <c r="G46" s="564"/>
      <c r="H46" s="84"/>
      <c r="I46" s="84"/>
      <c r="J46" s="167"/>
      <c r="K46" s="552"/>
      <c r="L46" s="552"/>
      <c r="M46" s="552"/>
      <c r="N46" s="552"/>
      <c r="O46" s="552"/>
      <c r="P46" s="552"/>
      <c r="Q46" s="552"/>
      <c r="R46" s="552"/>
    </row>
    <row r="47" spans="1:18" ht="17.25" x14ac:dyDescent="0.25">
      <c r="A47" s="656"/>
      <c r="B47" s="178"/>
      <c r="C47" s="9">
        <v>10</v>
      </c>
      <c r="D47" s="68" t="s">
        <v>41</v>
      </c>
      <c r="E47" s="68"/>
      <c r="F47" s="563"/>
      <c r="G47" s="564"/>
      <c r="H47" s="84"/>
      <c r="I47" s="84"/>
      <c r="J47" s="167"/>
      <c r="K47" s="552"/>
      <c r="L47" s="552"/>
      <c r="M47" s="552"/>
      <c r="N47" s="552"/>
      <c r="O47" s="552"/>
      <c r="P47" s="552"/>
      <c r="Q47" s="552"/>
      <c r="R47" s="552"/>
    </row>
    <row r="48" spans="1:18" ht="17.25" x14ac:dyDescent="0.25">
      <c r="A48" s="656"/>
      <c r="B48" s="178"/>
      <c r="C48" s="9">
        <v>11</v>
      </c>
      <c r="D48" s="68" t="s">
        <v>42</v>
      </c>
      <c r="E48" s="68"/>
      <c r="F48" s="563"/>
      <c r="G48" s="564"/>
      <c r="H48" s="84"/>
      <c r="I48" s="84"/>
      <c r="J48" s="167"/>
      <c r="K48" s="552"/>
      <c r="L48" s="552"/>
      <c r="M48" s="552"/>
      <c r="N48" s="552"/>
      <c r="O48" s="552"/>
      <c r="P48" s="552"/>
      <c r="Q48" s="552"/>
      <c r="R48" s="552"/>
    </row>
    <row r="49" spans="1:18" ht="17.25" x14ac:dyDescent="0.25">
      <c r="A49" s="656"/>
      <c r="B49" s="178"/>
      <c r="C49" s="9">
        <v>12</v>
      </c>
      <c r="D49" s="68" t="s">
        <v>43</v>
      </c>
      <c r="E49" s="68"/>
      <c r="F49" s="563"/>
      <c r="G49" s="564"/>
      <c r="H49" s="84"/>
      <c r="I49" s="84"/>
      <c r="J49" s="167"/>
      <c r="K49" s="552"/>
      <c r="L49" s="552"/>
      <c r="M49" s="552"/>
      <c r="N49" s="552"/>
      <c r="O49" s="552"/>
      <c r="P49" s="552"/>
      <c r="Q49" s="552"/>
      <c r="R49" s="552"/>
    </row>
    <row r="50" spans="1:18" ht="17.25" x14ac:dyDescent="0.25">
      <c r="A50" s="656"/>
      <c r="B50" s="178"/>
      <c r="C50" s="57">
        <v>13</v>
      </c>
      <c r="D50" s="70" t="s">
        <v>89</v>
      </c>
      <c r="E50" s="71"/>
      <c r="F50" s="563"/>
      <c r="G50" s="564"/>
      <c r="H50" s="85"/>
      <c r="I50" s="85"/>
      <c r="J50" s="168"/>
      <c r="K50" s="554"/>
      <c r="L50" s="554"/>
      <c r="M50" s="554"/>
      <c r="N50" s="554"/>
      <c r="O50" s="554"/>
      <c r="P50" s="554"/>
      <c r="Q50" s="554"/>
      <c r="R50" s="554"/>
    </row>
    <row r="51" spans="1:18" ht="17.25" x14ac:dyDescent="0.25">
      <c r="A51" s="656"/>
      <c r="B51" s="178"/>
      <c r="C51" s="9">
        <v>14</v>
      </c>
      <c r="D51" s="68" t="s">
        <v>596</v>
      </c>
      <c r="E51" s="71"/>
      <c r="F51" s="563"/>
      <c r="G51" s="564"/>
      <c r="H51" s="85"/>
      <c r="I51" s="85"/>
      <c r="J51" s="168"/>
      <c r="K51" s="554"/>
      <c r="L51" s="554"/>
      <c r="M51" s="554"/>
      <c r="N51" s="554"/>
      <c r="O51" s="554"/>
      <c r="P51" s="554"/>
      <c r="Q51" s="554"/>
      <c r="R51" s="554"/>
    </row>
    <row r="52" spans="1:18" ht="17.25" x14ac:dyDescent="0.25">
      <c r="A52" s="656"/>
      <c r="B52" s="178"/>
      <c r="C52" s="58">
        <v>15</v>
      </c>
      <c r="D52" s="71" t="s">
        <v>623</v>
      </c>
      <c r="E52" s="71"/>
      <c r="F52" s="567"/>
      <c r="G52" s="567"/>
      <c r="H52" s="85"/>
      <c r="I52" s="85"/>
      <c r="J52" s="168"/>
      <c r="K52" s="554"/>
      <c r="L52" s="554"/>
      <c r="M52" s="554"/>
      <c r="N52" s="554"/>
      <c r="O52" s="554"/>
      <c r="P52" s="554"/>
      <c r="Q52" s="554"/>
      <c r="R52" s="554"/>
    </row>
    <row r="53" spans="1:18" ht="30" x14ac:dyDescent="0.25">
      <c r="A53" s="656"/>
      <c r="B53" s="178"/>
      <c r="C53" s="58">
        <v>16</v>
      </c>
      <c r="D53" s="78" t="s">
        <v>178</v>
      </c>
      <c r="E53" s="78"/>
      <c r="F53" s="565"/>
      <c r="G53" s="566"/>
      <c r="H53" s="85"/>
      <c r="I53" s="85"/>
      <c r="J53" s="168"/>
      <c r="K53" s="554"/>
      <c r="L53" s="554"/>
      <c r="M53" s="554"/>
      <c r="N53" s="554"/>
      <c r="O53" s="554"/>
      <c r="P53" s="554"/>
      <c r="Q53" s="554"/>
      <c r="R53" s="554"/>
    </row>
    <row r="54" spans="1:18" ht="17.25" x14ac:dyDescent="0.25">
      <c r="A54" s="656"/>
      <c r="B54" s="179"/>
      <c r="C54" s="657" t="s">
        <v>37</v>
      </c>
      <c r="D54" s="657"/>
      <c r="E54" s="543"/>
      <c r="F54" s="543"/>
      <c r="G54" s="543"/>
      <c r="H54" s="555"/>
      <c r="I54" s="555"/>
      <c r="J54" s="555"/>
      <c r="K54" s="555"/>
      <c r="L54" s="555"/>
      <c r="M54" s="555"/>
      <c r="N54" s="555"/>
      <c r="O54" s="555"/>
      <c r="P54" s="555"/>
      <c r="Q54" s="555"/>
      <c r="R54" s="555"/>
    </row>
    <row r="55" spans="1:18" ht="17.25" x14ac:dyDescent="0.25">
      <c r="A55" s="656"/>
      <c r="B55" s="178"/>
      <c r="C55" s="30">
        <v>1</v>
      </c>
      <c r="D55" s="54" t="s">
        <v>65</v>
      </c>
      <c r="E55" s="54"/>
      <c r="F55" s="658"/>
      <c r="G55" s="659"/>
      <c r="H55" s="84"/>
      <c r="I55" s="84"/>
      <c r="J55" s="84"/>
      <c r="K55" s="159"/>
      <c r="L55" s="159"/>
      <c r="M55" s="159"/>
      <c r="N55" s="159"/>
      <c r="O55" s="159"/>
      <c r="P55" s="159"/>
      <c r="Q55" s="159"/>
      <c r="R55" s="159"/>
    </row>
    <row r="56" spans="1:18" ht="17.25" x14ac:dyDescent="0.25">
      <c r="A56" s="656"/>
      <c r="B56" s="178"/>
      <c r="C56" s="30">
        <v>2</v>
      </c>
      <c r="D56" s="54" t="s">
        <v>66</v>
      </c>
      <c r="E56" s="54"/>
      <c r="F56" s="660"/>
      <c r="G56" s="661"/>
      <c r="H56" s="84"/>
      <c r="I56" s="84"/>
      <c r="J56" s="84"/>
      <c r="K56" s="159"/>
      <c r="L56" s="159"/>
      <c r="M56" s="159"/>
      <c r="N56" s="159"/>
      <c r="O56" s="159"/>
      <c r="P56" s="159"/>
      <c r="Q56" s="159"/>
      <c r="R56" s="159"/>
    </row>
    <row r="57" spans="1:18" ht="17.25" x14ac:dyDescent="0.25">
      <c r="A57" s="656"/>
      <c r="B57" s="178"/>
      <c r="C57" s="30">
        <v>3</v>
      </c>
      <c r="D57" s="72" t="s">
        <v>39</v>
      </c>
      <c r="E57" s="72"/>
      <c r="F57" s="660"/>
      <c r="G57" s="661"/>
      <c r="H57" s="85"/>
      <c r="I57" s="85"/>
      <c r="J57" s="85"/>
      <c r="K57" s="162"/>
      <c r="L57" s="162"/>
      <c r="M57" s="162"/>
      <c r="N57" s="162"/>
      <c r="O57" s="162"/>
      <c r="P57" s="162"/>
      <c r="Q57" s="162"/>
      <c r="R57" s="162"/>
    </row>
    <row r="58" spans="1:18" ht="17.25" x14ac:dyDescent="0.25">
      <c r="A58" s="656"/>
      <c r="B58" s="178"/>
      <c r="C58" s="30">
        <v>4</v>
      </c>
      <c r="D58" s="72" t="s">
        <v>67</v>
      </c>
      <c r="E58" s="72"/>
      <c r="F58" s="660"/>
      <c r="G58" s="661"/>
      <c r="H58" s="85"/>
      <c r="I58" s="85"/>
      <c r="J58" s="85"/>
      <c r="K58" s="162"/>
      <c r="L58" s="162"/>
      <c r="M58" s="162"/>
      <c r="N58" s="162"/>
      <c r="O58" s="162"/>
      <c r="P58" s="162"/>
      <c r="Q58" s="162"/>
      <c r="R58" s="162"/>
    </row>
    <row r="59" spans="1:18" ht="30" x14ac:dyDescent="0.25">
      <c r="A59" s="656"/>
      <c r="B59" s="178"/>
      <c r="C59" s="30">
        <v>5</v>
      </c>
      <c r="D59" s="73" t="s">
        <v>68</v>
      </c>
      <c r="E59" s="73"/>
      <c r="F59" s="660"/>
      <c r="G59" s="661"/>
      <c r="H59" s="85"/>
      <c r="I59" s="85"/>
      <c r="J59" s="85"/>
      <c r="K59" s="162"/>
      <c r="L59" s="162"/>
      <c r="M59" s="162"/>
      <c r="N59" s="162"/>
      <c r="O59" s="162"/>
      <c r="P59" s="162"/>
      <c r="Q59" s="162"/>
      <c r="R59" s="162"/>
    </row>
    <row r="60" spans="1:18" ht="17.25" x14ac:dyDescent="0.25">
      <c r="A60" s="656"/>
      <c r="B60" s="178"/>
      <c r="C60" s="30">
        <v>6</v>
      </c>
      <c r="D60" s="72" t="s">
        <v>69</v>
      </c>
      <c r="E60" s="72"/>
      <c r="F60" s="660"/>
      <c r="G60" s="661"/>
      <c r="H60" s="85"/>
      <c r="I60" s="85"/>
      <c r="J60" s="85"/>
      <c r="K60" s="162"/>
      <c r="L60" s="162"/>
      <c r="M60" s="162"/>
      <c r="N60" s="162"/>
      <c r="O60" s="162"/>
      <c r="P60" s="162"/>
      <c r="Q60" s="162"/>
      <c r="R60" s="162"/>
    </row>
    <row r="61" spans="1:18" ht="17.25" x14ac:dyDescent="0.25">
      <c r="A61" s="656"/>
      <c r="B61" s="178"/>
      <c r="C61" s="30">
        <v>7</v>
      </c>
      <c r="D61" s="180" t="s">
        <v>74</v>
      </c>
      <c r="E61" s="180"/>
      <c r="F61" s="660"/>
      <c r="G61" s="661"/>
      <c r="H61" s="84"/>
      <c r="I61" s="85"/>
      <c r="J61" s="84"/>
      <c r="K61" s="162"/>
      <c r="L61" s="162"/>
      <c r="M61" s="162"/>
      <c r="N61" s="162"/>
      <c r="O61" s="162"/>
      <c r="P61" s="162"/>
      <c r="Q61" s="162"/>
      <c r="R61" s="162"/>
    </row>
    <row r="62" spans="1:18" ht="17.25" hidden="1" customHeight="1" x14ac:dyDescent="0.25">
      <c r="A62" s="656"/>
      <c r="B62" s="178"/>
      <c r="C62" s="76">
        <v>8</v>
      </c>
      <c r="D62" s="77" t="s">
        <v>73</v>
      </c>
      <c r="E62" s="546"/>
      <c r="F62" s="660"/>
      <c r="G62" s="661"/>
      <c r="H62" s="55"/>
      <c r="I62" s="55"/>
      <c r="J62" s="55"/>
      <c r="K62" s="163"/>
      <c r="L62" s="163"/>
      <c r="M62" s="163"/>
      <c r="N62" s="163"/>
      <c r="O62" s="163"/>
      <c r="P62" s="163"/>
      <c r="Q62" s="163"/>
      <c r="R62" s="163"/>
    </row>
    <row r="63" spans="1:18" ht="17.25" x14ac:dyDescent="0.25">
      <c r="A63" s="656"/>
      <c r="B63" s="179"/>
      <c r="C63" s="10">
        <v>8</v>
      </c>
      <c r="D63" s="81" t="s">
        <v>182</v>
      </c>
      <c r="E63" s="81"/>
      <c r="F63" s="660"/>
      <c r="G63" s="661"/>
      <c r="H63" s="85"/>
      <c r="I63" s="85"/>
      <c r="J63" s="85"/>
      <c r="K63" s="162"/>
      <c r="L63" s="162"/>
      <c r="M63" s="162"/>
      <c r="N63" s="162"/>
      <c r="O63" s="162"/>
      <c r="P63" s="162"/>
      <c r="Q63" s="162"/>
      <c r="R63" s="162"/>
    </row>
    <row r="64" spans="1:18" ht="19.5" x14ac:dyDescent="0.3">
      <c r="C64" s="10">
        <v>9</v>
      </c>
      <c r="D64" s="549" t="s">
        <v>601</v>
      </c>
      <c r="E64" s="549"/>
      <c r="F64" s="662"/>
      <c r="G64" s="663"/>
      <c r="H64" s="548"/>
      <c r="I64" s="548"/>
      <c r="J64" s="548"/>
      <c r="K64" s="548"/>
      <c r="L64" s="548"/>
      <c r="M64" s="548"/>
      <c r="N64" s="548"/>
      <c r="O64" s="548"/>
      <c r="P64" s="548"/>
      <c r="Q64" s="548"/>
      <c r="R64" s="548"/>
    </row>
    <row r="67" spans="4:15" ht="15" customHeight="1" x14ac:dyDescent="0.25">
      <c r="D67" s="651" t="s">
        <v>78</v>
      </c>
      <c r="E67" s="559" t="s">
        <v>297</v>
      </c>
      <c r="F67" s="559" t="s">
        <v>83</v>
      </c>
      <c r="G67" s="559" t="s">
        <v>150</v>
      </c>
      <c r="H67" s="559" t="s">
        <v>151</v>
      </c>
      <c r="I67" s="559" t="s">
        <v>512</v>
      </c>
      <c r="J67" s="559" t="s">
        <v>534</v>
      </c>
      <c r="K67" s="559" t="s">
        <v>535</v>
      </c>
      <c r="L67" s="559" t="s">
        <v>537</v>
      </c>
      <c r="M67" s="559" t="s">
        <v>620</v>
      </c>
      <c r="N67" s="559" t="s">
        <v>591</v>
      </c>
      <c r="O67" s="559" t="s">
        <v>593</v>
      </c>
    </row>
    <row r="68" spans="4:15" x14ac:dyDescent="0.25">
      <c r="D68" s="652"/>
      <c r="E68" s="560" t="s">
        <v>23</v>
      </c>
      <c r="F68" s="560" t="s">
        <v>23</v>
      </c>
      <c r="G68" s="560" t="s">
        <v>23</v>
      </c>
      <c r="H68" s="560" t="s">
        <v>23</v>
      </c>
      <c r="I68" s="560" t="s">
        <v>23</v>
      </c>
      <c r="J68" s="560" t="s">
        <v>23</v>
      </c>
      <c r="K68" s="560" t="s">
        <v>23</v>
      </c>
      <c r="L68" s="560" t="s">
        <v>23</v>
      </c>
      <c r="M68" s="560" t="s">
        <v>23</v>
      </c>
      <c r="N68" s="560" t="s">
        <v>23</v>
      </c>
      <c r="O68" s="560" t="s">
        <v>23</v>
      </c>
    </row>
    <row r="69" spans="4:15" ht="15" customHeight="1" x14ac:dyDescent="0.25">
      <c r="D69" s="557"/>
      <c r="E69" s="558"/>
      <c r="F69" s="558"/>
      <c r="G69" s="558"/>
      <c r="H69" s="558"/>
      <c r="I69" s="558"/>
      <c r="J69" s="558"/>
      <c r="K69" s="558"/>
      <c r="L69" s="558"/>
      <c r="M69" s="558"/>
      <c r="N69" s="558"/>
      <c r="O69" s="558"/>
    </row>
    <row r="70" spans="4:15" x14ac:dyDescent="0.25">
      <c r="D70" s="556" t="s">
        <v>48</v>
      </c>
      <c r="E70" s="547">
        <f>SUM(H7:H19)</f>
        <v>0</v>
      </c>
      <c r="F70" s="547">
        <f>SUM(I7:I19)</f>
        <v>0</v>
      </c>
      <c r="G70" s="547">
        <f>SUM(J7:J19)</f>
        <v>0</v>
      </c>
      <c r="H70" s="547">
        <f t="shared" ref="H70:O70" si="0">SUM(K7:K19)</f>
        <v>0</v>
      </c>
      <c r="I70" s="547">
        <f t="shared" si="0"/>
        <v>0</v>
      </c>
      <c r="J70" s="547">
        <f t="shared" si="0"/>
        <v>0</v>
      </c>
      <c r="K70" s="547">
        <f t="shared" si="0"/>
        <v>0</v>
      </c>
      <c r="L70" s="547">
        <f t="shared" si="0"/>
        <v>0</v>
      </c>
      <c r="M70" s="547">
        <f t="shared" si="0"/>
        <v>0</v>
      </c>
      <c r="N70" s="547">
        <f t="shared" si="0"/>
        <v>0</v>
      </c>
      <c r="O70" s="547">
        <f t="shared" si="0"/>
        <v>0</v>
      </c>
    </row>
    <row r="71" spans="4:15" x14ac:dyDescent="0.25">
      <c r="D71" s="556" t="s">
        <v>47</v>
      </c>
      <c r="E71" s="547">
        <f>SUM(H21:H34)</f>
        <v>0</v>
      </c>
      <c r="F71" s="547">
        <f>SUM(I21:I34)</f>
        <v>0</v>
      </c>
      <c r="G71" s="547">
        <f>SUM(J21:J34)</f>
        <v>0</v>
      </c>
      <c r="H71" s="547">
        <f t="shared" ref="H71:O71" si="1">SUM(K21:K34)</f>
        <v>0</v>
      </c>
      <c r="I71" s="547">
        <f t="shared" si="1"/>
        <v>0</v>
      </c>
      <c r="J71" s="547">
        <f t="shared" si="1"/>
        <v>0</v>
      </c>
      <c r="K71" s="547">
        <f t="shared" si="1"/>
        <v>0</v>
      </c>
      <c r="L71" s="547">
        <f t="shared" si="1"/>
        <v>0</v>
      </c>
      <c r="M71" s="547">
        <f t="shared" si="1"/>
        <v>0</v>
      </c>
      <c r="N71" s="547">
        <f t="shared" si="1"/>
        <v>0</v>
      </c>
      <c r="O71" s="547">
        <f t="shared" si="1"/>
        <v>0</v>
      </c>
    </row>
    <row r="72" spans="4:15" x14ac:dyDescent="0.25">
      <c r="D72" s="556" t="s">
        <v>49</v>
      </c>
      <c r="E72" s="547">
        <f>SUM(H36:H53)</f>
        <v>0</v>
      </c>
      <c r="F72" s="547">
        <f>SUM(I36:I53)</f>
        <v>0</v>
      </c>
      <c r="G72" s="547">
        <f>SUM(J36:J53)</f>
        <v>0</v>
      </c>
      <c r="H72" s="547">
        <f t="shared" ref="H72:O72" si="2">SUM(K36:K53)</f>
        <v>0</v>
      </c>
      <c r="I72" s="547">
        <f t="shared" si="2"/>
        <v>0</v>
      </c>
      <c r="J72" s="547">
        <f t="shared" si="2"/>
        <v>0</v>
      </c>
      <c r="K72" s="547">
        <f t="shared" si="2"/>
        <v>0</v>
      </c>
      <c r="L72" s="547">
        <f t="shared" si="2"/>
        <v>0</v>
      </c>
      <c r="M72" s="547">
        <f t="shared" si="2"/>
        <v>0</v>
      </c>
      <c r="N72" s="547">
        <f t="shared" si="2"/>
        <v>0</v>
      </c>
      <c r="O72" s="547">
        <f t="shared" si="2"/>
        <v>0</v>
      </c>
    </row>
    <row r="73" spans="4:15" x14ac:dyDescent="0.25">
      <c r="D73" s="556" t="s">
        <v>37</v>
      </c>
      <c r="E73" s="547">
        <f>SUM(H55:H64)</f>
        <v>0</v>
      </c>
      <c r="F73" s="547">
        <f>SUM(I55:I64)</f>
        <v>0</v>
      </c>
      <c r="G73" s="547">
        <f>SUM(J55:J64)</f>
        <v>0</v>
      </c>
      <c r="H73" s="547">
        <f t="shared" ref="H73:O73" si="3">SUM(K55:K64)</f>
        <v>0</v>
      </c>
      <c r="I73" s="547">
        <f t="shared" si="3"/>
        <v>0</v>
      </c>
      <c r="J73" s="547">
        <f t="shared" si="3"/>
        <v>0</v>
      </c>
      <c r="K73" s="547">
        <f t="shared" si="3"/>
        <v>0</v>
      </c>
      <c r="L73" s="547">
        <f t="shared" si="3"/>
        <v>0</v>
      </c>
      <c r="M73" s="547">
        <f t="shared" si="3"/>
        <v>0</v>
      </c>
      <c r="N73" s="547">
        <f t="shared" si="3"/>
        <v>0</v>
      </c>
      <c r="O73" s="547">
        <f t="shared" si="3"/>
        <v>0</v>
      </c>
    </row>
    <row r="74" spans="4:15" x14ac:dyDescent="0.25">
      <c r="D74" s="556"/>
      <c r="E74" s="547"/>
      <c r="F74" s="547"/>
      <c r="G74" s="547"/>
      <c r="H74" s="547"/>
      <c r="I74" s="547"/>
      <c r="J74" s="547"/>
      <c r="K74" s="547"/>
      <c r="L74" s="547"/>
      <c r="M74" s="547"/>
      <c r="N74" s="547"/>
      <c r="O74" s="547"/>
    </row>
    <row r="75" spans="4:15" x14ac:dyDescent="0.25">
      <c r="D75" s="556" t="s">
        <v>7</v>
      </c>
      <c r="E75" s="547">
        <f>SUM(E70:E73)</f>
        <v>0</v>
      </c>
      <c r="F75" s="547">
        <f>SUM(F70:F73)</f>
        <v>0</v>
      </c>
      <c r="G75" s="547">
        <f>SUM(G70:G73)</f>
        <v>0</v>
      </c>
      <c r="H75" s="547">
        <f t="shared" ref="H75:O75" si="4">SUM(H70:H73)</f>
        <v>0</v>
      </c>
      <c r="I75" s="547">
        <f t="shared" si="4"/>
        <v>0</v>
      </c>
      <c r="J75" s="547">
        <f t="shared" si="4"/>
        <v>0</v>
      </c>
      <c r="K75" s="547">
        <f t="shared" si="4"/>
        <v>0</v>
      </c>
      <c r="L75" s="547">
        <f t="shared" si="4"/>
        <v>0</v>
      </c>
      <c r="M75" s="547">
        <f t="shared" si="4"/>
        <v>0</v>
      </c>
      <c r="N75" s="547">
        <f t="shared" si="4"/>
        <v>0</v>
      </c>
      <c r="O75" s="547">
        <f t="shared" si="4"/>
        <v>0</v>
      </c>
    </row>
  </sheetData>
  <mergeCells count="18">
    <mergeCell ref="H1:R1"/>
    <mergeCell ref="C3:D5"/>
    <mergeCell ref="E3:E6"/>
    <mergeCell ref="F3:F6"/>
    <mergeCell ref="G3:G6"/>
    <mergeCell ref="H3:R3"/>
    <mergeCell ref="H5:R5"/>
    <mergeCell ref="D67:D68"/>
    <mergeCell ref="C20:D20"/>
    <mergeCell ref="A7:A19"/>
    <mergeCell ref="A21:A45"/>
    <mergeCell ref="C1:E1"/>
    <mergeCell ref="F21:G34"/>
    <mergeCell ref="C35:D35"/>
    <mergeCell ref="I45:J45"/>
    <mergeCell ref="A46:A63"/>
    <mergeCell ref="C54:D54"/>
    <mergeCell ref="F55:G64"/>
  </mergeCells>
  <pageMargins left="0.9055118110236221" right="0.31496062992125984" top="0.19685039370078741" bottom="0" header="0.31496062992125984" footer="0.31496062992125984"/>
  <pageSetup paperSize="9" scale="75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5"/>
  <sheetViews>
    <sheetView topLeftCell="B59" workbookViewId="0">
      <selection activeCell="E68" sqref="E68"/>
    </sheetView>
  </sheetViews>
  <sheetFormatPr defaultRowHeight="15" x14ac:dyDescent="0.25"/>
  <cols>
    <col min="1" max="1" width="9.140625" style="3" hidden="1" customWidth="1"/>
    <col min="2" max="2" width="3.42578125" style="175" customWidth="1"/>
    <col min="3" max="3" width="9.140625" style="3"/>
    <col min="4" max="4" width="52.42578125" style="74" customWidth="1"/>
    <col min="5" max="6" width="13.85546875" style="74" customWidth="1"/>
    <col min="7" max="7" width="12.5703125" style="74" customWidth="1"/>
    <col min="8" max="8" width="13.5703125" style="41" customWidth="1"/>
    <col min="9" max="9" width="11.140625" style="41" customWidth="1"/>
    <col min="10" max="10" width="12.85546875" style="41" customWidth="1"/>
    <col min="11" max="11" width="15.140625" style="41" customWidth="1"/>
    <col min="12" max="12" width="13.5703125" style="41" customWidth="1"/>
    <col min="13" max="13" width="14" style="41" customWidth="1"/>
    <col min="14" max="14" width="12.42578125" style="41" customWidth="1"/>
    <col min="15" max="15" width="13.42578125" style="41" customWidth="1"/>
    <col min="16" max="18" width="8.140625" style="41" customWidth="1"/>
    <col min="19" max="19" width="8.140625" style="3" customWidth="1"/>
    <col min="20" max="16384" width="9.140625" style="3"/>
  </cols>
  <sheetData>
    <row r="1" spans="1:18" s="65" customFormat="1" ht="19.5" x14ac:dyDescent="0.3">
      <c r="A1" s="64"/>
      <c r="B1" s="173"/>
      <c r="C1" s="677"/>
      <c r="D1" s="678"/>
      <c r="E1" s="679"/>
      <c r="F1" s="544"/>
      <c r="G1" s="544"/>
      <c r="H1" s="680" t="s">
        <v>616</v>
      </c>
      <c r="I1" s="681"/>
      <c r="J1" s="681"/>
      <c r="K1" s="681"/>
      <c r="L1" s="681"/>
      <c r="M1" s="681"/>
      <c r="N1" s="681"/>
      <c r="O1" s="681"/>
      <c r="P1" s="681"/>
      <c r="Q1" s="681"/>
      <c r="R1" s="682"/>
    </row>
    <row r="2" spans="1:18" s="158" customFormat="1" ht="8.25" x14ac:dyDescent="0.15">
      <c r="A2" s="155"/>
      <c r="B2" s="174"/>
      <c r="C2" s="156"/>
      <c r="D2" s="156"/>
      <c r="E2" s="156"/>
      <c r="F2" s="156"/>
      <c r="G2" s="156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</row>
    <row r="3" spans="1:18" s="56" customFormat="1" x14ac:dyDescent="0.25">
      <c r="A3" s="5"/>
      <c r="B3" s="176"/>
      <c r="C3" s="685" t="s">
        <v>172</v>
      </c>
      <c r="D3" s="686"/>
      <c r="E3" s="691" t="s">
        <v>600</v>
      </c>
      <c r="F3" s="691" t="s">
        <v>617</v>
      </c>
      <c r="G3" s="691" t="s">
        <v>618</v>
      </c>
      <c r="H3" s="694" t="s">
        <v>147</v>
      </c>
      <c r="I3" s="694"/>
      <c r="J3" s="694"/>
      <c r="K3" s="694"/>
      <c r="L3" s="694"/>
      <c r="M3" s="694"/>
      <c r="N3" s="694"/>
      <c r="O3" s="694"/>
      <c r="P3" s="694"/>
      <c r="Q3" s="694"/>
      <c r="R3" s="695"/>
    </row>
    <row r="4" spans="1:18" ht="12.75" customHeight="1" x14ac:dyDescent="0.25">
      <c r="A4" s="4"/>
      <c r="B4" s="176"/>
      <c r="C4" s="687"/>
      <c r="D4" s="688"/>
      <c r="E4" s="692"/>
      <c r="F4" s="692"/>
      <c r="G4" s="692"/>
      <c r="H4" s="542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spans="1:18" ht="13.5" customHeight="1" x14ac:dyDescent="0.25">
      <c r="A5" s="4"/>
      <c r="B5" s="176"/>
      <c r="C5" s="689"/>
      <c r="D5" s="690"/>
      <c r="E5" s="692"/>
      <c r="F5" s="692"/>
      <c r="G5" s="692"/>
      <c r="H5" s="683" t="s">
        <v>20</v>
      </c>
      <c r="I5" s="683"/>
      <c r="J5" s="683"/>
      <c r="K5" s="683"/>
      <c r="L5" s="683"/>
      <c r="M5" s="683"/>
      <c r="N5" s="683"/>
      <c r="O5" s="683"/>
      <c r="P5" s="683"/>
      <c r="Q5" s="683"/>
      <c r="R5" s="684"/>
    </row>
    <row r="6" spans="1:18" x14ac:dyDescent="0.25">
      <c r="A6" s="4"/>
      <c r="B6" s="176"/>
      <c r="C6" s="61" t="s">
        <v>19</v>
      </c>
      <c r="D6" s="62" t="s">
        <v>48</v>
      </c>
      <c r="E6" s="693"/>
      <c r="F6" s="693"/>
      <c r="G6" s="693"/>
      <c r="H6" s="59" t="s">
        <v>81</v>
      </c>
      <c r="I6" s="42" t="s">
        <v>83</v>
      </c>
      <c r="J6" s="42" t="s">
        <v>82</v>
      </c>
      <c r="K6" s="42" t="s">
        <v>351</v>
      </c>
      <c r="L6" s="42" t="s">
        <v>352</v>
      </c>
      <c r="M6" s="42" t="s">
        <v>610</v>
      </c>
      <c r="N6" s="42" t="s">
        <v>611</v>
      </c>
      <c r="O6" s="42" t="s">
        <v>612</v>
      </c>
      <c r="P6" s="42" t="s">
        <v>613</v>
      </c>
      <c r="Q6" s="42" t="s">
        <v>614</v>
      </c>
      <c r="R6" s="42" t="s">
        <v>615</v>
      </c>
    </row>
    <row r="7" spans="1:18" ht="17.25" x14ac:dyDescent="0.25">
      <c r="A7" s="664" t="s">
        <v>4</v>
      </c>
      <c r="B7" s="177"/>
      <c r="C7" s="164">
        <v>1</v>
      </c>
      <c r="D7" s="165" t="s">
        <v>608</v>
      </c>
      <c r="E7" s="165"/>
      <c r="F7" s="165"/>
      <c r="G7" s="165"/>
      <c r="H7" s="166"/>
      <c r="I7" s="166"/>
      <c r="J7" s="166"/>
      <c r="K7" s="172"/>
      <c r="L7" s="172"/>
      <c r="M7" s="172"/>
      <c r="N7" s="172"/>
      <c r="O7" s="172"/>
      <c r="P7" s="172"/>
      <c r="Q7" s="172"/>
      <c r="R7" s="172"/>
    </row>
    <row r="8" spans="1:18" ht="17.25" x14ac:dyDescent="0.25">
      <c r="A8" s="665"/>
      <c r="B8" s="177"/>
      <c r="C8" s="9">
        <v>2</v>
      </c>
      <c r="D8" s="68" t="s">
        <v>622</v>
      </c>
      <c r="E8" s="68"/>
      <c r="F8" s="68"/>
      <c r="G8" s="68"/>
      <c r="H8" s="84"/>
      <c r="I8" s="84"/>
      <c r="J8" s="84"/>
      <c r="K8" s="159"/>
      <c r="L8" s="159"/>
      <c r="M8" s="159"/>
      <c r="N8" s="159"/>
      <c r="O8" s="159"/>
      <c r="P8" s="159"/>
      <c r="Q8" s="159"/>
      <c r="R8" s="159"/>
    </row>
    <row r="9" spans="1:18" ht="17.25" x14ac:dyDescent="0.25">
      <c r="A9" s="665"/>
      <c r="B9" s="177"/>
      <c r="C9" s="9">
        <v>3</v>
      </c>
      <c r="D9" s="68" t="s">
        <v>226</v>
      </c>
      <c r="E9" s="68"/>
      <c r="F9" s="68"/>
      <c r="G9" s="68"/>
      <c r="H9" s="84"/>
      <c r="I9" s="84"/>
      <c r="J9" s="84"/>
      <c r="K9" s="159"/>
      <c r="L9" s="159"/>
      <c r="M9" s="159"/>
      <c r="N9" s="159"/>
      <c r="O9" s="159"/>
      <c r="P9" s="159"/>
      <c r="Q9" s="159"/>
      <c r="R9" s="159"/>
    </row>
    <row r="10" spans="1:18" ht="17.25" x14ac:dyDescent="0.25">
      <c r="A10" s="665"/>
      <c r="B10" s="177"/>
      <c r="C10" s="58">
        <v>4</v>
      </c>
      <c r="D10" s="68" t="s">
        <v>227</v>
      </c>
      <c r="E10" s="71"/>
      <c r="F10" s="71"/>
      <c r="G10" s="71"/>
      <c r="H10" s="85"/>
      <c r="I10" s="85"/>
      <c r="J10" s="85"/>
      <c r="K10" s="162"/>
      <c r="L10" s="162"/>
      <c r="M10" s="162"/>
      <c r="N10" s="162"/>
      <c r="O10" s="162"/>
      <c r="P10" s="162"/>
      <c r="Q10" s="162"/>
      <c r="R10" s="162"/>
    </row>
    <row r="11" spans="1:18" ht="17.25" x14ac:dyDescent="0.25">
      <c r="A11" s="665"/>
      <c r="B11" s="177"/>
      <c r="C11" s="58">
        <v>5</v>
      </c>
      <c r="D11" s="71" t="s">
        <v>602</v>
      </c>
      <c r="E11" s="71"/>
      <c r="F11" s="71"/>
      <c r="G11" s="71"/>
      <c r="H11" s="85"/>
      <c r="I11" s="85"/>
      <c r="J11" s="85"/>
      <c r="K11" s="162"/>
      <c r="L11" s="162"/>
      <c r="M11" s="162"/>
      <c r="N11" s="162"/>
      <c r="O11" s="162"/>
      <c r="P11" s="162"/>
      <c r="Q11" s="162"/>
      <c r="R11" s="162"/>
    </row>
    <row r="12" spans="1:18" ht="17.25" x14ac:dyDescent="0.25">
      <c r="A12" s="665"/>
      <c r="B12" s="177"/>
      <c r="C12" s="58">
        <v>6</v>
      </c>
      <c r="D12" s="71" t="s">
        <v>603</v>
      </c>
      <c r="E12" s="71"/>
      <c r="F12" s="71"/>
      <c r="G12" s="71"/>
      <c r="H12" s="85"/>
      <c r="I12" s="85"/>
      <c r="J12" s="85"/>
      <c r="K12" s="162"/>
      <c r="L12" s="162"/>
      <c r="M12" s="162"/>
      <c r="N12" s="162"/>
      <c r="O12" s="162"/>
      <c r="P12" s="162"/>
      <c r="Q12" s="162"/>
      <c r="R12" s="162"/>
    </row>
    <row r="13" spans="1:18" ht="17.25" x14ac:dyDescent="0.25">
      <c r="A13" s="665"/>
      <c r="B13" s="177"/>
      <c r="C13" s="58">
        <v>7</v>
      </c>
      <c r="D13" s="71" t="s">
        <v>604</v>
      </c>
      <c r="E13" s="71"/>
      <c r="F13" s="71"/>
      <c r="G13" s="71"/>
      <c r="H13" s="85"/>
      <c r="I13" s="85"/>
      <c r="J13" s="85"/>
      <c r="K13" s="162"/>
      <c r="L13" s="162"/>
      <c r="M13" s="162"/>
      <c r="N13" s="162"/>
      <c r="O13" s="162"/>
      <c r="P13" s="162"/>
      <c r="Q13" s="162"/>
      <c r="R13" s="162"/>
    </row>
    <row r="14" spans="1:18" ht="17.25" x14ac:dyDescent="0.25">
      <c r="A14" s="665"/>
      <c r="B14" s="177"/>
      <c r="C14" s="58">
        <v>8</v>
      </c>
      <c r="D14" s="71" t="s">
        <v>605</v>
      </c>
      <c r="E14" s="71"/>
      <c r="F14" s="71"/>
      <c r="G14" s="71"/>
      <c r="H14" s="85"/>
      <c r="I14" s="85"/>
      <c r="J14" s="85"/>
      <c r="K14" s="162"/>
      <c r="L14" s="162"/>
      <c r="M14" s="162"/>
      <c r="N14" s="162"/>
      <c r="O14" s="162"/>
      <c r="P14" s="162"/>
      <c r="Q14" s="162"/>
      <c r="R14" s="162"/>
    </row>
    <row r="15" spans="1:18" ht="17.25" x14ac:dyDescent="0.25">
      <c r="A15" s="665"/>
      <c r="B15" s="177"/>
      <c r="C15" s="58">
        <v>9</v>
      </c>
      <c r="D15" s="71" t="s">
        <v>606</v>
      </c>
      <c r="E15" s="71"/>
      <c r="F15" s="71"/>
      <c r="G15" s="71"/>
      <c r="H15" s="85"/>
      <c r="I15" s="85"/>
      <c r="J15" s="85"/>
      <c r="K15" s="162"/>
      <c r="L15" s="162"/>
      <c r="M15" s="162"/>
      <c r="N15" s="162"/>
      <c r="O15" s="162"/>
      <c r="P15" s="162"/>
      <c r="Q15" s="162"/>
      <c r="R15" s="162"/>
    </row>
    <row r="16" spans="1:18" ht="17.25" x14ac:dyDescent="0.25">
      <c r="A16" s="665"/>
      <c r="B16" s="177"/>
      <c r="C16" s="58">
        <v>10</v>
      </c>
      <c r="D16" s="71" t="s">
        <v>607</v>
      </c>
      <c r="E16" s="71"/>
      <c r="F16" s="71"/>
      <c r="G16" s="71"/>
      <c r="H16" s="85"/>
      <c r="I16" s="85"/>
      <c r="J16" s="85"/>
      <c r="K16" s="162"/>
      <c r="L16" s="162"/>
      <c r="M16" s="162"/>
      <c r="N16" s="162"/>
      <c r="O16" s="162"/>
      <c r="P16" s="162"/>
      <c r="Q16" s="162"/>
      <c r="R16" s="162"/>
    </row>
    <row r="17" spans="1:18" ht="17.25" x14ac:dyDescent="0.25">
      <c r="A17" s="665"/>
      <c r="B17" s="177"/>
      <c r="C17" s="58">
        <v>11</v>
      </c>
      <c r="D17" s="71" t="s">
        <v>345</v>
      </c>
      <c r="E17" s="71"/>
      <c r="F17" s="71"/>
      <c r="G17" s="71"/>
      <c r="H17" s="85"/>
      <c r="I17" s="85"/>
      <c r="J17" s="85"/>
      <c r="K17" s="162"/>
      <c r="L17" s="162"/>
      <c r="M17" s="162"/>
      <c r="N17" s="162"/>
      <c r="O17" s="162"/>
      <c r="P17" s="162"/>
      <c r="Q17" s="162"/>
      <c r="R17" s="162"/>
    </row>
    <row r="18" spans="1:18" ht="17.25" x14ac:dyDescent="0.25">
      <c r="A18" s="665"/>
      <c r="B18" s="177"/>
      <c r="C18" s="58">
        <v>12</v>
      </c>
      <c r="D18" s="68" t="s">
        <v>595</v>
      </c>
      <c r="E18" s="71"/>
      <c r="F18" s="71"/>
      <c r="G18" s="71"/>
      <c r="H18" s="85"/>
      <c r="I18" s="85"/>
      <c r="J18" s="85"/>
      <c r="K18" s="162"/>
      <c r="L18" s="162"/>
      <c r="M18" s="162"/>
      <c r="N18" s="162"/>
      <c r="O18" s="162"/>
      <c r="P18" s="162"/>
      <c r="Q18" s="162"/>
      <c r="R18" s="162"/>
    </row>
    <row r="19" spans="1:18" ht="18" thickBot="1" x14ac:dyDescent="0.3">
      <c r="A19" s="665"/>
      <c r="B19" s="177"/>
      <c r="C19" s="18">
        <v>13</v>
      </c>
      <c r="D19" s="68" t="s">
        <v>619</v>
      </c>
      <c r="E19" s="69"/>
      <c r="F19" s="69"/>
      <c r="G19" s="69"/>
      <c r="H19" s="86"/>
      <c r="I19" s="86"/>
      <c r="J19" s="86"/>
      <c r="K19" s="160"/>
      <c r="L19" s="160"/>
      <c r="M19" s="160"/>
      <c r="N19" s="160"/>
      <c r="O19" s="160"/>
      <c r="P19" s="160"/>
      <c r="Q19" s="160"/>
      <c r="R19" s="160"/>
    </row>
    <row r="20" spans="1:18" ht="17.25" x14ac:dyDescent="0.25">
      <c r="A20" s="4"/>
      <c r="B20" s="176"/>
      <c r="C20" s="666" t="s">
        <v>47</v>
      </c>
      <c r="D20" s="667"/>
      <c r="E20" s="545"/>
      <c r="F20" s="545"/>
      <c r="G20" s="545"/>
      <c r="H20" s="80"/>
      <c r="I20" s="80"/>
      <c r="J20" s="169"/>
      <c r="K20" s="80"/>
      <c r="L20" s="80"/>
      <c r="M20" s="80"/>
      <c r="N20" s="80"/>
      <c r="O20" s="80"/>
      <c r="P20" s="80"/>
      <c r="Q20" s="80"/>
      <c r="R20" s="80"/>
    </row>
    <row r="21" spans="1:18" ht="17.25" x14ac:dyDescent="0.25">
      <c r="A21" s="664" t="s">
        <v>5</v>
      </c>
      <c r="B21" s="177"/>
      <c r="C21" s="60">
        <v>1</v>
      </c>
      <c r="D21" s="79" t="s">
        <v>177</v>
      </c>
      <c r="E21" s="79"/>
      <c r="F21" s="669"/>
      <c r="G21" s="670"/>
      <c r="H21" s="83"/>
      <c r="I21" s="83"/>
      <c r="J21" s="83"/>
      <c r="K21" s="161"/>
      <c r="L21" s="161"/>
      <c r="M21" s="161"/>
      <c r="N21" s="161"/>
      <c r="O21" s="161"/>
      <c r="P21" s="161"/>
      <c r="Q21" s="161"/>
      <c r="R21" s="161"/>
    </row>
    <row r="22" spans="1:18" ht="17.25" x14ac:dyDescent="0.25">
      <c r="A22" s="665"/>
      <c r="B22" s="177"/>
      <c r="C22" s="9">
        <v>2</v>
      </c>
      <c r="D22" s="54" t="s">
        <v>9</v>
      </c>
      <c r="E22" s="54"/>
      <c r="F22" s="671"/>
      <c r="G22" s="672"/>
      <c r="H22" s="84"/>
      <c r="I22" s="84"/>
      <c r="J22" s="84"/>
      <c r="K22" s="159"/>
      <c r="L22" s="159"/>
      <c r="M22" s="159"/>
      <c r="N22" s="159"/>
      <c r="O22" s="159"/>
      <c r="P22" s="159"/>
      <c r="Q22" s="159"/>
      <c r="R22" s="159"/>
    </row>
    <row r="23" spans="1:18" ht="17.25" x14ac:dyDescent="0.25">
      <c r="A23" s="665"/>
      <c r="B23" s="177"/>
      <c r="C23" s="9">
        <v>3</v>
      </c>
      <c r="D23" s="54" t="s">
        <v>10</v>
      </c>
      <c r="E23" s="54"/>
      <c r="F23" s="671"/>
      <c r="G23" s="672"/>
      <c r="H23" s="84"/>
      <c r="I23" s="84"/>
      <c r="J23" s="84"/>
      <c r="K23" s="159"/>
      <c r="L23" s="159"/>
      <c r="M23" s="159"/>
      <c r="N23" s="159"/>
      <c r="O23" s="159"/>
      <c r="P23" s="159"/>
      <c r="Q23" s="159"/>
      <c r="R23" s="159"/>
    </row>
    <row r="24" spans="1:18" ht="17.25" x14ac:dyDescent="0.25">
      <c r="A24" s="665"/>
      <c r="B24" s="177"/>
      <c r="C24" s="9">
        <v>4</v>
      </c>
      <c r="D24" s="54" t="s">
        <v>11</v>
      </c>
      <c r="E24" s="54"/>
      <c r="F24" s="671"/>
      <c r="G24" s="672"/>
      <c r="H24" s="84"/>
      <c r="I24" s="84"/>
      <c r="J24" s="84"/>
      <c r="K24" s="159"/>
      <c r="L24" s="159"/>
      <c r="M24" s="159"/>
      <c r="N24" s="159"/>
      <c r="O24" s="159"/>
      <c r="P24" s="159"/>
      <c r="Q24" s="159"/>
      <c r="R24" s="159"/>
    </row>
    <row r="25" spans="1:18" ht="17.25" x14ac:dyDescent="0.25">
      <c r="A25" s="665"/>
      <c r="B25" s="177"/>
      <c r="C25" s="9">
        <v>5</v>
      </c>
      <c r="D25" s="54" t="s">
        <v>12</v>
      </c>
      <c r="E25" s="54"/>
      <c r="F25" s="671"/>
      <c r="G25" s="672"/>
      <c r="H25" s="84"/>
      <c r="I25" s="84"/>
      <c r="J25" s="84"/>
      <c r="K25" s="159"/>
      <c r="L25" s="159"/>
      <c r="M25" s="159"/>
      <c r="N25" s="159"/>
      <c r="O25" s="159"/>
      <c r="P25" s="159"/>
      <c r="Q25" s="159"/>
      <c r="R25" s="159"/>
    </row>
    <row r="26" spans="1:18" ht="17.25" x14ac:dyDescent="0.25">
      <c r="A26" s="665"/>
      <c r="B26" s="177"/>
      <c r="C26" s="9">
        <v>6</v>
      </c>
      <c r="D26" s="53" t="s">
        <v>13</v>
      </c>
      <c r="E26" s="53"/>
      <c r="F26" s="671"/>
      <c r="G26" s="672"/>
      <c r="H26" s="84"/>
      <c r="I26" s="84"/>
      <c r="J26" s="84"/>
      <c r="K26" s="159"/>
      <c r="L26" s="159"/>
      <c r="M26" s="159"/>
      <c r="N26" s="159"/>
      <c r="O26" s="159"/>
      <c r="P26" s="159"/>
      <c r="Q26" s="159"/>
      <c r="R26" s="159"/>
    </row>
    <row r="27" spans="1:18" ht="17.25" x14ac:dyDescent="0.25">
      <c r="A27" s="665"/>
      <c r="B27" s="177"/>
      <c r="C27" s="9">
        <v>7</v>
      </c>
      <c r="D27" s="53" t="s">
        <v>15</v>
      </c>
      <c r="E27" s="53"/>
      <c r="F27" s="671"/>
      <c r="G27" s="672"/>
      <c r="H27" s="84"/>
      <c r="I27" s="84"/>
      <c r="J27" s="84"/>
      <c r="K27" s="159"/>
      <c r="L27" s="159"/>
      <c r="M27" s="159"/>
      <c r="N27" s="159"/>
      <c r="O27" s="159"/>
      <c r="P27" s="159"/>
      <c r="Q27" s="159"/>
      <c r="R27" s="159"/>
    </row>
    <row r="28" spans="1:18" ht="17.25" x14ac:dyDescent="0.25">
      <c r="A28" s="665"/>
      <c r="B28" s="177"/>
      <c r="C28" s="9">
        <v>8</v>
      </c>
      <c r="D28" s="54" t="s">
        <v>16</v>
      </c>
      <c r="E28" s="54"/>
      <c r="F28" s="671"/>
      <c r="G28" s="672"/>
      <c r="H28" s="84"/>
      <c r="I28" s="84"/>
      <c r="J28" s="84"/>
      <c r="K28" s="159"/>
      <c r="L28" s="159"/>
      <c r="M28" s="159"/>
      <c r="N28" s="159"/>
      <c r="O28" s="159"/>
      <c r="P28" s="159"/>
      <c r="Q28" s="159"/>
      <c r="R28" s="159"/>
    </row>
    <row r="29" spans="1:18" ht="17.25" x14ac:dyDescent="0.25">
      <c r="A29" s="665"/>
      <c r="B29" s="177"/>
      <c r="C29" s="9">
        <v>9</v>
      </c>
      <c r="D29" s="54" t="s">
        <v>216</v>
      </c>
      <c r="E29" s="54"/>
      <c r="F29" s="671"/>
      <c r="G29" s="672"/>
      <c r="H29" s="84"/>
      <c r="I29" s="84"/>
      <c r="J29" s="84"/>
      <c r="K29" s="159"/>
      <c r="L29" s="159"/>
      <c r="M29" s="159"/>
      <c r="N29" s="159"/>
      <c r="O29" s="159"/>
      <c r="P29" s="159"/>
      <c r="Q29" s="159"/>
      <c r="R29" s="159"/>
    </row>
    <row r="30" spans="1:18" ht="17.25" x14ac:dyDescent="0.25">
      <c r="A30" s="665"/>
      <c r="B30" s="177"/>
      <c r="C30" s="9">
        <v>10</v>
      </c>
      <c r="D30" s="54" t="s">
        <v>597</v>
      </c>
      <c r="E30" s="54"/>
      <c r="F30" s="671"/>
      <c r="G30" s="672"/>
      <c r="H30" s="84"/>
      <c r="I30" s="84"/>
      <c r="J30" s="84"/>
      <c r="K30" s="159"/>
      <c r="L30" s="159"/>
      <c r="M30" s="159"/>
      <c r="N30" s="159"/>
      <c r="O30" s="159"/>
      <c r="P30" s="159"/>
      <c r="Q30" s="159"/>
      <c r="R30" s="159"/>
    </row>
    <row r="31" spans="1:18" ht="17.25" x14ac:dyDescent="0.25">
      <c r="A31" s="665"/>
      <c r="B31" s="177"/>
      <c r="C31" s="9">
        <v>11</v>
      </c>
      <c r="D31" s="54" t="s">
        <v>17</v>
      </c>
      <c r="E31" s="54"/>
      <c r="F31" s="671"/>
      <c r="G31" s="672"/>
      <c r="H31" s="84"/>
      <c r="I31" s="84"/>
      <c r="J31" s="84"/>
      <c r="K31" s="159"/>
      <c r="L31" s="159"/>
      <c r="M31" s="159"/>
      <c r="N31" s="159"/>
      <c r="O31" s="159"/>
      <c r="P31" s="159"/>
      <c r="Q31" s="159"/>
      <c r="R31" s="159"/>
    </row>
    <row r="32" spans="1:18" ht="17.25" x14ac:dyDescent="0.25">
      <c r="A32" s="665"/>
      <c r="B32" s="177"/>
      <c r="C32" s="9">
        <v>12</v>
      </c>
      <c r="D32" s="54" t="s">
        <v>18</v>
      </c>
      <c r="E32" s="54"/>
      <c r="F32" s="671"/>
      <c r="G32" s="672"/>
      <c r="H32" s="84"/>
      <c r="I32" s="84"/>
      <c r="J32" s="84"/>
      <c r="K32" s="159"/>
      <c r="L32" s="159"/>
      <c r="M32" s="159"/>
      <c r="N32" s="159"/>
      <c r="O32" s="159"/>
      <c r="P32" s="159"/>
      <c r="Q32" s="159"/>
      <c r="R32" s="159"/>
    </row>
    <row r="33" spans="1:18" ht="17.25" x14ac:dyDescent="0.25">
      <c r="A33" s="665"/>
      <c r="B33" s="177"/>
      <c r="C33" s="58">
        <v>13</v>
      </c>
      <c r="D33" s="81" t="s">
        <v>14</v>
      </c>
      <c r="E33" s="81"/>
      <c r="F33" s="671"/>
      <c r="G33" s="672"/>
      <c r="H33" s="85"/>
      <c r="I33" s="85"/>
      <c r="J33" s="85"/>
      <c r="K33" s="162"/>
      <c r="L33" s="162"/>
      <c r="M33" s="162"/>
      <c r="N33" s="162"/>
      <c r="O33" s="162"/>
      <c r="P33" s="162"/>
      <c r="Q33" s="162"/>
      <c r="R33" s="162"/>
    </row>
    <row r="34" spans="1:18" ht="18" thickBot="1" x14ac:dyDescent="0.3">
      <c r="A34" s="665"/>
      <c r="B34" s="177"/>
      <c r="C34" s="58">
        <v>14</v>
      </c>
      <c r="D34" s="81" t="s">
        <v>218</v>
      </c>
      <c r="E34" s="81"/>
      <c r="F34" s="673"/>
      <c r="G34" s="674"/>
      <c r="H34" s="85"/>
      <c r="I34" s="85"/>
      <c r="J34" s="85"/>
      <c r="K34" s="162"/>
      <c r="L34" s="162"/>
      <c r="M34" s="162"/>
      <c r="N34" s="162"/>
      <c r="O34" s="162"/>
      <c r="P34" s="162"/>
      <c r="Q34" s="162"/>
      <c r="R34" s="162"/>
    </row>
    <row r="35" spans="1:18" ht="17.25" x14ac:dyDescent="0.25">
      <c r="A35" s="665"/>
      <c r="B35" s="177"/>
      <c r="C35" s="675" t="s">
        <v>49</v>
      </c>
      <c r="D35" s="676"/>
      <c r="E35" s="541"/>
      <c r="F35" s="541"/>
      <c r="G35" s="541"/>
      <c r="H35" s="82"/>
      <c r="I35" s="82"/>
      <c r="J35" s="171"/>
      <c r="K35" s="550"/>
      <c r="L35" s="550"/>
      <c r="M35" s="550"/>
      <c r="N35" s="550"/>
      <c r="O35" s="550"/>
      <c r="P35" s="550"/>
      <c r="Q35" s="550"/>
      <c r="R35" s="550"/>
    </row>
    <row r="36" spans="1:18" ht="17.25" x14ac:dyDescent="0.25">
      <c r="A36" s="665"/>
      <c r="B36" s="177"/>
      <c r="C36" s="60">
        <v>1</v>
      </c>
      <c r="D36" s="67" t="s">
        <v>598</v>
      </c>
      <c r="E36" s="67"/>
      <c r="F36" s="561"/>
      <c r="G36" s="562"/>
      <c r="H36" s="83"/>
      <c r="I36" s="83"/>
      <c r="J36" s="170"/>
      <c r="K36" s="551"/>
      <c r="L36" s="551"/>
      <c r="M36" s="551"/>
      <c r="N36" s="551"/>
      <c r="O36" s="551"/>
      <c r="P36" s="551"/>
      <c r="Q36" s="551"/>
      <c r="R36" s="551"/>
    </row>
    <row r="37" spans="1:18" ht="17.25" hidden="1" customHeight="1" thickBot="1" x14ac:dyDescent="0.25">
      <c r="A37" s="665"/>
      <c r="B37" s="177"/>
      <c r="C37" s="9">
        <v>2</v>
      </c>
      <c r="D37" s="68" t="s">
        <v>57</v>
      </c>
      <c r="E37" s="68"/>
      <c r="F37" s="563"/>
      <c r="G37" s="564"/>
      <c r="H37" s="84"/>
      <c r="I37" s="84"/>
      <c r="J37" s="167"/>
      <c r="K37" s="552"/>
      <c r="L37" s="552"/>
      <c r="M37" s="552"/>
      <c r="N37" s="552"/>
      <c r="O37" s="552"/>
      <c r="P37" s="552"/>
      <c r="Q37" s="552"/>
      <c r="R37" s="552"/>
    </row>
    <row r="38" spans="1:18" ht="17.25" x14ac:dyDescent="0.25">
      <c r="A38" s="665"/>
      <c r="B38" s="177"/>
      <c r="C38" s="9">
        <v>2</v>
      </c>
      <c r="D38" s="68" t="s">
        <v>59</v>
      </c>
      <c r="E38" s="68"/>
      <c r="F38" s="563"/>
      <c r="G38" s="564"/>
      <c r="H38" s="84"/>
      <c r="I38" s="84"/>
      <c r="J38" s="167"/>
      <c r="K38" s="552"/>
      <c r="L38" s="552"/>
      <c r="M38" s="552"/>
      <c r="N38" s="552"/>
      <c r="O38" s="552"/>
      <c r="P38" s="552"/>
      <c r="Q38" s="552"/>
      <c r="R38" s="552"/>
    </row>
    <row r="39" spans="1:18" ht="17.25" x14ac:dyDescent="0.25">
      <c r="A39" s="665"/>
      <c r="B39" s="177"/>
      <c r="C39" s="9">
        <v>3</v>
      </c>
      <c r="D39" s="68" t="s">
        <v>599</v>
      </c>
      <c r="E39" s="68"/>
      <c r="F39" s="563"/>
      <c r="G39" s="564"/>
      <c r="H39" s="84"/>
      <c r="I39" s="84"/>
      <c r="J39" s="167"/>
      <c r="K39" s="552"/>
      <c r="L39" s="552"/>
      <c r="M39" s="552"/>
      <c r="N39" s="552"/>
      <c r="O39" s="552"/>
      <c r="P39" s="552"/>
      <c r="Q39" s="552"/>
      <c r="R39" s="552"/>
    </row>
    <row r="40" spans="1:18" ht="17.25" x14ac:dyDescent="0.25">
      <c r="A40" s="665"/>
      <c r="B40" s="177"/>
      <c r="C40" s="9">
        <v>4</v>
      </c>
      <c r="D40" s="68" t="s">
        <v>60</v>
      </c>
      <c r="E40" s="68"/>
      <c r="F40" s="563"/>
      <c r="G40" s="564"/>
      <c r="H40" s="84"/>
      <c r="I40" s="84"/>
      <c r="J40" s="167"/>
      <c r="K40" s="552"/>
      <c r="L40" s="552"/>
      <c r="M40" s="552"/>
      <c r="N40" s="552"/>
      <c r="O40" s="552"/>
      <c r="P40" s="552"/>
      <c r="Q40" s="552"/>
      <c r="R40" s="552"/>
    </row>
    <row r="41" spans="1:18" ht="17.25" x14ac:dyDescent="0.25">
      <c r="A41" s="665"/>
      <c r="B41" s="177"/>
      <c r="C41" s="9">
        <v>5</v>
      </c>
      <c r="D41" s="68" t="s">
        <v>609</v>
      </c>
      <c r="E41" s="68"/>
      <c r="F41" s="563"/>
      <c r="G41" s="564"/>
      <c r="H41" s="84"/>
      <c r="I41" s="84"/>
      <c r="J41" s="167"/>
      <c r="K41" s="552"/>
      <c r="L41" s="552"/>
      <c r="M41" s="552"/>
      <c r="N41" s="552"/>
      <c r="O41" s="552"/>
      <c r="P41" s="552"/>
      <c r="Q41" s="552"/>
      <c r="R41" s="552"/>
    </row>
    <row r="42" spans="1:18" ht="17.25" x14ac:dyDescent="0.25">
      <c r="A42" s="665"/>
      <c r="B42" s="177"/>
      <c r="C42" s="9">
        <v>6</v>
      </c>
      <c r="D42" s="68" t="s">
        <v>61</v>
      </c>
      <c r="E42" s="68"/>
      <c r="F42" s="563"/>
      <c r="G42" s="564"/>
      <c r="H42" s="84"/>
      <c r="I42" s="84"/>
      <c r="J42" s="167"/>
      <c r="K42" s="552"/>
      <c r="L42" s="552"/>
      <c r="M42" s="552"/>
      <c r="N42" s="552"/>
      <c r="O42" s="552"/>
      <c r="P42" s="552"/>
      <c r="Q42" s="552"/>
      <c r="R42" s="552"/>
    </row>
    <row r="43" spans="1:18" ht="17.25" x14ac:dyDescent="0.25">
      <c r="A43" s="665"/>
      <c r="B43" s="177"/>
      <c r="C43" s="9">
        <v>7</v>
      </c>
      <c r="D43" s="68" t="s">
        <v>62</v>
      </c>
      <c r="E43" s="68"/>
      <c r="F43" s="563"/>
      <c r="G43" s="564"/>
      <c r="H43" s="84"/>
      <c r="I43" s="84"/>
      <c r="J43" s="167"/>
      <c r="K43" s="552"/>
      <c r="L43" s="552"/>
      <c r="M43" s="552"/>
      <c r="N43" s="552"/>
      <c r="O43" s="552"/>
      <c r="P43" s="552"/>
      <c r="Q43" s="552"/>
      <c r="R43" s="552"/>
    </row>
    <row r="44" spans="1:18" ht="17.25" x14ac:dyDescent="0.25">
      <c r="A44" s="665"/>
      <c r="B44" s="177"/>
      <c r="C44" s="9">
        <v>8</v>
      </c>
      <c r="D44" s="6" t="s">
        <v>63</v>
      </c>
      <c r="E44" s="6"/>
      <c r="F44" s="563"/>
      <c r="G44" s="564"/>
      <c r="H44" s="84"/>
      <c r="I44" s="84"/>
      <c r="J44" s="167"/>
      <c r="K44" s="552"/>
      <c r="L44" s="552"/>
      <c r="M44" s="552"/>
      <c r="N44" s="552"/>
      <c r="O44" s="552"/>
      <c r="P44" s="552"/>
      <c r="Q44" s="552"/>
      <c r="R44" s="552"/>
    </row>
    <row r="45" spans="1:18" ht="54.75" hidden="1" customHeight="1" x14ac:dyDescent="0.25">
      <c r="A45" s="668"/>
      <c r="B45" s="177"/>
      <c r="C45" s="9"/>
      <c r="D45" s="71" t="s">
        <v>64</v>
      </c>
      <c r="E45" s="71"/>
      <c r="F45" s="563"/>
      <c r="G45" s="564"/>
      <c r="H45" s="85"/>
      <c r="I45" s="653"/>
      <c r="J45" s="654"/>
      <c r="K45" s="553"/>
      <c r="L45" s="553"/>
      <c r="M45" s="553"/>
      <c r="N45" s="553"/>
      <c r="O45" s="553"/>
      <c r="P45" s="553"/>
      <c r="Q45" s="553"/>
      <c r="R45" s="553"/>
    </row>
    <row r="46" spans="1:18" ht="17.25" x14ac:dyDescent="0.25">
      <c r="A46" s="655" t="s">
        <v>38</v>
      </c>
      <c r="B46" s="178"/>
      <c r="C46" s="9">
        <v>9</v>
      </c>
      <c r="D46" s="68" t="s">
        <v>40</v>
      </c>
      <c r="E46" s="68"/>
      <c r="F46" s="563"/>
      <c r="G46" s="564"/>
      <c r="H46" s="84"/>
      <c r="I46" s="84"/>
      <c r="J46" s="167"/>
      <c r="K46" s="552"/>
      <c r="L46" s="552"/>
      <c r="M46" s="552"/>
      <c r="N46" s="552"/>
      <c r="O46" s="552"/>
      <c r="P46" s="552"/>
      <c r="Q46" s="552"/>
      <c r="R46" s="552"/>
    </row>
    <row r="47" spans="1:18" ht="17.25" x14ac:dyDescent="0.25">
      <c r="A47" s="656"/>
      <c r="B47" s="178"/>
      <c r="C47" s="9">
        <v>10</v>
      </c>
      <c r="D47" s="68" t="s">
        <v>41</v>
      </c>
      <c r="E47" s="68"/>
      <c r="F47" s="563"/>
      <c r="G47" s="564"/>
      <c r="H47" s="84"/>
      <c r="I47" s="84"/>
      <c r="J47" s="167"/>
      <c r="K47" s="552"/>
      <c r="L47" s="552"/>
      <c r="M47" s="552"/>
      <c r="N47" s="552"/>
      <c r="O47" s="552"/>
      <c r="P47" s="552"/>
      <c r="Q47" s="552"/>
      <c r="R47" s="552"/>
    </row>
    <row r="48" spans="1:18" ht="17.25" x14ac:dyDescent="0.25">
      <c r="A48" s="656"/>
      <c r="B48" s="178"/>
      <c r="C48" s="9">
        <v>11</v>
      </c>
      <c r="D48" s="68" t="s">
        <v>42</v>
      </c>
      <c r="E48" s="68"/>
      <c r="F48" s="563"/>
      <c r="G48" s="564"/>
      <c r="H48" s="84"/>
      <c r="I48" s="84"/>
      <c r="J48" s="167"/>
      <c r="K48" s="552"/>
      <c r="L48" s="552"/>
      <c r="M48" s="552"/>
      <c r="N48" s="552"/>
      <c r="O48" s="552"/>
      <c r="P48" s="552"/>
      <c r="Q48" s="552"/>
      <c r="R48" s="552"/>
    </row>
    <row r="49" spans="1:18" ht="17.25" x14ac:dyDescent="0.25">
      <c r="A49" s="656"/>
      <c r="B49" s="178"/>
      <c r="C49" s="9">
        <v>12</v>
      </c>
      <c r="D49" s="68" t="s">
        <v>43</v>
      </c>
      <c r="E49" s="68"/>
      <c r="F49" s="563"/>
      <c r="G49" s="564"/>
      <c r="H49" s="84"/>
      <c r="I49" s="84"/>
      <c r="J49" s="167"/>
      <c r="K49" s="552"/>
      <c r="L49" s="552"/>
      <c r="M49" s="552"/>
      <c r="N49" s="552"/>
      <c r="O49" s="552"/>
      <c r="P49" s="552"/>
      <c r="Q49" s="552"/>
      <c r="R49" s="552"/>
    </row>
    <row r="50" spans="1:18" ht="17.25" x14ac:dyDescent="0.25">
      <c r="A50" s="656"/>
      <c r="B50" s="178"/>
      <c r="C50" s="57">
        <v>13</v>
      </c>
      <c r="D50" s="70" t="s">
        <v>89</v>
      </c>
      <c r="E50" s="71"/>
      <c r="F50" s="563"/>
      <c r="G50" s="564"/>
      <c r="H50" s="85"/>
      <c r="I50" s="85"/>
      <c r="J50" s="168"/>
      <c r="K50" s="554"/>
      <c r="L50" s="554"/>
      <c r="M50" s="554"/>
      <c r="N50" s="554"/>
      <c r="O50" s="554"/>
      <c r="P50" s="554"/>
      <c r="Q50" s="554"/>
      <c r="R50" s="554"/>
    </row>
    <row r="51" spans="1:18" ht="17.25" x14ac:dyDescent="0.25">
      <c r="A51" s="656"/>
      <c r="B51" s="178"/>
      <c r="C51" s="9">
        <v>14</v>
      </c>
      <c r="D51" s="68" t="s">
        <v>596</v>
      </c>
      <c r="E51" s="71"/>
      <c r="F51" s="563"/>
      <c r="G51" s="564"/>
      <c r="H51" s="85"/>
      <c r="I51" s="85"/>
      <c r="J51" s="168"/>
      <c r="K51" s="554"/>
      <c r="L51" s="554"/>
      <c r="M51" s="554"/>
      <c r="N51" s="554"/>
      <c r="O51" s="554"/>
      <c r="P51" s="554"/>
      <c r="Q51" s="554"/>
      <c r="R51" s="554"/>
    </row>
    <row r="52" spans="1:18" ht="17.25" x14ac:dyDescent="0.25">
      <c r="A52" s="656"/>
      <c r="B52" s="178"/>
      <c r="C52" s="58">
        <v>15</v>
      </c>
      <c r="D52" s="71" t="s">
        <v>623</v>
      </c>
      <c r="E52" s="71"/>
      <c r="F52" s="567"/>
      <c r="G52" s="567"/>
      <c r="H52" s="85"/>
      <c r="I52" s="85"/>
      <c r="J52" s="168"/>
      <c r="K52" s="554"/>
      <c r="L52" s="554"/>
      <c r="M52" s="554"/>
      <c r="N52" s="554"/>
      <c r="O52" s="554"/>
      <c r="P52" s="554"/>
      <c r="Q52" s="554"/>
      <c r="R52" s="554"/>
    </row>
    <row r="53" spans="1:18" ht="30" x14ac:dyDescent="0.25">
      <c r="A53" s="656"/>
      <c r="B53" s="178"/>
      <c r="C53" s="58">
        <v>16</v>
      </c>
      <c r="D53" s="78" t="s">
        <v>178</v>
      </c>
      <c r="E53" s="78"/>
      <c r="F53" s="565"/>
      <c r="G53" s="566"/>
      <c r="H53" s="85"/>
      <c r="I53" s="85"/>
      <c r="J53" s="168"/>
      <c r="K53" s="554"/>
      <c r="L53" s="554"/>
      <c r="M53" s="554"/>
      <c r="N53" s="554"/>
      <c r="O53" s="554"/>
      <c r="P53" s="554"/>
      <c r="Q53" s="554"/>
      <c r="R53" s="554"/>
    </row>
    <row r="54" spans="1:18" ht="17.25" x14ac:dyDescent="0.25">
      <c r="A54" s="656"/>
      <c r="B54" s="179"/>
      <c r="C54" s="657" t="s">
        <v>37</v>
      </c>
      <c r="D54" s="657"/>
      <c r="E54" s="543"/>
      <c r="F54" s="543"/>
      <c r="G54" s="543"/>
      <c r="H54" s="555"/>
      <c r="I54" s="555"/>
      <c r="J54" s="555"/>
      <c r="K54" s="555"/>
      <c r="L54" s="555"/>
      <c r="M54" s="555"/>
      <c r="N54" s="555"/>
      <c r="O54" s="555"/>
      <c r="P54" s="555"/>
      <c r="Q54" s="555"/>
      <c r="R54" s="555"/>
    </row>
    <row r="55" spans="1:18" ht="17.25" x14ac:dyDescent="0.25">
      <c r="A55" s="656"/>
      <c r="B55" s="178"/>
      <c r="C55" s="30">
        <v>1</v>
      </c>
      <c r="D55" s="54" t="s">
        <v>65</v>
      </c>
      <c r="E55" s="54"/>
      <c r="F55" s="658"/>
      <c r="G55" s="659"/>
      <c r="H55" s="84"/>
      <c r="I55" s="84"/>
      <c r="J55" s="84"/>
      <c r="K55" s="159"/>
      <c r="L55" s="159"/>
      <c r="M55" s="159"/>
      <c r="N55" s="159"/>
      <c r="O55" s="159"/>
      <c r="P55" s="159"/>
      <c r="Q55" s="159"/>
      <c r="R55" s="159"/>
    </row>
    <row r="56" spans="1:18" ht="17.25" x14ac:dyDescent="0.25">
      <c r="A56" s="656"/>
      <c r="B56" s="178"/>
      <c r="C56" s="30">
        <v>2</v>
      </c>
      <c r="D56" s="54" t="s">
        <v>66</v>
      </c>
      <c r="E56" s="54"/>
      <c r="F56" s="660"/>
      <c r="G56" s="661"/>
      <c r="H56" s="84"/>
      <c r="I56" s="84"/>
      <c r="J56" s="84"/>
      <c r="K56" s="159"/>
      <c r="L56" s="159"/>
      <c r="M56" s="159"/>
      <c r="N56" s="159"/>
      <c r="O56" s="159"/>
      <c r="P56" s="159"/>
      <c r="Q56" s="159"/>
      <c r="R56" s="159"/>
    </row>
    <row r="57" spans="1:18" ht="17.25" x14ac:dyDescent="0.25">
      <c r="A57" s="656"/>
      <c r="B57" s="178"/>
      <c r="C57" s="30">
        <v>3</v>
      </c>
      <c r="D57" s="72" t="s">
        <v>39</v>
      </c>
      <c r="E57" s="72"/>
      <c r="F57" s="660"/>
      <c r="G57" s="661"/>
      <c r="H57" s="85"/>
      <c r="I57" s="85"/>
      <c r="J57" s="85"/>
      <c r="K57" s="162"/>
      <c r="L57" s="162"/>
      <c r="M57" s="162"/>
      <c r="N57" s="162"/>
      <c r="O57" s="162"/>
      <c r="P57" s="162"/>
      <c r="Q57" s="162"/>
      <c r="R57" s="162"/>
    </row>
    <row r="58" spans="1:18" ht="17.25" x14ac:dyDescent="0.25">
      <c r="A58" s="656"/>
      <c r="B58" s="178"/>
      <c r="C58" s="30">
        <v>4</v>
      </c>
      <c r="D58" s="72" t="s">
        <v>67</v>
      </c>
      <c r="E58" s="72"/>
      <c r="F58" s="660"/>
      <c r="G58" s="661"/>
      <c r="H58" s="85"/>
      <c r="I58" s="85"/>
      <c r="J58" s="85"/>
      <c r="K58" s="162"/>
      <c r="L58" s="162"/>
      <c r="M58" s="162"/>
      <c r="N58" s="162"/>
      <c r="O58" s="162"/>
      <c r="P58" s="162"/>
      <c r="Q58" s="162"/>
      <c r="R58" s="162"/>
    </row>
    <row r="59" spans="1:18" ht="30" x14ac:dyDescent="0.25">
      <c r="A59" s="656"/>
      <c r="B59" s="178"/>
      <c r="C59" s="30">
        <v>5</v>
      </c>
      <c r="D59" s="73" t="s">
        <v>68</v>
      </c>
      <c r="E59" s="73"/>
      <c r="F59" s="660"/>
      <c r="G59" s="661"/>
      <c r="H59" s="85"/>
      <c r="I59" s="85"/>
      <c r="J59" s="85"/>
      <c r="K59" s="162"/>
      <c r="L59" s="162"/>
      <c r="M59" s="162"/>
      <c r="N59" s="162"/>
      <c r="O59" s="162"/>
      <c r="P59" s="162"/>
      <c r="Q59" s="162"/>
      <c r="R59" s="162"/>
    </row>
    <row r="60" spans="1:18" ht="17.25" x14ac:dyDescent="0.25">
      <c r="A60" s="656"/>
      <c r="B60" s="178"/>
      <c r="C60" s="30">
        <v>6</v>
      </c>
      <c r="D60" s="72" t="s">
        <v>69</v>
      </c>
      <c r="E60" s="72"/>
      <c r="F60" s="660"/>
      <c r="G60" s="661"/>
      <c r="H60" s="85"/>
      <c r="I60" s="85"/>
      <c r="J60" s="85"/>
      <c r="K60" s="162"/>
      <c r="L60" s="162"/>
      <c r="M60" s="162"/>
      <c r="N60" s="162"/>
      <c r="O60" s="162"/>
      <c r="P60" s="162"/>
      <c r="Q60" s="162"/>
      <c r="R60" s="162"/>
    </row>
    <row r="61" spans="1:18" ht="17.25" x14ac:dyDescent="0.25">
      <c r="A61" s="656"/>
      <c r="B61" s="178"/>
      <c r="C61" s="30">
        <v>7</v>
      </c>
      <c r="D61" s="180" t="s">
        <v>74</v>
      </c>
      <c r="E61" s="180"/>
      <c r="F61" s="660"/>
      <c r="G61" s="661"/>
      <c r="H61" s="84"/>
      <c r="I61" s="85"/>
      <c r="J61" s="84"/>
      <c r="K61" s="162"/>
      <c r="L61" s="162"/>
      <c r="M61" s="162"/>
      <c r="N61" s="162"/>
      <c r="O61" s="162"/>
      <c r="P61" s="162"/>
      <c r="Q61" s="162"/>
      <c r="R61" s="162"/>
    </row>
    <row r="62" spans="1:18" ht="17.25" hidden="1" customHeight="1" x14ac:dyDescent="0.25">
      <c r="A62" s="656"/>
      <c r="B62" s="178"/>
      <c r="C62" s="76">
        <v>8</v>
      </c>
      <c r="D62" s="77" t="s">
        <v>73</v>
      </c>
      <c r="E62" s="546"/>
      <c r="F62" s="660"/>
      <c r="G62" s="661"/>
      <c r="H62" s="55"/>
      <c r="I62" s="55"/>
      <c r="J62" s="55"/>
      <c r="K62" s="163"/>
      <c r="L62" s="163"/>
      <c r="M62" s="163"/>
      <c r="N62" s="163"/>
      <c r="O62" s="163"/>
      <c r="P62" s="163"/>
      <c r="Q62" s="163"/>
      <c r="R62" s="163"/>
    </row>
    <row r="63" spans="1:18" ht="17.25" x14ac:dyDescent="0.25">
      <c r="A63" s="656"/>
      <c r="B63" s="179"/>
      <c r="C63" s="10">
        <v>8</v>
      </c>
      <c r="D63" s="81" t="s">
        <v>182</v>
      </c>
      <c r="E63" s="81"/>
      <c r="F63" s="660"/>
      <c r="G63" s="661"/>
      <c r="H63" s="85"/>
      <c r="I63" s="85"/>
      <c r="J63" s="85"/>
      <c r="K63" s="162"/>
      <c r="L63" s="162"/>
      <c r="M63" s="162"/>
      <c r="N63" s="162"/>
      <c r="O63" s="162"/>
      <c r="P63" s="162"/>
      <c r="Q63" s="162"/>
      <c r="R63" s="162"/>
    </row>
    <row r="64" spans="1:18" ht="19.5" x14ac:dyDescent="0.3">
      <c r="C64" s="10">
        <v>9</v>
      </c>
      <c r="D64" s="549" t="s">
        <v>601</v>
      </c>
      <c r="E64" s="549"/>
      <c r="F64" s="662"/>
      <c r="G64" s="663"/>
      <c r="H64" s="548"/>
      <c r="I64" s="548"/>
      <c r="J64" s="548"/>
      <c r="K64" s="548"/>
      <c r="L64" s="548"/>
      <c r="M64" s="548"/>
      <c r="N64" s="548"/>
      <c r="O64" s="548"/>
      <c r="P64" s="548"/>
      <c r="Q64" s="548"/>
      <c r="R64" s="548"/>
    </row>
    <row r="67" spans="4:15" ht="15" customHeight="1" x14ac:dyDescent="0.25">
      <c r="D67" s="651" t="s">
        <v>78</v>
      </c>
      <c r="E67" s="559" t="s">
        <v>297</v>
      </c>
      <c r="F67" s="559" t="s">
        <v>83</v>
      </c>
      <c r="G67" s="559" t="s">
        <v>150</v>
      </c>
      <c r="H67" s="559" t="s">
        <v>151</v>
      </c>
      <c r="I67" s="559" t="s">
        <v>512</v>
      </c>
      <c r="J67" s="559" t="s">
        <v>534</v>
      </c>
      <c r="K67" s="559" t="s">
        <v>535</v>
      </c>
      <c r="L67" s="559" t="s">
        <v>537</v>
      </c>
      <c r="M67" s="559" t="s">
        <v>620</v>
      </c>
      <c r="N67" s="559" t="s">
        <v>591</v>
      </c>
      <c r="O67" s="559" t="s">
        <v>593</v>
      </c>
    </row>
    <row r="68" spans="4:15" x14ac:dyDescent="0.25">
      <c r="D68" s="652"/>
      <c r="E68" s="560" t="s">
        <v>24</v>
      </c>
      <c r="F68" s="560" t="s">
        <v>24</v>
      </c>
      <c r="G68" s="560" t="s">
        <v>24</v>
      </c>
      <c r="H68" s="560" t="s">
        <v>24</v>
      </c>
      <c r="I68" s="560" t="s">
        <v>24</v>
      </c>
      <c r="J68" s="560" t="s">
        <v>24</v>
      </c>
      <c r="K68" s="560" t="s">
        <v>24</v>
      </c>
      <c r="L68" s="560" t="s">
        <v>24</v>
      </c>
      <c r="M68" s="560" t="s">
        <v>24</v>
      </c>
      <c r="N68" s="560" t="s">
        <v>24</v>
      </c>
      <c r="O68" s="560" t="s">
        <v>24</v>
      </c>
    </row>
    <row r="69" spans="4:15" ht="15" customHeight="1" x14ac:dyDescent="0.25">
      <c r="D69" s="557"/>
      <c r="E69" s="558"/>
      <c r="F69" s="558"/>
      <c r="G69" s="558"/>
      <c r="H69" s="558"/>
      <c r="I69" s="558"/>
      <c r="J69" s="558"/>
      <c r="K69" s="558"/>
      <c r="L69" s="558"/>
      <c r="M69" s="558"/>
      <c r="N69" s="558"/>
      <c r="O69" s="558"/>
    </row>
    <row r="70" spans="4:15" x14ac:dyDescent="0.25">
      <c r="D70" s="556" t="s">
        <v>48</v>
      </c>
      <c r="E70" s="547">
        <f>SUM(H7:H19)</f>
        <v>0</v>
      </c>
      <c r="F70" s="547">
        <f>SUM(I7:I19)</f>
        <v>0</v>
      </c>
      <c r="G70" s="547">
        <f>SUM(J7:J19)</f>
        <v>0</v>
      </c>
      <c r="H70" s="547">
        <f t="shared" ref="H70:O70" si="0">SUM(K7:K19)</f>
        <v>0</v>
      </c>
      <c r="I70" s="547">
        <f t="shared" si="0"/>
        <v>0</v>
      </c>
      <c r="J70" s="547">
        <f t="shared" si="0"/>
        <v>0</v>
      </c>
      <c r="K70" s="547">
        <f t="shared" si="0"/>
        <v>0</v>
      </c>
      <c r="L70" s="547">
        <f t="shared" si="0"/>
        <v>0</v>
      </c>
      <c r="M70" s="547">
        <f t="shared" si="0"/>
        <v>0</v>
      </c>
      <c r="N70" s="547">
        <f t="shared" si="0"/>
        <v>0</v>
      </c>
      <c r="O70" s="547">
        <f t="shared" si="0"/>
        <v>0</v>
      </c>
    </row>
    <row r="71" spans="4:15" x14ac:dyDescent="0.25">
      <c r="D71" s="556" t="s">
        <v>47</v>
      </c>
      <c r="E71" s="547">
        <f>SUM(H21:H34)</f>
        <v>0</v>
      </c>
      <c r="F71" s="547">
        <f>SUM(I21:I34)</f>
        <v>0</v>
      </c>
      <c r="G71" s="547">
        <f>SUM(J21:J34)</f>
        <v>0</v>
      </c>
      <c r="H71" s="547">
        <f t="shared" ref="H71:O71" si="1">SUM(K21:K34)</f>
        <v>0</v>
      </c>
      <c r="I71" s="547">
        <f t="shared" si="1"/>
        <v>0</v>
      </c>
      <c r="J71" s="547">
        <f t="shared" si="1"/>
        <v>0</v>
      </c>
      <c r="K71" s="547">
        <f t="shared" si="1"/>
        <v>0</v>
      </c>
      <c r="L71" s="547">
        <f t="shared" si="1"/>
        <v>0</v>
      </c>
      <c r="M71" s="547">
        <f t="shared" si="1"/>
        <v>0</v>
      </c>
      <c r="N71" s="547">
        <f t="shared" si="1"/>
        <v>0</v>
      </c>
      <c r="O71" s="547">
        <f t="shared" si="1"/>
        <v>0</v>
      </c>
    </row>
    <row r="72" spans="4:15" x14ac:dyDescent="0.25">
      <c r="D72" s="556" t="s">
        <v>49</v>
      </c>
      <c r="E72" s="547">
        <f>SUM(H36:H53)</f>
        <v>0</v>
      </c>
      <c r="F72" s="547">
        <f>SUM(I36:I53)</f>
        <v>0</v>
      </c>
      <c r="G72" s="547">
        <f>SUM(J36:J53)</f>
        <v>0</v>
      </c>
      <c r="H72" s="547">
        <f t="shared" ref="H72:O72" si="2">SUM(K36:K53)</f>
        <v>0</v>
      </c>
      <c r="I72" s="547">
        <f t="shared" si="2"/>
        <v>0</v>
      </c>
      <c r="J72" s="547">
        <f t="shared" si="2"/>
        <v>0</v>
      </c>
      <c r="K72" s="547">
        <f t="shared" si="2"/>
        <v>0</v>
      </c>
      <c r="L72" s="547">
        <f t="shared" si="2"/>
        <v>0</v>
      </c>
      <c r="M72" s="547">
        <f t="shared" si="2"/>
        <v>0</v>
      </c>
      <c r="N72" s="547">
        <f t="shared" si="2"/>
        <v>0</v>
      </c>
      <c r="O72" s="547">
        <f t="shared" si="2"/>
        <v>0</v>
      </c>
    </row>
    <row r="73" spans="4:15" x14ac:dyDescent="0.25">
      <c r="D73" s="556" t="s">
        <v>37</v>
      </c>
      <c r="E73" s="547">
        <f>SUM(H55:H64)</f>
        <v>0</v>
      </c>
      <c r="F73" s="547">
        <f>SUM(I55:I64)</f>
        <v>0</v>
      </c>
      <c r="G73" s="547">
        <f>SUM(J55:J64)</f>
        <v>0</v>
      </c>
      <c r="H73" s="547">
        <f t="shared" ref="H73:O73" si="3">SUM(K55:K64)</f>
        <v>0</v>
      </c>
      <c r="I73" s="547">
        <f t="shared" si="3"/>
        <v>0</v>
      </c>
      <c r="J73" s="547">
        <f t="shared" si="3"/>
        <v>0</v>
      </c>
      <c r="K73" s="547">
        <f t="shared" si="3"/>
        <v>0</v>
      </c>
      <c r="L73" s="547">
        <f t="shared" si="3"/>
        <v>0</v>
      </c>
      <c r="M73" s="547">
        <f t="shared" si="3"/>
        <v>0</v>
      </c>
      <c r="N73" s="547">
        <f t="shared" si="3"/>
        <v>0</v>
      </c>
      <c r="O73" s="547">
        <f t="shared" si="3"/>
        <v>0</v>
      </c>
    </row>
    <row r="74" spans="4:15" x14ac:dyDescent="0.25">
      <c r="D74" s="556"/>
      <c r="E74" s="547"/>
      <c r="F74" s="547"/>
      <c r="G74" s="547"/>
      <c r="H74" s="547"/>
      <c r="I74" s="547"/>
      <c r="J74" s="547"/>
      <c r="K74" s="547"/>
      <c r="L74" s="547"/>
      <c r="M74" s="547"/>
      <c r="N74" s="547"/>
      <c r="O74" s="547"/>
    </row>
    <row r="75" spans="4:15" x14ac:dyDescent="0.25">
      <c r="D75" s="556" t="s">
        <v>7</v>
      </c>
      <c r="E75" s="547">
        <f>SUM(E70:E73)</f>
        <v>0</v>
      </c>
      <c r="F75" s="547">
        <f>SUM(F70:F73)</f>
        <v>0</v>
      </c>
      <c r="G75" s="547">
        <f>SUM(G70:G73)</f>
        <v>0</v>
      </c>
      <c r="H75" s="547">
        <f t="shared" ref="H75:O75" si="4">SUM(H70:H73)</f>
        <v>0</v>
      </c>
      <c r="I75" s="547">
        <f t="shared" si="4"/>
        <v>0</v>
      </c>
      <c r="J75" s="547">
        <f t="shared" si="4"/>
        <v>0</v>
      </c>
      <c r="K75" s="547">
        <f t="shared" si="4"/>
        <v>0</v>
      </c>
      <c r="L75" s="547">
        <f t="shared" si="4"/>
        <v>0</v>
      </c>
      <c r="M75" s="547">
        <f t="shared" si="4"/>
        <v>0</v>
      </c>
      <c r="N75" s="547">
        <f t="shared" si="4"/>
        <v>0</v>
      </c>
      <c r="O75" s="547">
        <f t="shared" si="4"/>
        <v>0</v>
      </c>
    </row>
  </sheetData>
  <sortState ref="D133:D649">
    <sortCondition ref="D649"/>
  </sortState>
  <mergeCells count="18">
    <mergeCell ref="H1:R1"/>
    <mergeCell ref="C1:E1"/>
    <mergeCell ref="F3:F6"/>
    <mergeCell ref="H5:R5"/>
    <mergeCell ref="H3:R3"/>
    <mergeCell ref="A46:A63"/>
    <mergeCell ref="C54:D54"/>
    <mergeCell ref="F55:G64"/>
    <mergeCell ref="C20:D20"/>
    <mergeCell ref="C3:D5"/>
    <mergeCell ref="E3:E6"/>
    <mergeCell ref="A7:A19"/>
    <mergeCell ref="A21:A45"/>
    <mergeCell ref="D67:D68"/>
    <mergeCell ref="F21:G34"/>
    <mergeCell ref="C35:D35"/>
    <mergeCell ref="G3:G6"/>
    <mergeCell ref="I45:J45"/>
  </mergeCells>
  <pageMargins left="0.9055118110236221" right="0.31496062992125984" top="0.19685039370078741" bottom="0" header="0.31496062992125984" footer="0.31496062992125984"/>
  <pageSetup paperSize="9" scale="75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8"/>
  <sheetViews>
    <sheetView topLeftCell="A35" workbookViewId="0">
      <pane xSplit="3" topLeftCell="D1" activePane="topRight" state="frozen"/>
      <selection activeCell="C7" sqref="C7"/>
      <selection pane="topRight" activeCell="F173" sqref="F173"/>
    </sheetView>
  </sheetViews>
  <sheetFormatPr defaultRowHeight="19.5" x14ac:dyDescent="0.25"/>
  <cols>
    <col min="1" max="1" width="6" style="4" customWidth="1"/>
    <col min="2" max="2" width="8.42578125" style="1" customWidth="1"/>
    <col min="3" max="3" width="39.140625" style="4" customWidth="1"/>
    <col min="4" max="4" width="10.5703125" style="1" customWidth="1"/>
    <col min="5" max="5" width="14.42578125" style="1" customWidth="1"/>
    <col min="6" max="6" width="10.42578125" style="48" customWidth="1"/>
    <col min="7" max="7" width="10.42578125" style="1" customWidth="1"/>
    <col min="8" max="8" width="14.85546875" style="1" customWidth="1"/>
    <col min="9" max="9" width="10.5703125" style="1" customWidth="1"/>
    <col min="10" max="10" width="12.7109375" style="1" customWidth="1"/>
    <col min="11" max="11" width="10.5703125" style="1" customWidth="1"/>
    <col min="12" max="12" width="14.140625" style="1" customWidth="1"/>
    <col min="13" max="13" width="10.5703125" style="1" customWidth="1"/>
    <col min="14" max="14" width="12.42578125" style="1" customWidth="1"/>
    <col min="15" max="15" width="8.7109375" style="1" customWidth="1"/>
    <col min="16" max="16" width="9.5703125" style="1" customWidth="1"/>
    <col min="17" max="17" width="8.7109375" style="4" customWidth="1"/>
    <col min="18" max="18" width="8" style="4" customWidth="1"/>
    <col min="19" max="19" width="10.85546875" style="188" customWidth="1"/>
    <col min="20" max="20" width="10.5703125" style="33" customWidth="1"/>
    <col min="21" max="21" width="15.7109375" style="31" customWidth="1"/>
    <col min="22" max="22" width="8.28515625" style="1" customWidth="1"/>
    <col min="23" max="23" width="19.28515625" style="1" customWidth="1"/>
    <col min="24" max="25" width="9.140625" style="1"/>
    <col min="26" max="26" width="37.140625" style="4" customWidth="1"/>
    <col min="27" max="28" width="9.140625" style="4"/>
    <col min="29" max="29" width="6.42578125" style="4" customWidth="1"/>
    <col min="30" max="16384" width="9.140625" style="4"/>
  </cols>
  <sheetData>
    <row r="1" spans="1:25" x14ac:dyDescent="0.25">
      <c r="C1" s="44" t="s">
        <v>26</v>
      </c>
      <c r="D1" s="746" t="s">
        <v>593</v>
      </c>
      <c r="E1" s="747"/>
      <c r="F1" s="47"/>
      <c r="G1" s="533"/>
      <c r="H1" s="52"/>
      <c r="I1" s="533"/>
      <c r="J1" s="533"/>
      <c r="K1" s="533"/>
      <c r="L1" s="533"/>
      <c r="M1" s="533"/>
      <c r="V1" s="7"/>
      <c r="W1" s="533"/>
    </row>
    <row r="2" spans="1:25" x14ac:dyDescent="0.25">
      <c r="C2" s="45" t="s">
        <v>27</v>
      </c>
      <c r="D2" s="748" t="s">
        <v>594</v>
      </c>
      <c r="E2" s="749"/>
      <c r="F2" s="49"/>
      <c r="G2" s="533"/>
      <c r="H2" s="533"/>
      <c r="I2" s="533"/>
      <c r="J2" s="533"/>
      <c r="K2" s="750"/>
      <c r="L2" s="750"/>
      <c r="M2" s="750"/>
      <c r="V2" s="7"/>
      <c r="W2" s="533"/>
    </row>
    <row r="3" spans="1:25" s="93" customFormat="1" x14ac:dyDescent="0.25">
      <c r="B3" s="94"/>
      <c r="C3" s="95"/>
      <c r="D3" s="96"/>
      <c r="E3" s="96"/>
      <c r="F3" s="97"/>
      <c r="G3" s="94"/>
      <c r="H3" s="94"/>
      <c r="I3" s="94"/>
      <c r="J3" s="94"/>
      <c r="K3" s="94"/>
      <c r="L3" s="94"/>
      <c r="M3" s="94"/>
      <c r="S3" s="189"/>
      <c r="T3" s="98"/>
      <c r="U3" s="99"/>
      <c r="V3" s="94"/>
      <c r="W3" s="94"/>
      <c r="X3" s="94"/>
      <c r="Y3" s="94"/>
    </row>
    <row r="4" spans="1:25" s="93" customFormat="1" x14ac:dyDescent="0.25">
      <c r="B4" s="94"/>
      <c r="C4" s="95"/>
      <c r="D4" s="96"/>
      <c r="E4" s="96"/>
      <c r="F4" s="97"/>
      <c r="G4" s="94"/>
      <c r="H4" s="94"/>
      <c r="I4" s="94"/>
      <c r="J4" s="94"/>
      <c r="K4" s="94"/>
      <c r="L4" s="94"/>
      <c r="M4" s="94"/>
      <c r="S4" s="189"/>
      <c r="T4" s="98"/>
      <c r="U4" s="99"/>
      <c r="V4" s="94"/>
      <c r="W4" s="94"/>
      <c r="X4" s="94"/>
      <c r="Y4" s="94"/>
    </row>
    <row r="5" spans="1:25" s="93" customFormat="1" x14ac:dyDescent="0.25">
      <c r="B5" s="94"/>
      <c r="C5" s="95"/>
      <c r="D5" s="96"/>
      <c r="E5" s="96"/>
      <c r="F5" s="97"/>
      <c r="G5" s="94"/>
      <c r="H5" s="94"/>
      <c r="I5" s="94"/>
      <c r="J5" s="94"/>
      <c r="K5" s="94"/>
      <c r="L5" s="94"/>
      <c r="M5" s="94"/>
      <c r="S5" s="189"/>
      <c r="T5" s="98"/>
      <c r="U5" s="99"/>
      <c r="V5" s="94"/>
      <c r="W5" s="94"/>
      <c r="X5" s="94"/>
      <c r="Y5" s="94"/>
    </row>
    <row r="6" spans="1:25" s="93" customFormat="1" x14ac:dyDescent="0.25">
      <c r="B6" s="94"/>
      <c r="C6" s="751"/>
      <c r="D6" s="751"/>
      <c r="E6" s="751"/>
      <c r="F6" s="97"/>
      <c r="G6" s="94"/>
      <c r="H6" s="94"/>
      <c r="I6" s="94"/>
      <c r="J6" s="94"/>
      <c r="K6" s="94"/>
      <c r="L6" s="94"/>
      <c r="M6" s="94"/>
      <c r="S6" s="189"/>
      <c r="T6" s="98"/>
      <c r="U6" s="99"/>
      <c r="V6" s="94"/>
      <c r="W6" s="94"/>
      <c r="X6" s="94"/>
      <c r="Y6" s="94"/>
    </row>
    <row r="7" spans="1:25" s="150" customFormat="1" x14ac:dyDescent="0.25">
      <c r="B7" s="152"/>
      <c r="C7" s="152"/>
      <c r="D7" s="152"/>
      <c r="E7" s="752" t="s">
        <v>25</v>
      </c>
      <c r="F7" s="752"/>
      <c r="G7" s="752"/>
      <c r="H7" s="752"/>
      <c r="I7" s="752"/>
      <c r="J7" s="752"/>
      <c r="K7" s="752"/>
      <c r="L7" s="752"/>
      <c r="M7" s="752"/>
      <c r="N7" s="752"/>
      <c r="O7" s="302"/>
      <c r="P7" s="302"/>
      <c r="Q7" s="302"/>
      <c r="R7" s="302"/>
      <c r="S7" s="303"/>
      <c r="T7" s="151"/>
      <c r="U7" s="16"/>
    </row>
    <row r="8" spans="1:25" x14ac:dyDescent="0.25">
      <c r="A8" s="14"/>
      <c r="B8" s="141"/>
      <c r="C8" s="340" t="s">
        <v>592</v>
      </c>
      <c r="D8" s="142"/>
      <c r="E8" s="753" t="s">
        <v>538</v>
      </c>
      <c r="F8" s="753"/>
      <c r="G8" s="753" t="s">
        <v>28</v>
      </c>
      <c r="H8" s="753"/>
      <c r="I8" s="753" t="s">
        <v>29</v>
      </c>
      <c r="J8" s="753"/>
      <c r="K8" s="753" t="s">
        <v>221</v>
      </c>
      <c r="L8" s="753"/>
      <c r="M8" s="753" t="s">
        <v>79</v>
      </c>
      <c r="N8" s="753"/>
      <c r="O8" s="341"/>
      <c r="P8" s="304"/>
      <c r="Q8" s="305"/>
      <c r="R8" s="305"/>
      <c r="S8" s="306" t="s">
        <v>7</v>
      </c>
      <c r="T8" s="105"/>
    </row>
    <row r="9" spans="1:25" ht="33.75" customHeight="1" x14ac:dyDescent="0.25">
      <c r="A9" s="14"/>
      <c r="B9" s="744" t="s">
        <v>2</v>
      </c>
      <c r="C9" s="744"/>
      <c r="D9" s="744"/>
      <c r="E9" s="745" t="s">
        <v>20</v>
      </c>
      <c r="F9" s="745"/>
      <c r="G9" s="745" t="s">
        <v>21</v>
      </c>
      <c r="H9" s="745"/>
      <c r="I9" s="745" t="s">
        <v>22</v>
      </c>
      <c r="J9" s="745"/>
      <c r="K9" s="745" t="s">
        <v>23</v>
      </c>
      <c r="L9" s="745"/>
      <c r="M9" s="745" t="s">
        <v>24</v>
      </c>
      <c r="N9" s="745"/>
      <c r="O9" s="734" t="s">
        <v>44</v>
      </c>
      <c r="P9" s="735"/>
      <c r="Q9" s="736" t="s">
        <v>46</v>
      </c>
      <c r="R9" s="736"/>
      <c r="S9" s="737" t="s">
        <v>31</v>
      </c>
      <c r="T9" s="739" t="s">
        <v>32</v>
      </c>
      <c r="W9" s="741" t="s">
        <v>75</v>
      </c>
      <c r="X9" s="742"/>
      <c r="Y9" s="743"/>
    </row>
    <row r="10" spans="1:25" ht="25.5" x14ac:dyDescent="0.25">
      <c r="A10" s="14"/>
      <c r="B10" s="534" t="s">
        <v>19</v>
      </c>
      <c r="C10" s="139" t="s">
        <v>8</v>
      </c>
      <c r="D10" s="140" t="s">
        <v>0</v>
      </c>
      <c r="E10" s="147" t="s">
        <v>6</v>
      </c>
      <c r="F10" s="148" t="s">
        <v>1</v>
      </c>
      <c r="G10" s="118" t="s">
        <v>6</v>
      </c>
      <c r="H10" s="149" t="s">
        <v>1</v>
      </c>
      <c r="I10" s="118" t="s">
        <v>6</v>
      </c>
      <c r="J10" s="149" t="s">
        <v>1</v>
      </c>
      <c r="K10" s="118" t="s">
        <v>6</v>
      </c>
      <c r="L10" s="149" t="s">
        <v>1</v>
      </c>
      <c r="M10" s="118" t="s">
        <v>6</v>
      </c>
      <c r="N10" s="331" t="s">
        <v>1</v>
      </c>
      <c r="O10" s="144" t="s">
        <v>6</v>
      </c>
      <c r="P10" s="115" t="s">
        <v>1</v>
      </c>
      <c r="Q10" s="113" t="s">
        <v>6</v>
      </c>
      <c r="R10" s="115" t="s">
        <v>1</v>
      </c>
      <c r="S10" s="738"/>
      <c r="T10" s="740"/>
      <c r="W10" s="19"/>
    </row>
    <row r="11" spans="1:25" x14ac:dyDescent="0.25">
      <c r="A11" s="14"/>
      <c r="B11" s="744" t="s">
        <v>48</v>
      </c>
      <c r="C11" s="744"/>
      <c r="D11" s="744"/>
      <c r="E11" s="257"/>
      <c r="F11" s="258"/>
      <c r="G11" s="254"/>
      <c r="H11" s="259"/>
      <c r="I11" s="254"/>
      <c r="J11" s="259"/>
      <c r="K11" s="254"/>
      <c r="L11" s="259"/>
      <c r="M11" s="254"/>
      <c r="N11" s="332"/>
      <c r="O11" s="322"/>
      <c r="P11" s="256"/>
      <c r="Q11" s="255"/>
      <c r="R11" s="197"/>
      <c r="S11" s="192"/>
      <c r="T11" s="106"/>
      <c r="W11" s="19"/>
    </row>
    <row r="12" spans="1:25" ht="45.75" hidden="1" customHeight="1" x14ac:dyDescent="0.25">
      <c r="A12" s="728" t="s">
        <v>4</v>
      </c>
      <c r="B12" s="145">
        <v>1</v>
      </c>
      <c r="C12" s="252" t="s">
        <v>225</v>
      </c>
      <c r="D12" s="146"/>
      <c r="E12" s="211"/>
      <c r="F12" s="433"/>
      <c r="G12" s="211"/>
      <c r="H12" s="434"/>
      <c r="I12" s="211"/>
      <c r="J12" s="434"/>
      <c r="K12" s="435"/>
      <c r="L12" s="434"/>
      <c r="M12" s="211"/>
      <c r="N12" s="436"/>
      <c r="O12" s="437"/>
      <c r="P12" s="115"/>
      <c r="Q12" s="116"/>
      <c r="R12" s="117">
        <f>Q12*D12</f>
        <v>0</v>
      </c>
      <c r="S12" s="428">
        <v>0</v>
      </c>
      <c r="T12" s="267">
        <f>S12*D12</f>
        <v>0</v>
      </c>
      <c r="U12" s="427"/>
      <c r="W12" s="19"/>
    </row>
    <row r="13" spans="1:25" hidden="1" x14ac:dyDescent="0.25">
      <c r="A13" s="729"/>
      <c r="B13" s="43">
        <v>2</v>
      </c>
      <c r="C13" s="221" t="s">
        <v>226</v>
      </c>
      <c r="D13" s="119"/>
      <c r="E13" s="211"/>
      <c r="F13" s="433"/>
      <c r="G13" s="211"/>
      <c r="H13" s="434"/>
      <c r="I13" s="211"/>
      <c r="J13" s="434"/>
      <c r="K13" s="211"/>
      <c r="L13" s="434"/>
      <c r="M13" s="211"/>
      <c r="N13" s="436"/>
      <c r="O13" s="437"/>
      <c r="P13" s="115"/>
      <c r="Q13" s="116"/>
      <c r="R13" s="117">
        <f t="shared" ref="R13:R17" si="0">Q13*D13</f>
        <v>0</v>
      </c>
      <c r="S13" s="192">
        <v>10</v>
      </c>
      <c r="T13" s="267">
        <f t="shared" ref="T13:T76" si="1">S13*D13</f>
        <v>0</v>
      </c>
      <c r="W13" s="4"/>
    </row>
    <row r="14" spans="1:25" hidden="1" x14ac:dyDescent="0.25">
      <c r="A14" s="729"/>
      <c r="B14" s="43">
        <v>3</v>
      </c>
      <c r="C14" s="221" t="s">
        <v>227</v>
      </c>
      <c r="D14" s="119"/>
      <c r="E14" s="211"/>
      <c r="F14" s="433"/>
      <c r="G14" s="211"/>
      <c r="H14" s="434"/>
      <c r="I14" s="211"/>
      <c r="J14" s="434"/>
      <c r="K14" s="211"/>
      <c r="L14" s="434"/>
      <c r="M14" s="211"/>
      <c r="N14" s="436"/>
      <c r="O14" s="437"/>
      <c r="P14" s="115"/>
      <c r="Q14" s="116"/>
      <c r="R14" s="117">
        <f t="shared" si="0"/>
        <v>0</v>
      </c>
      <c r="S14" s="192">
        <v>5</v>
      </c>
      <c r="T14" s="267">
        <f t="shared" si="1"/>
        <v>0</v>
      </c>
      <c r="W14" s="4"/>
    </row>
    <row r="15" spans="1:25" hidden="1" x14ac:dyDescent="0.25">
      <c r="A15" s="729"/>
      <c r="B15" s="43">
        <v>4</v>
      </c>
      <c r="C15" s="221" t="s">
        <v>510</v>
      </c>
      <c r="D15" s="119"/>
      <c r="E15" s="211"/>
      <c r="F15" s="433"/>
      <c r="G15" s="211"/>
      <c r="H15" s="434"/>
      <c r="I15" s="211"/>
      <c r="J15" s="434"/>
      <c r="K15" s="211"/>
      <c r="L15" s="434"/>
      <c r="M15" s="211"/>
      <c r="N15" s="436"/>
      <c r="O15" s="438"/>
      <c r="P15" s="115"/>
      <c r="Q15" s="116"/>
      <c r="R15" s="117"/>
      <c r="S15" s="192">
        <f>E15+G15+I15+K15+M15</f>
        <v>0</v>
      </c>
      <c r="T15" s="267"/>
      <c r="W15" s="4"/>
    </row>
    <row r="16" spans="1:25" hidden="1" x14ac:dyDescent="0.25">
      <c r="A16" s="729"/>
      <c r="B16" s="43">
        <v>5</v>
      </c>
      <c r="C16" s="221" t="s">
        <v>509</v>
      </c>
      <c r="D16" s="119"/>
      <c r="E16" s="211"/>
      <c r="F16" s="433"/>
      <c r="G16" s="211"/>
      <c r="H16" s="434"/>
      <c r="I16" s="211"/>
      <c r="J16" s="434"/>
      <c r="K16" s="211"/>
      <c r="L16" s="434"/>
      <c r="M16" s="211"/>
      <c r="N16" s="436"/>
      <c r="O16" s="438"/>
      <c r="P16" s="115"/>
      <c r="Q16" s="116"/>
      <c r="R16" s="117">
        <f t="shared" si="0"/>
        <v>0</v>
      </c>
      <c r="S16" s="192">
        <f>E16+G16+I16+K16+M16+Q16</f>
        <v>0</v>
      </c>
      <c r="T16" s="267">
        <f t="shared" si="1"/>
        <v>0</v>
      </c>
      <c r="W16" s="4"/>
    </row>
    <row r="17" spans="1:25" hidden="1" x14ac:dyDescent="0.25">
      <c r="A17" s="729"/>
      <c r="B17" s="43">
        <v>6</v>
      </c>
      <c r="C17" s="221" t="s">
        <v>511</v>
      </c>
      <c r="D17" s="119"/>
      <c r="E17" s="211"/>
      <c r="F17" s="433"/>
      <c r="G17" s="211"/>
      <c r="H17" s="434"/>
      <c r="I17" s="211"/>
      <c r="J17" s="434"/>
      <c r="K17" s="211"/>
      <c r="L17" s="434"/>
      <c r="M17" s="211"/>
      <c r="N17" s="436"/>
      <c r="O17" s="437"/>
      <c r="P17" s="115"/>
      <c r="Q17" s="116"/>
      <c r="R17" s="117">
        <f t="shared" si="0"/>
        <v>0</v>
      </c>
      <c r="S17" s="192">
        <f t="shared" ref="S17:S30" si="2">E17+G17+I17+K17+M17</f>
        <v>0</v>
      </c>
      <c r="T17" s="267">
        <f t="shared" si="1"/>
        <v>0</v>
      </c>
      <c r="W17" s="51"/>
    </row>
    <row r="18" spans="1:25" x14ac:dyDescent="0.25">
      <c r="A18" s="344"/>
      <c r="B18" s="730" t="s">
        <v>49</v>
      </c>
      <c r="C18" s="731"/>
      <c r="D18" s="731"/>
      <c r="E18" s="212"/>
      <c r="F18" s="213"/>
      <c r="G18" s="212"/>
      <c r="H18" s="212"/>
      <c r="I18" s="212"/>
      <c r="J18" s="212"/>
      <c r="K18" s="212"/>
      <c r="L18" s="212"/>
      <c r="M18" s="212"/>
      <c r="N18" s="334"/>
      <c r="O18" s="323"/>
      <c r="P18" s="253"/>
      <c r="Q18" s="196"/>
      <c r="R18" s="197">
        <f t="shared" ref="R18:R78" si="3">D18</f>
        <v>0</v>
      </c>
      <c r="S18" s="198"/>
      <c r="T18" s="267">
        <f t="shared" si="1"/>
        <v>0</v>
      </c>
      <c r="U18" s="447"/>
      <c r="W18" s="50"/>
      <c r="X18" s="4"/>
      <c r="Y18" s="4"/>
    </row>
    <row r="19" spans="1:25" ht="19.5" customHeight="1" x14ac:dyDescent="0.25">
      <c r="A19" s="732" t="s">
        <v>5</v>
      </c>
      <c r="B19" s="43">
        <v>7</v>
      </c>
      <c r="C19" s="221" t="s">
        <v>89</v>
      </c>
      <c r="D19" s="119">
        <v>4.8899999999999997</v>
      </c>
      <c r="E19" s="208">
        <v>3</v>
      </c>
      <c r="F19" s="209">
        <f>E19*D19</f>
        <v>14.669999999999998</v>
      </c>
      <c r="G19" s="208">
        <v>2</v>
      </c>
      <c r="H19" s="210">
        <f>G19*D19</f>
        <v>9.7799999999999994</v>
      </c>
      <c r="I19" s="208">
        <v>2</v>
      </c>
      <c r="J19" s="210">
        <f>I19*D19</f>
        <v>9.7799999999999994</v>
      </c>
      <c r="K19" s="208">
        <v>2</v>
      </c>
      <c r="L19" s="210">
        <f>K19*D19</f>
        <v>9.7799999999999994</v>
      </c>
      <c r="M19" s="208">
        <v>3</v>
      </c>
      <c r="N19" s="333">
        <f>M19*D19</f>
        <v>14.669999999999998</v>
      </c>
      <c r="O19" s="144"/>
      <c r="P19" s="115"/>
      <c r="Q19" s="116"/>
      <c r="R19" s="117">
        <f>Q19*D19</f>
        <v>0</v>
      </c>
      <c r="S19" s="192">
        <f>O19+E19+G19+I19+K19+M19</f>
        <v>12</v>
      </c>
      <c r="T19" s="267">
        <f t="shared" si="1"/>
        <v>58.679999999999993</v>
      </c>
      <c r="U19" s="447"/>
      <c r="W19" s="50"/>
      <c r="X19" s="4"/>
      <c r="Y19" s="4"/>
    </row>
    <row r="20" spans="1:25" x14ac:dyDescent="0.25">
      <c r="A20" s="732"/>
      <c r="B20" s="43">
        <v>8</v>
      </c>
      <c r="C20" s="221" t="s">
        <v>30</v>
      </c>
      <c r="D20" s="119">
        <v>1.39</v>
      </c>
      <c r="E20" s="208">
        <v>12</v>
      </c>
      <c r="F20" s="209">
        <f>E20*D20</f>
        <v>16.68</v>
      </c>
      <c r="G20" s="208">
        <v>8</v>
      </c>
      <c r="H20" s="210">
        <f>G20*D20</f>
        <v>11.12</v>
      </c>
      <c r="I20" s="208">
        <v>8</v>
      </c>
      <c r="J20" s="210">
        <f>I20*D20</f>
        <v>11.12</v>
      </c>
      <c r="K20" s="208">
        <v>6</v>
      </c>
      <c r="L20" s="210">
        <f>K20*D20</f>
        <v>8.34</v>
      </c>
      <c r="M20" s="208">
        <v>12</v>
      </c>
      <c r="N20" s="333">
        <f>M20*D20</f>
        <v>16.68</v>
      </c>
      <c r="O20" s="144"/>
      <c r="P20" s="115"/>
      <c r="Q20" s="116"/>
      <c r="R20" s="117">
        <f>Q20*D20</f>
        <v>0</v>
      </c>
      <c r="S20" s="192">
        <f>SUM(E20,G20,I20,K20,M20)</f>
        <v>46</v>
      </c>
      <c r="T20" s="267">
        <f t="shared" si="1"/>
        <v>63.94</v>
      </c>
      <c r="U20" s="447"/>
      <c r="W20" s="50"/>
      <c r="X20" s="4"/>
      <c r="Y20" s="4"/>
    </row>
    <row r="21" spans="1:25" s="108" customFormat="1" x14ac:dyDescent="0.25">
      <c r="A21" s="732"/>
      <c r="B21" s="723" t="s">
        <v>47</v>
      </c>
      <c r="C21" s="724"/>
      <c r="D21" s="724"/>
      <c r="E21" s="214"/>
      <c r="F21" s="213"/>
      <c r="G21" s="214"/>
      <c r="H21" s="212"/>
      <c r="I21" s="214"/>
      <c r="J21" s="212"/>
      <c r="K21" s="214"/>
      <c r="L21" s="212"/>
      <c r="M21" s="214"/>
      <c r="N21" s="334"/>
      <c r="O21" s="324"/>
      <c r="P21" s="253"/>
      <c r="Q21" s="199"/>
      <c r="R21" s="197">
        <f t="shared" si="3"/>
        <v>0</v>
      </c>
      <c r="S21" s="198"/>
      <c r="T21" s="267">
        <f t="shared" si="1"/>
        <v>0</v>
      </c>
      <c r="U21" s="448"/>
      <c r="V21" s="207"/>
      <c r="W21" s="110"/>
    </row>
    <row r="22" spans="1:25" ht="15.75" customHeight="1" x14ac:dyDescent="0.25">
      <c r="A22" s="732"/>
      <c r="B22" s="43">
        <v>9</v>
      </c>
      <c r="C22" s="220" t="s">
        <v>184</v>
      </c>
      <c r="D22" s="119">
        <v>9.58</v>
      </c>
      <c r="E22" s="208">
        <v>2</v>
      </c>
      <c r="F22" s="209">
        <f>E22*D22</f>
        <v>19.16</v>
      </c>
      <c r="G22" s="208">
        <v>4</v>
      </c>
      <c r="H22" s="210">
        <f>G22*D22</f>
        <v>38.32</v>
      </c>
      <c r="I22" s="208">
        <v>2</v>
      </c>
      <c r="J22" s="210">
        <f>I22*D22</f>
        <v>19.16</v>
      </c>
      <c r="K22" s="208">
        <v>1</v>
      </c>
      <c r="L22" s="210">
        <f>K22*D22</f>
        <v>9.58</v>
      </c>
      <c r="M22" s="208">
        <v>2</v>
      </c>
      <c r="N22" s="209">
        <f>M22*D22</f>
        <v>19.16</v>
      </c>
      <c r="O22" s="144"/>
      <c r="P22" s="115"/>
      <c r="Q22" s="116"/>
      <c r="R22" s="117">
        <f>Q22*D22</f>
        <v>0</v>
      </c>
      <c r="S22" s="192">
        <f>O22+E22+G22+I22+K22+M22</f>
        <v>11</v>
      </c>
      <c r="T22" s="267">
        <f t="shared" si="1"/>
        <v>105.38</v>
      </c>
      <c r="U22" s="447"/>
      <c r="W22" s="19"/>
      <c r="X22" s="4"/>
      <c r="Y22" s="4"/>
    </row>
    <row r="23" spans="1:25" x14ac:dyDescent="0.25">
      <c r="A23" s="732"/>
      <c r="B23" s="43">
        <v>10</v>
      </c>
      <c r="C23" s="222" t="s">
        <v>9</v>
      </c>
      <c r="D23" s="119">
        <v>10.69</v>
      </c>
      <c r="E23" s="208">
        <v>3</v>
      </c>
      <c r="F23" s="209">
        <f t="shared" ref="F23:F35" si="4">E23*D23</f>
        <v>32.07</v>
      </c>
      <c r="G23" s="211">
        <v>4</v>
      </c>
      <c r="H23" s="210">
        <f t="shared" ref="H23:H35" si="5">G23*D23</f>
        <v>42.76</v>
      </c>
      <c r="I23" s="208">
        <v>2</v>
      </c>
      <c r="J23" s="210">
        <f t="shared" ref="J23:J35" si="6">I23*D23</f>
        <v>21.38</v>
      </c>
      <c r="K23" s="208">
        <v>3</v>
      </c>
      <c r="L23" s="210">
        <f t="shared" ref="L23:L35" si="7">K23*D23</f>
        <v>32.07</v>
      </c>
      <c r="M23" s="208">
        <v>5</v>
      </c>
      <c r="N23" s="209">
        <f t="shared" ref="N23:N35" si="8">M23*D23</f>
        <v>53.449999999999996</v>
      </c>
      <c r="O23" s="144"/>
      <c r="P23" s="115"/>
      <c r="Q23" s="116"/>
      <c r="R23" s="117">
        <f t="shared" ref="R23:R35" si="9">Q23*D23</f>
        <v>0</v>
      </c>
      <c r="S23" s="192">
        <f t="shared" si="2"/>
        <v>17</v>
      </c>
      <c r="T23" s="267">
        <f t="shared" si="1"/>
        <v>181.73</v>
      </c>
      <c r="U23" s="447"/>
      <c r="W23" s="19"/>
      <c r="X23" s="4"/>
      <c r="Y23" s="4"/>
    </row>
    <row r="24" spans="1:25" x14ac:dyDescent="0.25">
      <c r="A24" s="732"/>
      <c r="B24" s="43">
        <v>11</v>
      </c>
      <c r="C24" s="222" t="s">
        <v>10</v>
      </c>
      <c r="D24" s="119">
        <v>6.89</v>
      </c>
      <c r="E24" s="208">
        <v>3</v>
      </c>
      <c r="F24" s="209">
        <f t="shared" si="4"/>
        <v>20.669999999999998</v>
      </c>
      <c r="G24" s="208">
        <v>4</v>
      </c>
      <c r="H24" s="210">
        <f t="shared" si="5"/>
        <v>27.56</v>
      </c>
      <c r="I24" s="208">
        <v>3</v>
      </c>
      <c r="J24" s="210">
        <f t="shared" si="6"/>
        <v>20.669999999999998</v>
      </c>
      <c r="K24" s="208">
        <v>1</v>
      </c>
      <c r="L24" s="210">
        <f t="shared" si="7"/>
        <v>6.89</v>
      </c>
      <c r="M24" s="208">
        <v>2</v>
      </c>
      <c r="N24" s="209">
        <f t="shared" si="8"/>
        <v>13.78</v>
      </c>
      <c r="O24" s="144"/>
      <c r="P24" s="115"/>
      <c r="Q24" s="116"/>
      <c r="R24" s="117">
        <f t="shared" si="9"/>
        <v>0</v>
      </c>
      <c r="S24" s="192">
        <f>E24+G24+I24+K24+M24+O24</f>
        <v>13</v>
      </c>
      <c r="T24" s="267">
        <f t="shared" si="1"/>
        <v>89.57</v>
      </c>
      <c r="U24" s="447"/>
      <c r="W24" s="19"/>
      <c r="X24" s="536"/>
      <c r="Y24" s="20"/>
    </row>
    <row r="25" spans="1:25" x14ac:dyDescent="0.25">
      <c r="A25" s="732"/>
      <c r="B25" s="43">
        <v>12</v>
      </c>
      <c r="C25" s="222" t="s">
        <v>265</v>
      </c>
      <c r="D25" s="119">
        <v>2.99</v>
      </c>
      <c r="E25" s="208">
        <v>1</v>
      </c>
      <c r="F25" s="209">
        <f t="shared" si="4"/>
        <v>2.99</v>
      </c>
      <c r="G25" s="208">
        <v>0</v>
      </c>
      <c r="H25" s="210">
        <f t="shared" si="5"/>
        <v>0</v>
      </c>
      <c r="I25" s="208">
        <v>1</v>
      </c>
      <c r="J25" s="210">
        <f t="shared" si="6"/>
        <v>2.99</v>
      </c>
      <c r="K25" s="208">
        <v>1</v>
      </c>
      <c r="L25" s="210">
        <f t="shared" si="7"/>
        <v>2.99</v>
      </c>
      <c r="M25" s="208">
        <v>1</v>
      </c>
      <c r="N25" s="209">
        <f t="shared" si="8"/>
        <v>2.99</v>
      </c>
      <c r="O25" s="144"/>
      <c r="P25" s="115"/>
      <c r="Q25" s="116"/>
      <c r="R25" s="117">
        <f t="shared" si="9"/>
        <v>0</v>
      </c>
      <c r="S25" s="192">
        <f t="shared" si="2"/>
        <v>4</v>
      </c>
      <c r="T25" s="267">
        <f t="shared" si="1"/>
        <v>11.96</v>
      </c>
      <c r="U25" s="447"/>
      <c r="W25" s="19"/>
      <c r="X25" s="536"/>
      <c r="Y25" s="20"/>
    </row>
    <row r="26" spans="1:25" ht="25.5" x14ac:dyDescent="0.25">
      <c r="A26" s="732"/>
      <c r="B26" s="43">
        <v>13</v>
      </c>
      <c r="C26" s="222" t="s">
        <v>185</v>
      </c>
      <c r="D26" s="119">
        <v>3.79</v>
      </c>
      <c r="E26" s="208">
        <v>0</v>
      </c>
      <c r="F26" s="209">
        <f t="shared" si="4"/>
        <v>0</v>
      </c>
      <c r="G26" s="208">
        <v>4</v>
      </c>
      <c r="H26" s="210">
        <f t="shared" si="5"/>
        <v>15.16</v>
      </c>
      <c r="I26" s="208">
        <v>2</v>
      </c>
      <c r="J26" s="210">
        <f t="shared" si="6"/>
        <v>7.58</v>
      </c>
      <c r="K26" s="208">
        <v>3</v>
      </c>
      <c r="L26" s="210">
        <f t="shared" si="7"/>
        <v>11.370000000000001</v>
      </c>
      <c r="M26" s="208">
        <v>2</v>
      </c>
      <c r="N26" s="209">
        <f t="shared" si="8"/>
        <v>7.58</v>
      </c>
      <c r="O26" s="144"/>
      <c r="P26" s="115"/>
      <c r="Q26" s="116"/>
      <c r="R26" s="117">
        <f t="shared" si="9"/>
        <v>0</v>
      </c>
      <c r="S26" s="192">
        <f>E26+G26+I26+K26+M26</f>
        <v>11</v>
      </c>
      <c r="T26" s="267">
        <f t="shared" si="1"/>
        <v>41.69</v>
      </c>
      <c r="U26" s="447"/>
      <c r="W26" s="19"/>
      <c r="X26" s="536"/>
      <c r="Y26" s="20"/>
    </row>
    <row r="27" spans="1:25" x14ac:dyDescent="0.25">
      <c r="A27" s="732"/>
      <c r="B27" s="43">
        <v>14</v>
      </c>
      <c r="C27" s="220" t="s">
        <v>13</v>
      </c>
      <c r="D27" s="119">
        <v>3.29</v>
      </c>
      <c r="E27" s="208">
        <v>6</v>
      </c>
      <c r="F27" s="209">
        <f t="shared" si="4"/>
        <v>19.740000000000002</v>
      </c>
      <c r="G27" s="208">
        <v>4</v>
      </c>
      <c r="H27" s="210">
        <f t="shared" si="5"/>
        <v>13.16</v>
      </c>
      <c r="I27" s="208">
        <v>2</v>
      </c>
      <c r="J27" s="210">
        <f t="shared" si="6"/>
        <v>6.58</v>
      </c>
      <c r="K27" s="208">
        <v>2</v>
      </c>
      <c r="L27" s="210">
        <f t="shared" si="7"/>
        <v>6.58</v>
      </c>
      <c r="M27" s="208">
        <v>6</v>
      </c>
      <c r="N27" s="209">
        <f t="shared" si="8"/>
        <v>19.740000000000002</v>
      </c>
      <c r="O27" s="144"/>
      <c r="P27" s="115"/>
      <c r="Q27" s="116"/>
      <c r="R27" s="117">
        <f t="shared" si="9"/>
        <v>0</v>
      </c>
      <c r="S27" s="192">
        <f t="shared" si="2"/>
        <v>20</v>
      </c>
      <c r="T27" s="267">
        <f t="shared" si="1"/>
        <v>65.8</v>
      </c>
      <c r="U27" s="447"/>
      <c r="W27" s="19"/>
      <c r="X27" s="536"/>
      <c r="Y27" s="20"/>
    </row>
    <row r="28" spans="1:25" ht="23.25" customHeight="1" x14ac:dyDescent="0.25">
      <c r="A28" s="732"/>
      <c r="B28" s="43">
        <v>15</v>
      </c>
      <c r="C28" s="220" t="s">
        <v>267</v>
      </c>
      <c r="D28" s="119">
        <v>1.99</v>
      </c>
      <c r="E28" s="208">
        <v>8</v>
      </c>
      <c r="F28" s="209">
        <f t="shared" si="4"/>
        <v>15.92</v>
      </c>
      <c r="G28" s="208">
        <v>1</v>
      </c>
      <c r="H28" s="210">
        <f t="shared" si="5"/>
        <v>1.99</v>
      </c>
      <c r="I28" s="208">
        <v>10</v>
      </c>
      <c r="J28" s="210">
        <f t="shared" si="6"/>
        <v>19.899999999999999</v>
      </c>
      <c r="K28" s="208">
        <v>3</v>
      </c>
      <c r="L28" s="210">
        <f t="shared" si="7"/>
        <v>5.97</v>
      </c>
      <c r="M28" s="208">
        <v>4</v>
      </c>
      <c r="N28" s="209">
        <f t="shared" si="8"/>
        <v>7.96</v>
      </c>
      <c r="O28" s="144"/>
      <c r="P28" s="115"/>
      <c r="Q28" s="116"/>
      <c r="R28" s="117">
        <f t="shared" si="9"/>
        <v>0</v>
      </c>
      <c r="S28" s="192">
        <f>E28+G28+I28+K28+M28</f>
        <v>26</v>
      </c>
      <c r="T28" s="267">
        <f t="shared" si="1"/>
        <v>51.74</v>
      </c>
      <c r="U28" s="447"/>
      <c r="W28" s="19"/>
      <c r="X28" s="536"/>
      <c r="Y28" s="20"/>
    </row>
    <row r="29" spans="1:25" ht="23.25" customHeight="1" x14ac:dyDescent="0.25">
      <c r="A29" s="732"/>
      <c r="B29" s="43">
        <v>16</v>
      </c>
      <c r="C29" s="220" t="s">
        <v>16</v>
      </c>
      <c r="D29" s="119">
        <v>2.89</v>
      </c>
      <c r="E29" s="208">
        <v>0</v>
      </c>
      <c r="F29" s="209">
        <f t="shared" si="4"/>
        <v>0</v>
      </c>
      <c r="G29" s="208">
        <v>1</v>
      </c>
      <c r="H29" s="210">
        <f t="shared" si="5"/>
        <v>2.89</v>
      </c>
      <c r="I29" s="208">
        <v>2</v>
      </c>
      <c r="J29" s="210">
        <f t="shared" si="6"/>
        <v>5.78</v>
      </c>
      <c r="K29" s="208">
        <v>2</v>
      </c>
      <c r="L29" s="210">
        <f t="shared" si="7"/>
        <v>5.78</v>
      </c>
      <c r="M29" s="208">
        <v>0</v>
      </c>
      <c r="N29" s="209">
        <f t="shared" si="8"/>
        <v>0</v>
      </c>
      <c r="O29" s="144"/>
      <c r="P29" s="115"/>
      <c r="Q29" s="116"/>
      <c r="R29" s="117">
        <f t="shared" si="9"/>
        <v>0</v>
      </c>
      <c r="S29" s="192">
        <f>E29+G29+I29+K29+M29</f>
        <v>5</v>
      </c>
      <c r="T29" s="267">
        <f t="shared" si="1"/>
        <v>14.450000000000001</v>
      </c>
      <c r="U29" s="447"/>
      <c r="W29" s="19"/>
      <c r="X29" s="536"/>
      <c r="Y29" s="20"/>
    </row>
    <row r="30" spans="1:25" x14ac:dyDescent="0.25">
      <c r="A30" s="732"/>
      <c r="B30" s="43">
        <v>17</v>
      </c>
      <c r="C30" s="222" t="s">
        <v>586</v>
      </c>
      <c r="D30" s="119">
        <v>1.99</v>
      </c>
      <c r="E30" s="208">
        <v>0</v>
      </c>
      <c r="F30" s="209">
        <f t="shared" si="4"/>
        <v>0</v>
      </c>
      <c r="G30" s="208">
        <v>1</v>
      </c>
      <c r="H30" s="210">
        <f t="shared" si="5"/>
        <v>1.99</v>
      </c>
      <c r="I30" s="208">
        <v>0</v>
      </c>
      <c r="J30" s="210">
        <f t="shared" si="6"/>
        <v>0</v>
      </c>
      <c r="K30" s="208">
        <v>2</v>
      </c>
      <c r="L30" s="210">
        <f t="shared" si="7"/>
        <v>3.98</v>
      </c>
      <c r="M30" s="208">
        <v>0</v>
      </c>
      <c r="N30" s="209">
        <f t="shared" si="8"/>
        <v>0</v>
      </c>
      <c r="O30" s="144"/>
      <c r="P30" s="115"/>
      <c r="Q30" s="116"/>
      <c r="R30" s="117">
        <f t="shared" si="9"/>
        <v>0</v>
      </c>
      <c r="S30" s="192">
        <f t="shared" si="2"/>
        <v>3</v>
      </c>
      <c r="T30" s="267">
        <f t="shared" si="1"/>
        <v>5.97</v>
      </c>
      <c r="U30" s="447"/>
      <c r="W30" s="19"/>
      <c r="X30" s="536"/>
      <c r="Y30" s="20"/>
    </row>
    <row r="31" spans="1:25" x14ac:dyDescent="0.25">
      <c r="A31" s="732"/>
      <c r="B31" s="43">
        <v>19</v>
      </c>
      <c r="C31" s="222" t="s">
        <v>587</v>
      </c>
      <c r="D31" s="119">
        <v>2.89</v>
      </c>
      <c r="E31" s="208">
        <v>0</v>
      </c>
      <c r="F31" s="209">
        <f t="shared" si="4"/>
        <v>0</v>
      </c>
      <c r="G31" s="208">
        <v>1</v>
      </c>
      <c r="H31" s="210">
        <f t="shared" si="5"/>
        <v>2.89</v>
      </c>
      <c r="I31" s="208">
        <v>0</v>
      </c>
      <c r="J31" s="210">
        <f t="shared" si="6"/>
        <v>0</v>
      </c>
      <c r="K31" s="208">
        <v>0</v>
      </c>
      <c r="L31" s="210">
        <f t="shared" si="7"/>
        <v>0</v>
      </c>
      <c r="M31" s="208">
        <v>4</v>
      </c>
      <c r="N31" s="209">
        <f t="shared" si="8"/>
        <v>11.56</v>
      </c>
      <c r="O31" s="144"/>
      <c r="P31" s="115"/>
      <c r="Q31" s="116"/>
      <c r="R31" s="117">
        <f t="shared" si="9"/>
        <v>0</v>
      </c>
      <c r="S31" s="192">
        <f>E31+G31+I31+K31+M31</f>
        <v>5</v>
      </c>
      <c r="T31" s="267">
        <f t="shared" si="1"/>
        <v>14.450000000000001</v>
      </c>
      <c r="U31" s="447"/>
      <c r="W31" s="19"/>
      <c r="X31" s="536"/>
      <c r="Y31" s="20"/>
    </row>
    <row r="32" spans="1:25" x14ac:dyDescent="0.25">
      <c r="A32" s="732"/>
      <c r="B32" s="43">
        <v>20</v>
      </c>
      <c r="C32" s="222" t="s">
        <v>588</v>
      </c>
      <c r="D32" s="119">
        <v>2.95</v>
      </c>
      <c r="E32" s="208">
        <v>8</v>
      </c>
      <c r="F32" s="209">
        <f t="shared" si="4"/>
        <v>23.6</v>
      </c>
      <c r="G32" s="208">
        <v>8</v>
      </c>
      <c r="H32" s="210">
        <f t="shared" si="5"/>
        <v>23.6</v>
      </c>
      <c r="I32" s="208">
        <v>4</v>
      </c>
      <c r="J32" s="210">
        <f t="shared" si="6"/>
        <v>11.8</v>
      </c>
      <c r="K32" s="208">
        <v>4</v>
      </c>
      <c r="L32" s="210">
        <f t="shared" si="7"/>
        <v>11.8</v>
      </c>
      <c r="M32" s="208">
        <v>8</v>
      </c>
      <c r="N32" s="209">
        <f t="shared" si="8"/>
        <v>23.6</v>
      </c>
      <c r="O32" s="144"/>
      <c r="P32" s="115"/>
      <c r="Q32" s="116"/>
      <c r="R32" s="117">
        <f t="shared" si="9"/>
        <v>0</v>
      </c>
      <c r="S32" s="192">
        <f>E32+G32+I32+K32+M32</f>
        <v>32</v>
      </c>
      <c r="T32" s="267">
        <f t="shared" si="1"/>
        <v>94.4</v>
      </c>
      <c r="U32" s="447"/>
      <c r="W32" s="19"/>
      <c r="X32" s="536"/>
      <c r="Y32" s="20"/>
    </row>
    <row r="33" spans="1:25" x14ac:dyDescent="0.25">
      <c r="A33" s="732"/>
      <c r="B33" s="43">
        <v>21</v>
      </c>
      <c r="C33" s="222" t="s">
        <v>18</v>
      </c>
      <c r="D33" s="119">
        <v>1.39</v>
      </c>
      <c r="E33" s="208">
        <v>2</v>
      </c>
      <c r="F33" s="209">
        <f t="shared" si="4"/>
        <v>2.78</v>
      </c>
      <c r="G33" s="208">
        <v>1</v>
      </c>
      <c r="H33" s="210">
        <f t="shared" si="5"/>
        <v>1.39</v>
      </c>
      <c r="I33" s="208">
        <v>1</v>
      </c>
      <c r="J33" s="210">
        <f t="shared" si="6"/>
        <v>1.39</v>
      </c>
      <c r="K33" s="208">
        <v>2</v>
      </c>
      <c r="L33" s="210">
        <f t="shared" si="7"/>
        <v>2.78</v>
      </c>
      <c r="M33" s="208">
        <v>2</v>
      </c>
      <c r="N33" s="209">
        <f t="shared" si="8"/>
        <v>2.78</v>
      </c>
      <c r="O33" s="144"/>
      <c r="P33" s="115"/>
      <c r="Q33" s="116"/>
      <c r="R33" s="117">
        <f t="shared" si="9"/>
        <v>0</v>
      </c>
      <c r="S33" s="192">
        <f>E33+G33+I33+K33+M33</f>
        <v>8</v>
      </c>
      <c r="T33" s="267">
        <f t="shared" si="1"/>
        <v>11.12</v>
      </c>
      <c r="U33" s="447"/>
      <c r="W33" s="19"/>
      <c r="X33" s="536"/>
      <c r="Y33" s="20"/>
    </row>
    <row r="34" spans="1:25" x14ac:dyDescent="0.25">
      <c r="A34" s="732"/>
      <c r="B34" s="43">
        <v>22</v>
      </c>
      <c r="C34" s="220" t="s">
        <v>266</v>
      </c>
      <c r="D34" s="119">
        <v>2.89</v>
      </c>
      <c r="E34" s="208">
        <v>0</v>
      </c>
      <c r="F34" s="209">
        <f t="shared" si="4"/>
        <v>0</v>
      </c>
      <c r="G34" s="208">
        <v>1</v>
      </c>
      <c r="H34" s="210">
        <f t="shared" si="5"/>
        <v>2.89</v>
      </c>
      <c r="I34" s="208">
        <v>0</v>
      </c>
      <c r="J34" s="210">
        <f t="shared" si="6"/>
        <v>0</v>
      </c>
      <c r="K34" s="208">
        <v>1</v>
      </c>
      <c r="L34" s="210">
        <f t="shared" si="7"/>
        <v>2.89</v>
      </c>
      <c r="M34" s="208">
        <v>1</v>
      </c>
      <c r="N34" s="209">
        <f t="shared" si="8"/>
        <v>2.89</v>
      </c>
      <c r="O34" s="144"/>
      <c r="P34" s="115"/>
      <c r="Q34" s="116"/>
      <c r="R34" s="117">
        <f t="shared" si="9"/>
        <v>0</v>
      </c>
      <c r="S34" s="192">
        <f>SUM(E34,G34,I34,K34,M34)</f>
        <v>3</v>
      </c>
      <c r="T34" s="267">
        <f t="shared" si="1"/>
        <v>8.67</v>
      </c>
      <c r="U34" s="447"/>
      <c r="W34" s="19"/>
      <c r="X34" s="536"/>
      <c r="Y34" s="20"/>
    </row>
    <row r="35" spans="1:25" x14ac:dyDescent="0.25">
      <c r="A35" s="732"/>
      <c r="B35" s="43">
        <v>24</v>
      </c>
      <c r="C35" s="222" t="s">
        <v>182</v>
      </c>
      <c r="D35" s="119">
        <v>2.79</v>
      </c>
      <c r="E35" s="208">
        <v>0</v>
      </c>
      <c r="F35" s="209">
        <f t="shared" si="4"/>
        <v>0</v>
      </c>
      <c r="G35" s="208">
        <v>2</v>
      </c>
      <c r="H35" s="210">
        <f t="shared" si="5"/>
        <v>5.58</v>
      </c>
      <c r="I35" s="208">
        <v>2</v>
      </c>
      <c r="J35" s="210">
        <f t="shared" si="6"/>
        <v>5.58</v>
      </c>
      <c r="K35" s="208">
        <v>0</v>
      </c>
      <c r="L35" s="210">
        <f t="shared" si="7"/>
        <v>0</v>
      </c>
      <c r="M35" s="208">
        <v>2</v>
      </c>
      <c r="N35" s="209">
        <f t="shared" si="8"/>
        <v>5.58</v>
      </c>
      <c r="O35" s="144"/>
      <c r="P35" s="115"/>
      <c r="Q35" s="116"/>
      <c r="R35" s="117">
        <f t="shared" si="9"/>
        <v>0</v>
      </c>
      <c r="S35" s="192">
        <f>SUM(E35,G35,I35,K35,M35,O35)</f>
        <v>6</v>
      </c>
      <c r="T35" s="267">
        <f t="shared" si="1"/>
        <v>16.740000000000002</v>
      </c>
      <c r="U35" s="447"/>
      <c r="W35" s="19"/>
      <c r="X35" s="536"/>
      <c r="Y35" s="20"/>
    </row>
    <row r="36" spans="1:25" s="108" customFormat="1" x14ac:dyDescent="0.25">
      <c r="A36" s="732"/>
      <c r="B36" s="723" t="s">
        <v>49</v>
      </c>
      <c r="C36" s="724"/>
      <c r="D36" s="724"/>
      <c r="E36" s="212"/>
      <c r="F36" s="213"/>
      <c r="G36" s="212"/>
      <c r="H36" s="212"/>
      <c r="I36" s="212"/>
      <c r="J36" s="212"/>
      <c r="K36" s="212"/>
      <c r="L36" s="212"/>
      <c r="M36" s="212"/>
      <c r="N36" s="334"/>
      <c r="O36" s="324"/>
      <c r="P36" s="253"/>
      <c r="Q36" s="199"/>
      <c r="R36" s="117">
        <f t="shared" si="3"/>
        <v>0</v>
      </c>
      <c r="S36" s="198"/>
      <c r="T36" s="267">
        <f t="shared" si="1"/>
        <v>0</v>
      </c>
      <c r="U36" s="448"/>
      <c r="V36" s="207"/>
      <c r="W36" s="110"/>
      <c r="X36" s="111"/>
      <c r="Y36" s="112"/>
    </row>
    <row r="37" spans="1:25" ht="15" customHeight="1" x14ac:dyDescent="0.25">
      <c r="A37" s="732"/>
      <c r="B37" s="43">
        <v>25</v>
      </c>
      <c r="C37" s="221" t="s">
        <v>58</v>
      </c>
      <c r="D37" s="119">
        <v>2.59</v>
      </c>
      <c r="E37" s="208">
        <v>5</v>
      </c>
      <c r="F37" s="209">
        <f>E37*D37</f>
        <v>12.95</v>
      </c>
      <c r="G37" s="208">
        <v>5</v>
      </c>
      <c r="H37" s="210">
        <f>G37*D37</f>
        <v>12.95</v>
      </c>
      <c r="I37" s="208">
        <v>4</v>
      </c>
      <c r="J37" s="210">
        <f>I37*D37</f>
        <v>10.36</v>
      </c>
      <c r="K37" s="208">
        <v>3</v>
      </c>
      <c r="L37" s="210">
        <f>K37*D37</f>
        <v>7.77</v>
      </c>
      <c r="M37" s="208">
        <v>6</v>
      </c>
      <c r="N37" s="333">
        <f>M37*D37</f>
        <v>15.54</v>
      </c>
      <c r="O37" s="144"/>
      <c r="P37" s="115"/>
      <c r="Q37" s="116"/>
      <c r="R37" s="117">
        <f t="shared" ref="R37:R43" si="10">Q37*D37</f>
        <v>0</v>
      </c>
      <c r="S37" s="192">
        <f>E37+G37+I37+K37+M37</f>
        <v>23</v>
      </c>
      <c r="T37" s="267">
        <f t="shared" si="1"/>
        <v>59.569999999999993</v>
      </c>
      <c r="U37" s="447"/>
      <c r="W37" s="19"/>
      <c r="X37" s="536"/>
      <c r="Y37" s="20"/>
    </row>
    <row r="38" spans="1:25" x14ac:dyDescent="0.25">
      <c r="A38" s="732"/>
      <c r="B38" s="43">
        <v>26</v>
      </c>
      <c r="C38" s="221" t="s">
        <v>590</v>
      </c>
      <c r="D38" s="119">
        <v>5.39</v>
      </c>
      <c r="E38" s="208">
        <v>3</v>
      </c>
      <c r="F38" s="209">
        <f t="shared" ref="F38:F43" si="11">E38*D38</f>
        <v>16.169999999999998</v>
      </c>
      <c r="G38" s="208">
        <v>1</v>
      </c>
      <c r="H38" s="210">
        <f t="shared" ref="H38:H43" si="12">G38*D38</f>
        <v>5.39</v>
      </c>
      <c r="I38" s="208">
        <v>2</v>
      </c>
      <c r="J38" s="210">
        <f t="shared" ref="J38:J56" si="13">I38*D38</f>
        <v>10.78</v>
      </c>
      <c r="K38" s="208">
        <v>2</v>
      </c>
      <c r="L38" s="210">
        <f t="shared" ref="L38:L43" si="14">K38*D38</f>
        <v>10.78</v>
      </c>
      <c r="M38" s="208">
        <v>0</v>
      </c>
      <c r="N38" s="333">
        <f t="shared" ref="N38:N43" si="15">M38*D38</f>
        <v>0</v>
      </c>
      <c r="O38" s="144"/>
      <c r="P38" s="115"/>
      <c r="Q38" s="116"/>
      <c r="R38" s="117">
        <f t="shared" si="10"/>
        <v>0</v>
      </c>
      <c r="S38" s="192">
        <f>E38+G38+I38+K38+M38</f>
        <v>8</v>
      </c>
      <c r="T38" s="267">
        <f t="shared" si="1"/>
        <v>43.12</v>
      </c>
      <c r="U38" s="447"/>
      <c r="W38" s="19"/>
      <c r="X38" s="536"/>
      <c r="Y38" s="20"/>
    </row>
    <row r="39" spans="1:25" x14ac:dyDescent="0.25">
      <c r="A39" s="732"/>
      <c r="B39" s="43">
        <v>27</v>
      </c>
      <c r="C39" s="221" t="s">
        <v>268</v>
      </c>
      <c r="D39" s="119">
        <v>9.98</v>
      </c>
      <c r="E39" s="208">
        <v>5</v>
      </c>
      <c r="F39" s="209">
        <f t="shared" si="11"/>
        <v>49.900000000000006</v>
      </c>
      <c r="G39" s="208">
        <v>5</v>
      </c>
      <c r="H39" s="210">
        <f t="shared" si="12"/>
        <v>49.900000000000006</v>
      </c>
      <c r="I39" s="208">
        <v>4</v>
      </c>
      <c r="J39" s="210">
        <f t="shared" si="13"/>
        <v>39.92</v>
      </c>
      <c r="K39" s="208">
        <v>6</v>
      </c>
      <c r="L39" s="210">
        <f t="shared" si="14"/>
        <v>59.88</v>
      </c>
      <c r="M39" s="208">
        <v>6</v>
      </c>
      <c r="N39" s="333">
        <f t="shared" si="15"/>
        <v>59.88</v>
      </c>
      <c r="O39" s="144"/>
      <c r="P39" s="115"/>
      <c r="Q39" s="116"/>
      <c r="R39" s="117">
        <f t="shared" si="10"/>
        <v>0</v>
      </c>
      <c r="S39" s="192">
        <f>SUM(E39,G39,I39,K39,M39,O39)</f>
        <v>26</v>
      </c>
      <c r="T39" s="267">
        <f t="shared" si="1"/>
        <v>259.48</v>
      </c>
      <c r="U39" s="447"/>
      <c r="W39" s="19">
        <f>11-6</f>
        <v>5</v>
      </c>
      <c r="X39" s="536"/>
      <c r="Y39" s="20"/>
    </row>
    <row r="40" spans="1:25" x14ac:dyDescent="0.25">
      <c r="A40" s="732"/>
      <c r="B40" s="43">
        <v>28</v>
      </c>
      <c r="C40" s="221" t="s">
        <v>183</v>
      </c>
      <c r="D40" s="119">
        <v>4.1900000000000004</v>
      </c>
      <c r="E40" s="211">
        <v>2</v>
      </c>
      <c r="F40" s="209">
        <f t="shared" si="11"/>
        <v>8.3800000000000008</v>
      </c>
      <c r="G40" s="211">
        <v>3</v>
      </c>
      <c r="H40" s="210">
        <f t="shared" si="12"/>
        <v>12.57</v>
      </c>
      <c r="I40" s="208">
        <v>3</v>
      </c>
      <c r="J40" s="210">
        <f t="shared" si="13"/>
        <v>12.57</v>
      </c>
      <c r="K40" s="208">
        <v>3</v>
      </c>
      <c r="L40" s="210">
        <f t="shared" si="14"/>
        <v>12.57</v>
      </c>
      <c r="M40" s="208">
        <v>2</v>
      </c>
      <c r="N40" s="333">
        <f t="shared" si="15"/>
        <v>8.3800000000000008</v>
      </c>
      <c r="O40" s="144"/>
      <c r="P40" s="115"/>
      <c r="Q40" s="116"/>
      <c r="R40" s="117">
        <f t="shared" si="10"/>
        <v>0</v>
      </c>
      <c r="S40" s="192">
        <f>SUM(M40,K40,I40,G40,E40)</f>
        <v>13</v>
      </c>
      <c r="T40" s="267">
        <f t="shared" si="1"/>
        <v>54.470000000000006</v>
      </c>
      <c r="U40" s="447"/>
      <c r="W40" s="19"/>
      <c r="X40" s="536"/>
      <c r="Y40" s="20"/>
    </row>
    <row r="41" spans="1:25" x14ac:dyDescent="0.25">
      <c r="A41" s="732"/>
      <c r="B41" s="43">
        <v>29</v>
      </c>
      <c r="C41" s="221" t="s">
        <v>61</v>
      </c>
      <c r="D41" s="119">
        <v>2.29</v>
      </c>
      <c r="E41" s="208">
        <v>6</v>
      </c>
      <c r="F41" s="209">
        <f t="shared" si="11"/>
        <v>13.74</v>
      </c>
      <c r="G41" s="208">
        <v>3</v>
      </c>
      <c r="H41" s="210">
        <f t="shared" si="12"/>
        <v>6.87</v>
      </c>
      <c r="I41" s="208">
        <v>3</v>
      </c>
      <c r="J41" s="210">
        <f t="shared" si="13"/>
        <v>6.87</v>
      </c>
      <c r="K41" s="208">
        <v>6</v>
      </c>
      <c r="L41" s="210">
        <f t="shared" si="14"/>
        <v>13.74</v>
      </c>
      <c r="M41" s="208">
        <v>6</v>
      </c>
      <c r="N41" s="333">
        <f t="shared" si="15"/>
        <v>13.74</v>
      </c>
      <c r="O41" s="144"/>
      <c r="P41" s="115"/>
      <c r="Q41" s="116"/>
      <c r="R41" s="117">
        <f t="shared" si="10"/>
        <v>0</v>
      </c>
      <c r="S41" s="192">
        <f>E41+G41+I41+K41+M41+O41</f>
        <v>24</v>
      </c>
      <c r="T41" s="267">
        <f t="shared" si="1"/>
        <v>54.96</v>
      </c>
      <c r="U41" s="447"/>
      <c r="W41" s="19"/>
      <c r="X41" s="536"/>
      <c r="Y41" s="20"/>
    </row>
    <row r="42" spans="1:25" x14ac:dyDescent="0.25">
      <c r="A42" s="732"/>
      <c r="B42" s="43">
        <v>30</v>
      </c>
      <c r="C42" s="221" t="s">
        <v>62</v>
      </c>
      <c r="D42" s="119">
        <v>6.19</v>
      </c>
      <c r="E42" s="208">
        <v>2</v>
      </c>
      <c r="F42" s="209">
        <f t="shared" si="11"/>
        <v>12.38</v>
      </c>
      <c r="G42" s="208">
        <v>1</v>
      </c>
      <c r="H42" s="210">
        <f t="shared" si="12"/>
        <v>6.19</v>
      </c>
      <c r="I42" s="208">
        <v>2</v>
      </c>
      <c r="J42" s="210">
        <f t="shared" si="13"/>
        <v>12.38</v>
      </c>
      <c r="K42" s="208">
        <v>1</v>
      </c>
      <c r="L42" s="210">
        <f t="shared" si="14"/>
        <v>6.19</v>
      </c>
      <c r="M42" s="208">
        <v>1</v>
      </c>
      <c r="N42" s="333">
        <f t="shared" si="15"/>
        <v>6.19</v>
      </c>
      <c r="O42" s="144"/>
      <c r="P42" s="115"/>
      <c r="Q42" s="116"/>
      <c r="R42" s="117">
        <f t="shared" si="10"/>
        <v>0</v>
      </c>
      <c r="S42" s="192">
        <f>E42+G42+I42+K42+M42+O42</f>
        <v>7</v>
      </c>
      <c r="T42" s="267">
        <f t="shared" si="1"/>
        <v>43.330000000000005</v>
      </c>
      <c r="U42" s="447"/>
      <c r="W42" s="19"/>
      <c r="X42" s="536"/>
      <c r="Y42" s="20"/>
    </row>
    <row r="43" spans="1:25" x14ac:dyDescent="0.25">
      <c r="A43" s="732"/>
      <c r="B43" s="43">
        <v>31</v>
      </c>
      <c r="C43" s="222" t="s">
        <v>63</v>
      </c>
      <c r="D43" s="119">
        <v>13.98</v>
      </c>
      <c r="E43" s="208">
        <v>4</v>
      </c>
      <c r="F43" s="209">
        <f t="shared" si="11"/>
        <v>55.92</v>
      </c>
      <c r="G43" s="208">
        <v>5</v>
      </c>
      <c r="H43" s="210">
        <f t="shared" si="12"/>
        <v>69.900000000000006</v>
      </c>
      <c r="I43" s="208">
        <v>6</v>
      </c>
      <c r="J43" s="210">
        <f t="shared" si="13"/>
        <v>83.88</v>
      </c>
      <c r="K43" s="208">
        <v>6</v>
      </c>
      <c r="L43" s="210">
        <f t="shared" si="14"/>
        <v>83.88</v>
      </c>
      <c r="M43" s="208">
        <v>7</v>
      </c>
      <c r="N43" s="333">
        <f t="shared" si="15"/>
        <v>97.86</v>
      </c>
      <c r="O43" s="144"/>
      <c r="P43" s="115"/>
      <c r="Q43" s="116"/>
      <c r="R43" s="117">
        <f t="shared" si="10"/>
        <v>0</v>
      </c>
      <c r="S43" s="192">
        <f>E43+G43+I43+K43+M43+O43</f>
        <v>28</v>
      </c>
      <c r="T43" s="267">
        <f t="shared" si="1"/>
        <v>391.44</v>
      </c>
      <c r="U43" s="447"/>
      <c r="W43" s="19"/>
      <c r="X43" s="536"/>
      <c r="Y43" s="20"/>
    </row>
    <row r="44" spans="1:25" ht="19.5" customHeight="1" x14ac:dyDescent="0.25">
      <c r="A44" s="732"/>
      <c r="B44" s="723" t="s">
        <v>280</v>
      </c>
      <c r="C44" s="724"/>
      <c r="D44" s="724"/>
      <c r="E44" s="212"/>
      <c r="F44" s="213"/>
      <c r="G44" s="212"/>
      <c r="H44" s="212"/>
      <c r="I44" s="212"/>
      <c r="J44" s="210">
        <f t="shared" si="13"/>
        <v>0</v>
      </c>
      <c r="K44" s="212"/>
      <c r="L44" s="212"/>
      <c r="M44" s="212"/>
      <c r="N44" s="334"/>
      <c r="O44" s="324"/>
      <c r="P44" s="253"/>
      <c r="Q44" s="199"/>
      <c r="R44" s="117">
        <f t="shared" ref="R44" si="16">D44</f>
        <v>0</v>
      </c>
      <c r="S44" s="192">
        <f t="shared" ref="S44:S114" si="17">E44+G44+I44+K44+M44+O44</f>
        <v>0</v>
      </c>
      <c r="T44" s="267">
        <f t="shared" si="1"/>
        <v>0</v>
      </c>
      <c r="U44" s="447"/>
      <c r="W44" s="19"/>
      <c r="X44" s="536"/>
      <c r="Y44" s="20"/>
    </row>
    <row r="45" spans="1:25" ht="19.5" hidden="1" customHeight="1" x14ac:dyDescent="0.25">
      <c r="A45" s="732"/>
      <c r="B45" s="43">
        <v>8</v>
      </c>
      <c r="C45" s="222" t="s">
        <v>276</v>
      </c>
      <c r="D45" s="119"/>
      <c r="E45" s="208"/>
      <c r="F45" s="209">
        <f t="shared" ref="F45:F108" si="18">E45*D45</f>
        <v>0</v>
      </c>
      <c r="G45" s="208"/>
      <c r="H45" s="210">
        <f t="shared" ref="H45:H97" si="19">G45*D45</f>
        <v>0</v>
      </c>
      <c r="I45" s="208"/>
      <c r="J45" s="210">
        <f t="shared" si="13"/>
        <v>0</v>
      </c>
      <c r="K45" s="208"/>
      <c r="L45" s="210">
        <f t="shared" ref="L45:L97" si="20">K45*D45</f>
        <v>0</v>
      </c>
      <c r="M45" s="208"/>
      <c r="N45" s="333">
        <f t="shared" ref="N45:N56" si="21">M45*D45</f>
        <v>0</v>
      </c>
      <c r="O45" s="144"/>
      <c r="P45" s="115">
        <f t="shared" ref="P45:P108" si="22">O45*D45</f>
        <v>0</v>
      </c>
      <c r="Q45" s="116">
        <v>5</v>
      </c>
      <c r="R45" s="117">
        <f>Q45*D45</f>
        <v>0</v>
      </c>
      <c r="S45" s="192">
        <f t="shared" si="17"/>
        <v>0</v>
      </c>
      <c r="T45" s="267">
        <f t="shared" si="1"/>
        <v>0</v>
      </c>
      <c r="U45" s="447"/>
      <c r="W45" s="19"/>
      <c r="X45" s="536"/>
      <c r="Y45" s="20"/>
    </row>
    <row r="46" spans="1:25" ht="19.5" hidden="1" customHeight="1" x14ac:dyDescent="0.25">
      <c r="A46" s="732"/>
      <c r="B46" s="43">
        <v>9</v>
      </c>
      <c r="C46" s="221" t="s">
        <v>275</v>
      </c>
      <c r="D46" s="119"/>
      <c r="E46" s="208"/>
      <c r="F46" s="209">
        <f t="shared" si="18"/>
        <v>0</v>
      </c>
      <c r="G46" s="208"/>
      <c r="H46" s="210">
        <f t="shared" si="19"/>
        <v>0</v>
      </c>
      <c r="I46" s="208"/>
      <c r="J46" s="210">
        <f t="shared" si="13"/>
        <v>0</v>
      </c>
      <c r="K46" s="208"/>
      <c r="L46" s="210">
        <f t="shared" si="20"/>
        <v>0</v>
      </c>
      <c r="M46" s="208"/>
      <c r="N46" s="333">
        <f t="shared" si="21"/>
        <v>0</v>
      </c>
      <c r="O46" s="144"/>
      <c r="P46" s="115">
        <f t="shared" si="22"/>
        <v>0</v>
      </c>
      <c r="Q46" s="116">
        <v>5</v>
      </c>
      <c r="R46" s="117">
        <f t="shared" ref="R46:R56" si="23">Q46*D46</f>
        <v>0</v>
      </c>
      <c r="S46" s="192">
        <f t="shared" si="17"/>
        <v>0</v>
      </c>
      <c r="T46" s="267">
        <f t="shared" si="1"/>
        <v>0</v>
      </c>
      <c r="U46" s="447"/>
      <c r="W46" s="19"/>
      <c r="X46" s="536"/>
      <c r="Y46" s="20"/>
    </row>
    <row r="47" spans="1:25" ht="19.5" hidden="1" customHeight="1" x14ac:dyDescent="0.25">
      <c r="A47" s="732"/>
      <c r="B47" s="43">
        <v>10</v>
      </c>
      <c r="C47" s="221" t="s">
        <v>269</v>
      </c>
      <c r="D47" s="119"/>
      <c r="E47" s="208"/>
      <c r="F47" s="209">
        <f t="shared" si="18"/>
        <v>0</v>
      </c>
      <c r="G47" s="208"/>
      <c r="H47" s="210">
        <f t="shared" si="19"/>
        <v>0</v>
      </c>
      <c r="I47" s="208"/>
      <c r="J47" s="210">
        <f t="shared" si="13"/>
        <v>0</v>
      </c>
      <c r="K47" s="208"/>
      <c r="L47" s="210">
        <f t="shared" si="20"/>
        <v>0</v>
      </c>
      <c r="M47" s="208"/>
      <c r="N47" s="333">
        <f t="shared" si="21"/>
        <v>0</v>
      </c>
      <c r="O47" s="144"/>
      <c r="P47" s="115">
        <f t="shared" si="22"/>
        <v>0</v>
      </c>
      <c r="Q47" s="116">
        <v>1</v>
      </c>
      <c r="R47" s="117">
        <f t="shared" si="23"/>
        <v>0</v>
      </c>
      <c r="S47" s="192">
        <f t="shared" si="17"/>
        <v>0</v>
      </c>
      <c r="T47" s="267">
        <f t="shared" si="1"/>
        <v>0</v>
      </c>
      <c r="U47" s="447"/>
      <c r="W47" s="19"/>
      <c r="X47" s="536"/>
      <c r="Y47" s="20"/>
    </row>
    <row r="48" spans="1:25" ht="19.5" hidden="1" customHeight="1" x14ac:dyDescent="0.25">
      <c r="A48" s="732"/>
      <c r="B48" s="43">
        <v>11</v>
      </c>
      <c r="C48" s="221" t="s">
        <v>272</v>
      </c>
      <c r="D48" s="119"/>
      <c r="E48" s="208"/>
      <c r="F48" s="209">
        <f t="shared" si="18"/>
        <v>0</v>
      </c>
      <c r="G48" s="208"/>
      <c r="H48" s="210">
        <f t="shared" si="19"/>
        <v>0</v>
      </c>
      <c r="I48" s="208"/>
      <c r="J48" s="210">
        <f t="shared" si="13"/>
        <v>0</v>
      </c>
      <c r="K48" s="208"/>
      <c r="L48" s="210">
        <f t="shared" si="20"/>
        <v>0</v>
      </c>
      <c r="M48" s="208"/>
      <c r="N48" s="333">
        <f t="shared" si="21"/>
        <v>0</v>
      </c>
      <c r="O48" s="144"/>
      <c r="P48" s="115">
        <f t="shared" si="22"/>
        <v>0</v>
      </c>
      <c r="Q48" s="116">
        <v>2</v>
      </c>
      <c r="R48" s="117">
        <f t="shared" si="23"/>
        <v>0</v>
      </c>
      <c r="S48" s="192">
        <f t="shared" si="17"/>
        <v>0</v>
      </c>
      <c r="T48" s="267">
        <f t="shared" si="1"/>
        <v>0</v>
      </c>
      <c r="U48" s="447"/>
      <c r="W48" s="19"/>
      <c r="X48" s="536"/>
      <c r="Y48" s="20"/>
    </row>
    <row r="49" spans="1:25" ht="19.5" hidden="1" customHeight="1" x14ac:dyDescent="0.25">
      <c r="A49" s="732"/>
      <c r="B49" s="43">
        <v>12</v>
      </c>
      <c r="C49" s="221" t="s">
        <v>271</v>
      </c>
      <c r="D49" s="119"/>
      <c r="E49" s="208"/>
      <c r="F49" s="209">
        <f t="shared" si="18"/>
        <v>0</v>
      </c>
      <c r="G49" s="208"/>
      <c r="H49" s="210">
        <f t="shared" si="19"/>
        <v>0</v>
      </c>
      <c r="I49" s="208"/>
      <c r="J49" s="210">
        <f t="shared" si="13"/>
        <v>0</v>
      </c>
      <c r="K49" s="208"/>
      <c r="L49" s="210">
        <f t="shared" si="20"/>
        <v>0</v>
      </c>
      <c r="M49" s="208"/>
      <c r="N49" s="333">
        <f t="shared" si="21"/>
        <v>0</v>
      </c>
      <c r="O49" s="144"/>
      <c r="P49" s="115">
        <f t="shared" si="22"/>
        <v>0</v>
      </c>
      <c r="Q49" s="116">
        <v>2</v>
      </c>
      <c r="R49" s="117">
        <f t="shared" si="23"/>
        <v>0</v>
      </c>
      <c r="S49" s="192">
        <f t="shared" si="17"/>
        <v>0</v>
      </c>
      <c r="T49" s="267">
        <f t="shared" si="1"/>
        <v>0</v>
      </c>
      <c r="U49" s="447"/>
      <c r="W49" s="19"/>
      <c r="X49" s="536"/>
      <c r="Y49" s="20"/>
    </row>
    <row r="50" spans="1:25" ht="19.5" hidden="1" customHeight="1" x14ac:dyDescent="0.25">
      <c r="A50" s="732"/>
      <c r="B50" s="43">
        <v>13</v>
      </c>
      <c r="C50" s="221" t="s">
        <v>270</v>
      </c>
      <c r="D50" s="119"/>
      <c r="E50" s="208"/>
      <c r="F50" s="209">
        <f t="shared" si="18"/>
        <v>0</v>
      </c>
      <c r="G50" s="208"/>
      <c r="H50" s="210">
        <f t="shared" si="19"/>
        <v>0</v>
      </c>
      <c r="I50" s="208"/>
      <c r="J50" s="210">
        <f t="shared" si="13"/>
        <v>0</v>
      </c>
      <c r="K50" s="208"/>
      <c r="L50" s="210">
        <f t="shared" si="20"/>
        <v>0</v>
      </c>
      <c r="M50" s="208"/>
      <c r="N50" s="333">
        <f t="shared" si="21"/>
        <v>0</v>
      </c>
      <c r="O50" s="144"/>
      <c r="P50" s="115">
        <f t="shared" si="22"/>
        <v>0</v>
      </c>
      <c r="Q50" s="116">
        <v>2</v>
      </c>
      <c r="R50" s="117">
        <f t="shared" si="23"/>
        <v>0</v>
      </c>
      <c r="S50" s="192">
        <f t="shared" si="17"/>
        <v>0</v>
      </c>
      <c r="T50" s="267">
        <f t="shared" si="1"/>
        <v>0</v>
      </c>
      <c r="U50" s="447"/>
      <c r="W50" s="19"/>
      <c r="X50" s="536"/>
      <c r="Y50" s="20"/>
    </row>
    <row r="51" spans="1:25" ht="19.5" hidden="1" customHeight="1" x14ac:dyDescent="0.25">
      <c r="A51" s="732"/>
      <c r="B51" s="43">
        <v>14</v>
      </c>
      <c r="C51" s="221" t="s">
        <v>281</v>
      </c>
      <c r="D51" s="119"/>
      <c r="E51" s="208"/>
      <c r="F51" s="209">
        <f t="shared" si="18"/>
        <v>0</v>
      </c>
      <c r="G51" s="208"/>
      <c r="H51" s="210">
        <f t="shared" si="19"/>
        <v>0</v>
      </c>
      <c r="I51" s="208"/>
      <c r="J51" s="210">
        <f t="shared" si="13"/>
        <v>0</v>
      </c>
      <c r="K51" s="208"/>
      <c r="L51" s="210">
        <f t="shared" si="20"/>
        <v>0</v>
      </c>
      <c r="M51" s="208"/>
      <c r="N51" s="333">
        <f t="shared" si="21"/>
        <v>0</v>
      </c>
      <c r="O51" s="144"/>
      <c r="P51" s="115">
        <f t="shared" si="22"/>
        <v>0</v>
      </c>
      <c r="Q51" s="116">
        <v>0</v>
      </c>
      <c r="R51" s="117">
        <f t="shared" si="23"/>
        <v>0</v>
      </c>
      <c r="S51" s="192">
        <f t="shared" si="17"/>
        <v>0</v>
      </c>
      <c r="T51" s="267">
        <f t="shared" si="1"/>
        <v>0</v>
      </c>
      <c r="U51" s="447"/>
      <c r="W51" s="19"/>
      <c r="X51" s="536"/>
      <c r="Y51" s="20"/>
    </row>
    <row r="52" spans="1:25" ht="19.5" hidden="1" customHeight="1" x14ac:dyDescent="0.25">
      <c r="A52" s="732"/>
      <c r="B52" s="43">
        <v>15</v>
      </c>
      <c r="C52" s="221" t="s">
        <v>282</v>
      </c>
      <c r="D52" s="119"/>
      <c r="E52" s="208"/>
      <c r="F52" s="209">
        <f t="shared" si="18"/>
        <v>0</v>
      </c>
      <c r="G52" s="208"/>
      <c r="H52" s="210">
        <f t="shared" si="19"/>
        <v>0</v>
      </c>
      <c r="I52" s="208"/>
      <c r="J52" s="210">
        <f t="shared" si="13"/>
        <v>0</v>
      </c>
      <c r="K52" s="208"/>
      <c r="L52" s="210">
        <f t="shared" si="20"/>
        <v>0</v>
      </c>
      <c r="M52" s="208"/>
      <c r="N52" s="333">
        <f t="shared" si="21"/>
        <v>0</v>
      </c>
      <c r="O52" s="144"/>
      <c r="P52" s="115">
        <f t="shared" si="22"/>
        <v>0</v>
      </c>
      <c r="Q52" s="116">
        <v>0</v>
      </c>
      <c r="R52" s="117">
        <f t="shared" si="23"/>
        <v>0</v>
      </c>
      <c r="S52" s="192">
        <f t="shared" si="17"/>
        <v>0</v>
      </c>
      <c r="T52" s="267">
        <f t="shared" si="1"/>
        <v>0</v>
      </c>
      <c r="U52" s="447"/>
      <c r="W52" s="19"/>
      <c r="X52" s="536"/>
      <c r="Y52" s="20"/>
    </row>
    <row r="53" spans="1:25" ht="19.5" hidden="1" customHeight="1" x14ac:dyDescent="0.25">
      <c r="A53" s="732"/>
      <c r="B53" s="43">
        <v>16</v>
      </c>
      <c r="C53" s="221" t="s">
        <v>277</v>
      </c>
      <c r="D53" s="119"/>
      <c r="E53" s="208"/>
      <c r="F53" s="209">
        <f t="shared" si="18"/>
        <v>0</v>
      </c>
      <c r="G53" s="208"/>
      <c r="H53" s="210">
        <f t="shared" si="19"/>
        <v>0</v>
      </c>
      <c r="I53" s="208"/>
      <c r="J53" s="210">
        <f t="shared" si="13"/>
        <v>0</v>
      </c>
      <c r="K53" s="208"/>
      <c r="L53" s="210">
        <f t="shared" si="20"/>
        <v>0</v>
      </c>
      <c r="M53" s="208"/>
      <c r="N53" s="333">
        <f t="shared" si="21"/>
        <v>0</v>
      </c>
      <c r="O53" s="144"/>
      <c r="P53" s="115">
        <f t="shared" si="22"/>
        <v>0</v>
      </c>
      <c r="Q53" s="116">
        <v>5</v>
      </c>
      <c r="R53" s="117">
        <f t="shared" si="23"/>
        <v>0</v>
      </c>
      <c r="S53" s="192">
        <f t="shared" si="17"/>
        <v>0</v>
      </c>
      <c r="T53" s="267">
        <f t="shared" si="1"/>
        <v>0</v>
      </c>
      <c r="U53" s="447"/>
      <c r="W53" s="19"/>
      <c r="X53" s="536"/>
      <c r="Y53" s="20"/>
    </row>
    <row r="54" spans="1:25" ht="19.5" hidden="1" customHeight="1" x14ac:dyDescent="0.25">
      <c r="A54" s="732"/>
      <c r="B54" s="43">
        <v>17</v>
      </c>
      <c r="C54" s="221" t="s">
        <v>274</v>
      </c>
      <c r="D54" s="119"/>
      <c r="E54" s="208"/>
      <c r="F54" s="209">
        <f t="shared" si="18"/>
        <v>0</v>
      </c>
      <c r="G54" s="208"/>
      <c r="H54" s="210">
        <f t="shared" si="19"/>
        <v>0</v>
      </c>
      <c r="I54" s="208"/>
      <c r="J54" s="210">
        <f t="shared" si="13"/>
        <v>0</v>
      </c>
      <c r="K54" s="208"/>
      <c r="L54" s="210">
        <f t="shared" si="20"/>
        <v>0</v>
      </c>
      <c r="M54" s="208"/>
      <c r="N54" s="333">
        <f t="shared" si="21"/>
        <v>0</v>
      </c>
      <c r="O54" s="144"/>
      <c r="P54" s="115">
        <f t="shared" si="22"/>
        <v>0</v>
      </c>
      <c r="Q54" s="116">
        <v>5</v>
      </c>
      <c r="R54" s="117">
        <f t="shared" si="23"/>
        <v>0</v>
      </c>
      <c r="S54" s="192">
        <f t="shared" si="17"/>
        <v>0</v>
      </c>
      <c r="T54" s="267">
        <f t="shared" si="1"/>
        <v>0</v>
      </c>
      <c r="U54" s="447"/>
      <c r="W54" s="19"/>
      <c r="X54" s="536"/>
      <c r="Y54" s="20"/>
    </row>
    <row r="55" spans="1:25" ht="19.5" hidden="1" customHeight="1" x14ac:dyDescent="0.25">
      <c r="A55" s="732"/>
      <c r="B55" s="43">
        <v>18</v>
      </c>
      <c r="C55" s="221" t="s">
        <v>278</v>
      </c>
      <c r="D55" s="119"/>
      <c r="E55" s="208"/>
      <c r="F55" s="209">
        <f t="shared" si="18"/>
        <v>0</v>
      </c>
      <c r="G55" s="208"/>
      <c r="H55" s="210">
        <f t="shared" si="19"/>
        <v>0</v>
      </c>
      <c r="I55" s="208"/>
      <c r="J55" s="210">
        <f t="shared" si="13"/>
        <v>0</v>
      </c>
      <c r="K55" s="208"/>
      <c r="L55" s="210">
        <f t="shared" si="20"/>
        <v>0</v>
      </c>
      <c r="M55" s="208"/>
      <c r="N55" s="333">
        <f t="shared" si="21"/>
        <v>0</v>
      </c>
      <c r="O55" s="144"/>
      <c r="P55" s="115">
        <f t="shared" si="22"/>
        <v>0</v>
      </c>
      <c r="Q55" s="116">
        <v>0</v>
      </c>
      <c r="R55" s="117">
        <f t="shared" si="23"/>
        <v>0</v>
      </c>
      <c r="S55" s="192">
        <f t="shared" si="17"/>
        <v>0</v>
      </c>
      <c r="T55" s="267">
        <f t="shared" si="1"/>
        <v>0</v>
      </c>
      <c r="U55" s="447"/>
      <c r="W55" s="19"/>
      <c r="X55" s="536"/>
      <c r="Y55" s="20"/>
    </row>
    <row r="56" spans="1:25" ht="19.5" hidden="1" customHeight="1" x14ac:dyDescent="0.25">
      <c r="A56" s="732"/>
      <c r="B56" s="43">
        <v>19</v>
      </c>
      <c r="C56" s="222" t="s">
        <v>273</v>
      </c>
      <c r="D56" s="119"/>
      <c r="E56" s="208"/>
      <c r="F56" s="209">
        <f t="shared" si="18"/>
        <v>0</v>
      </c>
      <c r="G56" s="208"/>
      <c r="H56" s="210">
        <f t="shared" si="19"/>
        <v>0</v>
      </c>
      <c r="I56" s="208"/>
      <c r="J56" s="210">
        <f t="shared" si="13"/>
        <v>0</v>
      </c>
      <c r="K56" s="208"/>
      <c r="L56" s="210">
        <f t="shared" si="20"/>
        <v>0</v>
      </c>
      <c r="M56" s="208"/>
      <c r="N56" s="333">
        <f t="shared" si="21"/>
        <v>0</v>
      </c>
      <c r="O56" s="144"/>
      <c r="P56" s="115">
        <f t="shared" si="22"/>
        <v>0</v>
      </c>
      <c r="Q56" s="116">
        <v>2</v>
      </c>
      <c r="R56" s="117">
        <f t="shared" si="23"/>
        <v>0</v>
      </c>
      <c r="S56" s="192">
        <f t="shared" si="17"/>
        <v>0</v>
      </c>
      <c r="T56" s="267">
        <f t="shared" si="1"/>
        <v>0</v>
      </c>
      <c r="U56" s="447"/>
      <c r="W56" s="19"/>
      <c r="X56" s="536"/>
      <c r="Y56" s="20"/>
    </row>
    <row r="57" spans="1:25" x14ac:dyDescent="0.25">
      <c r="A57" s="732"/>
      <c r="B57" s="723" t="s">
        <v>49</v>
      </c>
      <c r="C57" s="724"/>
      <c r="D57" s="724"/>
      <c r="E57" s="212"/>
      <c r="F57" s="213"/>
      <c r="G57" s="212"/>
      <c r="H57" s="212"/>
      <c r="I57" s="212"/>
      <c r="J57" s="212"/>
      <c r="K57" s="212"/>
      <c r="L57" s="212"/>
      <c r="M57" s="212"/>
      <c r="N57" s="334"/>
      <c r="O57" s="324"/>
      <c r="P57" s="253"/>
      <c r="Q57" s="199"/>
      <c r="R57" s="117">
        <f t="shared" ref="R57" si="24">D57</f>
        <v>0</v>
      </c>
      <c r="S57" s="192">
        <f>E57+G57+I57+K57+M57+O57</f>
        <v>0</v>
      </c>
      <c r="T57" s="267">
        <f t="shared" si="1"/>
        <v>0</v>
      </c>
      <c r="U57" s="447"/>
      <c r="W57" s="19"/>
      <c r="X57" s="536"/>
      <c r="Y57" s="20"/>
    </row>
    <row r="58" spans="1:25" ht="19.5" hidden="1" customHeight="1" x14ac:dyDescent="0.25">
      <c r="A58" s="732"/>
      <c r="B58" s="43">
        <v>34</v>
      </c>
      <c r="C58" s="221" t="s">
        <v>501</v>
      </c>
      <c r="D58" s="429"/>
      <c r="E58" s="208"/>
      <c r="F58" s="209">
        <f>E58*D58</f>
        <v>0</v>
      </c>
      <c r="G58" s="208"/>
      <c r="H58" s="210">
        <f>G58*D58</f>
        <v>0</v>
      </c>
      <c r="I58" s="208"/>
      <c r="J58" s="210">
        <f>I58*D58</f>
        <v>0</v>
      </c>
      <c r="K58" s="208"/>
      <c r="L58" s="210">
        <f>K58*D58</f>
        <v>0</v>
      </c>
      <c r="M58" s="208"/>
      <c r="N58" s="333">
        <f>M58*D58</f>
        <v>0</v>
      </c>
      <c r="O58" s="144"/>
      <c r="P58" s="115"/>
      <c r="Q58" s="116"/>
      <c r="R58" s="117">
        <v>0</v>
      </c>
      <c r="S58" s="192">
        <f t="shared" si="17"/>
        <v>0</v>
      </c>
      <c r="T58" s="267">
        <f t="shared" si="1"/>
        <v>0</v>
      </c>
      <c r="U58" s="447"/>
      <c r="W58" s="19"/>
      <c r="X58" s="536"/>
      <c r="Y58" s="20"/>
    </row>
    <row r="59" spans="1:25" hidden="1" x14ac:dyDescent="0.25">
      <c r="A59" s="732"/>
      <c r="B59" s="43">
        <v>35</v>
      </c>
      <c r="C59" s="221" t="s">
        <v>504</v>
      </c>
      <c r="D59" s="119"/>
      <c r="E59" s="208"/>
      <c r="F59" s="209">
        <f>E59*D59</f>
        <v>0</v>
      </c>
      <c r="G59" s="208"/>
      <c r="H59" s="210">
        <f>G59*D59</f>
        <v>0</v>
      </c>
      <c r="I59" s="208"/>
      <c r="J59" s="210">
        <f>I59*D59</f>
        <v>0</v>
      </c>
      <c r="K59" s="208"/>
      <c r="L59" s="210">
        <f>K59*D59</f>
        <v>0</v>
      </c>
      <c r="M59" s="208"/>
      <c r="N59" s="333">
        <f>M59*D59</f>
        <v>0</v>
      </c>
      <c r="O59" s="144"/>
      <c r="P59" s="115"/>
      <c r="Q59" s="116"/>
      <c r="R59" s="117">
        <f t="shared" ref="R59:R62" si="25">Q59*D59</f>
        <v>0</v>
      </c>
      <c r="S59" s="192">
        <f t="shared" si="17"/>
        <v>0</v>
      </c>
      <c r="T59" s="267">
        <f t="shared" si="1"/>
        <v>0</v>
      </c>
      <c r="U59" s="447"/>
      <c r="W59" s="19"/>
      <c r="X59" s="536"/>
      <c r="Y59" s="20"/>
    </row>
    <row r="60" spans="1:25" hidden="1" x14ac:dyDescent="0.25">
      <c r="A60" s="732"/>
      <c r="B60" s="43">
        <v>36</v>
      </c>
      <c r="C60" s="221" t="s">
        <v>505</v>
      </c>
      <c r="D60" s="119"/>
      <c r="E60" s="208"/>
      <c r="F60" s="209">
        <f>E60*D60</f>
        <v>0</v>
      </c>
      <c r="G60" s="208"/>
      <c r="H60" s="210">
        <f>G60*D60</f>
        <v>0</v>
      </c>
      <c r="I60" s="208"/>
      <c r="J60" s="210">
        <f>I60*D60</f>
        <v>0</v>
      </c>
      <c r="K60" s="208"/>
      <c r="L60" s="210">
        <f>K60*D60</f>
        <v>0</v>
      </c>
      <c r="M60" s="208"/>
      <c r="N60" s="333">
        <f>M60*D60</f>
        <v>0</v>
      </c>
      <c r="O60" s="144"/>
      <c r="P60" s="115"/>
      <c r="Q60" s="116"/>
      <c r="R60" s="117">
        <f t="shared" si="25"/>
        <v>0</v>
      </c>
      <c r="S60" s="192">
        <f t="shared" si="17"/>
        <v>0</v>
      </c>
      <c r="T60" s="267">
        <f t="shared" si="1"/>
        <v>0</v>
      </c>
      <c r="U60" s="447"/>
      <c r="W60" s="19"/>
      <c r="X60" s="536"/>
      <c r="Y60" s="20"/>
    </row>
    <row r="61" spans="1:25" ht="12.75" hidden="1" customHeight="1" x14ac:dyDescent="0.25">
      <c r="A61" s="732"/>
      <c r="B61" s="43">
        <v>37</v>
      </c>
      <c r="C61" s="221" t="s">
        <v>279</v>
      </c>
      <c r="D61" s="119"/>
      <c r="E61" s="208"/>
      <c r="F61" s="209">
        <f>E61*D61</f>
        <v>0</v>
      </c>
      <c r="G61" s="208"/>
      <c r="H61" s="210">
        <f>G61*D61</f>
        <v>0</v>
      </c>
      <c r="I61" s="208"/>
      <c r="J61" s="210">
        <f>I61*D61</f>
        <v>0</v>
      </c>
      <c r="K61" s="208"/>
      <c r="L61" s="210">
        <f>K61*D61</f>
        <v>0</v>
      </c>
      <c r="M61" s="208"/>
      <c r="N61" s="333">
        <f>M61*D61</f>
        <v>0</v>
      </c>
      <c r="O61" s="144"/>
      <c r="P61" s="115"/>
      <c r="Q61" s="116"/>
      <c r="R61" s="117">
        <f t="shared" si="25"/>
        <v>0</v>
      </c>
      <c r="S61" s="192">
        <f t="shared" si="17"/>
        <v>0</v>
      </c>
      <c r="T61" s="267">
        <f t="shared" si="1"/>
        <v>0</v>
      </c>
      <c r="U61" s="447"/>
      <c r="W61" s="19"/>
      <c r="X61" s="536"/>
      <c r="Y61" s="20"/>
    </row>
    <row r="62" spans="1:25" ht="42.75" customHeight="1" x14ac:dyDescent="0.25">
      <c r="A62" s="732"/>
      <c r="B62" s="43">
        <v>38</v>
      </c>
      <c r="C62" s="221" t="s">
        <v>181</v>
      </c>
      <c r="D62" s="119">
        <v>14.48</v>
      </c>
      <c r="E62" s="208">
        <v>4</v>
      </c>
      <c r="F62" s="209">
        <f>E62*D62</f>
        <v>57.92</v>
      </c>
      <c r="G62" s="208">
        <v>3</v>
      </c>
      <c r="H62" s="209">
        <f>G62*D62</f>
        <v>43.44</v>
      </c>
      <c r="I62" s="208">
        <v>4</v>
      </c>
      <c r="J62" s="209">
        <f>I62*D62</f>
        <v>57.92</v>
      </c>
      <c r="K62" s="208">
        <v>1</v>
      </c>
      <c r="L62" s="210">
        <f>K62*D62</f>
        <v>14.48</v>
      </c>
      <c r="M62" s="208">
        <v>1</v>
      </c>
      <c r="N62" s="335">
        <f>M62*D62</f>
        <v>14.48</v>
      </c>
      <c r="O62" s="325"/>
      <c r="P62" s="210">
        <f>O62*D62</f>
        <v>0</v>
      </c>
      <c r="Q62" s="116"/>
      <c r="R62" s="117">
        <f t="shared" si="25"/>
        <v>0</v>
      </c>
      <c r="S62" s="446">
        <f>E62+G62+I62+K62+M62+O62</f>
        <v>13</v>
      </c>
      <c r="T62" s="267">
        <f>SUM(F62,H62,J62,L62,N62,P62)</f>
        <v>188.23999999999998</v>
      </c>
      <c r="U62" s="447"/>
      <c r="W62" s="19"/>
      <c r="X62" s="536"/>
      <c r="Y62" s="20"/>
    </row>
    <row r="63" spans="1:25" s="108" customFormat="1" x14ac:dyDescent="0.25">
      <c r="A63" s="732"/>
      <c r="B63" s="723" t="s">
        <v>37</v>
      </c>
      <c r="C63" s="724"/>
      <c r="D63" s="724"/>
      <c r="E63" s="212"/>
      <c r="F63" s="213"/>
      <c r="G63" s="212"/>
      <c r="H63" s="212"/>
      <c r="I63" s="212"/>
      <c r="J63" s="212"/>
      <c r="K63" s="212"/>
      <c r="L63" s="212"/>
      <c r="M63" s="212"/>
      <c r="N63" s="334"/>
      <c r="O63" s="324"/>
      <c r="P63" s="253"/>
      <c r="Q63" s="199"/>
      <c r="R63" s="117">
        <f t="shared" si="3"/>
        <v>0</v>
      </c>
      <c r="S63" s="192">
        <f t="shared" si="17"/>
        <v>0</v>
      </c>
      <c r="T63" s="267">
        <f t="shared" si="1"/>
        <v>0</v>
      </c>
      <c r="U63" s="448"/>
      <c r="V63" s="207"/>
      <c r="W63" s="720" t="s">
        <v>37</v>
      </c>
      <c r="X63" s="721"/>
      <c r="Y63" s="722"/>
    </row>
    <row r="64" spans="1:25" x14ac:dyDescent="0.25">
      <c r="A64" s="732"/>
      <c r="B64" s="43">
        <v>39</v>
      </c>
      <c r="C64" s="222" t="s">
        <v>65</v>
      </c>
      <c r="D64" s="113">
        <v>2.99</v>
      </c>
      <c r="E64" s="211">
        <v>3</v>
      </c>
      <c r="F64" s="433">
        <f>E64*D64</f>
        <v>8.9700000000000006</v>
      </c>
      <c r="G64" s="211">
        <v>6</v>
      </c>
      <c r="H64" s="434">
        <f>G64*D64</f>
        <v>17.940000000000001</v>
      </c>
      <c r="I64" s="211">
        <v>3</v>
      </c>
      <c r="J64" s="434">
        <f>I64*D64</f>
        <v>8.9700000000000006</v>
      </c>
      <c r="K64" s="211">
        <v>2</v>
      </c>
      <c r="L64" s="210">
        <f>K64*D64</f>
        <v>5.98</v>
      </c>
      <c r="M64" s="208">
        <v>5</v>
      </c>
      <c r="N64" s="433">
        <f>M64*D64</f>
        <v>14.950000000000001</v>
      </c>
      <c r="O64" s="144"/>
      <c r="P64" s="115"/>
      <c r="Q64" s="114"/>
      <c r="R64" s="117">
        <f>Q64*D64</f>
        <v>0</v>
      </c>
      <c r="S64" s="192">
        <f>SUM(E64,G64,I64,K64,O64)</f>
        <v>14</v>
      </c>
      <c r="T64" s="267">
        <f>S64*D64</f>
        <v>41.86</v>
      </c>
      <c r="U64" s="447"/>
      <c r="W64" s="39">
        <f>SUM(P72:P73)+SUM(R64:R73)</f>
        <v>0</v>
      </c>
      <c r="X64" s="536" t="s">
        <v>76</v>
      </c>
      <c r="Y64" s="20">
        <f>W64/5</f>
        <v>0</v>
      </c>
    </row>
    <row r="65" spans="1:25" x14ac:dyDescent="0.25">
      <c r="A65" s="732"/>
      <c r="B65" s="43">
        <v>40</v>
      </c>
      <c r="C65" s="222" t="s">
        <v>502</v>
      </c>
      <c r="D65" s="119">
        <v>5.79</v>
      </c>
      <c r="E65" s="211">
        <v>2</v>
      </c>
      <c r="F65" s="433">
        <f t="shared" ref="F65:F71" si="26">E65*D65</f>
        <v>11.58</v>
      </c>
      <c r="G65" s="211">
        <v>2</v>
      </c>
      <c r="H65" s="434">
        <f t="shared" ref="H65:H71" si="27">G65*D65</f>
        <v>11.58</v>
      </c>
      <c r="I65" s="211">
        <v>2</v>
      </c>
      <c r="J65" s="434">
        <f t="shared" ref="J65:J71" si="28">I65*D65</f>
        <v>11.58</v>
      </c>
      <c r="K65" s="211">
        <v>0</v>
      </c>
      <c r="L65" s="210">
        <f t="shared" ref="L65:L71" si="29">K65*D65</f>
        <v>0</v>
      </c>
      <c r="M65" s="208">
        <v>2</v>
      </c>
      <c r="N65" s="433">
        <f t="shared" ref="N65:N128" si="30">M65*D65</f>
        <v>11.58</v>
      </c>
      <c r="O65" s="144"/>
      <c r="P65" s="115"/>
      <c r="Q65" s="116"/>
      <c r="R65" s="117">
        <f t="shared" ref="R65:R72" si="31">Q65*D65</f>
        <v>0</v>
      </c>
      <c r="S65" s="192">
        <f>SUM(M65,K65,I65,G65,E65)</f>
        <v>8</v>
      </c>
      <c r="T65" s="267">
        <f t="shared" si="1"/>
        <v>46.32</v>
      </c>
      <c r="U65" s="447"/>
      <c r="W65" s="19"/>
      <c r="X65" s="536"/>
      <c r="Y65" s="20"/>
    </row>
    <row r="66" spans="1:25" x14ac:dyDescent="0.25">
      <c r="A66" s="732"/>
      <c r="B66" s="43">
        <v>41</v>
      </c>
      <c r="C66" s="222" t="s">
        <v>186</v>
      </c>
      <c r="D66" s="119">
        <v>3.29</v>
      </c>
      <c r="E66" s="208">
        <v>5</v>
      </c>
      <c r="F66" s="433">
        <f t="shared" si="26"/>
        <v>16.45</v>
      </c>
      <c r="G66" s="208">
        <v>3</v>
      </c>
      <c r="H66" s="434">
        <f t="shared" si="27"/>
        <v>9.870000000000001</v>
      </c>
      <c r="I66" s="208">
        <v>2</v>
      </c>
      <c r="J66" s="434">
        <f t="shared" si="28"/>
        <v>6.58</v>
      </c>
      <c r="K66" s="208">
        <v>3</v>
      </c>
      <c r="L66" s="210">
        <f t="shared" si="29"/>
        <v>9.870000000000001</v>
      </c>
      <c r="M66" s="208">
        <v>3</v>
      </c>
      <c r="N66" s="433">
        <f t="shared" si="30"/>
        <v>9.870000000000001</v>
      </c>
      <c r="O66" s="144"/>
      <c r="P66" s="115"/>
      <c r="Q66" s="116"/>
      <c r="R66" s="117">
        <f t="shared" si="31"/>
        <v>0</v>
      </c>
      <c r="S66" s="192">
        <f>SUM(M66,K66,I66,G66,E66)</f>
        <v>16</v>
      </c>
      <c r="T66" s="267">
        <f t="shared" si="1"/>
        <v>52.64</v>
      </c>
      <c r="U66" s="447"/>
      <c r="W66" s="19"/>
      <c r="X66" s="536"/>
      <c r="Y66" s="20"/>
    </row>
    <row r="67" spans="1:25" x14ac:dyDescent="0.25">
      <c r="A67" s="732"/>
      <c r="B67" s="43">
        <v>42</v>
      </c>
      <c r="C67" s="222" t="s">
        <v>180</v>
      </c>
      <c r="D67" s="119">
        <v>0</v>
      </c>
      <c r="E67" s="208">
        <v>0</v>
      </c>
      <c r="F67" s="433">
        <f t="shared" si="26"/>
        <v>0</v>
      </c>
      <c r="G67" s="208">
        <v>1</v>
      </c>
      <c r="H67" s="434">
        <f t="shared" si="27"/>
        <v>0</v>
      </c>
      <c r="I67" s="208">
        <v>0</v>
      </c>
      <c r="J67" s="434">
        <f t="shared" si="28"/>
        <v>0</v>
      </c>
      <c r="K67" s="208">
        <v>0</v>
      </c>
      <c r="L67" s="210">
        <f t="shared" si="29"/>
        <v>0</v>
      </c>
      <c r="M67" s="208">
        <v>0</v>
      </c>
      <c r="N67" s="433">
        <f t="shared" si="30"/>
        <v>0</v>
      </c>
      <c r="O67" s="144"/>
      <c r="P67" s="115"/>
      <c r="Q67" s="116"/>
      <c r="R67" s="117">
        <f t="shared" si="31"/>
        <v>0</v>
      </c>
      <c r="S67" s="192">
        <f>E67+G67+I67+K67+M67+O67</f>
        <v>1</v>
      </c>
      <c r="T67" s="267">
        <f t="shared" si="1"/>
        <v>0</v>
      </c>
      <c r="U67" s="447"/>
      <c r="W67" s="19"/>
      <c r="X67" s="536"/>
      <c r="Y67" s="20"/>
    </row>
    <row r="68" spans="1:25" ht="38.25" customHeight="1" x14ac:dyDescent="0.25">
      <c r="A68" s="732"/>
      <c r="B68" s="43">
        <v>43</v>
      </c>
      <c r="C68" s="222" t="s">
        <v>589</v>
      </c>
      <c r="D68" s="119">
        <v>7.29</v>
      </c>
      <c r="E68" s="208">
        <v>0</v>
      </c>
      <c r="F68" s="433">
        <f t="shared" si="26"/>
        <v>0</v>
      </c>
      <c r="G68" s="208">
        <v>3</v>
      </c>
      <c r="H68" s="434">
        <f t="shared" si="27"/>
        <v>21.87</v>
      </c>
      <c r="I68" s="208">
        <v>2</v>
      </c>
      <c r="J68" s="434">
        <f t="shared" si="28"/>
        <v>14.58</v>
      </c>
      <c r="K68" s="208">
        <v>2</v>
      </c>
      <c r="L68" s="210">
        <f t="shared" si="29"/>
        <v>14.58</v>
      </c>
      <c r="M68" s="208">
        <v>1</v>
      </c>
      <c r="N68" s="433">
        <f t="shared" si="30"/>
        <v>7.29</v>
      </c>
      <c r="O68" s="144"/>
      <c r="P68" s="115"/>
      <c r="Q68" s="114"/>
      <c r="R68" s="117">
        <f t="shared" si="31"/>
        <v>0</v>
      </c>
      <c r="S68" s="192">
        <f>E68+G68+I68+K68+M68+O68</f>
        <v>8</v>
      </c>
      <c r="T68" s="267">
        <f t="shared" si="1"/>
        <v>58.32</v>
      </c>
      <c r="U68" s="447"/>
      <c r="W68" s="19"/>
      <c r="X68" s="536"/>
      <c r="Y68" s="20"/>
    </row>
    <row r="69" spans="1:25" hidden="1" x14ac:dyDescent="0.25">
      <c r="A69" s="732"/>
      <c r="B69" s="43">
        <v>44</v>
      </c>
      <c r="C69" s="222" t="s">
        <v>69</v>
      </c>
      <c r="D69" s="119">
        <v>0</v>
      </c>
      <c r="E69" s="208">
        <v>0</v>
      </c>
      <c r="F69" s="433">
        <f t="shared" si="26"/>
        <v>0</v>
      </c>
      <c r="G69" s="208">
        <v>0</v>
      </c>
      <c r="H69" s="434">
        <f t="shared" si="27"/>
        <v>0</v>
      </c>
      <c r="I69" s="208">
        <v>0</v>
      </c>
      <c r="J69" s="434">
        <f t="shared" si="28"/>
        <v>0</v>
      </c>
      <c r="K69" s="208">
        <v>0</v>
      </c>
      <c r="L69" s="210">
        <f t="shared" si="29"/>
        <v>0</v>
      </c>
      <c r="M69" s="208">
        <v>0</v>
      </c>
      <c r="N69" s="433">
        <f t="shared" si="30"/>
        <v>0</v>
      </c>
      <c r="O69" s="144"/>
      <c r="P69" s="115"/>
      <c r="Q69" s="114"/>
      <c r="R69" s="117">
        <f t="shared" si="31"/>
        <v>0</v>
      </c>
      <c r="S69" s="192">
        <f>SUM(E69,G69,I69,K69,M69)</f>
        <v>0</v>
      </c>
      <c r="T69" s="267">
        <f t="shared" si="1"/>
        <v>0</v>
      </c>
      <c r="U69" s="447"/>
      <c r="W69" s="19"/>
      <c r="X69" s="536"/>
      <c r="Y69" s="20"/>
    </row>
    <row r="70" spans="1:25" hidden="1" x14ac:dyDescent="0.25">
      <c r="A70" s="732"/>
      <c r="B70" s="43"/>
      <c r="C70" s="221" t="s">
        <v>506</v>
      </c>
      <c r="D70" s="119"/>
      <c r="E70" s="208">
        <v>4</v>
      </c>
      <c r="F70" s="433">
        <f t="shared" si="26"/>
        <v>0</v>
      </c>
      <c r="G70" s="208">
        <v>1</v>
      </c>
      <c r="H70" s="434">
        <f t="shared" si="27"/>
        <v>0</v>
      </c>
      <c r="I70" s="208">
        <v>3</v>
      </c>
      <c r="J70" s="434">
        <f t="shared" si="28"/>
        <v>0</v>
      </c>
      <c r="K70" s="208">
        <v>2</v>
      </c>
      <c r="L70" s="210">
        <f t="shared" si="29"/>
        <v>0</v>
      </c>
      <c r="M70" s="208">
        <v>2</v>
      </c>
      <c r="N70" s="433">
        <f t="shared" si="30"/>
        <v>0</v>
      </c>
      <c r="O70" s="144"/>
      <c r="P70" s="115"/>
      <c r="Q70" s="114"/>
      <c r="R70" s="117"/>
      <c r="S70" s="192">
        <f>E70+G70+I70+K70+M70+O70</f>
        <v>12</v>
      </c>
      <c r="T70" s="267">
        <f t="shared" si="1"/>
        <v>0</v>
      </c>
      <c r="U70" s="447"/>
      <c r="W70" s="19"/>
      <c r="X70" s="536"/>
      <c r="Y70" s="20"/>
    </row>
    <row r="71" spans="1:25" hidden="1" x14ac:dyDescent="0.25">
      <c r="A71" s="732"/>
      <c r="B71" s="43">
        <v>45</v>
      </c>
      <c r="C71" s="449"/>
      <c r="D71" s="450"/>
      <c r="E71" s="451"/>
      <c r="F71" s="433">
        <f t="shared" si="26"/>
        <v>0</v>
      </c>
      <c r="G71" s="451"/>
      <c r="H71" s="434">
        <f t="shared" si="27"/>
        <v>0</v>
      </c>
      <c r="I71" s="451"/>
      <c r="J71" s="434">
        <f t="shared" si="28"/>
        <v>0</v>
      </c>
      <c r="K71" s="451"/>
      <c r="L71" s="210">
        <f t="shared" si="29"/>
        <v>0</v>
      </c>
      <c r="M71" s="451"/>
      <c r="N71" s="433">
        <f t="shared" si="30"/>
        <v>0</v>
      </c>
      <c r="O71" s="452"/>
      <c r="P71" s="453"/>
      <c r="Q71" s="454"/>
      <c r="R71" s="455"/>
      <c r="S71" s="456"/>
      <c r="T71" s="457"/>
      <c r="U71" s="447"/>
      <c r="W71" s="19"/>
      <c r="X71" s="536"/>
      <c r="Y71" s="20"/>
    </row>
    <row r="72" spans="1:25" hidden="1" x14ac:dyDescent="0.25">
      <c r="A72" s="732"/>
      <c r="B72" s="43">
        <v>46</v>
      </c>
      <c r="C72" s="221" t="s">
        <v>507</v>
      </c>
      <c r="D72" s="119"/>
      <c r="E72" s="208"/>
      <c r="F72" s="209"/>
      <c r="G72" s="208"/>
      <c r="H72" s="210"/>
      <c r="I72" s="208"/>
      <c r="J72" s="210"/>
      <c r="K72" s="208"/>
      <c r="L72" s="210"/>
      <c r="M72" s="208"/>
      <c r="N72" s="433">
        <f t="shared" si="30"/>
        <v>0</v>
      </c>
      <c r="O72" s="144"/>
      <c r="P72" s="115"/>
      <c r="Q72" s="114"/>
      <c r="R72" s="117">
        <f t="shared" si="31"/>
        <v>0</v>
      </c>
      <c r="S72" s="192">
        <f t="shared" si="17"/>
        <v>0</v>
      </c>
      <c r="T72" s="267">
        <f t="shared" si="1"/>
        <v>0</v>
      </c>
      <c r="W72" s="19"/>
      <c r="X72" s="536"/>
      <c r="Y72" s="20"/>
    </row>
    <row r="73" spans="1:25" ht="19.5" hidden="1" customHeight="1" x14ac:dyDescent="0.2">
      <c r="A73" s="732"/>
      <c r="B73" s="43">
        <v>4</v>
      </c>
      <c r="C73" s="143" t="s">
        <v>73</v>
      </c>
      <c r="D73" s="113"/>
      <c r="E73" s="208"/>
      <c r="F73" s="209">
        <f t="shared" si="18"/>
        <v>0</v>
      </c>
      <c r="G73" s="208"/>
      <c r="H73" s="210">
        <f t="shared" si="19"/>
        <v>0</v>
      </c>
      <c r="I73" s="208"/>
      <c r="J73" s="210">
        <f t="shared" ref="J73:J136" si="32">I73*D73</f>
        <v>0</v>
      </c>
      <c r="K73" s="208"/>
      <c r="L73" s="210">
        <f t="shared" si="20"/>
        <v>0</v>
      </c>
      <c r="M73" s="208"/>
      <c r="N73" s="433">
        <f t="shared" si="30"/>
        <v>0</v>
      </c>
      <c r="O73" s="144"/>
      <c r="P73" s="115">
        <f t="shared" si="22"/>
        <v>0</v>
      </c>
      <c r="Q73" s="114"/>
      <c r="R73" s="117">
        <f t="shared" si="3"/>
        <v>0</v>
      </c>
      <c r="S73" s="192">
        <f t="shared" si="17"/>
        <v>0</v>
      </c>
      <c r="T73" s="267">
        <f t="shared" si="1"/>
        <v>0</v>
      </c>
      <c r="W73" s="19"/>
      <c r="X73" s="536"/>
      <c r="Y73" s="20"/>
    </row>
    <row r="74" spans="1:25" s="108" customFormat="1" ht="19.5" hidden="1" customHeight="1" x14ac:dyDescent="0.25">
      <c r="A74" s="732"/>
      <c r="B74" s="723" t="s">
        <v>45</v>
      </c>
      <c r="C74" s="724"/>
      <c r="D74" s="724"/>
      <c r="E74" s="212"/>
      <c r="F74" s="213"/>
      <c r="G74" s="212"/>
      <c r="H74" s="212"/>
      <c r="I74" s="212"/>
      <c r="J74" s="212"/>
      <c r="K74" s="212"/>
      <c r="L74" s="212"/>
      <c r="M74" s="212"/>
      <c r="N74" s="433">
        <f t="shared" si="30"/>
        <v>0</v>
      </c>
      <c r="O74" s="326"/>
      <c r="P74" s="253"/>
      <c r="Q74" s="538"/>
      <c r="R74" s="197"/>
      <c r="S74" s="192">
        <f t="shared" si="17"/>
        <v>0</v>
      </c>
      <c r="T74" s="267">
        <f t="shared" si="1"/>
        <v>0</v>
      </c>
      <c r="U74" s="109"/>
      <c r="V74" s="207"/>
      <c r="W74" s="720" t="s">
        <v>45</v>
      </c>
      <c r="X74" s="721"/>
      <c r="Y74" s="722"/>
    </row>
    <row r="75" spans="1:25" ht="19.5" hidden="1" customHeight="1" x14ac:dyDescent="0.25">
      <c r="A75" s="732"/>
      <c r="B75" s="200">
        <v>1</v>
      </c>
      <c r="C75" s="201" t="s">
        <v>70</v>
      </c>
      <c r="D75" s="196"/>
      <c r="E75" s="212"/>
      <c r="F75" s="209">
        <f t="shared" si="18"/>
        <v>0</v>
      </c>
      <c r="G75" s="212"/>
      <c r="H75" s="210">
        <f t="shared" si="19"/>
        <v>0</v>
      </c>
      <c r="I75" s="212"/>
      <c r="J75" s="210">
        <f t="shared" si="32"/>
        <v>0</v>
      </c>
      <c r="K75" s="212"/>
      <c r="L75" s="210">
        <f t="shared" si="20"/>
        <v>0</v>
      </c>
      <c r="M75" s="212"/>
      <c r="N75" s="433">
        <f t="shared" si="30"/>
        <v>0</v>
      </c>
      <c r="O75" s="323"/>
      <c r="P75" s="115">
        <f t="shared" si="22"/>
        <v>0</v>
      </c>
      <c r="Q75" s="539"/>
      <c r="R75" s="117">
        <f t="shared" si="3"/>
        <v>0</v>
      </c>
      <c r="S75" s="192">
        <f t="shared" si="17"/>
        <v>0</v>
      </c>
      <c r="T75" s="267">
        <f t="shared" si="1"/>
        <v>0</v>
      </c>
      <c r="W75" s="21">
        <f>SUM(T75:T78)</f>
        <v>0</v>
      </c>
      <c r="X75" s="536" t="s">
        <v>76</v>
      </c>
      <c r="Y75" s="22">
        <f>W75/5</f>
        <v>0</v>
      </c>
    </row>
    <row r="76" spans="1:25" ht="19.5" hidden="1" customHeight="1" x14ac:dyDescent="0.25">
      <c r="A76" s="732"/>
      <c r="B76" s="200">
        <v>2</v>
      </c>
      <c r="C76" s="201" t="s">
        <v>71</v>
      </c>
      <c r="D76" s="196"/>
      <c r="E76" s="212"/>
      <c r="F76" s="209">
        <f t="shared" si="18"/>
        <v>0</v>
      </c>
      <c r="G76" s="212"/>
      <c r="H76" s="210">
        <f t="shared" si="19"/>
        <v>0</v>
      </c>
      <c r="I76" s="212"/>
      <c r="J76" s="210">
        <f t="shared" si="32"/>
        <v>0</v>
      </c>
      <c r="K76" s="212"/>
      <c r="L76" s="210">
        <f t="shared" si="20"/>
        <v>0</v>
      </c>
      <c r="M76" s="212"/>
      <c r="N76" s="433">
        <f t="shared" si="30"/>
        <v>0</v>
      </c>
      <c r="O76" s="323"/>
      <c r="P76" s="115">
        <f t="shared" si="22"/>
        <v>0</v>
      </c>
      <c r="Q76" s="539"/>
      <c r="R76" s="117">
        <f t="shared" si="3"/>
        <v>0</v>
      </c>
      <c r="S76" s="192">
        <f t="shared" si="17"/>
        <v>0</v>
      </c>
      <c r="T76" s="267">
        <f t="shared" si="1"/>
        <v>0</v>
      </c>
      <c r="W76" s="19"/>
      <c r="X76" s="536"/>
      <c r="Y76" s="22"/>
    </row>
    <row r="77" spans="1:25" ht="19.5" hidden="1" customHeight="1" x14ac:dyDescent="0.2">
      <c r="A77" s="732"/>
      <c r="B77" s="200">
        <v>3</v>
      </c>
      <c r="C77" s="202" t="s">
        <v>72</v>
      </c>
      <c r="D77" s="196"/>
      <c r="E77" s="212"/>
      <c r="F77" s="209">
        <f t="shared" si="18"/>
        <v>0</v>
      </c>
      <c r="G77" s="212"/>
      <c r="H77" s="210">
        <f t="shared" si="19"/>
        <v>0</v>
      </c>
      <c r="I77" s="212"/>
      <c r="J77" s="210">
        <f t="shared" si="32"/>
        <v>0</v>
      </c>
      <c r="K77" s="212"/>
      <c r="L77" s="210">
        <f t="shared" si="20"/>
        <v>0</v>
      </c>
      <c r="M77" s="212"/>
      <c r="N77" s="433">
        <f t="shared" si="30"/>
        <v>0</v>
      </c>
      <c r="O77" s="323"/>
      <c r="P77" s="115">
        <f t="shared" si="22"/>
        <v>0</v>
      </c>
      <c r="Q77" s="539"/>
      <c r="R77" s="117">
        <f t="shared" si="3"/>
        <v>0</v>
      </c>
      <c r="S77" s="192">
        <f t="shared" si="17"/>
        <v>0</v>
      </c>
      <c r="T77" s="267">
        <f t="shared" ref="T77:T140" si="33">S77*D77</f>
        <v>0</v>
      </c>
      <c r="U77" s="32">
        <f>SUM(T58:T77)</f>
        <v>387.37999999999994</v>
      </c>
      <c r="W77" s="19"/>
      <c r="X77" s="536"/>
      <c r="Y77" s="20"/>
    </row>
    <row r="78" spans="1:25" ht="19.5" hidden="1" customHeight="1" x14ac:dyDescent="0.25">
      <c r="A78" s="733"/>
      <c r="B78" s="200">
        <v>6</v>
      </c>
      <c r="C78" s="197" t="s">
        <v>52</v>
      </c>
      <c r="D78" s="196"/>
      <c r="E78" s="212"/>
      <c r="F78" s="209">
        <f t="shared" si="18"/>
        <v>0</v>
      </c>
      <c r="G78" s="212"/>
      <c r="H78" s="210">
        <f t="shared" si="19"/>
        <v>0</v>
      </c>
      <c r="I78" s="212"/>
      <c r="J78" s="210">
        <f t="shared" si="32"/>
        <v>0</v>
      </c>
      <c r="K78" s="212"/>
      <c r="L78" s="210">
        <f t="shared" si="20"/>
        <v>0</v>
      </c>
      <c r="M78" s="212"/>
      <c r="N78" s="433">
        <f t="shared" si="30"/>
        <v>0</v>
      </c>
      <c r="O78" s="327"/>
      <c r="P78" s="115">
        <f t="shared" si="22"/>
        <v>0</v>
      </c>
      <c r="Q78" s="539"/>
      <c r="R78" s="117">
        <f t="shared" si="3"/>
        <v>0</v>
      </c>
      <c r="S78" s="192">
        <f t="shared" si="17"/>
        <v>0</v>
      </c>
      <c r="T78" s="267">
        <f t="shared" si="33"/>
        <v>0</v>
      </c>
      <c r="U78" s="32">
        <f>T78</f>
        <v>0</v>
      </c>
      <c r="W78" s="19"/>
      <c r="X78" s="536"/>
      <c r="Y78" s="20"/>
    </row>
    <row r="79" spans="1:25" ht="16.5" hidden="1" customHeight="1" x14ac:dyDescent="0.25">
      <c r="A79" s="725" t="s">
        <v>88</v>
      </c>
      <c r="B79" s="727" t="s">
        <v>191</v>
      </c>
      <c r="C79" s="727"/>
      <c r="D79" s="727"/>
      <c r="E79" s="215"/>
      <c r="F79" s="213"/>
      <c r="G79" s="215"/>
      <c r="H79" s="212"/>
      <c r="I79" s="215"/>
      <c r="J79" s="212"/>
      <c r="K79" s="215"/>
      <c r="L79" s="212"/>
      <c r="M79" s="215"/>
      <c r="N79" s="433">
        <f t="shared" si="30"/>
        <v>0</v>
      </c>
      <c r="O79" s="328"/>
      <c r="P79" s="253"/>
      <c r="Q79" s="203"/>
      <c r="R79" s="197"/>
      <c r="S79" s="192" t="s">
        <v>503</v>
      </c>
      <c r="T79" s="267"/>
      <c r="U79" s="205"/>
      <c r="W79" s="19"/>
      <c r="X79" s="536"/>
      <c r="Y79" s="20"/>
    </row>
    <row r="80" spans="1:25" hidden="1" x14ac:dyDescent="0.25">
      <c r="A80" s="726"/>
      <c r="B80" s="145">
        <v>1</v>
      </c>
      <c r="C80" s="220" t="s">
        <v>224</v>
      </c>
      <c r="D80" s="184"/>
      <c r="E80" s="216"/>
      <c r="F80" s="209">
        <f t="shared" si="18"/>
        <v>0</v>
      </c>
      <c r="G80" s="216"/>
      <c r="H80" s="210">
        <f t="shared" si="19"/>
        <v>0</v>
      </c>
      <c r="I80" s="216"/>
      <c r="J80" s="210">
        <f t="shared" si="32"/>
        <v>0</v>
      </c>
      <c r="K80" s="216"/>
      <c r="L80" s="210">
        <f t="shared" si="20"/>
        <v>0</v>
      </c>
      <c r="M80" s="216"/>
      <c r="N80" s="433">
        <f t="shared" si="30"/>
        <v>0</v>
      </c>
      <c r="O80" s="329"/>
      <c r="P80" s="115">
        <f t="shared" si="22"/>
        <v>0</v>
      </c>
      <c r="Q80" s="154"/>
      <c r="R80" s="117">
        <f>Q80*D80</f>
        <v>0</v>
      </c>
      <c r="S80" s="192">
        <f t="shared" si="17"/>
        <v>0</v>
      </c>
      <c r="T80" s="267">
        <f t="shared" si="33"/>
        <v>0</v>
      </c>
      <c r="U80" s="205">
        <f>E80+G80+I80+K80+M80</f>
        <v>0</v>
      </c>
      <c r="V80" s="1">
        <f>U80/4</f>
        <v>0</v>
      </c>
      <c r="W80" s="19"/>
      <c r="X80" s="536"/>
      <c r="Y80" s="20"/>
    </row>
    <row r="81" spans="1:25" hidden="1" x14ac:dyDescent="0.25">
      <c r="A81" s="726"/>
      <c r="B81" s="43">
        <v>2</v>
      </c>
      <c r="C81" s="220" t="s">
        <v>149</v>
      </c>
      <c r="D81" s="184"/>
      <c r="E81" s="216"/>
      <c r="F81" s="209">
        <f t="shared" si="18"/>
        <v>0</v>
      </c>
      <c r="G81" s="216"/>
      <c r="H81" s="210">
        <f t="shared" si="19"/>
        <v>0</v>
      </c>
      <c r="I81" s="216"/>
      <c r="J81" s="210">
        <f t="shared" si="32"/>
        <v>0</v>
      </c>
      <c r="K81" s="216"/>
      <c r="L81" s="210">
        <f t="shared" si="20"/>
        <v>0</v>
      </c>
      <c r="M81" s="216"/>
      <c r="N81" s="433">
        <f t="shared" si="30"/>
        <v>0</v>
      </c>
      <c r="O81" s="329"/>
      <c r="P81" s="115">
        <f t="shared" si="22"/>
        <v>0</v>
      </c>
      <c r="Q81" s="154"/>
      <c r="R81" s="117">
        <f t="shared" ref="R81:R97" si="34">Q81*D81</f>
        <v>0</v>
      </c>
      <c r="S81" s="192">
        <f t="shared" si="17"/>
        <v>0</v>
      </c>
      <c r="T81" s="267">
        <f t="shared" si="33"/>
        <v>0</v>
      </c>
      <c r="U81" s="205">
        <f t="shared" ref="U81:U104" si="35">E81+G81+I81+K81+M81</f>
        <v>0</v>
      </c>
      <c r="V81" s="1">
        <f t="shared" ref="V81:V153" si="36">U81/4</f>
        <v>0</v>
      </c>
      <c r="W81" s="19"/>
      <c r="X81" s="536"/>
      <c r="Y81" s="20"/>
    </row>
    <row r="82" spans="1:25" hidden="1" x14ac:dyDescent="0.25">
      <c r="A82" s="726"/>
      <c r="B82" s="43">
        <v>3</v>
      </c>
      <c r="C82" s="220" t="s">
        <v>86</v>
      </c>
      <c r="D82" s="184"/>
      <c r="E82" s="216"/>
      <c r="F82" s="209">
        <f t="shared" si="18"/>
        <v>0</v>
      </c>
      <c r="G82" s="216"/>
      <c r="H82" s="210">
        <f t="shared" si="19"/>
        <v>0</v>
      </c>
      <c r="I82" s="216"/>
      <c r="J82" s="210">
        <f t="shared" si="32"/>
        <v>0</v>
      </c>
      <c r="K82" s="216"/>
      <c r="L82" s="210">
        <f t="shared" si="20"/>
        <v>0</v>
      </c>
      <c r="M82" s="216"/>
      <c r="N82" s="433">
        <f t="shared" si="30"/>
        <v>0</v>
      </c>
      <c r="O82" s="329"/>
      <c r="P82" s="115">
        <f t="shared" si="22"/>
        <v>0</v>
      </c>
      <c r="Q82" s="154"/>
      <c r="R82" s="117">
        <f t="shared" si="34"/>
        <v>0</v>
      </c>
      <c r="S82" s="192">
        <f t="shared" si="17"/>
        <v>0</v>
      </c>
      <c r="T82" s="267">
        <f t="shared" si="33"/>
        <v>0</v>
      </c>
      <c r="U82" s="205">
        <f t="shared" si="35"/>
        <v>0</v>
      </c>
      <c r="V82" s="1">
        <f t="shared" si="36"/>
        <v>0</v>
      </c>
      <c r="W82" s="19"/>
      <c r="X82" s="536"/>
      <c r="Y82" s="20"/>
    </row>
    <row r="83" spans="1:25" hidden="1" x14ac:dyDescent="0.25">
      <c r="A83" s="726"/>
      <c r="B83" s="145">
        <v>4</v>
      </c>
      <c r="C83" s="220" t="s">
        <v>148</v>
      </c>
      <c r="D83" s="184"/>
      <c r="E83" s="216"/>
      <c r="F83" s="209">
        <f t="shared" si="18"/>
        <v>0</v>
      </c>
      <c r="G83" s="216"/>
      <c r="H83" s="210">
        <f t="shared" si="19"/>
        <v>0</v>
      </c>
      <c r="I83" s="216"/>
      <c r="J83" s="210">
        <f t="shared" si="32"/>
        <v>0</v>
      </c>
      <c r="K83" s="216"/>
      <c r="L83" s="210">
        <f t="shared" si="20"/>
        <v>0</v>
      </c>
      <c r="M83" s="216"/>
      <c r="N83" s="433">
        <f t="shared" si="30"/>
        <v>0</v>
      </c>
      <c r="O83" s="329"/>
      <c r="P83" s="115">
        <f t="shared" si="22"/>
        <v>0</v>
      </c>
      <c r="Q83" s="154"/>
      <c r="R83" s="117">
        <f t="shared" si="34"/>
        <v>0</v>
      </c>
      <c r="S83" s="192">
        <f t="shared" si="17"/>
        <v>0</v>
      </c>
      <c r="T83" s="267">
        <f t="shared" si="33"/>
        <v>0</v>
      </c>
      <c r="U83" s="205">
        <f t="shared" si="35"/>
        <v>0</v>
      </c>
      <c r="V83" s="1">
        <f t="shared" si="36"/>
        <v>0</v>
      </c>
      <c r="W83" s="19"/>
      <c r="X83" s="536"/>
      <c r="Y83" s="20"/>
    </row>
    <row r="84" spans="1:25" hidden="1" x14ac:dyDescent="0.25">
      <c r="A84" s="726"/>
      <c r="B84" s="43">
        <v>5</v>
      </c>
      <c r="C84" s="220" t="s">
        <v>223</v>
      </c>
      <c r="D84" s="184"/>
      <c r="E84" s="216"/>
      <c r="F84" s="209">
        <f t="shared" si="18"/>
        <v>0</v>
      </c>
      <c r="G84" s="216"/>
      <c r="H84" s="210">
        <f t="shared" si="19"/>
        <v>0</v>
      </c>
      <c r="I84" s="216"/>
      <c r="J84" s="210">
        <f t="shared" si="32"/>
        <v>0</v>
      </c>
      <c r="K84" s="216"/>
      <c r="L84" s="210">
        <f t="shared" si="20"/>
        <v>0</v>
      </c>
      <c r="M84" s="216"/>
      <c r="N84" s="433">
        <f t="shared" si="30"/>
        <v>0</v>
      </c>
      <c r="O84" s="329"/>
      <c r="P84" s="115">
        <f t="shared" si="22"/>
        <v>0</v>
      </c>
      <c r="Q84" s="154"/>
      <c r="R84" s="117">
        <f t="shared" si="34"/>
        <v>0</v>
      </c>
      <c r="S84" s="192">
        <f t="shared" si="17"/>
        <v>0</v>
      </c>
      <c r="T84" s="267">
        <f t="shared" si="33"/>
        <v>0</v>
      </c>
      <c r="U84" s="205">
        <f t="shared" si="35"/>
        <v>0</v>
      </c>
      <c r="V84" s="1">
        <f t="shared" si="36"/>
        <v>0</v>
      </c>
      <c r="W84" s="19"/>
      <c r="X84" s="536"/>
      <c r="Y84" s="20"/>
    </row>
    <row r="85" spans="1:25" hidden="1" x14ac:dyDescent="0.25">
      <c r="A85" s="726"/>
      <c r="B85" s="43">
        <v>6</v>
      </c>
      <c r="C85" s="220" t="s">
        <v>167</v>
      </c>
      <c r="D85" s="184"/>
      <c r="E85" s="216"/>
      <c r="F85" s="209">
        <f t="shared" si="18"/>
        <v>0</v>
      </c>
      <c r="G85" s="216"/>
      <c r="H85" s="210">
        <f t="shared" si="19"/>
        <v>0</v>
      </c>
      <c r="I85" s="216"/>
      <c r="J85" s="210">
        <f t="shared" si="32"/>
        <v>0</v>
      </c>
      <c r="K85" s="216"/>
      <c r="L85" s="210">
        <f t="shared" si="20"/>
        <v>0</v>
      </c>
      <c r="M85" s="216"/>
      <c r="N85" s="433">
        <f t="shared" si="30"/>
        <v>0</v>
      </c>
      <c r="O85" s="329"/>
      <c r="P85" s="115">
        <f t="shared" si="22"/>
        <v>0</v>
      </c>
      <c r="Q85" s="154"/>
      <c r="R85" s="117">
        <f t="shared" si="34"/>
        <v>0</v>
      </c>
      <c r="S85" s="192">
        <f t="shared" si="17"/>
        <v>0</v>
      </c>
      <c r="T85" s="267">
        <f t="shared" si="33"/>
        <v>0</v>
      </c>
      <c r="U85" s="205">
        <f t="shared" si="35"/>
        <v>0</v>
      </c>
      <c r="V85" s="1">
        <f t="shared" si="36"/>
        <v>0</v>
      </c>
      <c r="W85" s="19"/>
      <c r="X85" s="536"/>
      <c r="Y85" s="20"/>
    </row>
    <row r="86" spans="1:25" hidden="1" x14ac:dyDescent="0.25">
      <c r="A86" s="726"/>
      <c r="B86" s="145">
        <v>7</v>
      </c>
      <c r="C86" s="220" t="s">
        <v>87</v>
      </c>
      <c r="D86" s="184"/>
      <c r="E86" s="216"/>
      <c r="F86" s="209">
        <f t="shared" si="18"/>
        <v>0</v>
      </c>
      <c r="G86" s="216"/>
      <c r="H86" s="210">
        <f t="shared" si="19"/>
        <v>0</v>
      </c>
      <c r="I86" s="216"/>
      <c r="J86" s="210">
        <f t="shared" si="32"/>
        <v>0</v>
      </c>
      <c r="K86" s="216"/>
      <c r="L86" s="210">
        <f t="shared" si="20"/>
        <v>0</v>
      </c>
      <c r="M86" s="216"/>
      <c r="N86" s="433">
        <f t="shared" si="30"/>
        <v>0</v>
      </c>
      <c r="O86" s="329"/>
      <c r="P86" s="115">
        <f t="shared" si="22"/>
        <v>0</v>
      </c>
      <c r="Q86" s="154"/>
      <c r="R86" s="117">
        <f t="shared" si="34"/>
        <v>0</v>
      </c>
      <c r="S86" s="192">
        <f t="shared" si="17"/>
        <v>0</v>
      </c>
      <c r="T86" s="267">
        <f t="shared" si="33"/>
        <v>0</v>
      </c>
      <c r="U86" s="205">
        <f t="shared" si="35"/>
        <v>0</v>
      </c>
      <c r="V86" s="1">
        <f t="shared" si="36"/>
        <v>0</v>
      </c>
      <c r="W86" s="19"/>
      <c r="X86" s="536"/>
      <c r="Y86" s="20"/>
    </row>
    <row r="87" spans="1:25" hidden="1" x14ac:dyDescent="0.25">
      <c r="A87" s="726"/>
      <c r="B87" s="43">
        <v>8</v>
      </c>
      <c r="C87" s="220" t="s">
        <v>85</v>
      </c>
      <c r="D87" s="184"/>
      <c r="E87" s="216"/>
      <c r="F87" s="209">
        <f t="shared" si="18"/>
        <v>0</v>
      </c>
      <c r="G87" s="216"/>
      <c r="H87" s="210">
        <f t="shared" si="19"/>
        <v>0</v>
      </c>
      <c r="I87" s="216"/>
      <c r="J87" s="210">
        <f t="shared" si="32"/>
        <v>0</v>
      </c>
      <c r="K87" s="216"/>
      <c r="L87" s="210">
        <f t="shared" si="20"/>
        <v>0</v>
      </c>
      <c r="M87" s="216"/>
      <c r="N87" s="433">
        <f t="shared" si="30"/>
        <v>0</v>
      </c>
      <c r="O87" s="329"/>
      <c r="P87" s="115">
        <f t="shared" si="22"/>
        <v>0</v>
      </c>
      <c r="Q87" s="154"/>
      <c r="R87" s="117">
        <f t="shared" si="34"/>
        <v>0</v>
      </c>
      <c r="S87" s="192">
        <f t="shared" si="17"/>
        <v>0</v>
      </c>
      <c r="T87" s="267">
        <f t="shared" si="33"/>
        <v>0</v>
      </c>
      <c r="U87" s="205">
        <f t="shared" si="35"/>
        <v>0</v>
      </c>
      <c r="V87" s="1">
        <f t="shared" si="36"/>
        <v>0</v>
      </c>
      <c r="W87" s="19"/>
      <c r="X87" s="536"/>
      <c r="Y87" s="20"/>
    </row>
    <row r="88" spans="1:25" hidden="1" x14ac:dyDescent="0.25">
      <c r="A88" s="726"/>
      <c r="B88" s="43">
        <v>9</v>
      </c>
      <c r="C88" s="220" t="s">
        <v>84</v>
      </c>
      <c r="D88" s="184"/>
      <c r="E88" s="216"/>
      <c r="F88" s="209">
        <f t="shared" si="18"/>
        <v>0</v>
      </c>
      <c r="G88" s="216"/>
      <c r="H88" s="210">
        <f t="shared" si="19"/>
        <v>0</v>
      </c>
      <c r="I88" s="216"/>
      <c r="J88" s="210">
        <f t="shared" si="32"/>
        <v>0</v>
      </c>
      <c r="K88" s="216"/>
      <c r="L88" s="210">
        <f t="shared" si="20"/>
        <v>0</v>
      </c>
      <c r="M88" s="216"/>
      <c r="N88" s="433">
        <f t="shared" si="30"/>
        <v>0</v>
      </c>
      <c r="O88" s="329"/>
      <c r="P88" s="115">
        <f t="shared" si="22"/>
        <v>0</v>
      </c>
      <c r="Q88" s="154"/>
      <c r="R88" s="117">
        <f t="shared" si="34"/>
        <v>0</v>
      </c>
      <c r="S88" s="192">
        <f t="shared" si="17"/>
        <v>0</v>
      </c>
      <c r="T88" s="267">
        <f t="shared" si="33"/>
        <v>0</v>
      </c>
      <c r="U88" s="205">
        <f t="shared" si="35"/>
        <v>0</v>
      </c>
      <c r="V88" s="1">
        <f t="shared" si="36"/>
        <v>0</v>
      </c>
      <c r="W88" s="19"/>
      <c r="X88" s="536"/>
      <c r="Y88" s="20"/>
    </row>
    <row r="89" spans="1:25" hidden="1" x14ac:dyDescent="0.25">
      <c r="A89" s="726"/>
      <c r="B89" s="145">
        <v>10</v>
      </c>
      <c r="C89" s="220" t="s">
        <v>187</v>
      </c>
      <c r="D89" s="184"/>
      <c r="E89" s="216"/>
      <c r="F89" s="209">
        <f t="shared" si="18"/>
        <v>0</v>
      </c>
      <c r="G89" s="216"/>
      <c r="H89" s="210">
        <f t="shared" si="19"/>
        <v>0</v>
      </c>
      <c r="I89" s="216"/>
      <c r="J89" s="210">
        <f t="shared" si="32"/>
        <v>0</v>
      </c>
      <c r="K89" s="216"/>
      <c r="L89" s="210">
        <f t="shared" si="20"/>
        <v>0</v>
      </c>
      <c r="M89" s="216"/>
      <c r="N89" s="433">
        <f t="shared" si="30"/>
        <v>0</v>
      </c>
      <c r="O89" s="329"/>
      <c r="P89" s="115">
        <f t="shared" si="22"/>
        <v>0</v>
      </c>
      <c r="Q89" s="154"/>
      <c r="R89" s="117">
        <f t="shared" si="34"/>
        <v>0</v>
      </c>
      <c r="S89" s="192">
        <f t="shared" si="17"/>
        <v>0</v>
      </c>
      <c r="T89" s="267">
        <f t="shared" si="33"/>
        <v>0</v>
      </c>
      <c r="U89" s="205">
        <f t="shared" si="35"/>
        <v>0</v>
      </c>
      <c r="V89" s="1">
        <f t="shared" si="36"/>
        <v>0</v>
      </c>
      <c r="W89" s="19"/>
      <c r="X89" s="536"/>
      <c r="Y89" s="20"/>
    </row>
    <row r="90" spans="1:25" hidden="1" x14ac:dyDescent="0.25">
      <c r="A90" s="726"/>
      <c r="B90" s="43">
        <v>11</v>
      </c>
      <c r="C90" s="220" t="s">
        <v>152</v>
      </c>
      <c r="D90" s="184"/>
      <c r="E90" s="216"/>
      <c r="F90" s="209">
        <f t="shared" si="18"/>
        <v>0</v>
      </c>
      <c r="G90" s="216"/>
      <c r="H90" s="210">
        <f t="shared" si="19"/>
        <v>0</v>
      </c>
      <c r="I90" s="216"/>
      <c r="J90" s="210">
        <f t="shared" si="32"/>
        <v>0</v>
      </c>
      <c r="K90" s="216"/>
      <c r="L90" s="210">
        <f t="shared" si="20"/>
        <v>0</v>
      </c>
      <c r="M90" s="216"/>
      <c r="N90" s="433">
        <f t="shared" si="30"/>
        <v>0</v>
      </c>
      <c r="O90" s="329"/>
      <c r="P90" s="115">
        <f t="shared" si="22"/>
        <v>0</v>
      </c>
      <c r="Q90" s="154"/>
      <c r="R90" s="117">
        <f t="shared" si="34"/>
        <v>0</v>
      </c>
      <c r="S90" s="192">
        <f t="shared" si="17"/>
        <v>0</v>
      </c>
      <c r="T90" s="267">
        <f t="shared" si="33"/>
        <v>0</v>
      </c>
      <c r="U90" s="205">
        <f t="shared" si="35"/>
        <v>0</v>
      </c>
      <c r="V90" s="1">
        <f t="shared" si="36"/>
        <v>0</v>
      </c>
      <c r="W90" s="19"/>
      <c r="X90" s="536"/>
      <c r="Y90" s="20"/>
    </row>
    <row r="91" spans="1:25" hidden="1" x14ac:dyDescent="0.25">
      <c r="A91" s="726"/>
      <c r="B91" s="43"/>
      <c r="C91" s="220" t="s">
        <v>284</v>
      </c>
      <c r="D91" s="339"/>
      <c r="E91" s="216"/>
      <c r="F91" s="209">
        <f t="shared" si="18"/>
        <v>0</v>
      </c>
      <c r="G91" s="216"/>
      <c r="H91" s="210">
        <f t="shared" si="19"/>
        <v>0</v>
      </c>
      <c r="I91" s="216"/>
      <c r="J91" s="210">
        <f t="shared" si="32"/>
        <v>0</v>
      </c>
      <c r="K91" s="216"/>
      <c r="L91" s="209">
        <f t="shared" si="20"/>
        <v>0</v>
      </c>
      <c r="M91" s="216"/>
      <c r="N91" s="433">
        <f t="shared" si="30"/>
        <v>0</v>
      </c>
      <c r="O91" s="329"/>
      <c r="P91" s="115">
        <f t="shared" si="22"/>
        <v>0</v>
      </c>
      <c r="Q91" s="154"/>
      <c r="R91" s="117">
        <f t="shared" si="34"/>
        <v>0</v>
      </c>
      <c r="S91" s="192">
        <f t="shared" si="17"/>
        <v>0</v>
      </c>
      <c r="T91" s="267">
        <f t="shared" si="33"/>
        <v>0</v>
      </c>
      <c r="U91" s="205">
        <f t="shared" si="35"/>
        <v>0</v>
      </c>
      <c r="V91" s="1">
        <f t="shared" si="36"/>
        <v>0</v>
      </c>
      <c r="W91" s="19"/>
      <c r="X91" s="536"/>
      <c r="Y91" s="20"/>
    </row>
    <row r="92" spans="1:25" hidden="1" x14ac:dyDescent="0.25">
      <c r="A92" s="726"/>
      <c r="B92" s="43"/>
      <c r="C92" s="220" t="s">
        <v>496</v>
      </c>
      <c r="D92" s="339"/>
      <c r="E92" s="216"/>
      <c r="F92" s="209">
        <f t="shared" si="18"/>
        <v>0</v>
      </c>
      <c r="G92" s="216"/>
      <c r="H92" s="210">
        <f t="shared" si="19"/>
        <v>0</v>
      </c>
      <c r="I92" s="216"/>
      <c r="J92" s="210">
        <f t="shared" si="32"/>
        <v>0</v>
      </c>
      <c r="K92" s="216"/>
      <c r="L92" s="209">
        <f t="shared" si="20"/>
        <v>0</v>
      </c>
      <c r="M92" s="216"/>
      <c r="N92" s="433">
        <f t="shared" si="30"/>
        <v>0</v>
      </c>
      <c r="O92" s="329"/>
      <c r="P92" s="115">
        <f t="shared" si="22"/>
        <v>0</v>
      </c>
      <c r="Q92" s="154"/>
      <c r="R92" s="117"/>
      <c r="S92" s="192">
        <f t="shared" si="17"/>
        <v>0</v>
      </c>
      <c r="T92" s="267">
        <f t="shared" si="33"/>
        <v>0</v>
      </c>
      <c r="U92" s="205">
        <f t="shared" si="35"/>
        <v>0</v>
      </c>
      <c r="W92" s="19"/>
      <c r="X92" s="536"/>
      <c r="Y92" s="20"/>
    </row>
    <row r="93" spans="1:25" hidden="1" x14ac:dyDescent="0.25">
      <c r="A93" s="726"/>
      <c r="B93" s="43"/>
      <c r="C93" s="220" t="s">
        <v>497</v>
      </c>
      <c r="D93" s="339"/>
      <c r="E93" s="216"/>
      <c r="F93" s="209">
        <f t="shared" si="18"/>
        <v>0</v>
      </c>
      <c r="G93" s="216"/>
      <c r="H93" s="210">
        <f t="shared" si="19"/>
        <v>0</v>
      </c>
      <c r="I93" s="216"/>
      <c r="J93" s="210">
        <f t="shared" si="32"/>
        <v>0</v>
      </c>
      <c r="K93" s="216"/>
      <c r="L93" s="209">
        <f t="shared" si="20"/>
        <v>0</v>
      </c>
      <c r="M93" s="216"/>
      <c r="N93" s="433">
        <f t="shared" si="30"/>
        <v>0</v>
      </c>
      <c r="O93" s="329"/>
      <c r="P93" s="115">
        <f t="shared" si="22"/>
        <v>0</v>
      </c>
      <c r="Q93" s="154"/>
      <c r="R93" s="117"/>
      <c r="S93" s="192">
        <f t="shared" si="17"/>
        <v>0</v>
      </c>
      <c r="T93" s="267">
        <f t="shared" si="33"/>
        <v>0</v>
      </c>
      <c r="U93" s="205">
        <f t="shared" si="35"/>
        <v>0</v>
      </c>
      <c r="W93" s="19"/>
      <c r="X93" s="536"/>
      <c r="Y93" s="20"/>
    </row>
    <row r="94" spans="1:25" hidden="1" x14ac:dyDescent="0.25">
      <c r="A94" s="726"/>
      <c r="B94" s="43"/>
      <c r="C94" s="220" t="s">
        <v>498</v>
      </c>
      <c r="D94" s="339"/>
      <c r="E94" s="216"/>
      <c r="F94" s="209">
        <f t="shared" si="18"/>
        <v>0</v>
      </c>
      <c r="G94" s="216"/>
      <c r="H94" s="210">
        <f t="shared" si="19"/>
        <v>0</v>
      </c>
      <c r="I94" s="216"/>
      <c r="J94" s="210">
        <f t="shared" si="32"/>
        <v>0</v>
      </c>
      <c r="K94" s="216"/>
      <c r="L94" s="209">
        <f t="shared" si="20"/>
        <v>0</v>
      </c>
      <c r="M94" s="216"/>
      <c r="N94" s="433">
        <f t="shared" si="30"/>
        <v>0</v>
      </c>
      <c r="O94" s="329"/>
      <c r="P94" s="115">
        <f t="shared" si="22"/>
        <v>0</v>
      </c>
      <c r="Q94" s="154"/>
      <c r="R94" s="117"/>
      <c r="S94" s="192">
        <f t="shared" si="17"/>
        <v>0</v>
      </c>
      <c r="T94" s="267">
        <f t="shared" si="33"/>
        <v>0</v>
      </c>
      <c r="U94" s="205">
        <f t="shared" si="35"/>
        <v>0</v>
      </c>
      <c r="W94" s="19"/>
      <c r="X94" s="536"/>
      <c r="Y94" s="20"/>
    </row>
    <row r="95" spans="1:25" hidden="1" x14ac:dyDescent="0.25">
      <c r="A95" s="726"/>
      <c r="B95" s="43"/>
      <c r="C95" s="220" t="s">
        <v>500</v>
      </c>
      <c r="D95" s="339"/>
      <c r="E95" s="216"/>
      <c r="F95" s="209">
        <f t="shared" si="18"/>
        <v>0</v>
      </c>
      <c r="G95" s="216"/>
      <c r="H95" s="210">
        <f t="shared" si="19"/>
        <v>0</v>
      </c>
      <c r="I95" s="216"/>
      <c r="J95" s="210">
        <f t="shared" si="32"/>
        <v>0</v>
      </c>
      <c r="K95" s="216"/>
      <c r="L95" s="209">
        <f t="shared" si="20"/>
        <v>0</v>
      </c>
      <c r="M95" s="216"/>
      <c r="N95" s="433">
        <f t="shared" si="30"/>
        <v>0</v>
      </c>
      <c r="O95" s="329"/>
      <c r="P95" s="115">
        <f t="shared" si="22"/>
        <v>0</v>
      </c>
      <c r="Q95" s="154"/>
      <c r="R95" s="117"/>
      <c r="S95" s="192">
        <f t="shared" si="17"/>
        <v>0</v>
      </c>
      <c r="T95" s="267">
        <f t="shared" si="33"/>
        <v>0</v>
      </c>
      <c r="U95" s="205">
        <f t="shared" si="35"/>
        <v>0</v>
      </c>
      <c r="W95" s="19"/>
      <c r="X95" s="536"/>
      <c r="Y95" s="20"/>
    </row>
    <row r="96" spans="1:25" hidden="1" x14ac:dyDescent="0.25">
      <c r="A96" s="726"/>
      <c r="B96" s="43"/>
      <c r="C96" s="220" t="s">
        <v>499</v>
      </c>
      <c r="D96" s="339"/>
      <c r="E96" s="216"/>
      <c r="F96" s="209">
        <f t="shared" si="18"/>
        <v>0</v>
      </c>
      <c r="G96" s="216"/>
      <c r="H96" s="210">
        <f t="shared" si="19"/>
        <v>0</v>
      </c>
      <c r="I96" s="216"/>
      <c r="J96" s="210">
        <f t="shared" si="32"/>
        <v>0</v>
      </c>
      <c r="K96" s="216"/>
      <c r="L96" s="209">
        <f t="shared" si="20"/>
        <v>0</v>
      </c>
      <c r="M96" s="216"/>
      <c r="N96" s="433">
        <f t="shared" si="30"/>
        <v>0</v>
      </c>
      <c r="O96" s="329"/>
      <c r="P96" s="115">
        <f t="shared" si="22"/>
        <v>0</v>
      </c>
      <c r="Q96" s="154"/>
      <c r="R96" s="117"/>
      <c r="S96" s="192">
        <f t="shared" si="17"/>
        <v>0</v>
      </c>
      <c r="T96" s="267">
        <f t="shared" si="33"/>
        <v>0</v>
      </c>
      <c r="U96" s="205">
        <f t="shared" si="35"/>
        <v>0</v>
      </c>
      <c r="W96" s="19"/>
      <c r="X96" s="536"/>
      <c r="Y96" s="20"/>
    </row>
    <row r="97" spans="1:25" hidden="1" x14ac:dyDescent="0.25">
      <c r="A97" s="726"/>
      <c r="B97" s="43">
        <v>12</v>
      </c>
      <c r="C97" s="220" t="s">
        <v>188</v>
      </c>
      <c r="D97" s="184"/>
      <c r="E97" s="216"/>
      <c r="F97" s="209">
        <f t="shared" si="18"/>
        <v>0</v>
      </c>
      <c r="G97" s="216"/>
      <c r="H97" s="210">
        <f t="shared" si="19"/>
        <v>0</v>
      </c>
      <c r="I97" s="216"/>
      <c r="J97" s="210">
        <f t="shared" si="32"/>
        <v>0</v>
      </c>
      <c r="K97" s="216"/>
      <c r="L97" s="209">
        <f t="shared" si="20"/>
        <v>0</v>
      </c>
      <c r="M97" s="216"/>
      <c r="N97" s="433">
        <f t="shared" si="30"/>
        <v>0</v>
      </c>
      <c r="O97" s="329"/>
      <c r="P97" s="115">
        <f t="shared" si="22"/>
        <v>0</v>
      </c>
      <c r="Q97" s="154"/>
      <c r="R97" s="117">
        <f t="shared" si="34"/>
        <v>0</v>
      </c>
      <c r="S97" s="192">
        <f t="shared" si="17"/>
        <v>0</v>
      </c>
      <c r="T97" s="267">
        <f t="shared" si="33"/>
        <v>0</v>
      </c>
      <c r="U97" s="205">
        <f t="shared" si="35"/>
        <v>0</v>
      </c>
      <c r="V97" s="1">
        <f t="shared" si="36"/>
        <v>0</v>
      </c>
      <c r="W97" s="19"/>
      <c r="X97" s="536"/>
      <c r="Y97" s="20"/>
    </row>
    <row r="98" spans="1:25" ht="11.25" hidden="1" customHeight="1" x14ac:dyDescent="0.25">
      <c r="A98" s="726"/>
      <c r="B98" s="727" t="s">
        <v>192</v>
      </c>
      <c r="C98" s="727"/>
      <c r="D98" s="727"/>
      <c r="E98" s="215"/>
      <c r="F98" s="213"/>
      <c r="G98" s="215"/>
      <c r="H98" s="212"/>
      <c r="I98" s="215"/>
      <c r="J98" s="212"/>
      <c r="K98" s="215"/>
      <c r="L98" s="212"/>
      <c r="M98" s="215"/>
      <c r="N98" s="433">
        <f t="shared" si="30"/>
        <v>0</v>
      </c>
      <c r="O98" s="328"/>
      <c r="P98" s="253"/>
      <c r="Q98" s="203"/>
      <c r="R98" s="197">
        <f t="shared" ref="R98:R154" si="37">D98</f>
        <v>0</v>
      </c>
      <c r="S98" s="198"/>
      <c r="T98" s="267">
        <f t="shared" si="33"/>
        <v>0</v>
      </c>
      <c r="U98" s="205">
        <f t="shared" si="35"/>
        <v>0</v>
      </c>
      <c r="W98" s="19"/>
      <c r="X98" s="536"/>
      <c r="Y98" s="20"/>
    </row>
    <row r="99" spans="1:25" ht="26.25" hidden="1" customHeight="1" x14ac:dyDescent="0.25">
      <c r="A99" s="726"/>
      <c r="B99" s="43">
        <v>13</v>
      </c>
      <c r="C99" s="220" t="s">
        <v>189</v>
      </c>
      <c r="D99" s="184"/>
      <c r="E99" s="216"/>
      <c r="F99" s="209">
        <f t="shared" si="18"/>
        <v>0</v>
      </c>
      <c r="G99" s="216"/>
      <c r="H99" s="210">
        <f t="shared" ref="H99:H154" si="38">G99*D99</f>
        <v>0</v>
      </c>
      <c r="I99" s="216"/>
      <c r="J99" s="210">
        <f t="shared" si="32"/>
        <v>0</v>
      </c>
      <c r="K99" s="216"/>
      <c r="L99" s="210">
        <f t="shared" ref="L99:L154" si="39">K99*D99</f>
        <v>0</v>
      </c>
      <c r="M99" s="301"/>
      <c r="N99" s="433">
        <f t="shared" si="30"/>
        <v>0</v>
      </c>
      <c r="O99" s="329"/>
      <c r="P99" s="115">
        <f t="shared" si="22"/>
        <v>0</v>
      </c>
      <c r="Q99" s="154"/>
      <c r="R99" s="117">
        <f>Q99*D99</f>
        <v>0</v>
      </c>
      <c r="S99" s="192">
        <f t="shared" si="17"/>
        <v>0</v>
      </c>
      <c r="T99" s="267">
        <f t="shared" si="33"/>
        <v>0</v>
      </c>
      <c r="U99" s="205">
        <f t="shared" si="35"/>
        <v>0</v>
      </c>
      <c r="V99" s="1">
        <f t="shared" si="36"/>
        <v>0</v>
      </c>
      <c r="W99" s="19"/>
      <c r="X99" s="536"/>
      <c r="Y99" s="20"/>
    </row>
    <row r="100" spans="1:25" ht="29.25" hidden="1" customHeight="1" x14ac:dyDescent="0.25">
      <c r="A100" s="726"/>
      <c r="B100" s="43">
        <v>14</v>
      </c>
      <c r="C100" s="220" t="s">
        <v>193</v>
      </c>
      <c r="D100" s="184"/>
      <c r="E100" s="216"/>
      <c r="F100" s="209">
        <f t="shared" si="18"/>
        <v>0</v>
      </c>
      <c r="G100" s="216"/>
      <c r="H100" s="210">
        <f t="shared" si="38"/>
        <v>0</v>
      </c>
      <c r="I100" s="216"/>
      <c r="J100" s="210">
        <f t="shared" si="32"/>
        <v>0</v>
      </c>
      <c r="K100" s="216"/>
      <c r="L100" s="210">
        <f t="shared" si="39"/>
        <v>0</v>
      </c>
      <c r="M100" s="216"/>
      <c r="N100" s="433">
        <f t="shared" si="30"/>
        <v>0</v>
      </c>
      <c r="O100" s="329"/>
      <c r="P100" s="115">
        <f t="shared" si="22"/>
        <v>0</v>
      </c>
      <c r="Q100" s="154"/>
      <c r="R100" s="117">
        <f t="shared" ref="R100:R101" si="40">Q100*D100</f>
        <v>0</v>
      </c>
      <c r="S100" s="192">
        <f t="shared" si="17"/>
        <v>0</v>
      </c>
      <c r="T100" s="267">
        <f t="shared" si="33"/>
        <v>0</v>
      </c>
      <c r="U100" s="205">
        <f t="shared" si="35"/>
        <v>0</v>
      </c>
      <c r="V100" s="1">
        <f t="shared" si="36"/>
        <v>0</v>
      </c>
      <c r="W100" s="19"/>
      <c r="X100" s="536"/>
      <c r="Y100" s="20"/>
    </row>
    <row r="101" spans="1:25" ht="27.75" hidden="1" customHeight="1" x14ac:dyDescent="0.25">
      <c r="A101" s="726"/>
      <c r="B101" s="153">
        <v>15</v>
      </c>
      <c r="C101" s="223" t="s">
        <v>190</v>
      </c>
      <c r="D101" s="184"/>
      <c r="E101" s="216"/>
      <c r="F101" s="209">
        <f t="shared" si="18"/>
        <v>0</v>
      </c>
      <c r="G101" s="216"/>
      <c r="H101" s="210">
        <f t="shared" si="38"/>
        <v>0</v>
      </c>
      <c r="I101" s="216"/>
      <c r="J101" s="210">
        <f t="shared" si="32"/>
        <v>0</v>
      </c>
      <c r="K101" s="216"/>
      <c r="L101" s="210">
        <f t="shared" si="39"/>
        <v>0</v>
      </c>
      <c r="M101" s="216"/>
      <c r="N101" s="433">
        <f t="shared" si="30"/>
        <v>0</v>
      </c>
      <c r="O101" s="329"/>
      <c r="P101" s="115">
        <f t="shared" si="22"/>
        <v>0</v>
      </c>
      <c r="Q101" s="154"/>
      <c r="R101" s="117">
        <f t="shared" si="40"/>
        <v>0</v>
      </c>
      <c r="S101" s="192">
        <f t="shared" si="17"/>
        <v>0</v>
      </c>
      <c r="T101" s="267">
        <f t="shared" si="33"/>
        <v>0</v>
      </c>
      <c r="U101" s="205">
        <f t="shared" si="35"/>
        <v>0</v>
      </c>
      <c r="V101" s="1">
        <f t="shared" si="36"/>
        <v>0</v>
      </c>
      <c r="W101" s="19"/>
      <c r="X101" s="536"/>
      <c r="Y101" s="20"/>
    </row>
    <row r="102" spans="1:25" ht="11.25" hidden="1" customHeight="1" x14ac:dyDescent="0.25">
      <c r="A102" s="726"/>
      <c r="B102" s="727" t="s">
        <v>214</v>
      </c>
      <c r="C102" s="727"/>
      <c r="D102" s="727"/>
      <c r="E102" s="215"/>
      <c r="F102" s="213"/>
      <c r="G102" s="215"/>
      <c r="H102" s="212"/>
      <c r="I102" s="215"/>
      <c r="J102" s="212"/>
      <c r="K102" s="215"/>
      <c r="L102" s="212"/>
      <c r="M102" s="215"/>
      <c r="N102" s="433">
        <f t="shared" si="30"/>
        <v>0</v>
      </c>
      <c r="O102" s="328"/>
      <c r="P102" s="253"/>
      <c r="Q102" s="203"/>
      <c r="R102" s="117">
        <f t="shared" si="37"/>
        <v>0</v>
      </c>
      <c r="S102" s="198"/>
      <c r="T102" s="267">
        <f t="shared" si="33"/>
        <v>0</v>
      </c>
      <c r="U102" s="205">
        <f t="shared" si="35"/>
        <v>0</v>
      </c>
      <c r="W102" s="19"/>
      <c r="X102" s="536"/>
      <c r="Y102" s="20"/>
    </row>
    <row r="103" spans="1:25" ht="20.25" hidden="1" thickBot="1" x14ac:dyDescent="0.3">
      <c r="A103" s="726"/>
      <c r="B103" s="145">
        <v>16</v>
      </c>
      <c r="C103" s="219" t="s">
        <v>153</v>
      </c>
      <c r="D103" s="184"/>
      <c r="E103" s="216"/>
      <c r="F103" s="209">
        <f>E103*D103</f>
        <v>0</v>
      </c>
      <c r="G103" s="216"/>
      <c r="H103" s="210">
        <f t="shared" si="38"/>
        <v>0</v>
      </c>
      <c r="I103" s="216"/>
      <c r="J103" s="210">
        <f t="shared" si="32"/>
        <v>0</v>
      </c>
      <c r="K103" s="216"/>
      <c r="L103" s="210">
        <f t="shared" si="39"/>
        <v>0</v>
      </c>
      <c r="M103" s="216"/>
      <c r="N103" s="433">
        <f t="shared" si="30"/>
        <v>0</v>
      </c>
      <c r="O103" s="329"/>
      <c r="P103" s="115">
        <f t="shared" si="22"/>
        <v>0</v>
      </c>
      <c r="Q103" s="154"/>
      <c r="R103" s="117">
        <f t="shared" si="37"/>
        <v>0</v>
      </c>
      <c r="S103" s="192">
        <f t="shared" si="17"/>
        <v>0</v>
      </c>
      <c r="T103" s="267">
        <f t="shared" si="33"/>
        <v>0</v>
      </c>
      <c r="U103" s="205">
        <f t="shared" si="35"/>
        <v>0</v>
      </c>
      <c r="V103" s="1">
        <f t="shared" si="36"/>
        <v>0</v>
      </c>
      <c r="W103" s="19"/>
      <c r="X103" s="536"/>
      <c r="Y103" s="20"/>
    </row>
    <row r="104" spans="1:25" hidden="1" x14ac:dyDescent="0.25">
      <c r="A104" s="540"/>
      <c r="B104" s="718" t="s">
        <v>154</v>
      </c>
      <c r="C104" s="719"/>
      <c r="D104" s="719"/>
      <c r="E104" s="215"/>
      <c r="F104" s="213"/>
      <c r="G104" s="215"/>
      <c r="H104" s="212"/>
      <c r="I104" s="215"/>
      <c r="J104" s="212"/>
      <c r="K104" s="215"/>
      <c r="L104" s="212"/>
      <c r="M104" s="215"/>
      <c r="N104" s="433">
        <f t="shared" si="30"/>
        <v>0</v>
      </c>
      <c r="O104" s="328"/>
      <c r="P104" s="253"/>
      <c r="Q104" s="203"/>
      <c r="R104" s="117">
        <f t="shared" si="37"/>
        <v>0</v>
      </c>
      <c r="S104" s="192">
        <f t="shared" si="17"/>
        <v>0</v>
      </c>
      <c r="T104" s="267">
        <f t="shared" si="33"/>
        <v>0</v>
      </c>
      <c r="U104" s="205">
        <f t="shared" si="35"/>
        <v>0</v>
      </c>
      <c r="W104" s="19"/>
      <c r="X104" s="536"/>
      <c r="Y104" s="20"/>
    </row>
    <row r="105" spans="1:25" hidden="1" x14ac:dyDescent="0.25">
      <c r="A105" s="540"/>
      <c r="B105" s="145">
        <v>1</v>
      </c>
      <c r="C105" s="224" t="s">
        <v>157</v>
      </c>
      <c r="D105" s="184"/>
      <c r="E105" s="216"/>
      <c r="F105" s="209">
        <f t="shared" si="18"/>
        <v>0</v>
      </c>
      <c r="G105" s="216"/>
      <c r="H105" s="210">
        <f t="shared" si="38"/>
        <v>0</v>
      </c>
      <c r="I105" s="216"/>
      <c r="J105" s="210">
        <f t="shared" si="32"/>
        <v>0</v>
      </c>
      <c r="K105" s="216"/>
      <c r="L105" s="210">
        <f t="shared" si="39"/>
        <v>0</v>
      </c>
      <c r="M105" s="216"/>
      <c r="N105" s="433">
        <f t="shared" si="30"/>
        <v>0</v>
      </c>
      <c r="O105" s="329"/>
      <c r="P105" s="115">
        <f t="shared" si="22"/>
        <v>0</v>
      </c>
      <c r="Q105" s="154"/>
      <c r="R105" s="117">
        <f t="shared" si="37"/>
        <v>0</v>
      </c>
      <c r="S105" s="192">
        <f t="shared" si="17"/>
        <v>0</v>
      </c>
      <c r="T105" s="267">
        <f t="shared" si="33"/>
        <v>0</v>
      </c>
      <c r="U105" s="205">
        <f t="shared" ref="U105:U154" si="41">E105+G105+I105+K105</f>
        <v>0</v>
      </c>
      <c r="V105" s="1">
        <f t="shared" si="36"/>
        <v>0</v>
      </c>
      <c r="W105" s="19"/>
      <c r="X105" s="536"/>
      <c r="Y105" s="20"/>
    </row>
    <row r="106" spans="1:25" hidden="1" x14ac:dyDescent="0.25">
      <c r="A106" s="540"/>
      <c r="B106" s="43">
        <v>2</v>
      </c>
      <c r="C106" s="220" t="s">
        <v>287</v>
      </c>
      <c r="D106" s="184"/>
      <c r="E106" s="216"/>
      <c r="F106" s="209">
        <f t="shared" si="18"/>
        <v>0</v>
      </c>
      <c r="G106" s="216"/>
      <c r="H106" s="210">
        <f t="shared" si="38"/>
        <v>0</v>
      </c>
      <c r="I106" s="216"/>
      <c r="J106" s="210">
        <f t="shared" si="32"/>
        <v>0</v>
      </c>
      <c r="K106" s="216"/>
      <c r="L106" s="210">
        <f t="shared" si="39"/>
        <v>0</v>
      </c>
      <c r="M106" s="216"/>
      <c r="N106" s="433">
        <f t="shared" si="30"/>
        <v>0</v>
      </c>
      <c r="O106" s="329"/>
      <c r="P106" s="115">
        <f t="shared" si="22"/>
        <v>0</v>
      </c>
      <c r="Q106" s="154"/>
      <c r="R106" s="117">
        <f t="shared" si="37"/>
        <v>0</v>
      </c>
      <c r="S106" s="192">
        <f t="shared" si="17"/>
        <v>0</v>
      </c>
      <c r="T106" s="267">
        <f t="shared" si="33"/>
        <v>0</v>
      </c>
      <c r="U106" s="205">
        <f t="shared" si="41"/>
        <v>0</v>
      </c>
      <c r="V106" s="1">
        <f t="shared" si="36"/>
        <v>0</v>
      </c>
      <c r="W106" s="19"/>
      <c r="X106" s="536"/>
      <c r="Y106" s="20"/>
    </row>
    <row r="107" spans="1:25" hidden="1" x14ac:dyDescent="0.25">
      <c r="A107" s="540"/>
      <c r="B107" s="43">
        <v>3</v>
      </c>
      <c r="C107" s="220" t="s">
        <v>288</v>
      </c>
      <c r="D107" s="184"/>
      <c r="E107" s="216"/>
      <c r="F107" s="209">
        <f t="shared" si="18"/>
        <v>0</v>
      </c>
      <c r="G107" s="216"/>
      <c r="H107" s="210">
        <f t="shared" si="38"/>
        <v>0</v>
      </c>
      <c r="I107" s="216"/>
      <c r="J107" s="210">
        <f t="shared" si="32"/>
        <v>0</v>
      </c>
      <c r="K107" s="216"/>
      <c r="L107" s="210">
        <f t="shared" si="39"/>
        <v>0</v>
      </c>
      <c r="M107" s="216"/>
      <c r="N107" s="433">
        <f t="shared" si="30"/>
        <v>0</v>
      </c>
      <c r="O107" s="329"/>
      <c r="P107" s="115">
        <f t="shared" si="22"/>
        <v>0</v>
      </c>
      <c r="Q107" s="154"/>
      <c r="R107" s="117">
        <f t="shared" si="37"/>
        <v>0</v>
      </c>
      <c r="S107" s="192">
        <f t="shared" si="17"/>
        <v>0</v>
      </c>
      <c r="T107" s="267">
        <f t="shared" si="33"/>
        <v>0</v>
      </c>
      <c r="U107" s="205">
        <f t="shared" si="41"/>
        <v>0</v>
      </c>
      <c r="V107" s="1">
        <f t="shared" si="36"/>
        <v>0</v>
      </c>
      <c r="W107" s="19"/>
      <c r="X107" s="536"/>
      <c r="Y107" s="20"/>
    </row>
    <row r="108" spans="1:25" hidden="1" x14ac:dyDescent="0.25">
      <c r="A108" s="540"/>
      <c r="B108" s="145">
        <v>4</v>
      </c>
      <c r="C108" s="220" t="s">
        <v>158</v>
      </c>
      <c r="D108" s="184"/>
      <c r="E108" s="216"/>
      <c r="F108" s="209">
        <f t="shared" si="18"/>
        <v>0</v>
      </c>
      <c r="G108" s="216"/>
      <c r="H108" s="210">
        <f t="shared" si="38"/>
        <v>0</v>
      </c>
      <c r="I108" s="216"/>
      <c r="J108" s="210">
        <f t="shared" si="32"/>
        <v>0</v>
      </c>
      <c r="K108" s="216"/>
      <c r="L108" s="210">
        <f t="shared" si="39"/>
        <v>0</v>
      </c>
      <c r="M108" s="216"/>
      <c r="N108" s="433">
        <f t="shared" si="30"/>
        <v>0</v>
      </c>
      <c r="O108" s="329"/>
      <c r="P108" s="115">
        <f t="shared" si="22"/>
        <v>0</v>
      </c>
      <c r="Q108" s="154"/>
      <c r="R108" s="117">
        <f t="shared" si="37"/>
        <v>0</v>
      </c>
      <c r="S108" s="192">
        <f t="shared" si="17"/>
        <v>0</v>
      </c>
      <c r="T108" s="267">
        <f t="shared" si="33"/>
        <v>0</v>
      </c>
      <c r="U108" s="205">
        <f t="shared" si="41"/>
        <v>0</v>
      </c>
      <c r="V108" s="1">
        <f t="shared" si="36"/>
        <v>0</v>
      </c>
      <c r="W108" s="19"/>
      <c r="X108" s="536"/>
      <c r="Y108" s="20"/>
    </row>
    <row r="109" spans="1:25" hidden="1" x14ac:dyDescent="0.25">
      <c r="A109" s="540"/>
      <c r="B109" s="43">
        <v>5</v>
      </c>
      <c r="C109" s="220" t="s">
        <v>194</v>
      </c>
      <c r="D109" s="184"/>
      <c r="E109" s="216"/>
      <c r="F109" s="209">
        <f t="shared" ref="F109:F154" si="42">E109*D109</f>
        <v>0</v>
      </c>
      <c r="G109" s="216"/>
      <c r="H109" s="210">
        <f t="shared" si="38"/>
        <v>0</v>
      </c>
      <c r="I109" s="216"/>
      <c r="J109" s="210">
        <f t="shared" si="32"/>
        <v>0</v>
      </c>
      <c r="K109" s="216"/>
      <c r="L109" s="210">
        <f t="shared" si="39"/>
        <v>0</v>
      </c>
      <c r="M109" s="216"/>
      <c r="N109" s="433">
        <f t="shared" si="30"/>
        <v>0</v>
      </c>
      <c r="O109" s="329"/>
      <c r="P109" s="115">
        <f t="shared" ref="P109:P154" si="43">O109*D109</f>
        <v>0</v>
      </c>
      <c r="Q109" s="154"/>
      <c r="R109" s="117">
        <f t="shared" si="37"/>
        <v>0</v>
      </c>
      <c r="S109" s="192">
        <f t="shared" si="17"/>
        <v>0</v>
      </c>
      <c r="T109" s="267">
        <f t="shared" si="33"/>
        <v>0</v>
      </c>
      <c r="U109" s="205">
        <f t="shared" si="41"/>
        <v>0</v>
      </c>
      <c r="V109" s="1">
        <f t="shared" si="36"/>
        <v>0</v>
      </c>
      <c r="W109" s="19"/>
      <c r="X109" s="536"/>
      <c r="Y109" s="20"/>
    </row>
    <row r="110" spans="1:25" hidden="1" x14ac:dyDescent="0.25">
      <c r="A110" s="540"/>
      <c r="B110" s="145">
        <v>6</v>
      </c>
      <c r="C110" s="220" t="s">
        <v>195</v>
      </c>
      <c r="D110" s="184"/>
      <c r="E110" s="216"/>
      <c r="F110" s="209">
        <f t="shared" si="42"/>
        <v>0</v>
      </c>
      <c r="G110" s="216"/>
      <c r="H110" s="210">
        <f t="shared" si="38"/>
        <v>0</v>
      </c>
      <c r="I110" s="216"/>
      <c r="J110" s="210">
        <f t="shared" si="32"/>
        <v>0</v>
      </c>
      <c r="K110" s="216"/>
      <c r="L110" s="210">
        <f t="shared" si="39"/>
        <v>0</v>
      </c>
      <c r="M110" s="216"/>
      <c r="N110" s="433">
        <f t="shared" si="30"/>
        <v>0</v>
      </c>
      <c r="O110" s="329"/>
      <c r="P110" s="115">
        <f t="shared" si="43"/>
        <v>0</v>
      </c>
      <c r="Q110" s="154"/>
      <c r="R110" s="117">
        <f t="shared" si="37"/>
        <v>0</v>
      </c>
      <c r="S110" s="192">
        <f t="shared" si="17"/>
        <v>0</v>
      </c>
      <c r="T110" s="267">
        <f t="shared" si="33"/>
        <v>0</v>
      </c>
      <c r="U110" s="205">
        <f t="shared" si="41"/>
        <v>0</v>
      </c>
      <c r="V110" s="1">
        <f t="shared" si="36"/>
        <v>0</v>
      </c>
      <c r="W110" s="19"/>
      <c r="X110" s="536"/>
      <c r="Y110" s="20"/>
    </row>
    <row r="111" spans="1:25" hidden="1" x14ac:dyDescent="0.25">
      <c r="A111" s="540"/>
      <c r="B111" s="43">
        <v>7</v>
      </c>
      <c r="C111" s="220" t="s">
        <v>159</v>
      </c>
      <c r="D111" s="184"/>
      <c r="E111" s="216"/>
      <c r="F111" s="209">
        <f t="shared" si="42"/>
        <v>0</v>
      </c>
      <c r="G111" s="216"/>
      <c r="H111" s="210">
        <f t="shared" si="38"/>
        <v>0</v>
      </c>
      <c r="I111" s="216"/>
      <c r="J111" s="210">
        <f t="shared" si="32"/>
        <v>0</v>
      </c>
      <c r="K111" s="216"/>
      <c r="L111" s="210">
        <f t="shared" si="39"/>
        <v>0</v>
      </c>
      <c r="M111" s="216"/>
      <c r="N111" s="433">
        <f t="shared" si="30"/>
        <v>0</v>
      </c>
      <c r="O111" s="329"/>
      <c r="P111" s="115">
        <f t="shared" si="43"/>
        <v>0</v>
      </c>
      <c r="Q111" s="154"/>
      <c r="R111" s="117">
        <f t="shared" si="37"/>
        <v>0</v>
      </c>
      <c r="S111" s="192">
        <f t="shared" si="17"/>
        <v>0</v>
      </c>
      <c r="T111" s="267">
        <f t="shared" si="33"/>
        <v>0</v>
      </c>
      <c r="U111" s="205">
        <f t="shared" si="41"/>
        <v>0</v>
      </c>
      <c r="V111" s="1">
        <f t="shared" si="36"/>
        <v>0</v>
      </c>
      <c r="W111" s="19"/>
      <c r="X111" s="536"/>
      <c r="Y111" s="20"/>
    </row>
    <row r="112" spans="1:25" hidden="1" x14ac:dyDescent="0.25">
      <c r="A112" s="540"/>
      <c r="B112" s="43">
        <v>8</v>
      </c>
      <c r="C112" s="220" t="s">
        <v>160</v>
      </c>
      <c r="D112" s="184"/>
      <c r="E112" s="216"/>
      <c r="F112" s="209">
        <f t="shared" si="42"/>
        <v>0</v>
      </c>
      <c r="G112" s="216"/>
      <c r="H112" s="210">
        <f t="shared" si="38"/>
        <v>0</v>
      </c>
      <c r="I112" s="216"/>
      <c r="J112" s="210">
        <f t="shared" si="32"/>
        <v>0</v>
      </c>
      <c r="K112" s="216"/>
      <c r="L112" s="210">
        <f t="shared" si="39"/>
        <v>0</v>
      </c>
      <c r="M112" s="216"/>
      <c r="N112" s="433">
        <f t="shared" si="30"/>
        <v>0</v>
      </c>
      <c r="O112" s="329"/>
      <c r="P112" s="115">
        <f t="shared" si="43"/>
        <v>0</v>
      </c>
      <c r="Q112" s="154"/>
      <c r="R112" s="117">
        <f t="shared" si="37"/>
        <v>0</v>
      </c>
      <c r="S112" s="192">
        <f t="shared" si="17"/>
        <v>0</v>
      </c>
      <c r="T112" s="267">
        <f t="shared" si="33"/>
        <v>0</v>
      </c>
      <c r="U112" s="205">
        <f t="shared" si="41"/>
        <v>0</v>
      </c>
      <c r="V112" s="1">
        <f t="shared" si="36"/>
        <v>0</v>
      </c>
      <c r="W112" s="19"/>
      <c r="X112" s="536"/>
      <c r="Y112" s="20"/>
    </row>
    <row r="113" spans="1:25" hidden="1" x14ac:dyDescent="0.25">
      <c r="A113" s="540"/>
      <c r="B113" s="145">
        <v>9</v>
      </c>
      <c r="C113" s="220" t="s">
        <v>161</v>
      </c>
      <c r="D113" s="184"/>
      <c r="E113" s="216"/>
      <c r="F113" s="209">
        <f t="shared" si="42"/>
        <v>0</v>
      </c>
      <c r="G113" s="216"/>
      <c r="H113" s="210">
        <f t="shared" si="38"/>
        <v>0</v>
      </c>
      <c r="I113" s="216"/>
      <c r="J113" s="210">
        <f t="shared" si="32"/>
        <v>0</v>
      </c>
      <c r="K113" s="216"/>
      <c r="L113" s="210">
        <f t="shared" si="39"/>
        <v>0</v>
      </c>
      <c r="M113" s="216"/>
      <c r="N113" s="433">
        <f t="shared" si="30"/>
        <v>0</v>
      </c>
      <c r="O113" s="329"/>
      <c r="P113" s="115">
        <f t="shared" si="43"/>
        <v>0</v>
      </c>
      <c r="Q113" s="154"/>
      <c r="R113" s="117">
        <f t="shared" si="37"/>
        <v>0</v>
      </c>
      <c r="S113" s="192">
        <f t="shared" si="17"/>
        <v>0</v>
      </c>
      <c r="T113" s="267">
        <f t="shared" si="33"/>
        <v>0</v>
      </c>
      <c r="U113" s="205">
        <f t="shared" si="41"/>
        <v>0</v>
      </c>
      <c r="V113" s="1">
        <f t="shared" si="36"/>
        <v>0</v>
      </c>
      <c r="W113" s="19"/>
      <c r="X113" s="536"/>
      <c r="Y113" s="20"/>
    </row>
    <row r="114" spans="1:25" hidden="1" x14ac:dyDescent="0.25">
      <c r="A114" s="540"/>
      <c r="B114" s="43">
        <v>10</v>
      </c>
      <c r="C114" s="220" t="s">
        <v>162</v>
      </c>
      <c r="D114" s="184"/>
      <c r="E114" s="216"/>
      <c r="F114" s="209">
        <f t="shared" si="42"/>
        <v>0</v>
      </c>
      <c r="G114" s="216"/>
      <c r="H114" s="210">
        <f t="shared" si="38"/>
        <v>0</v>
      </c>
      <c r="I114" s="216"/>
      <c r="J114" s="210">
        <f t="shared" si="32"/>
        <v>0</v>
      </c>
      <c r="K114" s="216"/>
      <c r="L114" s="210">
        <f t="shared" si="39"/>
        <v>0</v>
      </c>
      <c r="M114" s="216"/>
      <c r="N114" s="433">
        <f t="shared" si="30"/>
        <v>0</v>
      </c>
      <c r="O114" s="329"/>
      <c r="P114" s="115">
        <f t="shared" si="43"/>
        <v>0</v>
      </c>
      <c r="Q114" s="154"/>
      <c r="R114" s="117">
        <f t="shared" si="37"/>
        <v>0</v>
      </c>
      <c r="S114" s="192">
        <f t="shared" si="17"/>
        <v>0</v>
      </c>
      <c r="T114" s="267">
        <f t="shared" si="33"/>
        <v>0</v>
      </c>
      <c r="U114" s="205">
        <f t="shared" si="41"/>
        <v>0</v>
      </c>
      <c r="V114" s="1">
        <f t="shared" si="36"/>
        <v>0</v>
      </c>
      <c r="W114" s="19"/>
      <c r="X114" s="536"/>
      <c r="Y114" s="20"/>
    </row>
    <row r="115" spans="1:25" hidden="1" x14ac:dyDescent="0.25">
      <c r="A115" s="540"/>
      <c r="B115" s="145">
        <v>11</v>
      </c>
      <c r="C115" s="220" t="s">
        <v>196</v>
      </c>
      <c r="D115" s="184"/>
      <c r="E115" s="216"/>
      <c r="F115" s="209">
        <f t="shared" si="42"/>
        <v>0</v>
      </c>
      <c r="G115" s="216"/>
      <c r="H115" s="210">
        <f t="shared" si="38"/>
        <v>0</v>
      </c>
      <c r="I115" s="216"/>
      <c r="J115" s="210">
        <f t="shared" si="32"/>
        <v>0</v>
      </c>
      <c r="K115" s="216"/>
      <c r="L115" s="210">
        <f t="shared" si="39"/>
        <v>0</v>
      </c>
      <c r="M115" s="216"/>
      <c r="N115" s="433">
        <f t="shared" si="30"/>
        <v>0</v>
      </c>
      <c r="O115" s="329"/>
      <c r="P115" s="115">
        <f t="shared" si="43"/>
        <v>0</v>
      </c>
      <c r="Q115" s="154"/>
      <c r="R115" s="117">
        <f t="shared" si="37"/>
        <v>0</v>
      </c>
      <c r="S115" s="192">
        <f t="shared" ref="S115:S154" si="44">E115+G115+I115+K115+M115+O115</f>
        <v>0</v>
      </c>
      <c r="T115" s="267">
        <f t="shared" si="33"/>
        <v>0</v>
      </c>
      <c r="U115" s="205">
        <f t="shared" si="41"/>
        <v>0</v>
      </c>
      <c r="V115" s="1">
        <f t="shared" si="36"/>
        <v>0</v>
      </c>
      <c r="W115" s="19"/>
      <c r="X115" s="536"/>
      <c r="Y115" s="20"/>
    </row>
    <row r="116" spans="1:25" hidden="1" x14ac:dyDescent="0.25">
      <c r="A116" s="540"/>
      <c r="B116" s="43">
        <v>12</v>
      </c>
      <c r="C116" s="220" t="s">
        <v>197</v>
      </c>
      <c r="D116" s="184"/>
      <c r="E116" s="216"/>
      <c r="F116" s="209">
        <f t="shared" si="42"/>
        <v>0</v>
      </c>
      <c r="G116" s="216"/>
      <c r="H116" s="210">
        <f t="shared" si="38"/>
        <v>0</v>
      </c>
      <c r="I116" s="216"/>
      <c r="J116" s="210">
        <f t="shared" si="32"/>
        <v>0</v>
      </c>
      <c r="K116" s="216"/>
      <c r="L116" s="210">
        <f t="shared" si="39"/>
        <v>0</v>
      </c>
      <c r="M116" s="216"/>
      <c r="N116" s="433">
        <f t="shared" si="30"/>
        <v>0</v>
      </c>
      <c r="O116" s="329"/>
      <c r="P116" s="115">
        <f t="shared" si="43"/>
        <v>0</v>
      </c>
      <c r="Q116" s="154"/>
      <c r="R116" s="117">
        <f t="shared" si="37"/>
        <v>0</v>
      </c>
      <c r="S116" s="192">
        <f t="shared" si="44"/>
        <v>0</v>
      </c>
      <c r="T116" s="267">
        <f t="shared" si="33"/>
        <v>0</v>
      </c>
      <c r="U116" s="205">
        <f t="shared" si="41"/>
        <v>0</v>
      </c>
      <c r="V116" s="1">
        <f t="shared" si="36"/>
        <v>0</v>
      </c>
      <c r="W116" s="19"/>
      <c r="X116" s="536"/>
      <c r="Y116" s="20"/>
    </row>
    <row r="117" spans="1:25" hidden="1" x14ac:dyDescent="0.25">
      <c r="A117" s="540"/>
      <c r="B117" s="204">
        <v>13</v>
      </c>
      <c r="C117" s="225" t="s">
        <v>294</v>
      </c>
      <c r="D117" s="184"/>
      <c r="E117" s="216"/>
      <c r="F117" s="209">
        <f t="shared" si="42"/>
        <v>0</v>
      </c>
      <c r="G117" s="216"/>
      <c r="H117" s="210">
        <f t="shared" si="38"/>
        <v>0</v>
      </c>
      <c r="I117" s="216"/>
      <c r="J117" s="210">
        <f t="shared" si="32"/>
        <v>0</v>
      </c>
      <c r="K117" s="216"/>
      <c r="L117" s="210">
        <f t="shared" si="39"/>
        <v>0</v>
      </c>
      <c r="M117" s="216"/>
      <c r="N117" s="433">
        <f t="shared" si="30"/>
        <v>0</v>
      </c>
      <c r="O117" s="329"/>
      <c r="P117" s="115">
        <f t="shared" si="43"/>
        <v>0</v>
      </c>
      <c r="Q117" s="154"/>
      <c r="R117" s="117">
        <f t="shared" si="37"/>
        <v>0</v>
      </c>
      <c r="S117" s="192">
        <f t="shared" si="44"/>
        <v>0</v>
      </c>
      <c r="T117" s="267">
        <f t="shared" si="33"/>
        <v>0</v>
      </c>
      <c r="U117" s="205">
        <f t="shared" si="41"/>
        <v>0</v>
      </c>
      <c r="V117" s="1">
        <f t="shared" si="36"/>
        <v>0</v>
      </c>
      <c r="W117" s="19"/>
      <c r="X117" s="536"/>
      <c r="Y117" s="20"/>
    </row>
    <row r="118" spans="1:25" ht="20.25" hidden="1" thickBot="1" x14ac:dyDescent="0.3">
      <c r="A118" s="540"/>
      <c r="B118" s="153">
        <v>13</v>
      </c>
      <c r="C118" s="223" t="s">
        <v>198</v>
      </c>
      <c r="D118" s="184"/>
      <c r="E118" s="216"/>
      <c r="F118" s="209">
        <f t="shared" si="42"/>
        <v>0</v>
      </c>
      <c r="G118" s="216"/>
      <c r="H118" s="210">
        <f t="shared" si="38"/>
        <v>0</v>
      </c>
      <c r="I118" s="216"/>
      <c r="J118" s="210">
        <f t="shared" si="32"/>
        <v>0</v>
      </c>
      <c r="K118" s="216"/>
      <c r="L118" s="210">
        <f t="shared" si="39"/>
        <v>0</v>
      </c>
      <c r="M118" s="216"/>
      <c r="N118" s="433">
        <f t="shared" si="30"/>
        <v>0</v>
      </c>
      <c r="O118" s="329"/>
      <c r="P118" s="115">
        <f t="shared" si="43"/>
        <v>0</v>
      </c>
      <c r="Q118" s="154"/>
      <c r="R118" s="117">
        <f t="shared" si="37"/>
        <v>0</v>
      </c>
      <c r="S118" s="192">
        <f t="shared" si="44"/>
        <v>0</v>
      </c>
      <c r="T118" s="267">
        <f t="shared" si="33"/>
        <v>0</v>
      </c>
      <c r="U118" s="205">
        <f t="shared" si="41"/>
        <v>0</v>
      </c>
      <c r="V118" s="1">
        <f t="shared" si="36"/>
        <v>0</v>
      </c>
      <c r="W118" s="19"/>
      <c r="X118" s="536"/>
      <c r="Y118" s="20"/>
    </row>
    <row r="119" spans="1:25" hidden="1" x14ac:dyDescent="0.25">
      <c r="A119" s="540"/>
      <c r="B119" s="718" t="s">
        <v>156</v>
      </c>
      <c r="C119" s="719"/>
      <c r="D119" s="719"/>
      <c r="E119" s="215"/>
      <c r="F119" s="213"/>
      <c r="G119" s="215"/>
      <c r="H119" s="212"/>
      <c r="I119" s="215"/>
      <c r="J119" s="212"/>
      <c r="K119" s="215"/>
      <c r="L119" s="212"/>
      <c r="M119" s="215"/>
      <c r="N119" s="433">
        <f t="shared" si="30"/>
        <v>0</v>
      </c>
      <c r="O119" s="328"/>
      <c r="P119" s="253"/>
      <c r="Q119" s="203"/>
      <c r="R119" s="117">
        <f t="shared" si="37"/>
        <v>0</v>
      </c>
      <c r="S119" s="192">
        <f t="shared" si="44"/>
        <v>0</v>
      </c>
      <c r="T119" s="267">
        <f t="shared" si="33"/>
        <v>0</v>
      </c>
      <c r="U119" s="205"/>
      <c r="W119" s="19"/>
      <c r="X119" s="536"/>
      <c r="Y119" s="20"/>
    </row>
    <row r="120" spans="1:25" hidden="1" x14ac:dyDescent="0.25">
      <c r="A120" s="540"/>
      <c r="B120" s="145">
        <v>1</v>
      </c>
      <c r="C120" s="224" t="s">
        <v>163</v>
      </c>
      <c r="D120" s="184"/>
      <c r="E120" s="216"/>
      <c r="F120" s="209">
        <f t="shared" si="42"/>
        <v>0</v>
      </c>
      <c r="G120" s="216"/>
      <c r="H120" s="210">
        <f t="shared" si="38"/>
        <v>0</v>
      </c>
      <c r="I120" s="216"/>
      <c r="J120" s="210">
        <f t="shared" si="32"/>
        <v>0</v>
      </c>
      <c r="K120" s="216"/>
      <c r="L120" s="210">
        <f t="shared" si="39"/>
        <v>0</v>
      </c>
      <c r="M120" s="216"/>
      <c r="N120" s="433">
        <f t="shared" si="30"/>
        <v>0</v>
      </c>
      <c r="O120" s="329"/>
      <c r="P120" s="115">
        <f t="shared" si="43"/>
        <v>0</v>
      </c>
      <c r="Q120" s="154"/>
      <c r="R120" s="117">
        <f t="shared" si="37"/>
        <v>0</v>
      </c>
      <c r="S120" s="192">
        <f t="shared" si="44"/>
        <v>0</v>
      </c>
      <c r="T120" s="267">
        <f t="shared" si="33"/>
        <v>0</v>
      </c>
      <c r="U120" s="205">
        <f t="shared" si="41"/>
        <v>0</v>
      </c>
      <c r="V120" s="1">
        <f t="shared" si="36"/>
        <v>0</v>
      </c>
      <c r="W120" s="19"/>
      <c r="X120" s="536"/>
      <c r="Y120" s="20"/>
    </row>
    <row r="121" spans="1:25" hidden="1" x14ac:dyDescent="0.25">
      <c r="A121" s="540"/>
      <c r="B121" s="43">
        <v>2</v>
      </c>
      <c r="C121" s="220" t="s">
        <v>166</v>
      </c>
      <c r="D121" s="184"/>
      <c r="E121" s="262"/>
      <c r="F121" s="209">
        <f t="shared" si="42"/>
        <v>0</v>
      </c>
      <c r="G121" s="216"/>
      <c r="H121" s="210">
        <f t="shared" si="38"/>
        <v>0</v>
      </c>
      <c r="I121" s="216"/>
      <c r="J121" s="210">
        <f t="shared" si="32"/>
        <v>0</v>
      </c>
      <c r="K121" s="216"/>
      <c r="L121" s="210">
        <f t="shared" si="39"/>
        <v>0</v>
      </c>
      <c r="M121" s="216"/>
      <c r="N121" s="433">
        <f t="shared" si="30"/>
        <v>0</v>
      </c>
      <c r="O121" s="329"/>
      <c r="P121" s="115">
        <f t="shared" si="43"/>
        <v>0</v>
      </c>
      <c r="Q121" s="154"/>
      <c r="R121" s="117">
        <f t="shared" si="37"/>
        <v>0</v>
      </c>
      <c r="S121" s="192">
        <f t="shared" si="44"/>
        <v>0</v>
      </c>
      <c r="T121" s="267">
        <f t="shared" si="33"/>
        <v>0</v>
      </c>
      <c r="U121" s="205">
        <f t="shared" si="41"/>
        <v>0</v>
      </c>
      <c r="V121" s="1">
        <f t="shared" si="36"/>
        <v>0</v>
      </c>
      <c r="W121" s="19"/>
      <c r="X121" s="536"/>
      <c r="Y121" s="20"/>
    </row>
    <row r="122" spans="1:25" hidden="1" x14ac:dyDescent="0.25">
      <c r="A122" s="540"/>
      <c r="B122" s="43">
        <v>3</v>
      </c>
      <c r="C122" s="220" t="s">
        <v>171</v>
      </c>
      <c r="D122" s="184"/>
      <c r="E122" s="216"/>
      <c r="F122" s="209">
        <f t="shared" si="42"/>
        <v>0</v>
      </c>
      <c r="G122" s="216"/>
      <c r="H122" s="210">
        <f t="shared" si="38"/>
        <v>0</v>
      </c>
      <c r="I122" s="216"/>
      <c r="J122" s="210">
        <f t="shared" si="32"/>
        <v>0</v>
      </c>
      <c r="K122" s="216"/>
      <c r="L122" s="210">
        <f t="shared" si="39"/>
        <v>0</v>
      </c>
      <c r="M122" s="216"/>
      <c r="N122" s="433">
        <f t="shared" si="30"/>
        <v>0</v>
      </c>
      <c r="O122" s="329"/>
      <c r="P122" s="115">
        <f t="shared" si="43"/>
        <v>0</v>
      </c>
      <c r="Q122" s="154"/>
      <c r="R122" s="117">
        <f t="shared" si="37"/>
        <v>0</v>
      </c>
      <c r="S122" s="192">
        <f t="shared" si="44"/>
        <v>0</v>
      </c>
      <c r="T122" s="267">
        <f t="shared" si="33"/>
        <v>0</v>
      </c>
      <c r="U122" s="205">
        <f t="shared" si="41"/>
        <v>0</v>
      </c>
      <c r="V122" s="1">
        <f t="shared" si="36"/>
        <v>0</v>
      </c>
      <c r="W122" s="19"/>
      <c r="X122" s="536"/>
      <c r="Y122" s="20"/>
    </row>
    <row r="123" spans="1:25" hidden="1" x14ac:dyDescent="0.25">
      <c r="A123" s="540"/>
      <c r="B123" s="145">
        <v>4</v>
      </c>
      <c r="C123" s="220" t="s">
        <v>289</v>
      </c>
      <c r="D123" s="184"/>
      <c r="E123" s="216"/>
      <c r="F123" s="209">
        <f t="shared" si="42"/>
        <v>0</v>
      </c>
      <c r="G123" s="216"/>
      <c r="H123" s="210">
        <f t="shared" si="38"/>
        <v>0</v>
      </c>
      <c r="I123" s="216"/>
      <c r="J123" s="210">
        <f t="shared" si="32"/>
        <v>0</v>
      </c>
      <c r="K123" s="216"/>
      <c r="L123" s="210">
        <f t="shared" si="39"/>
        <v>0</v>
      </c>
      <c r="M123" s="216"/>
      <c r="N123" s="433">
        <f t="shared" si="30"/>
        <v>0</v>
      </c>
      <c r="O123" s="329"/>
      <c r="P123" s="115">
        <f t="shared" si="43"/>
        <v>0</v>
      </c>
      <c r="Q123" s="154"/>
      <c r="R123" s="117">
        <f t="shared" si="37"/>
        <v>0</v>
      </c>
      <c r="S123" s="192">
        <f t="shared" si="44"/>
        <v>0</v>
      </c>
      <c r="T123" s="267">
        <f t="shared" si="33"/>
        <v>0</v>
      </c>
      <c r="U123" s="205">
        <f t="shared" si="41"/>
        <v>0</v>
      </c>
      <c r="V123" s="1">
        <f t="shared" si="36"/>
        <v>0</v>
      </c>
      <c r="W123" s="19"/>
      <c r="X123" s="536"/>
      <c r="Y123" s="20"/>
    </row>
    <row r="124" spans="1:25" hidden="1" x14ac:dyDescent="0.25">
      <c r="A124" s="540"/>
      <c r="B124" s="43">
        <v>5</v>
      </c>
      <c r="C124" s="220" t="s">
        <v>199</v>
      </c>
      <c r="D124" s="184"/>
      <c r="E124" s="216"/>
      <c r="F124" s="209">
        <f t="shared" si="42"/>
        <v>0</v>
      </c>
      <c r="G124" s="216"/>
      <c r="H124" s="210">
        <f t="shared" si="38"/>
        <v>0</v>
      </c>
      <c r="I124" s="216"/>
      <c r="J124" s="210">
        <f t="shared" si="32"/>
        <v>0</v>
      </c>
      <c r="K124" s="216"/>
      <c r="L124" s="210">
        <f t="shared" si="39"/>
        <v>0</v>
      </c>
      <c r="M124" s="216"/>
      <c r="N124" s="433">
        <f t="shared" si="30"/>
        <v>0</v>
      </c>
      <c r="O124" s="329"/>
      <c r="P124" s="115">
        <f t="shared" si="43"/>
        <v>0</v>
      </c>
      <c r="Q124" s="154"/>
      <c r="R124" s="117">
        <f t="shared" si="37"/>
        <v>0</v>
      </c>
      <c r="S124" s="192">
        <f t="shared" si="44"/>
        <v>0</v>
      </c>
      <c r="T124" s="267">
        <f t="shared" si="33"/>
        <v>0</v>
      </c>
      <c r="U124" s="205">
        <f t="shared" si="41"/>
        <v>0</v>
      </c>
      <c r="V124" s="1">
        <f t="shared" si="36"/>
        <v>0</v>
      </c>
      <c r="W124" s="19"/>
      <c r="X124" s="536"/>
      <c r="Y124" s="20"/>
    </row>
    <row r="125" spans="1:25" hidden="1" x14ac:dyDescent="0.25">
      <c r="A125" s="540"/>
      <c r="B125" s="43">
        <v>6</v>
      </c>
      <c r="C125" s="220" t="s">
        <v>164</v>
      </c>
      <c r="D125" s="184"/>
      <c r="E125" s="216"/>
      <c r="F125" s="209">
        <f t="shared" si="42"/>
        <v>0</v>
      </c>
      <c r="G125" s="216"/>
      <c r="H125" s="210">
        <f t="shared" si="38"/>
        <v>0</v>
      </c>
      <c r="I125" s="216"/>
      <c r="J125" s="210">
        <f t="shared" si="32"/>
        <v>0</v>
      </c>
      <c r="K125" s="216"/>
      <c r="L125" s="210">
        <f t="shared" si="39"/>
        <v>0</v>
      </c>
      <c r="M125" s="216"/>
      <c r="N125" s="433">
        <f t="shared" si="30"/>
        <v>0</v>
      </c>
      <c r="O125" s="329"/>
      <c r="P125" s="115">
        <f t="shared" si="43"/>
        <v>0</v>
      </c>
      <c r="Q125" s="154"/>
      <c r="R125" s="117">
        <f t="shared" si="37"/>
        <v>0</v>
      </c>
      <c r="S125" s="192">
        <f t="shared" si="44"/>
        <v>0</v>
      </c>
      <c r="T125" s="267">
        <f t="shared" si="33"/>
        <v>0</v>
      </c>
      <c r="U125" s="205">
        <f t="shared" si="41"/>
        <v>0</v>
      </c>
      <c r="V125" s="1">
        <f t="shared" si="36"/>
        <v>0</v>
      </c>
      <c r="W125" s="19"/>
      <c r="X125" s="536"/>
      <c r="Y125" s="20"/>
    </row>
    <row r="126" spans="1:25" hidden="1" x14ac:dyDescent="0.25">
      <c r="A126" s="540"/>
      <c r="B126" s="145">
        <v>7</v>
      </c>
      <c r="C126" s="220" t="s">
        <v>200</v>
      </c>
      <c r="D126" s="184"/>
      <c r="E126" s="216"/>
      <c r="F126" s="209">
        <f t="shared" si="42"/>
        <v>0</v>
      </c>
      <c r="G126" s="216"/>
      <c r="H126" s="210">
        <f t="shared" si="38"/>
        <v>0</v>
      </c>
      <c r="I126" s="216"/>
      <c r="J126" s="210">
        <f t="shared" si="32"/>
        <v>0</v>
      </c>
      <c r="K126" s="216"/>
      <c r="L126" s="210">
        <f t="shared" si="39"/>
        <v>0</v>
      </c>
      <c r="M126" s="216"/>
      <c r="N126" s="433">
        <f t="shared" si="30"/>
        <v>0</v>
      </c>
      <c r="O126" s="329"/>
      <c r="P126" s="115">
        <f t="shared" si="43"/>
        <v>0</v>
      </c>
      <c r="Q126" s="154"/>
      <c r="R126" s="117">
        <f t="shared" si="37"/>
        <v>0</v>
      </c>
      <c r="S126" s="192">
        <f t="shared" si="44"/>
        <v>0</v>
      </c>
      <c r="T126" s="267">
        <f t="shared" si="33"/>
        <v>0</v>
      </c>
      <c r="U126" s="205">
        <f t="shared" si="41"/>
        <v>0</v>
      </c>
      <c r="V126" s="1">
        <f t="shared" si="36"/>
        <v>0</v>
      </c>
      <c r="W126" s="19"/>
      <c r="X126" s="536"/>
      <c r="Y126" s="20"/>
    </row>
    <row r="127" spans="1:25" hidden="1" x14ac:dyDescent="0.25">
      <c r="A127" s="540"/>
      <c r="B127" s="43">
        <v>8</v>
      </c>
      <c r="C127" s="220" t="s">
        <v>201</v>
      </c>
      <c r="D127" s="184"/>
      <c r="E127" s="262"/>
      <c r="F127" s="209">
        <f t="shared" si="42"/>
        <v>0</v>
      </c>
      <c r="G127" s="216"/>
      <c r="H127" s="210">
        <f t="shared" si="38"/>
        <v>0</v>
      </c>
      <c r="I127" s="216"/>
      <c r="J127" s="210">
        <f t="shared" si="32"/>
        <v>0</v>
      </c>
      <c r="K127" s="216"/>
      <c r="L127" s="210">
        <f t="shared" si="39"/>
        <v>0</v>
      </c>
      <c r="M127" s="216"/>
      <c r="N127" s="433">
        <f t="shared" si="30"/>
        <v>0</v>
      </c>
      <c r="O127" s="329"/>
      <c r="P127" s="115">
        <f t="shared" si="43"/>
        <v>0</v>
      </c>
      <c r="Q127" s="154"/>
      <c r="R127" s="117">
        <f t="shared" si="37"/>
        <v>0</v>
      </c>
      <c r="S127" s="192">
        <f t="shared" si="44"/>
        <v>0</v>
      </c>
      <c r="T127" s="267">
        <f t="shared" si="33"/>
        <v>0</v>
      </c>
      <c r="U127" s="205">
        <f t="shared" si="41"/>
        <v>0</v>
      </c>
      <c r="V127" s="1">
        <f t="shared" si="36"/>
        <v>0</v>
      </c>
      <c r="W127" s="19"/>
      <c r="X127" s="536"/>
      <c r="Y127" s="20"/>
    </row>
    <row r="128" spans="1:25" hidden="1" x14ac:dyDescent="0.25">
      <c r="A128" s="540"/>
      <c r="B128" s="43">
        <v>9</v>
      </c>
      <c r="C128" s="220" t="s">
        <v>165</v>
      </c>
      <c r="D128" s="184"/>
      <c r="E128" s="216"/>
      <c r="F128" s="209">
        <f t="shared" si="42"/>
        <v>0</v>
      </c>
      <c r="G128" s="216"/>
      <c r="H128" s="210">
        <f t="shared" si="38"/>
        <v>0</v>
      </c>
      <c r="I128" s="216"/>
      <c r="J128" s="210">
        <f t="shared" si="32"/>
        <v>0</v>
      </c>
      <c r="K128" s="216"/>
      <c r="L128" s="210">
        <f t="shared" si="39"/>
        <v>0</v>
      </c>
      <c r="M128" s="216"/>
      <c r="N128" s="433">
        <f t="shared" si="30"/>
        <v>0</v>
      </c>
      <c r="O128" s="329"/>
      <c r="P128" s="115">
        <f t="shared" si="43"/>
        <v>0</v>
      </c>
      <c r="Q128" s="154"/>
      <c r="R128" s="117">
        <f t="shared" si="37"/>
        <v>0</v>
      </c>
      <c r="S128" s="192">
        <f t="shared" si="44"/>
        <v>0</v>
      </c>
      <c r="T128" s="267">
        <f t="shared" si="33"/>
        <v>0</v>
      </c>
      <c r="U128" s="205">
        <f t="shared" si="41"/>
        <v>0</v>
      </c>
      <c r="V128" s="1">
        <f t="shared" si="36"/>
        <v>0</v>
      </c>
      <c r="W128" s="19"/>
      <c r="X128" s="536"/>
      <c r="Y128" s="20"/>
    </row>
    <row r="129" spans="1:25" hidden="1" x14ac:dyDescent="0.25">
      <c r="A129" s="540"/>
      <c r="B129" s="182">
        <v>10</v>
      </c>
      <c r="C129" s="223" t="s">
        <v>285</v>
      </c>
      <c r="D129" s="184"/>
      <c r="E129" s="216"/>
      <c r="F129" s="209">
        <f t="shared" si="42"/>
        <v>0</v>
      </c>
      <c r="G129" s="216"/>
      <c r="H129" s="210">
        <f t="shared" si="38"/>
        <v>0</v>
      </c>
      <c r="I129" s="216"/>
      <c r="J129" s="210">
        <f t="shared" si="32"/>
        <v>0</v>
      </c>
      <c r="K129" s="216"/>
      <c r="L129" s="210">
        <f t="shared" si="39"/>
        <v>0</v>
      </c>
      <c r="M129" s="216"/>
      <c r="N129" s="433">
        <f t="shared" ref="N129:N154" si="45">M129*D129</f>
        <v>0</v>
      </c>
      <c r="O129" s="329"/>
      <c r="P129" s="115">
        <f t="shared" si="43"/>
        <v>0</v>
      </c>
      <c r="Q129" s="154"/>
      <c r="R129" s="117">
        <f t="shared" si="37"/>
        <v>0</v>
      </c>
      <c r="S129" s="192">
        <f t="shared" si="44"/>
        <v>0</v>
      </c>
      <c r="T129" s="267">
        <f t="shared" si="33"/>
        <v>0</v>
      </c>
      <c r="U129" s="205">
        <f t="shared" si="41"/>
        <v>0</v>
      </c>
      <c r="V129" s="1">
        <f t="shared" si="36"/>
        <v>0</v>
      </c>
      <c r="W129" s="19"/>
      <c r="X129" s="536"/>
      <c r="Y129" s="20"/>
    </row>
    <row r="130" spans="1:25" hidden="1" x14ac:dyDescent="0.25">
      <c r="A130" s="540"/>
      <c r="B130" s="182"/>
      <c r="C130" s="223" t="s">
        <v>291</v>
      </c>
      <c r="D130" s="184"/>
      <c r="E130" s="216"/>
      <c r="F130" s="209">
        <f t="shared" si="42"/>
        <v>0</v>
      </c>
      <c r="G130" s="216"/>
      <c r="H130" s="210">
        <f t="shared" si="38"/>
        <v>0</v>
      </c>
      <c r="I130" s="216"/>
      <c r="J130" s="210">
        <f t="shared" si="32"/>
        <v>0</v>
      </c>
      <c r="K130" s="216"/>
      <c r="L130" s="210">
        <f t="shared" si="39"/>
        <v>0</v>
      </c>
      <c r="M130" s="216"/>
      <c r="N130" s="433">
        <f t="shared" si="45"/>
        <v>0</v>
      </c>
      <c r="O130" s="329"/>
      <c r="P130" s="115">
        <f t="shared" si="43"/>
        <v>0</v>
      </c>
      <c r="Q130" s="154"/>
      <c r="R130" s="117"/>
      <c r="S130" s="192">
        <f t="shared" si="44"/>
        <v>0</v>
      </c>
      <c r="T130" s="267">
        <f t="shared" si="33"/>
        <v>0</v>
      </c>
      <c r="U130" s="205"/>
      <c r="W130" s="19"/>
      <c r="X130" s="536"/>
      <c r="Y130" s="20"/>
    </row>
    <row r="131" spans="1:25" hidden="1" x14ac:dyDescent="0.25">
      <c r="A131" s="540"/>
      <c r="B131" s="182"/>
      <c r="C131" s="223" t="s">
        <v>293</v>
      </c>
      <c r="D131" s="184"/>
      <c r="E131" s="216"/>
      <c r="F131" s="209"/>
      <c r="G131" s="216"/>
      <c r="H131" s="210"/>
      <c r="I131" s="216"/>
      <c r="J131" s="210"/>
      <c r="K131" s="216"/>
      <c r="L131" s="210"/>
      <c r="M131" s="216"/>
      <c r="N131" s="433">
        <f t="shared" si="45"/>
        <v>0</v>
      </c>
      <c r="O131" s="329"/>
      <c r="P131" s="115"/>
      <c r="Q131" s="154"/>
      <c r="R131" s="117"/>
      <c r="S131" s="192">
        <f t="shared" si="44"/>
        <v>0</v>
      </c>
      <c r="T131" s="267">
        <f t="shared" si="33"/>
        <v>0</v>
      </c>
      <c r="U131" s="205"/>
      <c r="W131" s="19"/>
      <c r="X131" s="536"/>
      <c r="Y131" s="20"/>
    </row>
    <row r="132" spans="1:25" ht="20.25" hidden="1" thickBot="1" x14ac:dyDescent="0.3">
      <c r="A132" s="540"/>
      <c r="B132" s="186">
        <v>11</v>
      </c>
      <c r="C132" s="225" t="s">
        <v>111</v>
      </c>
      <c r="D132" s="184"/>
      <c r="E132" s="216"/>
      <c r="F132" s="209">
        <f t="shared" si="42"/>
        <v>0</v>
      </c>
      <c r="G132" s="216"/>
      <c r="H132" s="210">
        <f t="shared" si="38"/>
        <v>0</v>
      </c>
      <c r="I132" s="216"/>
      <c r="J132" s="210">
        <f t="shared" si="32"/>
        <v>0</v>
      </c>
      <c r="K132" s="216"/>
      <c r="L132" s="210">
        <f t="shared" si="39"/>
        <v>0</v>
      </c>
      <c r="M132" s="216"/>
      <c r="N132" s="433">
        <f t="shared" si="45"/>
        <v>0</v>
      </c>
      <c r="O132" s="329"/>
      <c r="P132" s="115">
        <f t="shared" si="43"/>
        <v>0</v>
      </c>
      <c r="Q132" s="154"/>
      <c r="R132" s="117">
        <f t="shared" si="37"/>
        <v>0</v>
      </c>
      <c r="S132" s="192">
        <f t="shared" si="44"/>
        <v>0</v>
      </c>
      <c r="T132" s="267">
        <f t="shared" si="33"/>
        <v>0</v>
      </c>
      <c r="U132" s="205">
        <f t="shared" si="41"/>
        <v>0</v>
      </c>
      <c r="V132" s="1">
        <f t="shared" si="36"/>
        <v>0</v>
      </c>
      <c r="W132" s="19"/>
      <c r="X132" s="536"/>
      <c r="Y132" s="20"/>
    </row>
    <row r="133" spans="1:25" hidden="1" x14ac:dyDescent="0.25">
      <c r="A133" s="540"/>
      <c r="B133" s="718" t="s">
        <v>155</v>
      </c>
      <c r="C133" s="719"/>
      <c r="D133" s="719"/>
      <c r="E133" s="215"/>
      <c r="F133" s="213"/>
      <c r="G133" s="215"/>
      <c r="H133" s="212"/>
      <c r="I133" s="215"/>
      <c r="J133" s="212"/>
      <c r="K133" s="215"/>
      <c r="L133" s="212"/>
      <c r="M133" s="215"/>
      <c r="N133" s="433">
        <f t="shared" si="45"/>
        <v>0</v>
      </c>
      <c r="O133" s="328"/>
      <c r="P133" s="253"/>
      <c r="Q133" s="203"/>
      <c r="R133" s="117">
        <f t="shared" si="37"/>
        <v>0</v>
      </c>
      <c r="S133" s="192">
        <f t="shared" si="44"/>
        <v>0</v>
      </c>
      <c r="T133" s="267">
        <f t="shared" si="33"/>
        <v>0</v>
      </c>
      <c r="U133" s="205"/>
      <c r="W133" s="19"/>
      <c r="X133" s="536"/>
      <c r="Y133" s="20"/>
    </row>
    <row r="134" spans="1:25" hidden="1" x14ac:dyDescent="0.25">
      <c r="A134" s="540"/>
      <c r="B134" s="145">
        <v>1</v>
      </c>
      <c r="C134" s="224" t="s">
        <v>290</v>
      </c>
      <c r="D134" s="184"/>
      <c r="E134" s="216"/>
      <c r="F134" s="209">
        <f t="shared" si="42"/>
        <v>0</v>
      </c>
      <c r="G134" s="216"/>
      <c r="H134" s="210">
        <f t="shared" si="38"/>
        <v>0</v>
      </c>
      <c r="I134" s="216"/>
      <c r="J134" s="210">
        <f t="shared" si="32"/>
        <v>0</v>
      </c>
      <c r="K134" s="216"/>
      <c r="L134" s="210">
        <f t="shared" si="39"/>
        <v>0</v>
      </c>
      <c r="M134" s="216"/>
      <c r="N134" s="433">
        <f t="shared" si="45"/>
        <v>0</v>
      </c>
      <c r="O134" s="329"/>
      <c r="P134" s="115">
        <f t="shared" si="43"/>
        <v>0</v>
      </c>
      <c r="Q134" s="154"/>
      <c r="R134" s="117">
        <f t="shared" si="37"/>
        <v>0</v>
      </c>
      <c r="S134" s="192">
        <f t="shared" si="44"/>
        <v>0</v>
      </c>
      <c r="T134" s="267">
        <f t="shared" si="33"/>
        <v>0</v>
      </c>
      <c r="U134" s="205">
        <f t="shared" si="41"/>
        <v>0</v>
      </c>
      <c r="V134" s="1">
        <f t="shared" si="36"/>
        <v>0</v>
      </c>
      <c r="W134" s="19"/>
      <c r="X134" s="536"/>
      <c r="Y134" s="20"/>
    </row>
    <row r="135" spans="1:25" hidden="1" x14ac:dyDescent="0.25">
      <c r="A135" s="540"/>
      <c r="B135" s="43">
        <v>2</v>
      </c>
      <c r="C135" s="220" t="s">
        <v>286</v>
      </c>
      <c r="D135" s="184"/>
      <c r="E135" s="262"/>
      <c r="F135" s="209">
        <f t="shared" si="42"/>
        <v>0</v>
      </c>
      <c r="G135" s="216"/>
      <c r="H135" s="210">
        <f t="shared" si="38"/>
        <v>0</v>
      </c>
      <c r="I135" s="216"/>
      <c r="J135" s="210">
        <f t="shared" si="32"/>
        <v>0</v>
      </c>
      <c r="K135" s="216"/>
      <c r="L135" s="210">
        <f t="shared" si="39"/>
        <v>0</v>
      </c>
      <c r="M135" s="216"/>
      <c r="N135" s="433">
        <f t="shared" si="45"/>
        <v>0</v>
      </c>
      <c r="O135" s="329"/>
      <c r="P135" s="115">
        <f t="shared" si="43"/>
        <v>0</v>
      </c>
      <c r="Q135" s="154"/>
      <c r="R135" s="117">
        <f t="shared" si="37"/>
        <v>0</v>
      </c>
      <c r="S135" s="192">
        <f t="shared" si="44"/>
        <v>0</v>
      </c>
      <c r="T135" s="267">
        <f t="shared" si="33"/>
        <v>0</v>
      </c>
      <c r="U135" s="205">
        <f t="shared" si="41"/>
        <v>0</v>
      </c>
      <c r="V135" s="1">
        <f t="shared" si="36"/>
        <v>0</v>
      </c>
      <c r="W135" s="19"/>
      <c r="X135" s="536"/>
      <c r="Y135" s="20"/>
    </row>
    <row r="136" spans="1:25" hidden="1" x14ac:dyDescent="0.25">
      <c r="A136" s="540"/>
      <c r="B136" s="187">
        <v>3</v>
      </c>
      <c r="C136" s="220" t="s">
        <v>202</v>
      </c>
      <c r="D136" s="184"/>
      <c r="E136" s="262"/>
      <c r="F136" s="209">
        <f t="shared" si="42"/>
        <v>0</v>
      </c>
      <c r="G136" s="216"/>
      <c r="H136" s="210">
        <f t="shared" si="38"/>
        <v>0</v>
      </c>
      <c r="I136" s="216"/>
      <c r="J136" s="210">
        <f t="shared" si="32"/>
        <v>0</v>
      </c>
      <c r="K136" s="216"/>
      <c r="L136" s="210">
        <f t="shared" si="39"/>
        <v>0</v>
      </c>
      <c r="M136" s="216"/>
      <c r="N136" s="433">
        <f t="shared" si="45"/>
        <v>0</v>
      </c>
      <c r="O136" s="329"/>
      <c r="P136" s="115">
        <f t="shared" si="43"/>
        <v>0</v>
      </c>
      <c r="Q136" s="154"/>
      <c r="R136" s="117">
        <f t="shared" si="37"/>
        <v>0</v>
      </c>
      <c r="S136" s="192">
        <f t="shared" si="44"/>
        <v>0</v>
      </c>
      <c r="T136" s="267">
        <f t="shared" si="33"/>
        <v>0</v>
      </c>
      <c r="U136" s="205">
        <f t="shared" si="41"/>
        <v>0</v>
      </c>
      <c r="V136" s="1">
        <f t="shared" si="36"/>
        <v>0</v>
      </c>
      <c r="W136" s="19"/>
      <c r="X136" s="536"/>
      <c r="Y136" s="20"/>
    </row>
    <row r="137" spans="1:25" hidden="1" x14ac:dyDescent="0.25">
      <c r="A137" s="540"/>
      <c r="B137" s="43">
        <v>4</v>
      </c>
      <c r="C137" s="220" t="s">
        <v>222</v>
      </c>
      <c r="D137" s="184"/>
      <c r="E137" s="216"/>
      <c r="F137" s="209">
        <f t="shared" si="42"/>
        <v>0</v>
      </c>
      <c r="G137" s="216"/>
      <c r="H137" s="210">
        <f t="shared" si="38"/>
        <v>0</v>
      </c>
      <c r="I137" s="216"/>
      <c r="J137" s="210">
        <f t="shared" ref="J137:J154" si="46">I137*D137</f>
        <v>0</v>
      </c>
      <c r="K137" s="216"/>
      <c r="L137" s="210">
        <f t="shared" si="39"/>
        <v>0</v>
      </c>
      <c r="M137" s="216"/>
      <c r="N137" s="433">
        <f t="shared" si="45"/>
        <v>0</v>
      </c>
      <c r="O137" s="329"/>
      <c r="P137" s="115">
        <f t="shared" si="43"/>
        <v>0</v>
      </c>
      <c r="Q137" s="154"/>
      <c r="R137" s="117">
        <f t="shared" si="37"/>
        <v>0</v>
      </c>
      <c r="S137" s="192">
        <f t="shared" si="44"/>
        <v>0</v>
      </c>
      <c r="T137" s="267">
        <f t="shared" si="33"/>
        <v>0</v>
      </c>
      <c r="U137" s="205">
        <f t="shared" si="41"/>
        <v>0</v>
      </c>
      <c r="V137" s="1">
        <f t="shared" si="36"/>
        <v>0</v>
      </c>
      <c r="W137" s="19"/>
      <c r="X137" s="536"/>
      <c r="Y137" s="20"/>
    </row>
    <row r="138" spans="1:25" hidden="1" x14ac:dyDescent="0.25">
      <c r="A138" s="540"/>
      <c r="B138" s="145">
        <v>5</v>
      </c>
      <c r="C138" s="220" t="s">
        <v>203</v>
      </c>
      <c r="D138" s="184"/>
      <c r="E138" s="216"/>
      <c r="F138" s="209">
        <f t="shared" si="42"/>
        <v>0</v>
      </c>
      <c r="G138" s="216"/>
      <c r="H138" s="210">
        <f t="shared" si="38"/>
        <v>0</v>
      </c>
      <c r="I138" s="216"/>
      <c r="J138" s="210">
        <f t="shared" si="46"/>
        <v>0</v>
      </c>
      <c r="K138" s="216"/>
      <c r="L138" s="210">
        <f t="shared" si="39"/>
        <v>0</v>
      </c>
      <c r="M138" s="216"/>
      <c r="N138" s="433">
        <f t="shared" si="45"/>
        <v>0</v>
      </c>
      <c r="O138" s="329"/>
      <c r="P138" s="115">
        <f t="shared" si="43"/>
        <v>0</v>
      </c>
      <c r="Q138" s="154"/>
      <c r="R138" s="117">
        <f t="shared" si="37"/>
        <v>0</v>
      </c>
      <c r="S138" s="192">
        <f t="shared" si="44"/>
        <v>0</v>
      </c>
      <c r="T138" s="267">
        <f t="shared" si="33"/>
        <v>0</v>
      </c>
      <c r="U138" s="205">
        <f t="shared" si="41"/>
        <v>0</v>
      </c>
      <c r="V138" s="1">
        <f t="shared" si="36"/>
        <v>0</v>
      </c>
      <c r="W138" s="19"/>
      <c r="X138" s="536"/>
      <c r="Y138" s="20"/>
    </row>
    <row r="139" spans="1:25" hidden="1" x14ac:dyDescent="0.25">
      <c r="A139" s="540"/>
      <c r="B139" s="43">
        <v>6</v>
      </c>
      <c r="C139" s="220" t="s">
        <v>204</v>
      </c>
      <c r="D139" s="184"/>
      <c r="E139" s="216"/>
      <c r="F139" s="209">
        <f t="shared" si="42"/>
        <v>0</v>
      </c>
      <c r="G139" s="216"/>
      <c r="H139" s="210">
        <f t="shared" si="38"/>
        <v>0</v>
      </c>
      <c r="I139" s="216"/>
      <c r="J139" s="210">
        <f t="shared" si="46"/>
        <v>0</v>
      </c>
      <c r="K139" s="216"/>
      <c r="L139" s="210">
        <f t="shared" si="39"/>
        <v>0</v>
      </c>
      <c r="M139" s="216"/>
      <c r="N139" s="433">
        <f t="shared" si="45"/>
        <v>0</v>
      </c>
      <c r="O139" s="329"/>
      <c r="P139" s="115">
        <f t="shared" si="43"/>
        <v>0</v>
      </c>
      <c r="Q139" s="154"/>
      <c r="R139" s="117">
        <f t="shared" si="37"/>
        <v>0</v>
      </c>
      <c r="S139" s="192">
        <f t="shared" si="44"/>
        <v>0</v>
      </c>
      <c r="T139" s="267">
        <f t="shared" si="33"/>
        <v>0</v>
      </c>
      <c r="U139" s="205">
        <f t="shared" si="41"/>
        <v>0</v>
      </c>
      <c r="V139" s="1">
        <f t="shared" si="36"/>
        <v>0</v>
      </c>
      <c r="W139" s="19"/>
      <c r="X139" s="536"/>
      <c r="Y139" s="20"/>
    </row>
    <row r="140" spans="1:25" hidden="1" x14ac:dyDescent="0.25">
      <c r="A140" s="540"/>
      <c r="B140" s="43">
        <v>7</v>
      </c>
      <c r="C140" s="220" t="s">
        <v>205</v>
      </c>
      <c r="D140" s="184"/>
      <c r="E140" s="216"/>
      <c r="F140" s="209">
        <f t="shared" si="42"/>
        <v>0</v>
      </c>
      <c r="G140" s="216"/>
      <c r="H140" s="210">
        <f t="shared" si="38"/>
        <v>0</v>
      </c>
      <c r="I140" s="216"/>
      <c r="J140" s="210">
        <f t="shared" si="46"/>
        <v>0</v>
      </c>
      <c r="K140" s="216"/>
      <c r="L140" s="210">
        <f t="shared" si="39"/>
        <v>0</v>
      </c>
      <c r="M140" s="216"/>
      <c r="N140" s="433">
        <f t="shared" si="45"/>
        <v>0</v>
      </c>
      <c r="O140" s="329"/>
      <c r="P140" s="115">
        <f t="shared" si="43"/>
        <v>0</v>
      </c>
      <c r="Q140" s="154"/>
      <c r="R140" s="117">
        <f t="shared" si="37"/>
        <v>0</v>
      </c>
      <c r="S140" s="192">
        <f t="shared" si="44"/>
        <v>0</v>
      </c>
      <c r="T140" s="267">
        <f t="shared" si="33"/>
        <v>0</v>
      </c>
      <c r="U140" s="205">
        <f t="shared" si="41"/>
        <v>0</v>
      </c>
      <c r="V140" s="1">
        <f t="shared" si="36"/>
        <v>0</v>
      </c>
      <c r="W140" s="19"/>
      <c r="X140" s="536"/>
      <c r="Y140" s="20"/>
    </row>
    <row r="141" spans="1:25" ht="20.25" hidden="1" thickBot="1" x14ac:dyDescent="0.3">
      <c r="A141" s="540"/>
      <c r="B141" s="182">
        <v>8</v>
      </c>
      <c r="C141" s="223" t="s">
        <v>206</v>
      </c>
      <c r="D141" s="184"/>
      <c r="E141" s="216"/>
      <c r="F141" s="209">
        <f t="shared" si="42"/>
        <v>0</v>
      </c>
      <c r="G141" s="216"/>
      <c r="H141" s="210">
        <f t="shared" si="38"/>
        <v>0</v>
      </c>
      <c r="I141" s="216"/>
      <c r="J141" s="210">
        <f t="shared" si="46"/>
        <v>0</v>
      </c>
      <c r="K141" s="216"/>
      <c r="L141" s="210">
        <f t="shared" si="39"/>
        <v>0</v>
      </c>
      <c r="M141" s="216"/>
      <c r="N141" s="433">
        <f t="shared" si="45"/>
        <v>0</v>
      </c>
      <c r="O141" s="329"/>
      <c r="P141" s="115">
        <f t="shared" si="43"/>
        <v>0</v>
      </c>
      <c r="Q141" s="154"/>
      <c r="R141" s="117">
        <f t="shared" si="37"/>
        <v>0</v>
      </c>
      <c r="S141" s="192">
        <f t="shared" si="44"/>
        <v>0</v>
      </c>
      <c r="T141" s="267">
        <f t="shared" ref="T141:T154" si="47">S141*D141</f>
        <v>0</v>
      </c>
      <c r="U141" s="205">
        <f t="shared" si="41"/>
        <v>0</v>
      </c>
      <c r="V141" s="1">
        <f t="shared" si="36"/>
        <v>0</v>
      </c>
      <c r="W141" s="19"/>
      <c r="X141" s="536"/>
      <c r="Y141" s="20"/>
    </row>
    <row r="142" spans="1:25" hidden="1" x14ac:dyDescent="0.25">
      <c r="A142" s="540"/>
      <c r="B142" s="718" t="s">
        <v>170</v>
      </c>
      <c r="C142" s="719"/>
      <c r="D142" s="719"/>
      <c r="E142" s="215"/>
      <c r="F142" s="213"/>
      <c r="G142" s="215"/>
      <c r="H142" s="212"/>
      <c r="I142" s="215"/>
      <c r="J142" s="212"/>
      <c r="K142" s="215"/>
      <c r="L142" s="212"/>
      <c r="M142" s="215"/>
      <c r="N142" s="433">
        <f t="shared" si="45"/>
        <v>0</v>
      </c>
      <c r="O142" s="328"/>
      <c r="P142" s="253"/>
      <c r="Q142" s="203"/>
      <c r="R142" s="117">
        <f t="shared" si="37"/>
        <v>0</v>
      </c>
      <c r="S142" s="192">
        <f t="shared" si="44"/>
        <v>0</v>
      </c>
      <c r="T142" s="267">
        <f t="shared" si="47"/>
        <v>0</v>
      </c>
      <c r="U142" s="205"/>
      <c r="W142" s="19"/>
      <c r="X142" s="536"/>
      <c r="Y142" s="20"/>
    </row>
    <row r="143" spans="1:25" hidden="1" x14ac:dyDescent="0.25">
      <c r="A143" s="540"/>
      <c r="B143" s="145">
        <v>1</v>
      </c>
      <c r="C143" s="224" t="s">
        <v>207</v>
      </c>
      <c r="D143" s="184"/>
      <c r="E143" s="216"/>
      <c r="F143" s="209">
        <f t="shared" si="42"/>
        <v>0</v>
      </c>
      <c r="G143" s="216"/>
      <c r="H143" s="210">
        <f t="shared" si="38"/>
        <v>0</v>
      </c>
      <c r="I143" s="216"/>
      <c r="J143" s="210">
        <f t="shared" si="46"/>
        <v>0</v>
      </c>
      <c r="K143" s="216"/>
      <c r="L143" s="210">
        <f t="shared" si="39"/>
        <v>0</v>
      </c>
      <c r="M143" s="216"/>
      <c r="N143" s="433">
        <f t="shared" si="45"/>
        <v>0</v>
      </c>
      <c r="O143" s="329"/>
      <c r="P143" s="115">
        <f t="shared" si="43"/>
        <v>0</v>
      </c>
      <c r="Q143" s="154"/>
      <c r="R143" s="117">
        <f t="shared" si="37"/>
        <v>0</v>
      </c>
      <c r="S143" s="192">
        <f t="shared" si="44"/>
        <v>0</v>
      </c>
      <c r="T143" s="267">
        <f t="shared" si="47"/>
        <v>0</v>
      </c>
      <c r="U143" s="205">
        <f t="shared" si="41"/>
        <v>0</v>
      </c>
      <c r="V143" s="1">
        <f t="shared" si="36"/>
        <v>0</v>
      </c>
      <c r="W143" s="19"/>
      <c r="X143" s="536"/>
      <c r="Y143" s="20"/>
    </row>
    <row r="144" spans="1:25" hidden="1" x14ac:dyDescent="0.25">
      <c r="A144" s="540"/>
      <c r="B144" s="43">
        <v>2</v>
      </c>
      <c r="C144" s="220" t="s">
        <v>208</v>
      </c>
      <c r="D144" s="184"/>
      <c r="E144" s="216"/>
      <c r="F144" s="209">
        <f t="shared" si="42"/>
        <v>0</v>
      </c>
      <c r="G144" s="262"/>
      <c r="H144" s="210">
        <f t="shared" si="38"/>
        <v>0</v>
      </c>
      <c r="I144" s="216"/>
      <c r="J144" s="210">
        <f t="shared" si="46"/>
        <v>0</v>
      </c>
      <c r="K144" s="216"/>
      <c r="L144" s="210">
        <f t="shared" si="39"/>
        <v>0</v>
      </c>
      <c r="M144" s="216"/>
      <c r="N144" s="433">
        <f t="shared" si="45"/>
        <v>0</v>
      </c>
      <c r="O144" s="329"/>
      <c r="P144" s="115">
        <f t="shared" si="43"/>
        <v>0</v>
      </c>
      <c r="Q144" s="154"/>
      <c r="R144" s="117">
        <f t="shared" si="37"/>
        <v>0</v>
      </c>
      <c r="S144" s="192">
        <f t="shared" si="44"/>
        <v>0</v>
      </c>
      <c r="T144" s="267">
        <f t="shared" si="47"/>
        <v>0</v>
      </c>
      <c r="U144" s="205">
        <f t="shared" si="41"/>
        <v>0</v>
      </c>
      <c r="V144" s="1">
        <f t="shared" si="36"/>
        <v>0</v>
      </c>
      <c r="W144" s="19"/>
      <c r="X144" s="536"/>
      <c r="Y144" s="20"/>
    </row>
    <row r="145" spans="1:25" hidden="1" x14ac:dyDescent="0.25">
      <c r="A145" s="540"/>
      <c r="B145" s="153"/>
      <c r="C145" s="223" t="s">
        <v>292</v>
      </c>
      <c r="D145" s="184"/>
      <c r="E145" s="216"/>
      <c r="F145" s="209">
        <f t="shared" si="42"/>
        <v>0</v>
      </c>
      <c r="G145" s="262"/>
      <c r="H145" s="210"/>
      <c r="I145" s="216"/>
      <c r="J145" s="210"/>
      <c r="K145" s="216">
        <v>0</v>
      </c>
      <c r="L145" s="210"/>
      <c r="M145" s="216"/>
      <c r="N145" s="433">
        <f t="shared" si="45"/>
        <v>0</v>
      </c>
      <c r="O145" s="329"/>
      <c r="P145" s="115"/>
      <c r="Q145" s="154"/>
      <c r="R145" s="117"/>
      <c r="S145" s="192">
        <f t="shared" si="44"/>
        <v>0</v>
      </c>
      <c r="T145" s="267">
        <f t="shared" si="47"/>
        <v>0</v>
      </c>
      <c r="U145" s="205"/>
      <c r="W145" s="19"/>
      <c r="X145" s="536"/>
      <c r="Y145" s="20"/>
    </row>
    <row r="146" spans="1:25" ht="20.25" hidden="1" thickBot="1" x14ac:dyDescent="0.3">
      <c r="A146" s="540"/>
      <c r="B146" s="153">
        <v>3</v>
      </c>
      <c r="C146" s="223" t="s">
        <v>217</v>
      </c>
      <c r="D146" s="184"/>
      <c r="E146" s="262"/>
      <c r="F146" s="209">
        <f t="shared" si="42"/>
        <v>0</v>
      </c>
      <c r="G146" s="216"/>
      <c r="H146" s="210">
        <f t="shared" si="38"/>
        <v>0</v>
      </c>
      <c r="I146" s="216"/>
      <c r="J146" s="210">
        <f t="shared" si="46"/>
        <v>0</v>
      </c>
      <c r="K146" s="216"/>
      <c r="L146" s="210">
        <f t="shared" si="39"/>
        <v>0</v>
      </c>
      <c r="M146" s="216"/>
      <c r="N146" s="433">
        <f t="shared" si="45"/>
        <v>0</v>
      </c>
      <c r="O146" s="329"/>
      <c r="P146" s="115">
        <f t="shared" si="43"/>
        <v>0</v>
      </c>
      <c r="Q146" s="154"/>
      <c r="R146" s="117">
        <f t="shared" si="37"/>
        <v>0</v>
      </c>
      <c r="S146" s="192">
        <f t="shared" si="44"/>
        <v>0</v>
      </c>
      <c r="T146" s="267">
        <f t="shared" si="47"/>
        <v>0</v>
      </c>
      <c r="U146" s="205">
        <f t="shared" si="41"/>
        <v>0</v>
      </c>
      <c r="V146" s="1">
        <f t="shared" si="36"/>
        <v>0</v>
      </c>
      <c r="W146" s="19"/>
      <c r="X146" s="536"/>
      <c r="Y146" s="20"/>
    </row>
    <row r="147" spans="1:25" hidden="1" x14ac:dyDescent="0.25">
      <c r="A147" s="540"/>
      <c r="B147" s="718" t="s">
        <v>168</v>
      </c>
      <c r="C147" s="719"/>
      <c r="D147" s="719"/>
      <c r="E147" s="215"/>
      <c r="F147" s="213"/>
      <c r="G147" s="215"/>
      <c r="H147" s="212"/>
      <c r="I147" s="215"/>
      <c r="J147" s="212"/>
      <c r="K147" s="215"/>
      <c r="L147" s="212"/>
      <c r="M147" s="215"/>
      <c r="N147" s="433">
        <f t="shared" si="45"/>
        <v>0</v>
      </c>
      <c r="O147" s="328"/>
      <c r="P147" s="253"/>
      <c r="Q147" s="203"/>
      <c r="R147" s="117">
        <f t="shared" si="37"/>
        <v>0</v>
      </c>
      <c r="S147" s="192">
        <f t="shared" si="44"/>
        <v>0</v>
      </c>
      <c r="T147" s="267">
        <f t="shared" si="47"/>
        <v>0</v>
      </c>
      <c r="U147" s="205"/>
      <c r="W147" s="19"/>
      <c r="X147" s="536"/>
      <c r="Y147" s="20"/>
    </row>
    <row r="148" spans="1:25" hidden="1" x14ac:dyDescent="0.25">
      <c r="A148" s="540"/>
      <c r="B148" s="145">
        <v>1</v>
      </c>
      <c r="C148" s="181" t="s">
        <v>209</v>
      </c>
      <c r="D148" s="184"/>
      <c r="E148" s="216"/>
      <c r="F148" s="209">
        <f t="shared" si="42"/>
        <v>0</v>
      </c>
      <c r="G148" s="216"/>
      <c r="H148" s="210">
        <f t="shared" si="38"/>
        <v>0</v>
      </c>
      <c r="I148" s="216"/>
      <c r="J148" s="210">
        <f t="shared" si="46"/>
        <v>0</v>
      </c>
      <c r="K148" s="216"/>
      <c r="L148" s="210">
        <f t="shared" si="39"/>
        <v>0</v>
      </c>
      <c r="M148" s="216"/>
      <c r="N148" s="433">
        <f t="shared" si="45"/>
        <v>0</v>
      </c>
      <c r="O148" s="329"/>
      <c r="P148" s="115">
        <f t="shared" si="43"/>
        <v>0</v>
      </c>
      <c r="Q148" s="154"/>
      <c r="R148" s="117">
        <f t="shared" si="37"/>
        <v>0</v>
      </c>
      <c r="S148" s="192">
        <f t="shared" si="44"/>
        <v>0</v>
      </c>
      <c r="T148" s="267">
        <f t="shared" si="47"/>
        <v>0</v>
      </c>
      <c r="U148" s="205">
        <f t="shared" si="41"/>
        <v>0</v>
      </c>
      <c r="V148" s="1">
        <f t="shared" si="36"/>
        <v>0</v>
      </c>
      <c r="W148" s="19"/>
      <c r="X148" s="536"/>
      <c r="Y148" s="20"/>
    </row>
    <row r="149" spans="1:25" hidden="1" x14ac:dyDescent="0.25">
      <c r="A149" s="540"/>
      <c r="B149" s="43">
        <v>2</v>
      </c>
      <c r="C149" s="46" t="s">
        <v>210</v>
      </c>
      <c r="D149" s="184"/>
      <c r="E149" s="216"/>
      <c r="F149" s="209">
        <f t="shared" si="42"/>
        <v>0</v>
      </c>
      <c r="G149" s="216"/>
      <c r="H149" s="210">
        <f t="shared" si="38"/>
        <v>0</v>
      </c>
      <c r="I149" s="216"/>
      <c r="J149" s="210">
        <f t="shared" si="46"/>
        <v>0</v>
      </c>
      <c r="K149" s="216"/>
      <c r="L149" s="210">
        <f t="shared" si="39"/>
        <v>0</v>
      </c>
      <c r="M149" s="216"/>
      <c r="N149" s="433">
        <f t="shared" si="45"/>
        <v>0</v>
      </c>
      <c r="O149" s="329"/>
      <c r="P149" s="115">
        <f t="shared" si="43"/>
        <v>0</v>
      </c>
      <c r="Q149" s="154"/>
      <c r="R149" s="117">
        <f t="shared" si="37"/>
        <v>0</v>
      </c>
      <c r="S149" s="192">
        <f t="shared" si="44"/>
        <v>0</v>
      </c>
      <c r="T149" s="267">
        <f t="shared" si="47"/>
        <v>0</v>
      </c>
      <c r="U149" s="205">
        <f t="shared" si="41"/>
        <v>0</v>
      </c>
      <c r="V149" s="1">
        <f t="shared" si="36"/>
        <v>0</v>
      </c>
      <c r="W149" s="19"/>
      <c r="X149" s="536"/>
      <c r="Y149" s="20"/>
    </row>
    <row r="150" spans="1:25" hidden="1" x14ac:dyDescent="0.25">
      <c r="A150" s="540"/>
      <c r="B150" s="43">
        <v>3</v>
      </c>
      <c r="C150" s="46" t="s">
        <v>211</v>
      </c>
      <c r="D150" s="184"/>
      <c r="E150" s="216"/>
      <c r="F150" s="209">
        <f t="shared" si="42"/>
        <v>0</v>
      </c>
      <c r="G150" s="216"/>
      <c r="H150" s="210">
        <f t="shared" si="38"/>
        <v>0</v>
      </c>
      <c r="I150" s="216"/>
      <c r="J150" s="210">
        <f t="shared" si="46"/>
        <v>0</v>
      </c>
      <c r="K150" s="216"/>
      <c r="L150" s="210">
        <f t="shared" si="39"/>
        <v>0</v>
      </c>
      <c r="M150" s="216"/>
      <c r="N150" s="433">
        <f t="shared" si="45"/>
        <v>0</v>
      </c>
      <c r="O150" s="329"/>
      <c r="P150" s="115">
        <f t="shared" si="43"/>
        <v>0</v>
      </c>
      <c r="Q150" s="154"/>
      <c r="R150" s="117">
        <f t="shared" si="37"/>
        <v>0</v>
      </c>
      <c r="S150" s="192">
        <f t="shared" si="44"/>
        <v>0</v>
      </c>
      <c r="T150" s="267">
        <f t="shared" si="47"/>
        <v>0</v>
      </c>
      <c r="U150" s="205">
        <f t="shared" si="41"/>
        <v>0</v>
      </c>
      <c r="V150" s="1">
        <f t="shared" si="36"/>
        <v>0</v>
      </c>
      <c r="W150" s="19"/>
      <c r="X150" s="536"/>
      <c r="Y150" s="20"/>
    </row>
    <row r="151" spans="1:25" hidden="1" x14ac:dyDescent="0.25">
      <c r="A151" s="540"/>
      <c r="B151" s="43">
        <v>4</v>
      </c>
      <c r="C151" s="183" t="s">
        <v>212</v>
      </c>
      <c r="D151" s="184"/>
      <c r="E151" s="216"/>
      <c r="F151" s="209">
        <f t="shared" si="42"/>
        <v>0</v>
      </c>
      <c r="G151" s="216"/>
      <c r="H151" s="210">
        <f t="shared" si="38"/>
        <v>0</v>
      </c>
      <c r="I151" s="216"/>
      <c r="J151" s="210">
        <f t="shared" si="46"/>
        <v>0</v>
      </c>
      <c r="K151" s="216"/>
      <c r="L151" s="210">
        <f t="shared" si="39"/>
        <v>0</v>
      </c>
      <c r="M151" s="216"/>
      <c r="N151" s="433">
        <f t="shared" si="45"/>
        <v>0</v>
      </c>
      <c r="O151" s="329"/>
      <c r="P151" s="115">
        <f t="shared" si="43"/>
        <v>0</v>
      </c>
      <c r="Q151" s="154"/>
      <c r="R151" s="117">
        <f t="shared" si="37"/>
        <v>0</v>
      </c>
      <c r="S151" s="192">
        <f t="shared" si="44"/>
        <v>0</v>
      </c>
      <c r="T151" s="267">
        <f t="shared" si="47"/>
        <v>0</v>
      </c>
      <c r="U151" s="205">
        <f t="shared" si="41"/>
        <v>0</v>
      </c>
      <c r="V151" s="1">
        <f t="shared" si="36"/>
        <v>0</v>
      </c>
      <c r="W151" s="19"/>
      <c r="X151" s="536"/>
      <c r="Y151" s="20"/>
    </row>
    <row r="152" spans="1:25" hidden="1" x14ac:dyDescent="0.25">
      <c r="A152" s="540"/>
      <c r="B152" s="43">
        <v>5</v>
      </c>
      <c r="C152" s="183" t="s">
        <v>213</v>
      </c>
      <c r="D152" s="184"/>
      <c r="E152" s="216"/>
      <c r="F152" s="209">
        <f t="shared" si="42"/>
        <v>0</v>
      </c>
      <c r="G152" s="216"/>
      <c r="H152" s="210">
        <f t="shared" si="38"/>
        <v>0</v>
      </c>
      <c r="I152" s="216"/>
      <c r="J152" s="210">
        <f t="shared" si="46"/>
        <v>0</v>
      </c>
      <c r="K152" s="216"/>
      <c r="L152" s="210">
        <f t="shared" si="39"/>
        <v>0</v>
      </c>
      <c r="M152" s="216"/>
      <c r="N152" s="433">
        <f t="shared" si="45"/>
        <v>0</v>
      </c>
      <c r="O152" s="329"/>
      <c r="P152" s="115">
        <f t="shared" si="43"/>
        <v>0</v>
      </c>
      <c r="Q152" s="154"/>
      <c r="R152" s="117">
        <f t="shared" si="37"/>
        <v>0</v>
      </c>
      <c r="S152" s="192">
        <f t="shared" si="44"/>
        <v>0</v>
      </c>
      <c r="T152" s="267">
        <f t="shared" si="47"/>
        <v>0</v>
      </c>
      <c r="U152" s="205">
        <f t="shared" si="41"/>
        <v>0</v>
      </c>
      <c r="V152" s="1">
        <f t="shared" si="36"/>
        <v>0</v>
      </c>
      <c r="W152" s="19"/>
      <c r="X152" s="536"/>
      <c r="Y152" s="20"/>
    </row>
    <row r="153" spans="1:25" hidden="1" x14ac:dyDescent="0.25">
      <c r="A153" s="540"/>
      <c r="B153" s="43">
        <v>6</v>
      </c>
      <c r="C153" s="183" t="s">
        <v>169</v>
      </c>
      <c r="D153" s="184"/>
      <c r="E153" s="216"/>
      <c r="F153" s="209">
        <f t="shared" si="42"/>
        <v>0</v>
      </c>
      <c r="G153" s="216"/>
      <c r="H153" s="210">
        <f t="shared" si="38"/>
        <v>0</v>
      </c>
      <c r="I153" s="216"/>
      <c r="J153" s="210">
        <f t="shared" si="46"/>
        <v>0</v>
      </c>
      <c r="K153" s="216"/>
      <c r="L153" s="210">
        <f t="shared" si="39"/>
        <v>0</v>
      </c>
      <c r="M153" s="216"/>
      <c r="N153" s="433">
        <f t="shared" si="45"/>
        <v>0</v>
      </c>
      <c r="O153" s="329"/>
      <c r="P153" s="115">
        <f t="shared" si="43"/>
        <v>0</v>
      </c>
      <c r="Q153" s="154"/>
      <c r="R153" s="117">
        <f t="shared" si="37"/>
        <v>0</v>
      </c>
      <c r="S153" s="192">
        <f t="shared" si="44"/>
        <v>0</v>
      </c>
      <c r="T153" s="267">
        <f t="shared" si="47"/>
        <v>0</v>
      </c>
      <c r="U153" s="205">
        <f t="shared" si="41"/>
        <v>0</v>
      </c>
      <c r="V153" s="1">
        <f t="shared" si="36"/>
        <v>0</v>
      </c>
      <c r="W153" s="19"/>
      <c r="X153" s="536"/>
      <c r="Y153" s="20"/>
    </row>
    <row r="154" spans="1:25" hidden="1" x14ac:dyDescent="0.25">
      <c r="A154" s="540"/>
      <c r="B154" s="43">
        <v>7</v>
      </c>
      <c r="C154" s="183" t="s">
        <v>220</v>
      </c>
      <c r="D154" s="184"/>
      <c r="E154" s="216"/>
      <c r="F154" s="209">
        <f t="shared" si="42"/>
        <v>0</v>
      </c>
      <c r="G154" s="216"/>
      <c r="H154" s="210">
        <f t="shared" si="38"/>
        <v>0</v>
      </c>
      <c r="I154" s="216"/>
      <c r="J154" s="210">
        <f t="shared" si="46"/>
        <v>0</v>
      </c>
      <c r="K154" s="216"/>
      <c r="L154" s="210">
        <f t="shared" si="39"/>
        <v>0</v>
      </c>
      <c r="M154" s="216"/>
      <c r="N154" s="433">
        <f t="shared" si="45"/>
        <v>0</v>
      </c>
      <c r="O154" s="329"/>
      <c r="P154" s="115">
        <f t="shared" si="43"/>
        <v>0</v>
      </c>
      <c r="Q154" s="154"/>
      <c r="R154" s="117">
        <f t="shared" si="37"/>
        <v>0</v>
      </c>
      <c r="S154" s="192">
        <f t="shared" si="44"/>
        <v>0</v>
      </c>
      <c r="T154" s="267">
        <f t="shared" si="47"/>
        <v>0</v>
      </c>
      <c r="U154" s="205">
        <f t="shared" si="41"/>
        <v>0</v>
      </c>
      <c r="V154" s="1">
        <f t="shared" ref="V154" si="48">U154/4</f>
        <v>0</v>
      </c>
      <c r="W154" s="19"/>
      <c r="X154" s="536"/>
      <c r="Y154" s="20"/>
    </row>
    <row r="155" spans="1:25" x14ac:dyDescent="0.25">
      <c r="A155" s="14"/>
      <c r="B155" s="107"/>
      <c r="C155" s="716" t="s">
        <v>34</v>
      </c>
      <c r="D155" s="716"/>
      <c r="E155" s="217"/>
      <c r="F155" s="218">
        <f>SUM(F11:F154)</f>
        <v>432.64</v>
      </c>
      <c r="G155" s="217"/>
      <c r="H155" s="217">
        <f>SUM(H11:H103)</f>
        <v>469.5499999999999</v>
      </c>
      <c r="I155" s="217"/>
      <c r="J155" s="218">
        <f>SUM(J12:J154)</f>
        <v>420.09999999999997</v>
      </c>
      <c r="K155" s="217"/>
      <c r="L155" s="217">
        <f>SUM(L11:L154)</f>
        <v>360.52000000000004</v>
      </c>
      <c r="M155" s="217"/>
      <c r="N155" s="336">
        <f>SUM(N11:N103)</f>
        <v>462.18000000000006</v>
      </c>
      <c r="O155" s="330"/>
      <c r="P155" s="535">
        <f>SUM(P11:P103)</f>
        <v>0</v>
      </c>
      <c r="Q155" s="185"/>
      <c r="R155" s="706">
        <f>SUM(R11:R154)</f>
        <v>0</v>
      </c>
      <c r="S155" s="706"/>
      <c r="T155" s="267" t="s">
        <v>508</v>
      </c>
      <c r="U155" s="206"/>
      <c r="V155" s="48"/>
      <c r="W155" s="24"/>
      <c r="X155" s="25"/>
      <c r="Y155" s="26"/>
    </row>
    <row r="156" spans="1:25" x14ac:dyDescent="0.25">
      <c r="A156" s="14"/>
      <c r="B156" s="120"/>
      <c r="C156" s="121" t="s">
        <v>33</v>
      </c>
      <c r="D156" s="122"/>
      <c r="E156" s="707">
        <f>SUM(F155:R155)</f>
        <v>2144.9899999999998</v>
      </c>
      <c r="F156" s="707"/>
      <c r="G156" s="707"/>
      <c r="H156" s="707"/>
      <c r="I156" s="707"/>
      <c r="J156" s="707"/>
      <c r="K156" s="707"/>
      <c r="L156" s="707"/>
      <c r="M156" s="707"/>
      <c r="N156" s="707"/>
      <c r="O156" s="707"/>
      <c r="P156" s="707"/>
      <c r="Q156" s="707"/>
      <c r="R156" s="707"/>
      <c r="S156" s="191"/>
      <c r="T156" s="105"/>
      <c r="W156" s="12">
        <f>W75+W64</f>
        <v>0</v>
      </c>
      <c r="X156" s="2"/>
      <c r="Y156" s="2"/>
    </row>
    <row r="157" spans="1:25" s="100" customFormat="1" x14ac:dyDescent="0.25">
      <c r="B157" s="123"/>
      <c r="C157" s="312"/>
      <c r="D157" s="313"/>
      <c r="E157" s="313"/>
      <c r="F157" s="314"/>
      <c r="G157" s="315"/>
      <c r="H157" s="316"/>
      <c r="I157" s="317"/>
      <c r="J157" s="317"/>
      <c r="K157" s="315"/>
      <c r="L157" s="316"/>
      <c r="M157" s="315"/>
      <c r="N157" s="316"/>
      <c r="O157" s="101"/>
      <c r="P157" s="101"/>
      <c r="S157" s="191"/>
      <c r="T157" s="102"/>
      <c r="U157" s="103"/>
      <c r="V157" s="101"/>
      <c r="W157" s="104"/>
      <c r="X157" s="104"/>
      <c r="Y157" s="104"/>
    </row>
    <row r="158" spans="1:25" ht="15" customHeight="1" x14ac:dyDescent="0.25">
      <c r="B158" s="124"/>
      <c r="C158" s="708" t="s">
        <v>78</v>
      </c>
      <c r="D158" s="709"/>
      <c r="E158" s="712" t="s">
        <v>538</v>
      </c>
      <c r="F158" s="712"/>
      <c r="G158" s="712" t="s">
        <v>28</v>
      </c>
      <c r="H158" s="712"/>
      <c r="I158" s="712" t="s">
        <v>29</v>
      </c>
      <c r="J158" s="712"/>
      <c r="K158" s="712" t="s">
        <v>221</v>
      </c>
      <c r="L158" s="712"/>
      <c r="M158" s="712" t="s">
        <v>79</v>
      </c>
      <c r="N158" s="713"/>
      <c r="O158" s="714" t="s">
        <v>44</v>
      </c>
      <c r="P158" s="714"/>
      <c r="Q158" s="715" t="s">
        <v>80</v>
      </c>
      <c r="R158" s="715"/>
      <c r="S158" s="261"/>
      <c r="T158" s="260"/>
      <c r="W158" s="2"/>
      <c r="X158" s="2"/>
      <c r="Y158" s="2"/>
    </row>
    <row r="159" spans="1:25" ht="30" x14ac:dyDescent="0.25">
      <c r="B159" s="124"/>
      <c r="C159" s="710"/>
      <c r="D159" s="711"/>
      <c r="E159" s="657" t="s">
        <v>20</v>
      </c>
      <c r="F159" s="657"/>
      <c r="G159" s="657" t="s">
        <v>21</v>
      </c>
      <c r="H159" s="657"/>
      <c r="I159" s="657" t="s">
        <v>22</v>
      </c>
      <c r="J159" s="657"/>
      <c r="K159" s="657" t="s">
        <v>23</v>
      </c>
      <c r="L159" s="657"/>
      <c r="M159" s="657" t="s">
        <v>24</v>
      </c>
      <c r="N159" s="717"/>
      <c r="O159" s="125" t="s">
        <v>6</v>
      </c>
      <c r="P159" s="126" t="s">
        <v>1</v>
      </c>
      <c r="Q159" s="715"/>
      <c r="R159" s="715"/>
      <c r="S159" s="261"/>
      <c r="T159" s="260"/>
      <c r="W159" s="2"/>
      <c r="X159" s="2"/>
      <c r="Y159" s="2"/>
    </row>
    <row r="160" spans="1:25" ht="15.75" customHeight="1" x14ac:dyDescent="0.25">
      <c r="B160" s="127"/>
      <c r="C160" s="710"/>
      <c r="D160" s="711"/>
      <c r="E160" s="309" t="s">
        <v>77</v>
      </c>
      <c r="F160" s="310" t="s">
        <v>35</v>
      </c>
      <c r="G160" s="309" t="s">
        <v>77</v>
      </c>
      <c r="H160" s="29" t="s">
        <v>35</v>
      </c>
      <c r="I160" s="309" t="s">
        <v>77</v>
      </c>
      <c r="J160" s="29" t="s">
        <v>35</v>
      </c>
      <c r="K160" s="266" t="s">
        <v>77</v>
      </c>
      <c r="L160" s="29" t="s">
        <v>35</v>
      </c>
      <c r="M160" s="311" t="s">
        <v>77</v>
      </c>
      <c r="N160" s="318" t="s">
        <v>35</v>
      </c>
      <c r="O160" s="128" t="s">
        <v>77</v>
      </c>
      <c r="P160" s="128" t="s">
        <v>35</v>
      </c>
      <c r="Q160" s="715"/>
      <c r="R160" s="715"/>
      <c r="S160" s="261"/>
      <c r="T160" s="439">
        <f>E171-T156</f>
        <v>2144.9899999999998</v>
      </c>
      <c r="U160" s="17"/>
      <c r="V160" s="533"/>
      <c r="W160" s="7"/>
      <c r="X160" s="7"/>
      <c r="Y160" s="2"/>
    </row>
    <row r="161" spans="2:25" ht="15.75" x14ac:dyDescent="0.25">
      <c r="B161" s="129"/>
      <c r="C161" s="319" t="s">
        <v>47</v>
      </c>
      <c r="D161" s="264"/>
      <c r="E161" s="35"/>
      <c r="F161" s="265">
        <f>SUM(F22:F35)</f>
        <v>136.93</v>
      </c>
      <c r="G161" s="35"/>
      <c r="H161" s="35">
        <f>SUM(H22:H34)</f>
        <v>174.59999999999997</v>
      </c>
      <c r="I161" s="35"/>
      <c r="J161" s="35">
        <f>SUM(J22:J34)</f>
        <v>117.22999999999999</v>
      </c>
      <c r="K161" s="35"/>
      <c r="L161" s="338">
        <f>SUM(L22:L34)</f>
        <v>102.68</v>
      </c>
      <c r="M161" s="35"/>
      <c r="N161" s="320">
        <f>SUM(N22:N34)</f>
        <v>165.48999999999995</v>
      </c>
      <c r="O161" s="23"/>
      <c r="P161" s="23">
        <f>SUM(P22:P35)</f>
        <v>0</v>
      </c>
      <c r="Q161" s="715"/>
      <c r="R161" s="715"/>
      <c r="S161" s="261"/>
      <c r="T161" s="260"/>
      <c r="U161" s="17"/>
      <c r="V161" s="533"/>
      <c r="W161" s="7"/>
      <c r="X161" s="7"/>
      <c r="Y161" s="2"/>
    </row>
    <row r="162" spans="2:25" ht="15.75" x14ac:dyDescent="0.25">
      <c r="B162" s="129"/>
      <c r="C162" s="27" t="str">
        <f>B11</f>
        <v>HIGIENE PESSOAL</v>
      </c>
      <c r="D162" s="35"/>
      <c r="E162" s="35"/>
      <c r="F162" s="265">
        <f>SUM(F12:F17)+F45+F46+F48+F47+F49+F50+F53+F54+F55+F56+F51+F52</f>
        <v>0</v>
      </c>
      <c r="G162" s="35"/>
      <c r="H162" s="35">
        <f>SUM(H12:H17)+H45+H46+H47+H48+H49+H50+H51+H53+H54+H55+H56+H52</f>
        <v>0</v>
      </c>
      <c r="I162" s="35"/>
      <c r="J162" s="35">
        <f>SUM(J12:J17)+J45+J46+J47+J48+J49+J50+J51+J53+J54+J55+J56+J52</f>
        <v>0</v>
      </c>
      <c r="K162" s="36"/>
      <c r="L162" s="338">
        <f>SUM(L12:L17)+L45+L46+L47+L48+L49+L50+L51+L53+L54+L55+L56+L52</f>
        <v>0</v>
      </c>
      <c r="M162" s="36"/>
      <c r="N162" s="320">
        <f>SUM(N12:N17)+N45+N46+N47+N48+N49+N50+N51+N53+N54+N55+N56+N52</f>
        <v>0</v>
      </c>
      <c r="O162" s="23"/>
      <c r="P162" s="23">
        <f>SUM(P12:P17)</f>
        <v>0</v>
      </c>
      <c r="Q162" s="715"/>
      <c r="R162" s="715"/>
      <c r="S162" s="261"/>
      <c r="T162" s="260"/>
      <c r="U162" s="17"/>
      <c r="V162" s="533"/>
      <c r="W162" s="87"/>
      <c r="X162" s="88"/>
      <c r="Y162" s="89"/>
    </row>
    <row r="163" spans="2:25" ht="15.75" x14ac:dyDescent="0.25">
      <c r="B163" s="129"/>
      <c r="C163" s="27" t="str">
        <f>B36</f>
        <v>MATERIAL DE LIMPEZA</v>
      </c>
      <c r="D163" s="35"/>
      <c r="E163" s="35"/>
      <c r="F163" s="265">
        <f>SUM(F19,F20,F37,F38,F39,F40,F41,F42,F43,F62)</f>
        <v>258.71000000000004</v>
      </c>
      <c r="G163" s="265"/>
      <c r="H163" s="265">
        <f>SUM(H19,H20,H37,H38,H39,H40,H41,H42,H43,H62)</f>
        <v>228.11</v>
      </c>
      <c r="I163" s="265"/>
      <c r="J163" s="265">
        <f>SUM(J19,J20,J37,J38,J39,J40,J41,J42,J43,J62)</f>
        <v>255.57999999999998</v>
      </c>
      <c r="K163" s="265"/>
      <c r="L163" s="265">
        <f>SUM(L19,L20,L37,L39,L38,L40,L41,L42,L43,L62)</f>
        <v>227.41</v>
      </c>
      <c r="M163" s="265"/>
      <c r="N163" s="265">
        <f>SUM(N19,N20,N37,N38,N39,N40,N41,N42,N43,N62)</f>
        <v>247.42</v>
      </c>
      <c r="O163" s="130"/>
      <c r="P163" s="130"/>
      <c r="Q163" s="715"/>
      <c r="R163" s="715"/>
      <c r="S163" s="261"/>
      <c r="T163" s="439"/>
      <c r="U163" s="17"/>
      <c r="V163" s="533"/>
      <c r="W163" s="90"/>
      <c r="X163" s="91"/>
      <c r="Y163" s="92"/>
    </row>
    <row r="164" spans="2:25" ht="15" x14ac:dyDescent="0.25">
      <c r="B164" s="129"/>
      <c r="C164" s="27" t="str">
        <f>B63</f>
        <v>ITENS PARA COPA E COZINHA</v>
      </c>
      <c r="D164" s="35"/>
      <c r="E164" s="35"/>
      <c r="F164" s="265">
        <f>F35+SUM(F64:F73)</f>
        <v>37</v>
      </c>
      <c r="G164" s="35"/>
      <c r="H164" s="35">
        <f>H35+SUM(H64:H73)</f>
        <v>66.84</v>
      </c>
      <c r="I164" s="35"/>
      <c r="J164" s="35">
        <f>J35+SUM(J64:J73)</f>
        <v>47.29</v>
      </c>
      <c r="K164" s="35"/>
      <c r="L164" s="338">
        <f>L35+L64+L65+L66+L67+L68+L69+L71+L72</f>
        <v>30.43</v>
      </c>
      <c r="M164" s="35"/>
      <c r="N164" s="320">
        <f>N35+SUM(N64:N73)</f>
        <v>49.27</v>
      </c>
      <c r="O164" s="23"/>
      <c r="P164" s="23">
        <f>P64+P65+P66+P67+P68+P71+P72+P69</f>
        <v>0</v>
      </c>
      <c r="Q164" s="715"/>
      <c r="R164" s="715"/>
      <c r="S164" s="261"/>
      <c r="T164" s="260"/>
      <c r="U164" s="4"/>
      <c r="W164" s="4"/>
      <c r="X164" s="7"/>
      <c r="Y164" s="2"/>
    </row>
    <row r="165" spans="2:25" ht="15" x14ac:dyDescent="0.25">
      <c r="B165" s="129"/>
      <c r="C165" s="27" t="str">
        <f>B74</f>
        <v>ITENS PARA FESTA</v>
      </c>
      <c r="D165" s="35"/>
      <c r="E165" s="35"/>
      <c r="F165" s="265">
        <f>F75+F76+F77+F78</f>
        <v>0</v>
      </c>
      <c r="G165" s="35"/>
      <c r="H165" s="35">
        <v>0</v>
      </c>
      <c r="I165" s="35"/>
      <c r="J165" s="35">
        <v>0</v>
      </c>
      <c r="K165" s="35"/>
      <c r="L165" s="35">
        <v>0</v>
      </c>
      <c r="M165" s="35"/>
      <c r="N165" s="320">
        <v>0</v>
      </c>
      <c r="O165" s="23"/>
      <c r="P165" s="23">
        <v>0</v>
      </c>
      <c r="Q165" s="715"/>
      <c r="R165" s="715"/>
      <c r="S165" s="261"/>
      <c r="T165" s="260"/>
      <c r="U165" s="4"/>
      <c r="W165" s="4"/>
      <c r="X165" s="7"/>
      <c r="Y165" s="2"/>
    </row>
    <row r="166" spans="2:25" x14ac:dyDescent="0.25">
      <c r="B166" s="129"/>
      <c r="C166" s="27" t="s">
        <v>191</v>
      </c>
      <c r="D166" s="35"/>
      <c r="E166" s="35"/>
      <c r="F166" s="265">
        <f>F80+F81+F83+F82+F84+F85+F86+F87+F88+F90+F89+F97+F91</f>
        <v>0</v>
      </c>
      <c r="G166" s="35"/>
      <c r="H166" s="35">
        <f>H80+H81+H82+H83+H84+H85+H87+H86+H88+H89+H90+H97+H98</f>
        <v>0</v>
      </c>
      <c r="I166" s="35"/>
      <c r="J166" s="35">
        <f>J80+J81+J82+J83+J84+J85+J87+J86+J88+J89+J90+J97+J98</f>
        <v>0</v>
      </c>
      <c r="K166" s="35"/>
      <c r="L166" s="338">
        <f>L80+L81+L82+L83+L84+L85+L87+L86+L88+L89+L90+L97+L98</f>
        <v>0</v>
      </c>
      <c r="M166" s="35"/>
      <c r="N166" s="320">
        <f>N80+N81+N82+N83+N84+N85+N87+N86+N88+N89+N90+N97+N98</f>
        <v>0</v>
      </c>
      <c r="O166" s="23"/>
      <c r="P166" s="23">
        <f>P80+P81+P82+P83+P84+P85+P87+P86+P88+P89+P90+P97+P98</f>
        <v>0</v>
      </c>
      <c r="Q166" s="537"/>
      <c r="R166" s="537"/>
      <c r="S166" s="193"/>
      <c r="T166" s="4"/>
      <c r="U166" s="4"/>
      <c r="W166" s="4"/>
      <c r="X166" s="7"/>
      <c r="Y166" s="2"/>
    </row>
    <row r="167" spans="2:25" x14ac:dyDescent="0.25">
      <c r="B167" s="129"/>
      <c r="C167" s="27" t="s">
        <v>192</v>
      </c>
      <c r="D167" s="35"/>
      <c r="E167" s="35"/>
      <c r="F167" s="265">
        <f>F99+F100+F101</f>
        <v>0</v>
      </c>
      <c r="G167" s="35"/>
      <c r="H167" s="35">
        <f>H99+H100+H101+H102</f>
        <v>0</v>
      </c>
      <c r="I167" s="35"/>
      <c r="J167" s="35">
        <f>J99+J100+J101+J102</f>
        <v>0</v>
      </c>
      <c r="K167" s="35"/>
      <c r="L167" s="338">
        <f>L99+L100+L101+L102</f>
        <v>0</v>
      </c>
      <c r="M167" s="35"/>
      <c r="N167" s="320">
        <f>N99+N100+N101+N102</f>
        <v>0</v>
      </c>
      <c r="O167" s="23"/>
      <c r="P167" s="23">
        <f>P99+P100+P101+P102</f>
        <v>0</v>
      </c>
      <c r="Q167" s="537"/>
      <c r="R167" s="537"/>
      <c r="S167" s="193"/>
      <c r="T167" s="4"/>
      <c r="U167" s="263"/>
      <c r="W167" s="4"/>
      <c r="X167" s="7"/>
      <c r="Y167" s="2"/>
    </row>
    <row r="168" spans="2:25" x14ac:dyDescent="0.25">
      <c r="B168" s="129"/>
      <c r="C168" s="27" t="s">
        <v>214</v>
      </c>
      <c r="D168" s="35"/>
      <c r="E168" s="35"/>
      <c r="F168" s="265">
        <f>F103</f>
        <v>0</v>
      </c>
      <c r="G168" s="265"/>
      <c r="H168" s="265">
        <f>H103</f>
        <v>0</v>
      </c>
      <c r="I168" s="265"/>
      <c r="J168" s="265">
        <f>J103</f>
        <v>0</v>
      </c>
      <c r="K168" s="265"/>
      <c r="L168" s="338">
        <f>L103</f>
        <v>0</v>
      </c>
      <c r="M168" s="265"/>
      <c r="N168" s="321">
        <f>N103</f>
        <v>0</v>
      </c>
      <c r="O168" s="130"/>
      <c r="P168" s="130">
        <f>P103</f>
        <v>0</v>
      </c>
      <c r="Q168" s="537"/>
      <c r="R168" s="537"/>
      <c r="S168" s="193"/>
      <c r="T168" s="4"/>
      <c r="U168" s="4"/>
      <c r="W168" s="4"/>
      <c r="X168" s="7"/>
      <c r="Y168" s="2"/>
    </row>
    <row r="169" spans="2:25" x14ac:dyDescent="0.25">
      <c r="B169" s="129"/>
      <c r="C169" s="27"/>
      <c r="D169" s="35"/>
      <c r="E169" s="35"/>
      <c r="F169" s="265"/>
      <c r="G169" s="35"/>
      <c r="H169" s="35"/>
      <c r="I169" s="35"/>
      <c r="J169" s="35"/>
      <c r="K169" s="35"/>
      <c r="L169" s="35"/>
      <c r="M169" s="35"/>
      <c r="N169" s="320"/>
      <c r="O169" s="23"/>
      <c r="P169" s="23"/>
      <c r="Q169" s="537"/>
      <c r="R169" s="537"/>
      <c r="S169" s="193"/>
      <c r="T169" s="4"/>
      <c r="U169" s="4"/>
      <c r="W169" s="4"/>
      <c r="X169" s="7"/>
      <c r="Y169" s="2"/>
    </row>
    <row r="170" spans="2:25" x14ac:dyDescent="0.25">
      <c r="B170" s="136"/>
      <c r="C170" s="28" t="s">
        <v>7</v>
      </c>
      <c r="D170" s="37"/>
      <c r="E170" s="37">
        <f t="shared" ref="E170:K170" si="49">SUM(E161:E165)</f>
        <v>0</v>
      </c>
      <c r="F170" s="440">
        <f>SUM(F161:F169)</f>
        <v>432.64000000000004</v>
      </c>
      <c r="G170" s="37"/>
      <c r="H170" s="441">
        <f>SUM(H161:H168)</f>
        <v>469.54999999999995</v>
      </c>
      <c r="I170" s="37">
        <f t="shared" si="49"/>
        <v>0</v>
      </c>
      <c r="J170" s="441">
        <f>SUM(J161:J168)</f>
        <v>420.09999999999997</v>
      </c>
      <c r="K170" s="37">
        <f t="shared" si="49"/>
        <v>0</v>
      </c>
      <c r="L170" s="38">
        <f>SUM(L161:L169)</f>
        <v>360.52000000000004</v>
      </c>
      <c r="M170" s="37"/>
      <c r="N170" s="337">
        <f>SUM(N161:N168)</f>
        <v>462.17999999999995</v>
      </c>
      <c r="O170" s="137"/>
      <c r="P170" s="137">
        <f>SUM(P161:P169)</f>
        <v>0</v>
      </c>
      <c r="Q170" s="138"/>
      <c r="R170" s="138"/>
      <c r="S170" s="194"/>
      <c r="T170" s="4"/>
      <c r="U170" s="17"/>
      <c r="V170" s="533"/>
      <c r="W170" s="7"/>
      <c r="X170" s="7"/>
      <c r="Y170" s="2"/>
    </row>
    <row r="171" spans="2:25" x14ac:dyDescent="0.25">
      <c r="B171" s="133"/>
      <c r="C171" s="134"/>
      <c r="D171" s="135"/>
      <c r="E171" s="696">
        <f>SUM(E170:R170)</f>
        <v>2144.9899999999998</v>
      </c>
      <c r="F171" s="696"/>
      <c r="G171" s="696"/>
      <c r="H171" s="696"/>
      <c r="I171" s="696"/>
      <c r="J171" s="696"/>
      <c r="K171" s="696"/>
      <c r="L171" s="696"/>
      <c r="M171" s="696"/>
      <c r="N171" s="696"/>
      <c r="O171" s="696"/>
      <c r="P171" s="696"/>
      <c r="Q171" s="696"/>
      <c r="R171" s="696"/>
      <c r="S171" s="195"/>
      <c r="T171" s="34"/>
      <c r="U171" s="17"/>
      <c r="V171" s="533"/>
      <c r="W171" s="7"/>
      <c r="X171" s="7"/>
      <c r="Y171" s="2"/>
    </row>
    <row r="172" spans="2:25" x14ac:dyDescent="0.25">
      <c r="K172" s="533"/>
      <c r="L172" s="533"/>
      <c r="M172" s="533"/>
      <c r="N172" s="533"/>
      <c r="O172" s="533"/>
      <c r="R172" s="8"/>
      <c r="S172" s="190"/>
      <c r="T172" s="34"/>
      <c r="U172" s="17"/>
      <c r="V172" s="34"/>
      <c r="W172" s="7"/>
      <c r="X172" s="7"/>
      <c r="Y172" s="2"/>
    </row>
    <row r="173" spans="2:25" x14ac:dyDescent="0.25">
      <c r="D173" s="2"/>
      <c r="H173" s="48"/>
      <c r="J173" s="308"/>
      <c r="K173" s="703"/>
      <c r="L173" s="703"/>
      <c r="M173" s="703"/>
      <c r="N173" s="16"/>
      <c r="O173" s="16"/>
      <c r="R173" s="17"/>
      <c r="S173" s="190"/>
      <c r="T173" s="34"/>
      <c r="U173" s="17"/>
      <c r="V173" s="533"/>
      <c r="W173" s="7"/>
      <c r="X173" s="7"/>
      <c r="Y173" s="2"/>
    </row>
    <row r="174" spans="2:25" ht="11.1" customHeight="1" thickBot="1" x14ac:dyDescent="0.3">
      <c r="B174" s="4"/>
      <c r="C174" s="14"/>
      <c r="D174" s="13"/>
    </row>
    <row r="175" spans="2:25" ht="18.75" customHeight="1" x14ac:dyDescent="0.25">
      <c r="B175" s="4"/>
      <c r="C175" s="704" t="s">
        <v>56</v>
      </c>
      <c r="D175" s="705"/>
      <c r="I175" s="307"/>
    </row>
    <row r="176" spans="2:25" ht="36" customHeight="1" x14ac:dyDescent="0.25">
      <c r="B176" s="4"/>
      <c r="C176" s="697" t="s">
        <v>258</v>
      </c>
      <c r="D176" s="698"/>
      <c r="E176" s="4"/>
      <c r="F176" s="15"/>
      <c r="I176" s="239"/>
      <c r="J176" s="4"/>
      <c r="K176" s="4"/>
      <c r="L176" s="4"/>
      <c r="M176" s="4"/>
      <c r="N176" s="4"/>
      <c r="O176" s="4"/>
      <c r="P176" s="4"/>
      <c r="S176" s="64"/>
      <c r="T176" s="4"/>
      <c r="U176" s="4"/>
      <c r="W176" s="4"/>
      <c r="X176" s="4"/>
      <c r="Y176" s="4"/>
    </row>
    <row r="177" spans="2:25" ht="38.25" customHeight="1" x14ac:dyDescent="0.25">
      <c r="B177" s="4"/>
      <c r="C177" s="699" t="s">
        <v>261</v>
      </c>
      <c r="D177" s="700"/>
      <c r="E177" s="4"/>
      <c r="F177" s="15"/>
      <c r="I177" s="239"/>
      <c r="J177" s="4"/>
      <c r="K177" s="4"/>
      <c r="L177" s="4"/>
      <c r="M177" s="4"/>
      <c r="N177" s="4"/>
      <c r="O177" s="4"/>
      <c r="P177" s="4"/>
      <c r="S177" s="64"/>
      <c r="T177" s="4"/>
      <c r="U177" s="4"/>
      <c r="W177" s="4"/>
      <c r="X177" s="4"/>
      <c r="Y177" s="4"/>
    </row>
    <row r="178" spans="2:25" ht="37.5" customHeight="1" thickBot="1" x14ac:dyDescent="0.3">
      <c r="B178" s="4"/>
      <c r="C178" s="701" t="s">
        <v>55</v>
      </c>
      <c r="D178" s="702"/>
      <c r="E178" s="4"/>
      <c r="F178" s="15"/>
      <c r="I178" s="240"/>
      <c r="J178" s="4"/>
      <c r="K178" s="4"/>
      <c r="L178" s="4"/>
      <c r="M178" s="4"/>
      <c r="N178" s="4"/>
      <c r="O178" s="4"/>
      <c r="P178" s="4"/>
      <c r="S178" s="64"/>
      <c r="T178" s="4"/>
      <c r="U178" s="4"/>
      <c r="W178" s="4"/>
      <c r="X178" s="4"/>
      <c r="Y178" s="4"/>
    </row>
    <row r="179" spans="2:25" x14ac:dyDescent="0.25">
      <c r="B179" s="4"/>
      <c r="C179" s="249" t="s">
        <v>47</v>
      </c>
      <c r="D179" s="250" t="s">
        <v>48</v>
      </c>
      <c r="E179" s="4"/>
      <c r="F179" s="15"/>
      <c r="J179" s="4"/>
      <c r="K179" s="4"/>
      <c r="L179" s="4"/>
      <c r="M179" s="4"/>
      <c r="N179" s="4"/>
      <c r="O179" s="4"/>
      <c r="P179" s="4"/>
      <c r="S179" s="64"/>
      <c r="T179" s="4"/>
      <c r="U179" s="4"/>
      <c r="W179" s="4"/>
      <c r="X179" s="4"/>
      <c r="Y179" s="4"/>
    </row>
    <row r="180" spans="2:25" ht="15" customHeight="1" x14ac:dyDescent="0.25">
      <c r="B180" s="4"/>
      <c r="C180" s="230" t="s">
        <v>54</v>
      </c>
      <c r="D180" s="231" t="s">
        <v>225</v>
      </c>
      <c r="E180" s="4"/>
      <c r="F180" s="15"/>
      <c r="J180" s="4"/>
      <c r="K180" s="4"/>
      <c r="L180" s="4"/>
      <c r="M180" s="4"/>
      <c r="N180" s="4"/>
      <c r="O180" s="4"/>
      <c r="P180" s="4"/>
      <c r="S180" s="64"/>
      <c r="T180" s="4"/>
      <c r="U180" s="4"/>
      <c r="W180" s="4"/>
      <c r="X180" s="4"/>
      <c r="Y180" s="4"/>
    </row>
    <row r="181" spans="2:25" ht="15" customHeight="1" x14ac:dyDescent="0.25">
      <c r="B181" s="4"/>
      <c r="C181" s="226" t="s">
        <v>248</v>
      </c>
      <c r="D181" s="232" t="s">
        <v>226</v>
      </c>
      <c r="E181" s="4"/>
      <c r="F181" s="15"/>
      <c r="J181" s="4"/>
      <c r="K181" s="4"/>
      <c r="L181" s="4"/>
      <c r="M181" s="4"/>
      <c r="N181" s="4"/>
      <c r="O181" s="4"/>
      <c r="P181" s="4"/>
      <c r="S181" s="64"/>
      <c r="T181" s="4"/>
      <c r="U181" s="4"/>
      <c r="W181" s="4"/>
      <c r="X181" s="4"/>
      <c r="Y181" s="4"/>
    </row>
    <row r="182" spans="2:25" ht="15" customHeight="1" x14ac:dyDescent="0.25">
      <c r="B182" s="4"/>
      <c r="C182" s="226" t="s">
        <v>257</v>
      </c>
      <c r="D182" s="232" t="s">
        <v>227</v>
      </c>
      <c r="E182" s="4"/>
      <c r="F182" s="15"/>
      <c r="J182" s="4"/>
      <c r="K182" s="4"/>
      <c r="L182" s="4"/>
      <c r="M182" s="4"/>
      <c r="N182" s="4"/>
      <c r="O182" s="4"/>
      <c r="P182" s="4"/>
      <c r="S182" s="64"/>
      <c r="T182" s="4"/>
      <c r="U182" s="4"/>
      <c r="W182" s="4"/>
      <c r="X182" s="4"/>
      <c r="Y182" s="4"/>
    </row>
    <row r="183" spans="2:25" ht="15" customHeight="1" x14ac:dyDescent="0.25">
      <c r="B183" s="4"/>
      <c r="C183" s="226" t="s">
        <v>249</v>
      </c>
      <c r="D183" s="232" t="s">
        <v>36</v>
      </c>
      <c r="E183" s="4"/>
      <c r="F183" s="15"/>
      <c r="J183" s="4"/>
      <c r="K183" s="4"/>
      <c r="L183" s="4"/>
      <c r="M183" s="4"/>
      <c r="N183" s="4"/>
      <c r="O183" s="4"/>
      <c r="P183" s="4"/>
      <c r="S183" s="64"/>
      <c r="T183" s="4"/>
      <c r="U183" s="4"/>
      <c r="W183" s="4"/>
      <c r="X183" s="4"/>
      <c r="Y183" s="4"/>
    </row>
    <row r="184" spans="2:25" ht="15" customHeight="1" thickBot="1" x14ac:dyDescent="0.3">
      <c r="B184" s="4"/>
      <c r="C184" s="227" t="s">
        <v>250</v>
      </c>
      <c r="D184" s="232" t="s">
        <v>228</v>
      </c>
      <c r="E184" s="4"/>
      <c r="F184" s="15"/>
      <c r="J184" s="4"/>
      <c r="K184" s="4"/>
      <c r="L184" s="4"/>
      <c r="M184" s="4"/>
      <c r="N184" s="4"/>
      <c r="O184" s="4"/>
      <c r="P184" s="4"/>
      <c r="S184" s="64"/>
      <c r="T184" s="4"/>
      <c r="U184" s="4"/>
      <c r="W184" s="4"/>
      <c r="X184" s="4"/>
      <c r="Y184" s="4"/>
    </row>
    <row r="185" spans="2:25" ht="15" customHeight="1" x14ac:dyDescent="0.25">
      <c r="B185" s="4"/>
      <c r="C185" s="226" t="s">
        <v>251</v>
      </c>
      <c r="D185" s="248" t="s">
        <v>49</v>
      </c>
      <c r="E185" s="4"/>
      <c r="F185" s="15"/>
      <c r="J185" s="4"/>
      <c r="K185" s="4"/>
      <c r="L185" s="4"/>
      <c r="M185" s="4"/>
      <c r="N185" s="4"/>
      <c r="O185" s="4"/>
      <c r="P185" s="4"/>
      <c r="S185" s="64"/>
      <c r="T185" s="4"/>
      <c r="U185" s="4"/>
      <c r="W185" s="4"/>
      <c r="X185" s="4"/>
      <c r="Y185" s="4"/>
    </row>
    <row r="186" spans="2:25" ht="15" customHeight="1" x14ac:dyDescent="0.25">
      <c r="B186" s="4"/>
      <c r="C186" s="226" t="s">
        <v>245</v>
      </c>
      <c r="D186" s="231" t="s">
        <v>239</v>
      </c>
      <c r="E186" s="4"/>
      <c r="F186" s="15"/>
      <c r="J186" s="4"/>
      <c r="K186" s="4"/>
      <c r="L186" s="4"/>
      <c r="M186" s="4"/>
      <c r="N186" s="4"/>
      <c r="O186" s="4"/>
      <c r="P186" s="4"/>
      <c r="S186" s="64"/>
      <c r="T186" s="4"/>
      <c r="U186" s="4"/>
      <c r="W186" s="4"/>
      <c r="X186" s="4"/>
      <c r="Y186" s="4"/>
    </row>
    <row r="187" spans="2:25" ht="15" customHeight="1" x14ac:dyDescent="0.25">
      <c r="B187" s="4"/>
      <c r="C187" s="227" t="s">
        <v>252</v>
      </c>
      <c r="D187" s="232" t="s">
        <v>247</v>
      </c>
      <c r="E187" s="4"/>
      <c r="F187" s="15"/>
      <c r="J187" s="4"/>
      <c r="K187" s="4"/>
      <c r="L187" s="4"/>
      <c r="M187" s="4"/>
      <c r="N187" s="4"/>
      <c r="O187" s="4"/>
      <c r="P187" s="4"/>
      <c r="S187" s="64"/>
      <c r="T187" s="4"/>
      <c r="U187" s="4"/>
      <c r="W187" s="4"/>
      <c r="X187" s="4"/>
      <c r="Y187" s="4"/>
    </row>
    <row r="188" spans="2:25" ht="15" customHeight="1" x14ac:dyDescent="0.25">
      <c r="B188" s="4"/>
      <c r="C188" s="226" t="s">
        <v>253</v>
      </c>
      <c r="D188" s="232" t="s">
        <v>50</v>
      </c>
      <c r="E188" s="4"/>
      <c r="F188" s="15"/>
      <c r="J188" s="4"/>
      <c r="K188" s="4"/>
      <c r="L188" s="4"/>
      <c r="M188" s="4"/>
      <c r="N188" s="4"/>
      <c r="O188" s="4"/>
      <c r="P188" s="4"/>
      <c r="S188" s="64"/>
      <c r="T188" s="4"/>
      <c r="U188" s="4"/>
      <c r="W188" s="4"/>
      <c r="X188" s="4"/>
      <c r="Y188" s="4"/>
    </row>
    <row r="189" spans="2:25" ht="15" customHeight="1" x14ac:dyDescent="0.25">
      <c r="B189" s="4"/>
      <c r="C189" s="228" t="s">
        <v>254</v>
      </c>
      <c r="D189" s="232" t="s">
        <v>240</v>
      </c>
      <c r="E189" s="4"/>
      <c r="F189" s="15"/>
      <c r="J189" s="4"/>
      <c r="K189" s="4"/>
      <c r="L189" s="4"/>
      <c r="M189" s="4"/>
      <c r="N189" s="4"/>
      <c r="O189" s="4"/>
      <c r="P189" s="4"/>
      <c r="S189" s="64"/>
      <c r="T189" s="4"/>
      <c r="U189" s="4"/>
      <c r="W189" s="4"/>
      <c r="X189" s="4"/>
      <c r="Y189" s="4"/>
    </row>
    <row r="190" spans="2:25" ht="15" customHeight="1" thickBot="1" x14ac:dyDescent="0.3">
      <c r="B190" s="4"/>
      <c r="C190" s="229" t="s">
        <v>255</v>
      </c>
      <c r="D190" s="232" t="s">
        <v>260</v>
      </c>
      <c r="E190" s="4"/>
      <c r="F190" s="15"/>
      <c r="J190" s="4"/>
      <c r="K190" s="4"/>
      <c r="L190" s="4"/>
      <c r="M190" s="4"/>
      <c r="N190" s="4"/>
      <c r="O190" s="4"/>
      <c r="P190" s="4"/>
      <c r="S190" s="64"/>
      <c r="T190" s="4"/>
      <c r="U190" s="4"/>
      <c r="W190" s="4"/>
      <c r="X190" s="4"/>
      <c r="Y190" s="4"/>
    </row>
    <row r="191" spans="2:25" ht="15" customHeight="1" x14ac:dyDescent="0.25">
      <c r="B191" s="4"/>
      <c r="C191" s="248" t="s">
        <v>3</v>
      </c>
      <c r="D191" s="232" t="s">
        <v>229</v>
      </c>
      <c r="E191" s="4"/>
      <c r="F191" s="15"/>
      <c r="J191" s="4"/>
      <c r="K191" s="4"/>
      <c r="L191" s="4"/>
      <c r="M191" s="4"/>
      <c r="N191" s="4"/>
      <c r="O191" s="4"/>
      <c r="P191" s="4"/>
      <c r="S191" s="64"/>
      <c r="T191" s="4"/>
      <c r="U191" s="4"/>
      <c r="W191" s="4"/>
      <c r="X191" s="4"/>
      <c r="Y191" s="4"/>
    </row>
    <row r="192" spans="2:25" ht="15" customHeight="1" x14ac:dyDescent="0.25">
      <c r="B192" s="4"/>
      <c r="C192" s="238" t="s">
        <v>242</v>
      </c>
      <c r="D192" s="232" t="s">
        <v>256</v>
      </c>
      <c r="E192" s="4"/>
      <c r="F192" s="15"/>
      <c r="J192" s="4"/>
      <c r="K192" s="4"/>
      <c r="L192" s="4"/>
      <c r="M192" s="4"/>
      <c r="N192" s="4"/>
      <c r="O192" s="4"/>
      <c r="P192" s="4"/>
      <c r="S192" s="64"/>
      <c r="T192" s="4"/>
      <c r="U192" s="4"/>
      <c r="W192" s="4"/>
      <c r="X192" s="4"/>
      <c r="Y192" s="4"/>
    </row>
    <row r="193" spans="2:25" ht="15" customHeight="1" x14ac:dyDescent="0.25">
      <c r="B193" s="4"/>
      <c r="C193" s="226" t="s">
        <v>241</v>
      </c>
      <c r="D193" s="232" t="s">
        <v>230</v>
      </c>
      <c r="E193" s="4"/>
      <c r="F193" s="15"/>
      <c r="J193" s="4"/>
      <c r="K193" s="4"/>
      <c r="L193" s="4"/>
      <c r="M193" s="4"/>
      <c r="N193" s="4"/>
      <c r="O193" s="4"/>
      <c r="P193" s="4"/>
      <c r="S193" s="64"/>
      <c r="T193" s="4"/>
      <c r="U193" s="4"/>
      <c r="W193" s="4"/>
      <c r="X193" s="4"/>
      <c r="Y193" s="4"/>
    </row>
    <row r="194" spans="2:25" ht="15" customHeight="1" x14ac:dyDescent="0.25">
      <c r="B194" s="4"/>
      <c r="C194" s="226" t="s">
        <v>243</v>
      </c>
      <c r="D194" s="233" t="s">
        <v>231</v>
      </c>
      <c r="E194" s="4"/>
      <c r="F194" s="15"/>
      <c r="J194" s="4"/>
      <c r="K194" s="4"/>
      <c r="L194" s="4"/>
      <c r="M194" s="4"/>
      <c r="N194" s="4"/>
      <c r="O194" s="4"/>
      <c r="P194" s="4"/>
      <c r="S194" s="64"/>
      <c r="T194" s="4"/>
      <c r="U194" s="4"/>
      <c r="W194" s="4"/>
      <c r="X194" s="4"/>
      <c r="Y194" s="4"/>
    </row>
    <row r="195" spans="2:25" ht="15" customHeight="1" x14ac:dyDescent="0.25">
      <c r="B195" s="4"/>
      <c r="C195" s="226" t="s">
        <v>53</v>
      </c>
      <c r="D195" s="232" t="s">
        <v>232</v>
      </c>
      <c r="E195" s="4"/>
      <c r="F195" s="15"/>
      <c r="J195" s="4"/>
      <c r="K195" s="4"/>
      <c r="L195" s="4"/>
      <c r="M195" s="4"/>
      <c r="N195" s="4"/>
      <c r="O195" s="4"/>
      <c r="P195" s="4"/>
      <c r="S195" s="64"/>
      <c r="T195" s="4"/>
      <c r="U195" s="4"/>
      <c r="W195" s="4"/>
      <c r="X195" s="4"/>
      <c r="Y195" s="4"/>
    </row>
    <row r="196" spans="2:25" ht="15" customHeight="1" x14ac:dyDescent="0.25">
      <c r="B196" s="4"/>
      <c r="C196" s="234" t="s">
        <v>244</v>
      </c>
      <c r="D196" s="232" t="s">
        <v>233</v>
      </c>
      <c r="E196" s="4"/>
      <c r="F196" s="15"/>
      <c r="J196" s="4"/>
      <c r="K196" s="4"/>
      <c r="L196" s="4"/>
      <c r="M196" s="4"/>
      <c r="N196" s="4"/>
      <c r="O196" s="4"/>
      <c r="P196" s="4"/>
      <c r="S196" s="64"/>
      <c r="T196" s="4"/>
      <c r="U196" s="4"/>
      <c r="W196" s="4"/>
      <c r="X196" s="4"/>
      <c r="Y196" s="4"/>
    </row>
    <row r="197" spans="2:25" ht="15" customHeight="1" x14ac:dyDescent="0.25">
      <c r="B197" s="4"/>
      <c r="C197" s="226" t="s">
        <v>236</v>
      </c>
      <c r="D197" s="232" t="s">
        <v>234</v>
      </c>
      <c r="E197" s="4"/>
      <c r="F197" s="15"/>
      <c r="J197" s="4"/>
      <c r="K197" s="4"/>
      <c r="L197" s="4"/>
      <c r="M197" s="4"/>
      <c r="N197" s="4"/>
      <c r="O197" s="4"/>
      <c r="P197" s="4"/>
      <c r="S197" s="64"/>
      <c r="T197" s="4"/>
      <c r="U197" s="4"/>
      <c r="W197" s="4"/>
      <c r="X197" s="4"/>
      <c r="Y197" s="4"/>
    </row>
    <row r="198" spans="2:25" ht="15" customHeight="1" x14ac:dyDescent="0.25">
      <c r="B198" s="4"/>
      <c r="C198" s="235" t="s">
        <v>237</v>
      </c>
      <c r="D198" s="232" t="s">
        <v>235</v>
      </c>
      <c r="E198" s="4"/>
      <c r="F198" s="15"/>
      <c r="J198" s="4"/>
      <c r="K198" s="4"/>
      <c r="L198" s="4"/>
      <c r="M198" s="4"/>
      <c r="N198" s="4"/>
      <c r="O198" s="4"/>
      <c r="P198" s="4"/>
      <c r="S198" s="64"/>
      <c r="T198" s="4"/>
      <c r="U198" s="4"/>
      <c r="W198" s="4"/>
      <c r="X198" s="4"/>
      <c r="Y198" s="4"/>
    </row>
    <row r="199" spans="2:25" ht="15" customHeight="1" thickBot="1" x14ac:dyDescent="0.3">
      <c r="B199" s="4"/>
      <c r="C199" s="236" t="s">
        <v>246</v>
      </c>
      <c r="D199" s="241" t="s">
        <v>51</v>
      </c>
      <c r="E199" s="4"/>
      <c r="F199" s="15"/>
      <c r="J199" s="4"/>
      <c r="K199" s="4"/>
      <c r="L199" s="4"/>
      <c r="M199" s="4"/>
      <c r="N199" s="4"/>
      <c r="O199" s="4"/>
      <c r="P199" s="4"/>
      <c r="S199" s="64"/>
      <c r="T199" s="4"/>
      <c r="U199" s="4"/>
      <c r="W199" s="4"/>
      <c r="X199" s="4"/>
      <c r="Y199" s="4"/>
    </row>
    <row r="200" spans="2:25" ht="15" customHeight="1" thickBot="1" x14ac:dyDescent="0.3">
      <c r="B200" s="4"/>
      <c r="C200" s="247" t="s">
        <v>259</v>
      </c>
      <c r="D200" s="242" t="s">
        <v>238</v>
      </c>
      <c r="E200" s="4"/>
      <c r="F200" s="15"/>
      <c r="J200" s="4"/>
      <c r="K200" s="4"/>
      <c r="L200" s="4"/>
      <c r="M200" s="4"/>
      <c r="N200" s="4"/>
      <c r="O200" s="4"/>
      <c r="P200" s="4"/>
      <c r="S200" s="64"/>
      <c r="T200" s="4"/>
      <c r="U200" s="4"/>
      <c r="W200" s="4"/>
      <c r="X200" s="4"/>
      <c r="Y200" s="4"/>
    </row>
    <row r="201" spans="2:25" ht="15" customHeight="1" thickBot="1" x14ac:dyDescent="0.3">
      <c r="B201" s="4"/>
      <c r="D201" s="4"/>
      <c r="E201" s="4"/>
      <c r="F201" s="15"/>
      <c r="J201" s="4"/>
      <c r="K201" s="4"/>
      <c r="L201" s="4"/>
      <c r="M201" s="4"/>
      <c r="N201" s="4"/>
      <c r="O201" s="4"/>
      <c r="P201" s="4"/>
      <c r="S201" s="64"/>
      <c r="T201" s="4"/>
      <c r="U201" s="4"/>
      <c r="W201" s="4"/>
      <c r="X201" s="4"/>
      <c r="Y201" s="4"/>
    </row>
    <row r="202" spans="2:25" ht="15" customHeight="1" x14ac:dyDescent="0.25">
      <c r="B202" s="4"/>
      <c r="C202" s="704" t="s">
        <v>56</v>
      </c>
      <c r="D202" s="705"/>
      <c r="E202" s="4"/>
      <c r="F202" s="15"/>
      <c r="J202" s="4"/>
      <c r="K202" s="4"/>
      <c r="L202" s="4"/>
      <c r="M202" s="4"/>
      <c r="N202" s="4"/>
      <c r="O202" s="4"/>
      <c r="P202" s="4"/>
      <c r="S202" s="64"/>
      <c r="T202" s="4"/>
      <c r="U202" s="4"/>
      <c r="W202" s="4"/>
      <c r="X202" s="4"/>
      <c r="Y202" s="4"/>
    </row>
    <row r="203" spans="2:25" ht="33.75" customHeight="1" x14ac:dyDescent="0.25">
      <c r="B203" s="4"/>
      <c r="C203" s="697" t="s">
        <v>258</v>
      </c>
      <c r="D203" s="698"/>
      <c r="E203" s="4"/>
      <c r="F203" s="15"/>
      <c r="G203" s="4"/>
      <c r="H203" s="4"/>
      <c r="I203" s="4"/>
      <c r="J203" s="4"/>
      <c r="K203" s="4"/>
      <c r="L203" s="4"/>
      <c r="M203" s="4"/>
      <c r="N203" s="4"/>
      <c r="O203" s="4"/>
      <c r="P203" s="4"/>
      <c r="S203" s="64"/>
      <c r="T203" s="4"/>
      <c r="U203" s="4"/>
      <c r="W203" s="4"/>
      <c r="X203" s="4"/>
      <c r="Y203" s="4"/>
    </row>
    <row r="204" spans="2:25" ht="35.25" customHeight="1" x14ac:dyDescent="0.25">
      <c r="B204" s="4"/>
      <c r="C204" s="699" t="s">
        <v>261</v>
      </c>
      <c r="D204" s="700"/>
      <c r="E204" s="4"/>
      <c r="F204" s="15"/>
      <c r="G204" s="4"/>
      <c r="H204" s="4"/>
      <c r="I204" s="4"/>
      <c r="J204" s="4"/>
      <c r="K204" s="4"/>
      <c r="L204" s="4"/>
      <c r="M204" s="4"/>
      <c r="N204" s="4"/>
      <c r="O204" s="4"/>
      <c r="P204" s="4"/>
      <c r="S204" s="64"/>
      <c r="T204" s="4"/>
      <c r="U204" s="4"/>
      <c r="W204" s="4"/>
      <c r="X204" s="4"/>
      <c r="Y204" s="4"/>
    </row>
    <row r="205" spans="2:25" ht="15" customHeight="1" thickBot="1" x14ac:dyDescent="0.3">
      <c r="B205" s="4"/>
      <c r="C205" s="701" t="s">
        <v>55</v>
      </c>
      <c r="D205" s="702"/>
      <c r="E205" s="4"/>
      <c r="F205" s="15"/>
      <c r="G205" s="4"/>
      <c r="H205" s="4"/>
      <c r="I205" s="4"/>
      <c r="J205" s="4"/>
      <c r="K205" s="4"/>
      <c r="L205" s="4"/>
      <c r="M205" s="4"/>
      <c r="N205" s="4"/>
      <c r="O205" s="4"/>
      <c r="P205" s="4"/>
      <c r="S205" s="64"/>
      <c r="T205" s="4"/>
      <c r="U205" s="4"/>
      <c r="W205" s="4"/>
      <c r="X205" s="4"/>
      <c r="Y205" s="4"/>
    </row>
    <row r="206" spans="2:25" ht="15" customHeight="1" x14ac:dyDescent="0.25">
      <c r="B206" s="4"/>
      <c r="C206" s="249" t="s">
        <v>47</v>
      </c>
      <c r="D206" s="250" t="s">
        <v>48</v>
      </c>
      <c r="E206" s="4"/>
      <c r="F206" s="15"/>
      <c r="G206" s="4"/>
      <c r="H206" s="4"/>
      <c r="I206" s="4"/>
      <c r="J206" s="4"/>
      <c r="K206" s="4"/>
      <c r="L206" s="4"/>
      <c r="M206" s="4"/>
      <c r="N206" s="4"/>
      <c r="O206" s="4"/>
      <c r="P206" s="4"/>
      <c r="S206" s="64"/>
      <c r="T206" s="4"/>
      <c r="U206" s="4"/>
      <c r="W206" s="4"/>
      <c r="X206" s="4"/>
      <c r="Y206" s="4"/>
    </row>
    <row r="207" spans="2:25" ht="15" customHeight="1" x14ac:dyDescent="0.25">
      <c r="B207" s="4"/>
      <c r="C207" s="230" t="s">
        <v>54</v>
      </c>
      <c r="D207" s="231" t="s">
        <v>225</v>
      </c>
      <c r="E207" s="4"/>
      <c r="F207" s="15"/>
      <c r="G207" s="4"/>
      <c r="H207" s="4"/>
      <c r="I207" s="4"/>
      <c r="J207" s="4"/>
      <c r="K207" s="4"/>
      <c r="L207" s="4"/>
      <c r="M207" s="4"/>
      <c r="N207" s="4"/>
      <c r="O207" s="4"/>
      <c r="P207" s="4"/>
      <c r="S207" s="64"/>
      <c r="T207" s="4"/>
      <c r="U207" s="4"/>
      <c r="W207" s="4"/>
      <c r="X207" s="4"/>
      <c r="Y207" s="4"/>
    </row>
    <row r="208" spans="2:25" ht="15" customHeight="1" x14ac:dyDescent="0.25">
      <c r="B208" s="4"/>
      <c r="C208" s="226" t="s">
        <v>248</v>
      </c>
      <c r="D208" s="232" t="s">
        <v>226</v>
      </c>
      <c r="E208" s="4"/>
      <c r="F208" s="15"/>
      <c r="G208" s="4"/>
      <c r="H208" s="4"/>
      <c r="I208" s="4"/>
      <c r="J208" s="4"/>
      <c r="K208" s="4"/>
      <c r="L208" s="4"/>
      <c r="M208" s="4"/>
      <c r="N208" s="4"/>
      <c r="O208" s="4"/>
      <c r="P208" s="4"/>
      <c r="S208" s="64"/>
      <c r="T208" s="4"/>
      <c r="U208" s="4"/>
      <c r="W208" s="4"/>
      <c r="X208" s="4"/>
      <c r="Y208" s="4"/>
    </row>
    <row r="209" spans="2:25" ht="15" customHeight="1" x14ac:dyDescent="0.25">
      <c r="B209" s="4"/>
      <c r="C209" s="226" t="s">
        <v>257</v>
      </c>
      <c r="D209" s="232" t="s">
        <v>227</v>
      </c>
      <c r="E209" s="4"/>
      <c r="F209" s="15"/>
      <c r="G209" s="4"/>
      <c r="H209" s="4"/>
      <c r="I209" s="4"/>
      <c r="J209" s="4"/>
      <c r="K209" s="4"/>
      <c r="L209" s="4"/>
      <c r="M209" s="4"/>
      <c r="N209" s="4"/>
      <c r="O209" s="4"/>
      <c r="P209" s="4"/>
      <c r="S209" s="64"/>
      <c r="T209" s="4"/>
      <c r="U209" s="4"/>
      <c r="W209" s="4"/>
      <c r="X209" s="4"/>
      <c r="Y209" s="4"/>
    </row>
    <row r="210" spans="2:25" ht="15" customHeight="1" x14ac:dyDescent="0.25">
      <c r="B210" s="4"/>
      <c r="C210" s="226" t="s">
        <v>249</v>
      </c>
      <c r="D210" s="232" t="s">
        <v>36</v>
      </c>
      <c r="E210" s="4"/>
      <c r="F210" s="15"/>
      <c r="G210" s="4"/>
      <c r="H210" s="4"/>
      <c r="I210" s="4"/>
      <c r="J210" s="4"/>
      <c r="K210" s="4"/>
      <c r="L210" s="4"/>
      <c r="M210" s="4"/>
      <c r="N210" s="4"/>
      <c r="O210" s="4"/>
      <c r="P210" s="4"/>
      <c r="S210" s="64"/>
      <c r="T210" s="4"/>
      <c r="U210" s="4"/>
      <c r="W210" s="4"/>
      <c r="X210" s="4"/>
      <c r="Y210" s="4"/>
    </row>
    <row r="211" spans="2:25" ht="15" customHeight="1" thickBot="1" x14ac:dyDescent="0.3">
      <c r="B211" s="4"/>
      <c r="C211" s="227" t="s">
        <v>250</v>
      </c>
      <c r="D211" s="232" t="s">
        <v>228</v>
      </c>
      <c r="E211" s="4"/>
      <c r="F211" s="15"/>
      <c r="G211" s="4"/>
      <c r="H211" s="4"/>
      <c r="I211" s="4"/>
      <c r="J211" s="4"/>
      <c r="K211" s="4"/>
      <c r="L211" s="4"/>
      <c r="M211" s="4"/>
      <c r="N211" s="4"/>
      <c r="O211" s="4"/>
      <c r="P211" s="4"/>
      <c r="S211" s="64"/>
      <c r="T211" s="4"/>
      <c r="U211" s="4"/>
      <c r="W211" s="4"/>
      <c r="X211" s="4"/>
      <c r="Y211" s="4"/>
    </row>
    <row r="212" spans="2:25" ht="15" customHeight="1" x14ac:dyDescent="0.25">
      <c r="B212" s="4"/>
      <c r="C212" s="226" t="s">
        <v>251</v>
      </c>
      <c r="D212" s="248" t="s">
        <v>49</v>
      </c>
      <c r="E212" s="4"/>
      <c r="F212" s="15"/>
      <c r="G212" s="4"/>
      <c r="H212" s="4"/>
      <c r="I212" s="4"/>
      <c r="J212" s="4"/>
      <c r="K212" s="4"/>
      <c r="L212" s="4"/>
      <c r="M212" s="4"/>
      <c r="N212" s="4"/>
      <c r="O212" s="4"/>
      <c r="P212" s="4"/>
      <c r="S212" s="64"/>
      <c r="T212" s="4"/>
      <c r="U212" s="4"/>
      <c r="W212" s="4"/>
      <c r="X212" s="4"/>
      <c r="Y212" s="4"/>
    </row>
    <row r="213" spans="2:25" ht="15" customHeight="1" x14ac:dyDescent="0.25">
      <c r="B213" s="4"/>
      <c r="C213" s="226" t="s">
        <v>245</v>
      </c>
      <c r="D213" s="231" t="s">
        <v>239</v>
      </c>
      <c r="E213" s="4"/>
      <c r="F213" s="15"/>
      <c r="G213" s="4"/>
      <c r="H213" s="4"/>
      <c r="I213" s="4"/>
      <c r="J213" s="4"/>
      <c r="K213" s="4"/>
      <c r="L213" s="4"/>
      <c r="M213" s="4"/>
      <c r="N213" s="4"/>
      <c r="O213" s="4"/>
      <c r="P213" s="4"/>
      <c r="S213" s="64"/>
      <c r="T213" s="4"/>
      <c r="U213" s="4"/>
      <c r="W213" s="4"/>
      <c r="X213" s="4"/>
      <c r="Y213" s="4"/>
    </row>
    <row r="214" spans="2:25" ht="15" customHeight="1" x14ac:dyDescent="0.25">
      <c r="B214" s="4"/>
      <c r="C214" s="227" t="s">
        <v>252</v>
      </c>
      <c r="D214" s="232" t="s">
        <v>247</v>
      </c>
      <c r="E214" s="4"/>
      <c r="F214" s="15"/>
      <c r="G214" s="4"/>
      <c r="H214" s="4"/>
      <c r="I214" s="4"/>
      <c r="J214" s="4"/>
      <c r="K214" s="4"/>
      <c r="L214" s="4"/>
      <c r="M214" s="4"/>
      <c r="N214" s="4"/>
      <c r="O214" s="4"/>
      <c r="P214" s="4"/>
      <c r="S214" s="64"/>
      <c r="T214" s="4"/>
      <c r="U214" s="4"/>
      <c r="W214" s="4"/>
      <c r="X214" s="4"/>
      <c r="Y214" s="4"/>
    </row>
    <row r="215" spans="2:25" ht="15" customHeight="1" x14ac:dyDescent="0.25">
      <c r="B215" s="4"/>
      <c r="C215" s="226" t="s">
        <v>253</v>
      </c>
      <c r="D215" s="232" t="s">
        <v>50</v>
      </c>
      <c r="E215" s="4"/>
      <c r="F215" s="15"/>
      <c r="G215" s="4"/>
      <c r="H215" s="4"/>
      <c r="I215" s="4"/>
      <c r="J215" s="4"/>
      <c r="K215" s="4"/>
      <c r="L215" s="4"/>
      <c r="M215" s="4"/>
      <c r="N215" s="4"/>
      <c r="O215" s="4"/>
      <c r="P215" s="4"/>
      <c r="S215" s="64"/>
      <c r="T215" s="4"/>
      <c r="U215" s="4"/>
      <c r="W215" s="4"/>
      <c r="X215" s="4"/>
      <c r="Y215" s="4"/>
    </row>
    <row r="216" spans="2:25" ht="15" customHeight="1" x14ac:dyDescent="0.25">
      <c r="B216" s="4"/>
      <c r="C216" s="228" t="s">
        <v>254</v>
      </c>
      <c r="D216" s="232" t="s">
        <v>240</v>
      </c>
      <c r="E216" s="4"/>
      <c r="F216" s="15"/>
      <c r="G216" s="4"/>
      <c r="H216" s="4"/>
      <c r="I216" s="4"/>
      <c r="J216" s="4"/>
      <c r="K216" s="4"/>
      <c r="L216" s="4"/>
      <c r="M216" s="4"/>
      <c r="N216" s="4"/>
      <c r="O216" s="4"/>
      <c r="P216" s="4"/>
      <c r="S216" s="64"/>
      <c r="T216" s="4"/>
      <c r="U216" s="4"/>
      <c r="W216" s="4"/>
      <c r="X216" s="4"/>
      <c r="Y216" s="4"/>
    </row>
    <row r="217" spans="2:25" ht="15" customHeight="1" thickBot="1" x14ac:dyDescent="0.3">
      <c r="B217" s="4"/>
      <c r="C217" s="229" t="s">
        <v>255</v>
      </c>
      <c r="D217" s="232" t="s">
        <v>260</v>
      </c>
      <c r="E217" s="4"/>
      <c r="F217" s="15"/>
      <c r="G217" s="4"/>
      <c r="H217" s="4"/>
      <c r="I217" s="4"/>
      <c r="J217" s="4"/>
      <c r="K217" s="4"/>
      <c r="L217" s="4"/>
      <c r="M217" s="4"/>
      <c r="N217" s="4"/>
      <c r="O217" s="4"/>
      <c r="P217" s="4"/>
      <c r="S217" s="64"/>
      <c r="T217" s="4"/>
      <c r="U217" s="4"/>
      <c r="W217" s="4"/>
      <c r="X217" s="4"/>
      <c r="Y217" s="4"/>
    </row>
    <row r="218" spans="2:25" ht="15" customHeight="1" x14ac:dyDescent="0.25">
      <c r="B218" s="4"/>
      <c r="C218" s="248" t="s">
        <v>3</v>
      </c>
      <c r="D218" s="232" t="s">
        <v>229</v>
      </c>
      <c r="E218" s="4"/>
      <c r="F218" s="15"/>
      <c r="G218" s="4"/>
      <c r="H218" s="4"/>
      <c r="I218" s="4"/>
      <c r="J218" s="4"/>
      <c r="K218" s="4"/>
      <c r="L218" s="4"/>
      <c r="M218" s="4"/>
      <c r="N218" s="4"/>
      <c r="O218" s="4"/>
      <c r="P218" s="4"/>
      <c r="S218" s="64"/>
      <c r="T218" s="4"/>
      <c r="U218" s="4"/>
      <c r="W218" s="4"/>
      <c r="X218" s="4"/>
      <c r="Y218" s="4"/>
    </row>
    <row r="219" spans="2:25" ht="15" customHeight="1" x14ac:dyDescent="0.25">
      <c r="B219" s="4"/>
      <c r="C219" s="238" t="s">
        <v>242</v>
      </c>
      <c r="D219" s="232" t="s">
        <v>256</v>
      </c>
      <c r="E219" s="4"/>
      <c r="F219" s="15"/>
      <c r="G219" s="4"/>
      <c r="H219" s="4"/>
      <c r="I219" s="4"/>
      <c r="J219" s="4"/>
      <c r="K219" s="4"/>
      <c r="L219" s="4"/>
      <c r="M219" s="4"/>
      <c r="N219" s="4"/>
      <c r="O219" s="4"/>
      <c r="P219" s="4"/>
      <c r="S219" s="64"/>
      <c r="T219" s="4"/>
      <c r="U219" s="4"/>
      <c r="W219" s="4"/>
      <c r="X219" s="4"/>
      <c r="Y219" s="4"/>
    </row>
    <row r="220" spans="2:25" ht="15" customHeight="1" x14ac:dyDescent="0.25">
      <c r="B220" s="4"/>
      <c r="C220" s="226" t="s">
        <v>241</v>
      </c>
      <c r="D220" s="232" t="s">
        <v>230</v>
      </c>
      <c r="E220" s="4"/>
      <c r="F220" s="15"/>
      <c r="G220" s="4"/>
      <c r="H220" s="4"/>
      <c r="I220" s="4"/>
      <c r="J220" s="4"/>
      <c r="K220" s="4"/>
      <c r="L220" s="4"/>
      <c r="M220" s="4"/>
      <c r="N220" s="4"/>
      <c r="O220" s="4"/>
      <c r="P220" s="4"/>
      <c r="S220" s="64"/>
      <c r="T220" s="4"/>
      <c r="U220" s="4"/>
      <c r="W220" s="4"/>
      <c r="X220" s="4"/>
      <c r="Y220" s="4"/>
    </row>
    <row r="221" spans="2:25" ht="15" customHeight="1" x14ac:dyDescent="0.25">
      <c r="B221" s="4"/>
      <c r="C221" s="226" t="s">
        <v>243</v>
      </c>
      <c r="D221" s="233" t="s">
        <v>231</v>
      </c>
      <c r="E221" s="4"/>
      <c r="F221" s="15"/>
      <c r="G221" s="4"/>
      <c r="H221" s="4"/>
      <c r="I221" s="4"/>
      <c r="J221" s="4"/>
      <c r="K221" s="4"/>
      <c r="L221" s="4"/>
      <c r="M221" s="4"/>
      <c r="N221" s="4"/>
      <c r="O221" s="4"/>
      <c r="P221" s="4"/>
      <c r="S221" s="64"/>
      <c r="T221" s="4"/>
      <c r="U221" s="4"/>
      <c r="W221" s="4"/>
      <c r="X221" s="4"/>
      <c r="Y221" s="4"/>
    </row>
    <row r="222" spans="2:25" ht="15" customHeight="1" x14ac:dyDescent="0.25">
      <c r="B222" s="4"/>
      <c r="C222" s="226" t="s">
        <v>53</v>
      </c>
      <c r="D222" s="232" t="s">
        <v>232</v>
      </c>
      <c r="E222" s="4"/>
      <c r="F222" s="15"/>
      <c r="G222" s="4"/>
      <c r="H222" s="4"/>
      <c r="I222" s="4"/>
      <c r="J222" s="4"/>
      <c r="K222" s="4"/>
      <c r="L222" s="4"/>
      <c r="M222" s="4"/>
      <c r="N222" s="4"/>
      <c r="O222" s="4"/>
      <c r="P222" s="4"/>
      <c r="S222" s="64"/>
      <c r="T222" s="4"/>
      <c r="U222" s="4"/>
      <c r="W222" s="4"/>
      <c r="X222" s="4"/>
      <c r="Y222" s="4"/>
    </row>
    <row r="223" spans="2:25" ht="15" customHeight="1" x14ac:dyDescent="0.25">
      <c r="B223" s="4"/>
      <c r="C223" s="234" t="s">
        <v>244</v>
      </c>
      <c r="D223" s="232" t="s">
        <v>233</v>
      </c>
      <c r="E223" s="4"/>
      <c r="F223" s="15"/>
      <c r="G223" s="4"/>
      <c r="H223" s="4"/>
      <c r="I223" s="4"/>
      <c r="J223" s="4"/>
      <c r="K223" s="4"/>
      <c r="L223" s="4"/>
      <c r="M223" s="4"/>
      <c r="N223" s="4"/>
      <c r="O223" s="4"/>
      <c r="P223" s="4"/>
      <c r="S223" s="64"/>
      <c r="T223" s="4"/>
      <c r="U223" s="4"/>
      <c r="W223" s="4"/>
      <c r="X223" s="4"/>
      <c r="Y223" s="4"/>
    </row>
    <row r="224" spans="2:25" ht="15" customHeight="1" x14ac:dyDescent="0.25">
      <c r="B224" s="4"/>
      <c r="C224" s="226" t="s">
        <v>236</v>
      </c>
      <c r="D224" s="232" t="s">
        <v>234</v>
      </c>
      <c r="E224" s="4"/>
      <c r="F224" s="15"/>
      <c r="G224" s="4"/>
      <c r="H224" s="4"/>
      <c r="I224" s="4"/>
      <c r="J224" s="4"/>
      <c r="K224" s="4"/>
      <c r="L224" s="4"/>
      <c r="M224" s="4"/>
      <c r="N224" s="4"/>
      <c r="O224" s="4"/>
      <c r="P224" s="4"/>
      <c r="S224" s="64"/>
      <c r="T224" s="4"/>
      <c r="U224" s="4"/>
      <c r="W224" s="4"/>
      <c r="X224" s="4"/>
      <c r="Y224" s="4"/>
    </row>
    <row r="225" spans="1:25" ht="15" customHeight="1" x14ac:dyDescent="0.25">
      <c r="B225" s="4"/>
      <c r="C225" s="235" t="s">
        <v>237</v>
      </c>
      <c r="D225" s="232" t="s">
        <v>235</v>
      </c>
      <c r="E225" s="4"/>
      <c r="F225" s="15"/>
      <c r="G225" s="4"/>
      <c r="H225" s="4"/>
      <c r="I225" s="4"/>
      <c r="J225" s="4"/>
      <c r="K225" s="4"/>
      <c r="L225" s="4"/>
      <c r="M225" s="4"/>
      <c r="N225" s="4"/>
      <c r="O225" s="4"/>
      <c r="P225" s="4"/>
      <c r="S225" s="64"/>
      <c r="T225" s="4"/>
      <c r="U225" s="4"/>
      <c r="W225" s="4"/>
      <c r="X225" s="4"/>
      <c r="Y225" s="4"/>
    </row>
    <row r="226" spans="1:25" ht="15" customHeight="1" thickBot="1" x14ac:dyDescent="0.3">
      <c r="B226" s="4"/>
      <c r="C226" s="236" t="s">
        <v>246</v>
      </c>
      <c r="D226" s="241" t="s">
        <v>51</v>
      </c>
      <c r="E226" s="4"/>
      <c r="F226" s="15"/>
      <c r="G226" s="4"/>
      <c r="H226" s="4"/>
      <c r="I226" s="4"/>
      <c r="J226" s="4"/>
      <c r="K226" s="4"/>
      <c r="L226" s="4"/>
      <c r="M226" s="4"/>
      <c r="N226" s="4"/>
      <c r="O226" s="4"/>
      <c r="P226" s="4"/>
      <c r="S226" s="64"/>
      <c r="T226" s="4"/>
      <c r="U226" s="4"/>
      <c r="W226" s="4"/>
      <c r="X226" s="4"/>
      <c r="Y226" s="4"/>
    </row>
    <row r="227" spans="1:25" ht="15" customHeight="1" thickBot="1" x14ac:dyDescent="0.3">
      <c r="B227" s="4"/>
      <c r="C227" s="247" t="s">
        <v>259</v>
      </c>
      <c r="D227" s="242" t="s">
        <v>238</v>
      </c>
      <c r="E227" s="4"/>
      <c r="F227" s="15"/>
      <c r="G227" s="4"/>
      <c r="H227" s="4"/>
      <c r="I227" s="4"/>
      <c r="J227" s="4"/>
      <c r="K227" s="4"/>
      <c r="L227" s="4"/>
      <c r="M227" s="4"/>
      <c r="N227" s="4"/>
      <c r="O227" s="4"/>
      <c r="P227" s="4"/>
      <c r="S227" s="64"/>
      <c r="T227" s="4"/>
      <c r="U227" s="4"/>
      <c r="W227" s="4"/>
      <c r="X227" s="4"/>
      <c r="Y227" s="4"/>
    </row>
    <row r="228" spans="1:25" ht="15" customHeight="1" x14ac:dyDescent="0.25">
      <c r="B228" s="4"/>
      <c r="C228" s="243"/>
      <c r="D228" s="243"/>
      <c r="E228" s="4"/>
      <c r="F228" s="15"/>
      <c r="G228" s="4"/>
      <c r="H228" s="4"/>
      <c r="I228" s="4"/>
      <c r="J228" s="4"/>
      <c r="K228" s="4"/>
      <c r="L228" s="4"/>
      <c r="M228" s="4"/>
      <c r="N228" s="4"/>
      <c r="O228" s="4"/>
      <c r="P228" s="4"/>
      <c r="S228" s="64"/>
      <c r="T228" s="4"/>
      <c r="U228" s="4"/>
      <c r="W228" s="4"/>
      <c r="X228" s="4"/>
      <c r="Y228" s="4"/>
    </row>
    <row r="229" spans="1:25" ht="15" customHeight="1" x14ac:dyDescent="0.25">
      <c r="B229" s="4"/>
      <c r="C229" s="243"/>
      <c r="D229" s="244"/>
      <c r="E229" s="4"/>
      <c r="F229" s="15"/>
      <c r="G229" s="4"/>
      <c r="H229" s="4"/>
      <c r="I229" s="4"/>
      <c r="J229" s="4"/>
      <c r="K229" s="4"/>
      <c r="L229" s="4"/>
      <c r="M229" s="4"/>
      <c r="N229" s="4"/>
      <c r="O229" s="4"/>
      <c r="P229" s="4"/>
      <c r="S229" s="64"/>
      <c r="T229" s="4"/>
      <c r="U229" s="4"/>
      <c r="W229" s="4"/>
      <c r="X229" s="4"/>
      <c r="Y229" s="4"/>
    </row>
    <row r="230" spans="1:25" ht="15" customHeight="1" x14ac:dyDescent="0.25">
      <c r="B230" s="4"/>
      <c r="C230" s="251" t="s">
        <v>263</v>
      </c>
      <c r="E230" s="4"/>
      <c r="F230" s="15"/>
      <c r="G230" s="4"/>
      <c r="H230" s="4"/>
      <c r="I230" s="4"/>
      <c r="J230" s="4"/>
      <c r="K230" s="4"/>
      <c r="L230" s="4"/>
      <c r="M230" s="4"/>
      <c r="N230" s="4"/>
      <c r="O230" s="4"/>
      <c r="P230" s="4"/>
      <c r="S230" s="64"/>
      <c r="T230" s="4"/>
      <c r="U230" s="4"/>
      <c r="W230" s="4"/>
      <c r="X230" s="4"/>
      <c r="Y230" s="4"/>
    </row>
    <row r="231" spans="1:25" ht="15" customHeight="1" x14ac:dyDescent="0.25">
      <c r="B231" s="4"/>
      <c r="C231" s="243" t="s">
        <v>262</v>
      </c>
      <c r="E231" s="4"/>
      <c r="F231" s="15"/>
      <c r="G231" s="4"/>
      <c r="H231" s="4"/>
      <c r="I231" s="4"/>
      <c r="J231" s="4"/>
      <c r="K231" s="4"/>
      <c r="L231" s="4"/>
      <c r="M231" s="4"/>
      <c r="N231" s="4"/>
      <c r="O231" s="4"/>
      <c r="P231" s="4"/>
      <c r="S231" s="64"/>
      <c r="T231" s="4"/>
      <c r="U231" s="4"/>
      <c r="W231" s="4"/>
      <c r="X231" s="4"/>
      <c r="Y231" s="4"/>
    </row>
    <row r="232" spans="1:25" ht="15" customHeight="1" x14ac:dyDescent="0.25">
      <c r="B232" s="4"/>
      <c r="C232" s="244" t="s">
        <v>264</v>
      </c>
      <c r="E232" s="4"/>
      <c r="F232" s="15"/>
      <c r="G232" s="4"/>
      <c r="H232" s="4"/>
      <c r="I232" s="4"/>
      <c r="J232" s="4"/>
      <c r="K232" s="4"/>
      <c r="L232" s="4"/>
      <c r="M232" s="4"/>
      <c r="N232" s="4"/>
      <c r="O232" s="4"/>
      <c r="P232" s="4"/>
      <c r="S232" s="64"/>
      <c r="T232" s="4"/>
      <c r="U232" s="4"/>
      <c r="W232" s="4"/>
      <c r="X232" s="4"/>
      <c r="Y232" s="4"/>
    </row>
    <row r="233" spans="1:25" ht="15" customHeight="1" x14ac:dyDescent="0.25">
      <c r="B233" s="4"/>
      <c r="C233" s="243"/>
      <c r="E233" s="4"/>
      <c r="F233" s="15"/>
      <c r="G233" s="4"/>
      <c r="H233" s="4"/>
      <c r="I233" s="4"/>
      <c r="J233" s="4"/>
      <c r="K233" s="4"/>
      <c r="L233" s="4"/>
      <c r="M233" s="4"/>
      <c r="N233" s="4"/>
      <c r="O233" s="4"/>
      <c r="P233" s="4"/>
      <c r="S233" s="64"/>
      <c r="T233" s="4"/>
      <c r="U233" s="4"/>
      <c r="W233" s="4"/>
      <c r="X233" s="4"/>
      <c r="Y233" s="4"/>
    </row>
    <row r="234" spans="1:25" ht="15" customHeight="1" x14ac:dyDescent="0.25">
      <c r="B234" s="4"/>
      <c r="C234" s="243"/>
      <c r="E234" s="4"/>
      <c r="F234" s="15"/>
      <c r="G234" s="4"/>
      <c r="H234" s="4"/>
      <c r="I234" s="4"/>
      <c r="J234" s="4"/>
      <c r="K234" s="4"/>
      <c r="L234" s="4"/>
      <c r="M234" s="4"/>
      <c r="N234" s="4"/>
      <c r="O234" s="4"/>
      <c r="P234" s="4"/>
      <c r="S234" s="64"/>
      <c r="T234" s="4"/>
      <c r="U234" s="4"/>
      <c r="W234" s="4"/>
      <c r="X234" s="4"/>
      <c r="Y234" s="4"/>
    </row>
    <row r="235" spans="1:25" ht="15" customHeight="1" x14ac:dyDescent="0.25">
      <c r="B235" s="4"/>
      <c r="C235" s="245"/>
      <c r="D235" s="131"/>
      <c r="E235" s="4"/>
      <c r="F235" s="15"/>
      <c r="G235" s="4"/>
      <c r="H235" s="4"/>
      <c r="I235" s="4"/>
      <c r="J235" s="4"/>
      <c r="K235" s="4"/>
      <c r="L235" s="4"/>
      <c r="M235" s="4"/>
      <c r="N235" s="4"/>
      <c r="O235" s="4"/>
      <c r="P235" s="4"/>
      <c r="S235" s="64"/>
      <c r="T235" s="4"/>
      <c r="U235" s="4"/>
      <c r="W235" s="4"/>
      <c r="X235" s="4"/>
      <c r="Y235" s="4"/>
    </row>
    <row r="236" spans="1:25" x14ac:dyDescent="0.25">
      <c r="B236" s="4"/>
      <c r="C236" s="246"/>
      <c r="D236" s="246"/>
      <c r="E236" s="4"/>
      <c r="F236" s="15"/>
      <c r="G236" s="4"/>
      <c r="H236" s="4"/>
      <c r="I236" s="4"/>
      <c r="J236" s="4"/>
      <c r="K236" s="4"/>
      <c r="L236" s="4"/>
      <c r="M236" s="4"/>
      <c r="N236" s="4"/>
      <c r="O236" s="4"/>
      <c r="P236" s="4"/>
      <c r="S236" s="64"/>
      <c r="T236" s="4"/>
      <c r="U236" s="4"/>
      <c r="W236" s="4"/>
      <c r="X236" s="4"/>
      <c r="Y236" s="4"/>
    </row>
    <row r="237" spans="1:25" x14ac:dyDescent="0.25">
      <c r="C237" s="237"/>
      <c r="D237" s="237"/>
    </row>
    <row r="238" spans="1:25" s="1" customFormat="1" x14ac:dyDescent="0.25">
      <c r="A238" s="4"/>
      <c r="C238" s="4"/>
      <c r="D238" s="4"/>
      <c r="F238" s="48"/>
      <c r="Q238" s="4"/>
      <c r="R238" s="4"/>
      <c r="S238" s="188"/>
      <c r="T238" s="33"/>
      <c r="U238" s="31"/>
    </row>
    <row r="239" spans="1:25" s="1" customFormat="1" ht="15" x14ac:dyDescent="0.25">
      <c r="D239" s="4"/>
    </row>
    <row r="240" spans="1:25" s="1" customFormat="1" ht="15" x14ac:dyDescent="0.25">
      <c r="D240" s="4"/>
    </row>
    <row r="241" spans="4:4" s="1" customFormat="1" ht="15" x14ac:dyDescent="0.25">
      <c r="D241" s="4"/>
    </row>
    <row r="242" spans="4:4" s="1" customFormat="1" ht="15" x14ac:dyDescent="0.25">
      <c r="D242" s="4"/>
    </row>
    <row r="243" spans="4:4" s="1" customFormat="1" ht="15" x14ac:dyDescent="0.25">
      <c r="D243" s="4"/>
    </row>
    <row r="244" spans="4:4" s="1" customFormat="1" ht="15" x14ac:dyDescent="0.25">
      <c r="D244" s="4"/>
    </row>
    <row r="245" spans="4:4" s="1" customFormat="1" ht="15" x14ac:dyDescent="0.25">
      <c r="D245" s="4"/>
    </row>
    <row r="246" spans="4:4" s="1" customFormat="1" ht="15" x14ac:dyDescent="0.25">
      <c r="D246" s="4"/>
    </row>
    <row r="247" spans="4:4" s="1" customFormat="1" ht="15" x14ac:dyDescent="0.25">
      <c r="D247" s="4"/>
    </row>
    <row r="248" spans="4:4" s="1" customFormat="1" ht="15" x14ac:dyDescent="0.25">
      <c r="D248" s="4"/>
    </row>
  </sheetData>
  <mergeCells count="68">
    <mergeCell ref="K9:L9"/>
    <mergeCell ref="M9:N9"/>
    <mergeCell ref="D1:E1"/>
    <mergeCell ref="D2:E2"/>
    <mergeCell ref="K2:M2"/>
    <mergeCell ref="C6:E6"/>
    <mergeCell ref="E7:N7"/>
    <mergeCell ref="E8:F8"/>
    <mergeCell ref="G8:H8"/>
    <mergeCell ref="I8:J8"/>
    <mergeCell ref="K8:L8"/>
    <mergeCell ref="M8:N8"/>
    <mergeCell ref="B11:D11"/>
    <mergeCell ref="B9:D9"/>
    <mergeCell ref="E9:F9"/>
    <mergeCell ref="G9:H9"/>
    <mergeCell ref="I9:J9"/>
    <mergeCell ref="O9:P9"/>
    <mergeCell ref="Q9:R9"/>
    <mergeCell ref="S9:S10"/>
    <mergeCell ref="T9:T10"/>
    <mergeCell ref="W9:Y9"/>
    <mergeCell ref="A12:A17"/>
    <mergeCell ref="B18:D18"/>
    <mergeCell ref="A19:A78"/>
    <mergeCell ref="B21:D21"/>
    <mergeCell ref="B36:D36"/>
    <mergeCell ref="B44:D44"/>
    <mergeCell ref="B57:D57"/>
    <mergeCell ref="B63:D63"/>
    <mergeCell ref="W63:Y63"/>
    <mergeCell ref="B74:D74"/>
    <mergeCell ref="W74:Y74"/>
    <mergeCell ref="A79:A103"/>
    <mergeCell ref="B79:D79"/>
    <mergeCell ref="B98:D98"/>
    <mergeCell ref="B102:D102"/>
    <mergeCell ref="B104:D104"/>
    <mergeCell ref="B119:D119"/>
    <mergeCell ref="B133:D133"/>
    <mergeCell ref="B142:D142"/>
    <mergeCell ref="B147:D147"/>
    <mergeCell ref="R155:S155"/>
    <mergeCell ref="E156:R156"/>
    <mergeCell ref="C158:D160"/>
    <mergeCell ref="E158:F158"/>
    <mergeCell ref="G158:H158"/>
    <mergeCell ref="I158:J158"/>
    <mergeCell ref="K158:L158"/>
    <mergeCell ref="M158:N158"/>
    <mergeCell ref="O158:P158"/>
    <mergeCell ref="Q158:R165"/>
    <mergeCell ref="C155:D155"/>
    <mergeCell ref="E159:F159"/>
    <mergeCell ref="G159:H159"/>
    <mergeCell ref="I159:J159"/>
    <mergeCell ref="K159:L159"/>
    <mergeCell ref="M159:N159"/>
    <mergeCell ref="E171:R171"/>
    <mergeCell ref="C203:D203"/>
    <mergeCell ref="C204:D204"/>
    <mergeCell ref="C205:D205"/>
    <mergeCell ref="K173:M173"/>
    <mergeCell ref="C175:D175"/>
    <mergeCell ref="C176:D176"/>
    <mergeCell ref="C177:D177"/>
    <mergeCell ref="C178:D178"/>
    <mergeCell ref="C202:D202"/>
  </mergeCells>
  <pageMargins left="0.19685039370078741" right="0.39370078740157483" top="0.39370078740157483" bottom="0.39370078740157483" header="0.39370078740157483" footer="0.39370078740157483"/>
  <pageSetup paperSize="9" scale="75" orientation="landscape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4"/>
  <sheetViews>
    <sheetView topLeftCell="A82" zoomScale="80" zoomScaleNormal="80" workbookViewId="0">
      <selection activeCell="K93" sqref="K93"/>
    </sheetView>
  </sheetViews>
  <sheetFormatPr defaultColWidth="6" defaultRowHeight="16.5" customHeight="1" x14ac:dyDescent="0.25"/>
  <cols>
    <col min="1" max="1" width="6" style="345"/>
    <col min="2" max="2" width="63.140625" style="345" customWidth="1"/>
    <col min="3" max="4" width="15.42578125" style="346" hidden="1" customWidth="1"/>
    <col min="5" max="5" width="15.42578125" style="355" customWidth="1"/>
    <col min="6" max="6" width="3.7109375" style="345" customWidth="1"/>
    <col min="7" max="7" width="56" style="345" customWidth="1"/>
    <col min="8" max="8" width="25.7109375" style="346" customWidth="1"/>
    <col min="9" max="9" width="11.42578125" style="345" customWidth="1"/>
    <col min="10" max="10" width="12.85546875" style="345" customWidth="1"/>
    <col min="11" max="11" width="13.7109375" style="345" customWidth="1"/>
    <col min="12" max="16384" width="6" style="345"/>
  </cols>
  <sheetData>
    <row r="1" spans="2:10" s="347" customFormat="1" ht="16.5" customHeight="1" thickBot="1" x14ac:dyDescent="0.3">
      <c r="C1" s="348"/>
      <c r="D1" s="348"/>
      <c r="E1" s="361"/>
      <c r="H1" s="348"/>
    </row>
    <row r="2" spans="2:10" ht="27.75" customHeight="1" thickBot="1" x14ac:dyDescent="0.3">
      <c r="B2" s="761" t="s">
        <v>621</v>
      </c>
      <c r="C2" s="762"/>
      <c r="D2" s="762"/>
      <c r="E2" s="762"/>
      <c r="F2" s="762"/>
      <c r="G2" s="762"/>
      <c r="H2" s="763"/>
      <c r="I2" s="269"/>
    </row>
    <row r="3" spans="2:10" ht="24" customHeight="1" thickBot="1" x14ac:dyDescent="0.3">
      <c r="B3" s="284" t="s">
        <v>145</v>
      </c>
      <c r="C3" s="285" t="s">
        <v>90</v>
      </c>
      <c r="D3" s="286" t="s">
        <v>91</v>
      </c>
      <c r="E3" s="287" t="s">
        <v>146</v>
      </c>
      <c r="F3" s="289"/>
      <c r="G3" s="284" t="s">
        <v>145</v>
      </c>
      <c r="H3" s="287" t="s">
        <v>146</v>
      </c>
      <c r="I3" s="271"/>
    </row>
    <row r="4" spans="2:10" ht="16.5" customHeight="1" x14ac:dyDescent="0.25">
      <c r="B4" s="769" t="s">
        <v>48</v>
      </c>
      <c r="C4" s="770"/>
      <c r="D4" s="770"/>
      <c r="E4" s="771"/>
      <c r="F4" s="270"/>
      <c r="G4" s="774" t="s">
        <v>336</v>
      </c>
      <c r="H4" s="775"/>
      <c r="I4" s="272"/>
      <c r="J4" s="345" t="s">
        <v>518</v>
      </c>
    </row>
    <row r="5" spans="2:10" ht="16.5" customHeight="1" thickBot="1" x14ac:dyDescent="0.3">
      <c r="B5" s="756" t="s">
        <v>433</v>
      </c>
      <c r="C5" s="757"/>
      <c r="D5" s="757"/>
      <c r="E5" s="758"/>
      <c r="F5" s="270"/>
      <c r="G5" s="273" t="s">
        <v>383</v>
      </c>
      <c r="H5" s="294">
        <v>2.39</v>
      </c>
      <c r="I5" s="272"/>
      <c r="J5" s="345" t="s">
        <v>519</v>
      </c>
    </row>
    <row r="6" spans="2:10" ht="16.5" customHeight="1" x14ac:dyDescent="0.25">
      <c r="B6" s="568" t="s">
        <v>364</v>
      </c>
      <c r="C6" s="569"/>
      <c r="D6" s="569"/>
      <c r="E6" s="570">
        <v>5</v>
      </c>
      <c r="F6" s="270"/>
      <c r="G6" s="273" t="s">
        <v>337</v>
      </c>
      <c r="H6" s="292">
        <v>5</v>
      </c>
      <c r="I6" s="272"/>
      <c r="J6" s="345" t="s">
        <v>520</v>
      </c>
    </row>
    <row r="7" spans="2:10" ht="16.5" customHeight="1" x14ac:dyDescent="0.25">
      <c r="B7" s="571" t="s">
        <v>99</v>
      </c>
      <c r="C7" s="572"/>
      <c r="D7" s="573"/>
      <c r="E7" s="574">
        <v>13.99</v>
      </c>
      <c r="F7" s="270"/>
      <c r="G7" s="273" t="s">
        <v>624</v>
      </c>
      <c r="H7" s="294">
        <v>5.19</v>
      </c>
      <c r="I7" s="272"/>
      <c r="J7" s="345" t="s">
        <v>521</v>
      </c>
    </row>
    <row r="8" spans="2:10" ht="16.5" customHeight="1" x14ac:dyDescent="0.25">
      <c r="B8" s="571" t="s">
        <v>98</v>
      </c>
      <c r="C8" s="572"/>
      <c r="D8" s="573"/>
      <c r="E8" s="574">
        <v>7.25</v>
      </c>
      <c r="F8" s="270"/>
      <c r="G8" s="273" t="s">
        <v>382</v>
      </c>
      <c r="H8" s="294">
        <v>2.39</v>
      </c>
      <c r="I8" s="272"/>
      <c r="J8" s="349"/>
    </row>
    <row r="9" spans="2:10" ht="16.5" customHeight="1" x14ac:dyDescent="0.25">
      <c r="B9" s="571" t="s">
        <v>320</v>
      </c>
      <c r="C9" s="572"/>
      <c r="D9" s="573"/>
      <c r="E9" s="574">
        <v>19.989999999999998</v>
      </c>
      <c r="F9" s="270"/>
      <c r="G9" s="275" t="s">
        <v>481</v>
      </c>
      <c r="H9" s="291">
        <v>1.2</v>
      </c>
      <c r="I9" s="272"/>
      <c r="J9" s="349"/>
    </row>
    <row r="10" spans="2:10" ht="16.5" customHeight="1" x14ac:dyDescent="0.25">
      <c r="B10" s="575" t="s">
        <v>381</v>
      </c>
      <c r="C10" s="572" t="s">
        <v>94</v>
      </c>
      <c r="D10" s="573">
        <f>400*0.037</f>
        <v>14.799999999999999</v>
      </c>
      <c r="E10" s="574">
        <v>19.989999999999998</v>
      </c>
      <c r="F10" s="270"/>
      <c r="G10" s="275" t="s">
        <v>482</v>
      </c>
      <c r="H10" s="294">
        <v>3.78</v>
      </c>
      <c r="I10" s="346"/>
      <c r="J10" s="349"/>
    </row>
    <row r="11" spans="2:10" ht="16.5" customHeight="1" x14ac:dyDescent="0.25">
      <c r="B11" s="571" t="s">
        <v>97</v>
      </c>
      <c r="C11" s="572"/>
      <c r="D11" s="573"/>
      <c r="E11" s="574">
        <v>27.99</v>
      </c>
      <c r="F11" s="270"/>
      <c r="G11" s="350" t="s">
        <v>483</v>
      </c>
      <c r="H11" s="294">
        <v>6.55</v>
      </c>
      <c r="I11" s="346"/>
      <c r="J11" s="349"/>
    </row>
    <row r="12" spans="2:10" ht="16.5" customHeight="1" x14ac:dyDescent="0.25">
      <c r="B12" s="571" t="s">
        <v>412</v>
      </c>
      <c r="C12" s="572"/>
      <c r="D12" s="573"/>
      <c r="E12" s="574">
        <v>17</v>
      </c>
      <c r="F12" s="270"/>
      <c r="G12" s="275"/>
      <c r="H12" s="292"/>
      <c r="I12" s="346"/>
      <c r="J12" s="349"/>
    </row>
    <row r="13" spans="2:10" ht="16.5" customHeight="1" x14ac:dyDescent="0.25">
      <c r="B13" s="277" t="s">
        <v>366</v>
      </c>
      <c r="C13" s="274"/>
      <c r="D13" s="274"/>
      <c r="E13" s="362">
        <v>5.29</v>
      </c>
      <c r="F13" s="270"/>
      <c r="G13" s="772" t="s">
        <v>322</v>
      </c>
      <c r="H13" s="773"/>
      <c r="I13" s="346"/>
      <c r="J13" s="349"/>
    </row>
    <row r="14" spans="2:10" ht="16.5" customHeight="1" x14ac:dyDescent="0.25">
      <c r="B14" s="277" t="s">
        <v>362</v>
      </c>
      <c r="C14" s="276"/>
      <c r="D14" s="274"/>
      <c r="E14" s="362">
        <v>19.989999999999998</v>
      </c>
      <c r="F14" s="270"/>
      <c r="G14" s="273" t="s">
        <v>384</v>
      </c>
      <c r="H14" s="292">
        <v>5.99</v>
      </c>
      <c r="I14" s="346"/>
      <c r="J14" s="349"/>
    </row>
    <row r="15" spans="2:10" ht="16.5" customHeight="1" x14ac:dyDescent="0.25">
      <c r="B15" s="277" t="s">
        <v>354</v>
      </c>
      <c r="C15" s="276" t="s">
        <v>96</v>
      </c>
      <c r="D15" s="274">
        <v>3.49</v>
      </c>
      <c r="E15" s="362">
        <v>4.99</v>
      </c>
      <c r="F15" s="270"/>
      <c r="G15" s="273" t="s">
        <v>426</v>
      </c>
      <c r="H15" s="292">
        <v>3</v>
      </c>
      <c r="I15" s="346"/>
      <c r="J15" s="349"/>
    </row>
    <row r="16" spans="2:10" ht="16.5" customHeight="1" x14ac:dyDescent="0.25">
      <c r="B16" s="277" t="s">
        <v>407</v>
      </c>
      <c r="C16" s="274"/>
      <c r="D16" s="274"/>
      <c r="E16" s="362">
        <v>3</v>
      </c>
      <c r="F16" s="270"/>
      <c r="G16" s="273" t="s">
        <v>131</v>
      </c>
      <c r="H16" s="292">
        <v>3.78</v>
      </c>
      <c r="I16" s="346"/>
      <c r="J16" s="349"/>
    </row>
    <row r="17" spans="2:10" ht="16.5" customHeight="1" x14ac:dyDescent="0.25">
      <c r="B17" s="277" t="s">
        <v>361</v>
      </c>
      <c r="C17" s="276"/>
      <c r="D17" s="274"/>
      <c r="E17" s="362">
        <v>5.99</v>
      </c>
      <c r="F17" s="270"/>
      <c r="G17" s="275" t="s">
        <v>471</v>
      </c>
      <c r="H17" s="292">
        <v>4.8</v>
      </c>
      <c r="I17" s="346"/>
      <c r="J17" s="349"/>
    </row>
    <row r="18" spans="2:10" ht="16.5" customHeight="1" x14ac:dyDescent="0.25">
      <c r="B18" s="277" t="s">
        <v>427</v>
      </c>
      <c r="C18" s="274"/>
      <c r="D18" s="283"/>
      <c r="E18" s="362">
        <v>5.99</v>
      </c>
      <c r="F18" s="270"/>
      <c r="G18" s="273" t="s">
        <v>385</v>
      </c>
      <c r="H18" s="292">
        <v>3.99</v>
      </c>
      <c r="I18" s="346"/>
      <c r="J18" s="349"/>
    </row>
    <row r="19" spans="2:10" ht="16.5" customHeight="1" x14ac:dyDescent="0.25">
      <c r="B19" s="277" t="s">
        <v>369</v>
      </c>
      <c r="C19" s="274" t="s">
        <v>93</v>
      </c>
      <c r="D19" s="274">
        <v>4.99</v>
      </c>
      <c r="E19" s="362">
        <v>6.99</v>
      </c>
      <c r="F19" s="270"/>
      <c r="G19" s="273" t="s">
        <v>526</v>
      </c>
      <c r="H19" s="292">
        <v>4.99</v>
      </c>
      <c r="I19" s="346"/>
      <c r="J19" s="349"/>
    </row>
    <row r="20" spans="2:10" ht="16.5" customHeight="1" x14ac:dyDescent="0.25">
      <c r="B20" s="277" t="s">
        <v>353</v>
      </c>
      <c r="C20" s="274" t="s">
        <v>371</v>
      </c>
      <c r="D20" s="283">
        <v>42066</v>
      </c>
      <c r="E20" s="362">
        <v>20.89</v>
      </c>
      <c r="F20" s="270"/>
      <c r="G20" s="273" t="s">
        <v>386</v>
      </c>
      <c r="H20" s="292">
        <v>6.29</v>
      </c>
      <c r="I20" s="346"/>
      <c r="J20" s="349"/>
    </row>
    <row r="21" spans="2:10" ht="16.5" customHeight="1" x14ac:dyDescent="0.25">
      <c r="B21" s="277" t="s">
        <v>370</v>
      </c>
      <c r="C21" s="274" t="s">
        <v>92</v>
      </c>
      <c r="D21" s="274">
        <v>7.89</v>
      </c>
      <c r="E21" s="362">
        <v>8.99</v>
      </c>
      <c r="F21" s="270"/>
      <c r="G21" s="273" t="s">
        <v>323</v>
      </c>
      <c r="H21" s="292">
        <v>3.59</v>
      </c>
      <c r="I21" s="346"/>
      <c r="J21" s="349"/>
    </row>
    <row r="22" spans="2:10" ht="16.5" customHeight="1" x14ac:dyDescent="0.25">
      <c r="B22" s="277" t="s">
        <v>405</v>
      </c>
      <c r="C22" s="274"/>
      <c r="D22" s="274"/>
      <c r="E22" s="362">
        <v>9.5</v>
      </c>
      <c r="F22" s="270"/>
      <c r="G22" s="273" t="s">
        <v>439</v>
      </c>
      <c r="H22" s="292">
        <v>3</v>
      </c>
      <c r="I22" s="346"/>
      <c r="J22" s="288"/>
    </row>
    <row r="23" spans="2:10" ht="16.5" customHeight="1" x14ac:dyDescent="0.25">
      <c r="B23" s="277" t="s">
        <v>100</v>
      </c>
      <c r="C23" s="276"/>
      <c r="D23" s="274">
        <v>5.89</v>
      </c>
      <c r="E23" s="362">
        <v>6</v>
      </c>
      <c r="F23" s="270"/>
      <c r="G23" s="273" t="s">
        <v>324</v>
      </c>
      <c r="H23" s="292">
        <v>5.99</v>
      </c>
      <c r="I23" s="346"/>
      <c r="J23" s="288"/>
    </row>
    <row r="24" spans="2:10" ht="16.5" customHeight="1" x14ac:dyDescent="0.25">
      <c r="B24" s="277" t="s">
        <v>359</v>
      </c>
      <c r="C24" s="276" t="s">
        <v>101</v>
      </c>
      <c r="D24" s="274">
        <v>12.99</v>
      </c>
      <c r="E24" s="362">
        <v>12.99</v>
      </c>
      <c r="F24" s="270"/>
      <c r="G24" s="273" t="s">
        <v>325</v>
      </c>
      <c r="H24" s="292">
        <v>5.93</v>
      </c>
      <c r="I24" s="346"/>
      <c r="J24" s="288"/>
    </row>
    <row r="25" spans="2:10" ht="16.5" customHeight="1" x14ac:dyDescent="0.25">
      <c r="B25" s="277" t="s">
        <v>356</v>
      </c>
      <c r="C25" s="276" t="s">
        <v>95</v>
      </c>
      <c r="D25" s="274">
        <v>5.99</v>
      </c>
      <c r="E25" s="362">
        <v>5.99</v>
      </c>
      <c r="F25" s="270"/>
      <c r="G25" s="273" t="s">
        <v>387</v>
      </c>
      <c r="H25" s="292">
        <v>3.24</v>
      </c>
      <c r="I25" s="346"/>
      <c r="J25" s="349"/>
    </row>
    <row r="26" spans="2:10" ht="16.5" customHeight="1" x14ac:dyDescent="0.25">
      <c r="B26" s="277" t="s">
        <v>365</v>
      </c>
      <c r="C26" s="274"/>
      <c r="D26" s="274"/>
      <c r="E26" s="362">
        <v>3.99</v>
      </c>
      <c r="F26" s="270"/>
      <c r="G26" s="273" t="s">
        <v>133</v>
      </c>
      <c r="H26" s="292">
        <v>5.99</v>
      </c>
      <c r="I26" s="346"/>
      <c r="J26" s="349"/>
    </row>
    <row r="27" spans="2:10" ht="16.5" customHeight="1" x14ac:dyDescent="0.25">
      <c r="B27" s="277" t="s">
        <v>406</v>
      </c>
      <c r="C27" s="274"/>
      <c r="D27" s="274"/>
      <c r="E27" s="362">
        <v>4.9800000000000004</v>
      </c>
      <c r="F27" s="270"/>
      <c r="G27" s="273" t="s">
        <v>442</v>
      </c>
      <c r="H27" s="292">
        <v>4.22</v>
      </c>
      <c r="I27" s="346"/>
      <c r="J27" s="349"/>
    </row>
    <row r="28" spans="2:10" ht="16.5" customHeight="1" x14ac:dyDescent="0.25">
      <c r="B28" s="277" t="s">
        <v>358</v>
      </c>
      <c r="C28" s="276" t="s">
        <v>102</v>
      </c>
      <c r="D28" s="274">
        <v>3.99</v>
      </c>
      <c r="E28" s="362">
        <v>3.99</v>
      </c>
      <c r="F28" s="270"/>
      <c r="G28" s="273" t="s">
        <v>134</v>
      </c>
      <c r="H28" s="292">
        <v>6.49</v>
      </c>
      <c r="I28" s="346"/>
      <c r="J28" s="349"/>
    </row>
    <row r="29" spans="2:10" ht="16.5" customHeight="1" x14ac:dyDescent="0.25">
      <c r="B29" s="277" t="s">
        <v>357</v>
      </c>
      <c r="C29" s="276" t="s">
        <v>103</v>
      </c>
      <c r="D29" s="274"/>
      <c r="E29" s="362">
        <v>6.69</v>
      </c>
      <c r="F29" s="270"/>
      <c r="G29" s="273" t="s">
        <v>135</v>
      </c>
      <c r="H29" s="292">
        <v>5.65</v>
      </c>
      <c r="I29" s="346"/>
      <c r="J29" s="349"/>
    </row>
    <row r="30" spans="2:10" ht="16.5" customHeight="1" x14ac:dyDescent="0.25">
      <c r="B30" s="277" t="s">
        <v>428</v>
      </c>
      <c r="C30" s="274"/>
      <c r="D30" s="274"/>
      <c r="E30" s="362">
        <v>15</v>
      </c>
      <c r="F30" s="270"/>
      <c r="G30" s="275" t="s">
        <v>460</v>
      </c>
      <c r="H30" s="292">
        <v>2.2999999999999998</v>
      </c>
      <c r="I30" s="346"/>
      <c r="J30" s="349"/>
    </row>
    <row r="31" spans="2:10" ht="16.5" customHeight="1" x14ac:dyDescent="0.25">
      <c r="B31" s="277" t="s">
        <v>368</v>
      </c>
      <c r="C31" s="274"/>
      <c r="D31" s="274">
        <v>4.8899999999999997</v>
      </c>
      <c r="E31" s="362">
        <v>5</v>
      </c>
      <c r="F31" s="270"/>
      <c r="G31" s="273" t="s">
        <v>388</v>
      </c>
      <c r="H31" s="292">
        <v>1.1499999999999999</v>
      </c>
      <c r="I31" s="346"/>
      <c r="J31" s="349"/>
    </row>
    <row r="32" spans="2:10" ht="16.5" customHeight="1" x14ac:dyDescent="0.25">
      <c r="B32" s="277" t="s">
        <v>360</v>
      </c>
      <c r="C32" s="276"/>
      <c r="D32" s="274">
        <v>1.99</v>
      </c>
      <c r="E32" s="362">
        <v>2.99</v>
      </c>
      <c r="F32" s="270"/>
      <c r="G32" s="273" t="s">
        <v>389</v>
      </c>
      <c r="H32" s="292">
        <v>4.99</v>
      </c>
      <c r="I32" s="346"/>
      <c r="J32" s="349"/>
    </row>
    <row r="33" spans="2:10" ht="16.5" customHeight="1" x14ac:dyDescent="0.25">
      <c r="B33" s="277" t="s">
        <v>367</v>
      </c>
      <c r="C33" s="274"/>
      <c r="D33" s="274">
        <v>5.69</v>
      </c>
      <c r="E33" s="362">
        <v>6.99</v>
      </c>
      <c r="F33" s="270"/>
      <c r="G33" s="273" t="s">
        <v>390</v>
      </c>
      <c r="H33" s="292">
        <v>4.1500000000000004</v>
      </c>
      <c r="I33" s="346"/>
      <c r="J33" s="349"/>
    </row>
    <row r="34" spans="2:10" ht="16.5" customHeight="1" x14ac:dyDescent="0.25">
      <c r="B34" s="277" t="s">
        <v>394</v>
      </c>
      <c r="C34" s="274"/>
      <c r="D34" s="274"/>
      <c r="E34" s="362">
        <v>5</v>
      </c>
      <c r="F34" s="270"/>
      <c r="G34" s="273" t="s">
        <v>414</v>
      </c>
      <c r="H34" s="292">
        <v>3.35</v>
      </c>
      <c r="I34" s="346"/>
      <c r="J34" s="349"/>
    </row>
    <row r="35" spans="2:10" ht="16.5" customHeight="1" x14ac:dyDescent="0.25">
      <c r="B35" s="277" t="s">
        <v>363</v>
      </c>
      <c r="C35" s="276"/>
      <c r="D35" s="274"/>
      <c r="E35" s="362">
        <v>3.2</v>
      </c>
      <c r="F35" s="270"/>
      <c r="G35" s="273" t="s">
        <v>136</v>
      </c>
      <c r="H35" s="292">
        <v>3.99</v>
      </c>
      <c r="I35" s="346"/>
      <c r="J35" s="349"/>
    </row>
    <row r="36" spans="2:10" ht="16.5" customHeight="1" x14ac:dyDescent="0.25">
      <c r="B36" s="277" t="s">
        <v>411</v>
      </c>
      <c r="C36" s="276"/>
      <c r="D36" s="274"/>
      <c r="E36" s="362">
        <v>12.9</v>
      </c>
      <c r="F36" s="270"/>
      <c r="G36" s="273" t="s">
        <v>326</v>
      </c>
      <c r="H36" s="292">
        <v>4.3899999999999997</v>
      </c>
      <c r="I36" s="346"/>
      <c r="J36" s="349"/>
    </row>
    <row r="37" spans="2:10" ht="16.5" customHeight="1" x14ac:dyDescent="0.25">
      <c r="B37" s="277" t="s">
        <v>410</v>
      </c>
      <c r="C37" s="351"/>
      <c r="D37" s="351"/>
      <c r="E37" s="362">
        <v>8.99</v>
      </c>
      <c r="F37" s="270"/>
      <c r="G37" s="273" t="s">
        <v>124</v>
      </c>
      <c r="H37" s="292">
        <v>4.8</v>
      </c>
      <c r="I37" s="346"/>
      <c r="J37" s="349"/>
    </row>
    <row r="38" spans="2:10" ht="16.5" customHeight="1" x14ac:dyDescent="0.25">
      <c r="B38" s="277" t="s">
        <v>408</v>
      </c>
      <c r="C38" s="274"/>
      <c r="D38" s="274"/>
      <c r="E38" s="362">
        <v>12.9</v>
      </c>
      <c r="F38" s="270"/>
      <c r="G38" s="273" t="s">
        <v>469</v>
      </c>
      <c r="H38" s="292">
        <v>6.49</v>
      </c>
      <c r="I38" s="346"/>
      <c r="J38" s="349"/>
    </row>
    <row r="39" spans="2:10" ht="21" customHeight="1" x14ac:dyDescent="0.25">
      <c r="B39" s="277" t="s">
        <v>144</v>
      </c>
      <c r="C39" s="274"/>
      <c r="D39" s="274">
        <v>2.78</v>
      </c>
      <c r="E39" s="362">
        <v>2.99</v>
      </c>
      <c r="F39" s="270"/>
      <c r="G39" s="273" t="s">
        <v>391</v>
      </c>
      <c r="H39" s="292">
        <v>3</v>
      </c>
      <c r="I39" s="346"/>
      <c r="J39" s="349"/>
    </row>
    <row r="40" spans="2:10" ht="16.5" customHeight="1" x14ac:dyDescent="0.25">
      <c r="B40" s="277" t="s">
        <v>375</v>
      </c>
      <c r="C40" s="274"/>
      <c r="D40" s="274"/>
      <c r="E40" s="362">
        <v>5.99</v>
      </c>
      <c r="F40" s="270"/>
      <c r="G40" s="273" t="s">
        <v>490</v>
      </c>
      <c r="H40" s="292">
        <v>4.99</v>
      </c>
      <c r="I40" s="346"/>
      <c r="J40" s="349"/>
    </row>
    <row r="41" spans="2:10" ht="16.5" customHeight="1" x14ac:dyDescent="0.25">
      <c r="B41" s="277" t="s">
        <v>429</v>
      </c>
      <c r="C41" s="276"/>
      <c r="D41" s="274"/>
      <c r="E41" s="362">
        <v>3.5</v>
      </c>
      <c r="F41" s="270"/>
      <c r="G41" s="275" t="s">
        <v>349</v>
      </c>
      <c r="H41" s="292">
        <v>4.99</v>
      </c>
      <c r="I41" s="346"/>
      <c r="J41" s="349"/>
    </row>
    <row r="42" spans="2:10" ht="16.5" customHeight="1" x14ac:dyDescent="0.25">
      <c r="B42" s="277" t="s">
        <v>409</v>
      </c>
      <c r="C42" s="274"/>
      <c r="D42" s="274"/>
      <c r="E42" s="362">
        <v>7.99</v>
      </c>
      <c r="F42" s="270"/>
      <c r="G42" s="273" t="s">
        <v>393</v>
      </c>
      <c r="H42" s="292">
        <v>6.49</v>
      </c>
      <c r="I42" s="346"/>
      <c r="J42" s="349"/>
    </row>
    <row r="43" spans="2:10" ht="16.5" customHeight="1" x14ac:dyDescent="0.25">
      <c r="B43" s="277" t="s">
        <v>355</v>
      </c>
      <c r="C43" s="276"/>
      <c r="D43" s="274">
        <v>3.25</v>
      </c>
      <c r="E43" s="362">
        <v>4.5999999999999996</v>
      </c>
      <c r="F43" s="270"/>
      <c r="G43" s="273" t="s">
        <v>392</v>
      </c>
      <c r="H43" s="292">
        <v>2.19</v>
      </c>
      <c r="I43" s="346"/>
      <c r="J43" s="349"/>
    </row>
    <row r="44" spans="2:10" ht="16.5" customHeight="1" x14ac:dyDescent="0.25">
      <c r="B44" s="277"/>
      <c r="C44" s="276"/>
      <c r="D44" s="274"/>
      <c r="E44" s="362"/>
      <c r="F44" s="270"/>
      <c r="G44" s="273" t="s">
        <v>127</v>
      </c>
      <c r="H44" s="292">
        <v>5.59</v>
      </c>
      <c r="I44" s="346"/>
      <c r="J44" s="349"/>
    </row>
    <row r="45" spans="2:10" ht="16.5" customHeight="1" x14ac:dyDescent="0.25">
      <c r="B45" s="277"/>
      <c r="C45" s="274"/>
      <c r="D45" s="274"/>
      <c r="E45" s="362"/>
      <c r="F45" s="270"/>
      <c r="G45" s="275" t="s">
        <v>121</v>
      </c>
      <c r="H45" s="292">
        <v>8.74</v>
      </c>
      <c r="I45" s="346"/>
      <c r="J45" s="349"/>
    </row>
    <row r="46" spans="2:10" ht="16.5" customHeight="1" x14ac:dyDescent="0.25">
      <c r="B46" s="277"/>
      <c r="C46" s="274"/>
      <c r="D46" s="274"/>
      <c r="E46" s="362"/>
      <c r="F46" s="270"/>
      <c r="G46" s="273" t="s">
        <v>140</v>
      </c>
      <c r="H46" s="292">
        <v>1.9</v>
      </c>
      <c r="I46" s="346"/>
      <c r="J46" s="349"/>
    </row>
    <row r="47" spans="2:10" ht="16.5" customHeight="1" x14ac:dyDescent="0.25">
      <c r="B47" s="277"/>
      <c r="C47" s="276"/>
      <c r="D47" s="274"/>
      <c r="E47" s="362"/>
      <c r="F47" s="270"/>
      <c r="G47" s="273" t="s">
        <v>491</v>
      </c>
      <c r="H47" s="352">
        <v>13.9</v>
      </c>
      <c r="I47" s="346"/>
      <c r="J47" s="349"/>
    </row>
    <row r="48" spans="2:10" ht="16.5" customHeight="1" x14ac:dyDescent="0.25">
      <c r="B48" s="277"/>
      <c r="C48" s="276"/>
      <c r="D48" s="274"/>
      <c r="E48" s="362"/>
      <c r="F48" s="270"/>
      <c r="G48" s="277" t="s">
        <v>327</v>
      </c>
      <c r="H48" s="292">
        <v>3.2</v>
      </c>
      <c r="I48" s="346"/>
      <c r="J48" s="349"/>
    </row>
    <row r="49" spans="2:10" ht="16.5" customHeight="1" x14ac:dyDescent="0.25">
      <c r="B49" s="277"/>
      <c r="C49" s="276"/>
      <c r="D49" s="274"/>
      <c r="E49" s="362"/>
      <c r="F49" s="270"/>
      <c r="G49" s="273" t="s">
        <v>128</v>
      </c>
      <c r="H49" s="292">
        <v>1.5</v>
      </c>
      <c r="I49" s="346"/>
      <c r="J49" s="349"/>
    </row>
    <row r="50" spans="2:10" ht="16.5" customHeight="1" x14ac:dyDescent="0.25">
      <c r="B50" s="277"/>
      <c r="C50" s="274"/>
      <c r="D50" s="274"/>
      <c r="E50" s="362"/>
      <c r="F50" s="270"/>
      <c r="G50" s="273" t="s">
        <v>536</v>
      </c>
      <c r="H50" s="292"/>
      <c r="I50" s="445"/>
      <c r="J50" s="349"/>
    </row>
    <row r="51" spans="2:10" ht="16.5" customHeight="1" x14ac:dyDescent="0.25">
      <c r="B51" s="277"/>
      <c r="C51" s="276"/>
      <c r="D51" s="274"/>
      <c r="E51" s="362"/>
      <c r="F51" s="270"/>
      <c r="G51" s="273" t="s">
        <v>485</v>
      </c>
      <c r="H51" s="292">
        <v>2.5</v>
      </c>
      <c r="I51" s="346"/>
      <c r="J51" s="349"/>
    </row>
    <row r="52" spans="2:10" ht="16.5" customHeight="1" thickBot="1" x14ac:dyDescent="0.3">
      <c r="B52" s="277"/>
      <c r="C52" s="276"/>
      <c r="D52" s="274"/>
      <c r="E52" s="362"/>
      <c r="F52" s="270"/>
      <c r="G52" s="279" t="s">
        <v>486</v>
      </c>
      <c r="H52" s="300">
        <v>1.9</v>
      </c>
      <c r="I52" s="346"/>
      <c r="J52" s="349"/>
    </row>
    <row r="53" spans="2:10" ht="16.5" customHeight="1" thickBot="1" x14ac:dyDescent="0.3">
      <c r="B53" s="277"/>
      <c r="C53" s="276"/>
      <c r="D53" s="274"/>
      <c r="E53" s="362"/>
      <c r="F53" s="270"/>
      <c r="G53" s="277"/>
      <c r="H53" s="292"/>
      <c r="I53" s="346"/>
      <c r="J53" s="349"/>
    </row>
    <row r="54" spans="2:10" ht="16.5" customHeight="1" x14ac:dyDescent="0.25">
      <c r="B54" s="444"/>
      <c r="C54" s="274"/>
      <c r="D54" s="274"/>
      <c r="E54" s="362"/>
      <c r="F54" s="270"/>
      <c r="G54" s="296" t="s">
        <v>338</v>
      </c>
      <c r="H54" s="297"/>
      <c r="I54" s="346"/>
      <c r="J54" s="349"/>
    </row>
    <row r="55" spans="2:10" ht="16.5" customHeight="1" x14ac:dyDescent="0.25">
      <c r="B55" s="277"/>
      <c r="C55" s="274"/>
      <c r="D55" s="274"/>
      <c r="E55" s="362"/>
      <c r="F55" s="270"/>
      <c r="G55" s="275" t="s">
        <v>478</v>
      </c>
      <c r="H55" s="292">
        <v>4.2</v>
      </c>
      <c r="I55" s="346"/>
      <c r="J55" s="349"/>
    </row>
    <row r="56" spans="2:10" ht="16.5" customHeight="1" x14ac:dyDescent="0.25">
      <c r="B56" s="277"/>
      <c r="C56" s="276"/>
      <c r="D56" s="274"/>
      <c r="E56" s="362"/>
      <c r="F56" s="270"/>
      <c r="G56" s="290" t="s">
        <v>479</v>
      </c>
      <c r="H56" s="292">
        <v>7.2</v>
      </c>
      <c r="I56" s="346"/>
      <c r="J56" s="349"/>
    </row>
    <row r="57" spans="2:10" ht="16.5" customHeight="1" x14ac:dyDescent="0.25">
      <c r="B57" s="277"/>
      <c r="C57" s="276"/>
      <c r="D57" s="274"/>
      <c r="E57" s="362"/>
      <c r="F57" s="270"/>
      <c r="G57" s="275" t="s">
        <v>129</v>
      </c>
      <c r="H57" s="292">
        <v>1.5</v>
      </c>
      <c r="I57" s="346"/>
      <c r="J57" s="349"/>
    </row>
    <row r="58" spans="2:10" ht="16.5" customHeight="1" thickBot="1" x14ac:dyDescent="0.3">
      <c r="B58" s="277"/>
      <c r="C58" s="276"/>
      <c r="D58" s="274"/>
      <c r="E58" s="362"/>
      <c r="F58" s="270"/>
      <c r="G58" s="275" t="s">
        <v>117</v>
      </c>
      <c r="H58" s="292">
        <v>12.99</v>
      </c>
      <c r="I58" s="346"/>
      <c r="J58" s="349"/>
    </row>
    <row r="59" spans="2:10" ht="16.5" customHeight="1" x14ac:dyDescent="0.25">
      <c r="B59" s="342" t="s">
        <v>110</v>
      </c>
      <c r="C59" s="343"/>
      <c r="D59" s="343"/>
      <c r="E59" s="363"/>
      <c r="F59" s="270"/>
      <c r="G59" s="275" t="s">
        <v>465</v>
      </c>
      <c r="H59" s="292">
        <v>4.99</v>
      </c>
      <c r="I59" s="346"/>
      <c r="J59" s="349"/>
    </row>
    <row r="60" spans="2:10" ht="16.5" customHeight="1" x14ac:dyDescent="0.25">
      <c r="B60" s="277" t="s">
        <v>105</v>
      </c>
      <c r="C60" s="276" t="s">
        <v>106</v>
      </c>
      <c r="D60" s="274">
        <v>6.99</v>
      </c>
      <c r="E60" s="362">
        <v>6.99</v>
      </c>
      <c r="F60" s="270"/>
      <c r="G60" s="275" t="s">
        <v>470</v>
      </c>
      <c r="H60" s="292">
        <v>4.99</v>
      </c>
      <c r="I60" s="346"/>
      <c r="J60" s="349"/>
    </row>
    <row r="61" spans="2:10" ht="16.5" customHeight="1" x14ac:dyDescent="0.25">
      <c r="B61" s="277" t="s">
        <v>107</v>
      </c>
      <c r="C61" s="276" t="s">
        <v>108</v>
      </c>
      <c r="D61" s="274">
        <v>9.99</v>
      </c>
      <c r="E61" s="362">
        <v>10.99</v>
      </c>
      <c r="F61" s="270"/>
      <c r="G61" s="275" t="s">
        <v>422</v>
      </c>
      <c r="H61" s="292">
        <v>3.5</v>
      </c>
      <c r="I61" s="346"/>
      <c r="J61" s="349"/>
    </row>
    <row r="62" spans="2:10" ht="16.5" customHeight="1" x14ac:dyDescent="0.25">
      <c r="B62" s="278" t="s">
        <v>372</v>
      </c>
      <c r="C62" s="276"/>
      <c r="D62" s="274"/>
      <c r="E62" s="362">
        <v>15</v>
      </c>
      <c r="F62" s="270"/>
      <c r="G62" s="275" t="s">
        <v>484</v>
      </c>
      <c r="H62" s="292">
        <v>3.5</v>
      </c>
      <c r="I62" s="346"/>
      <c r="J62" s="349"/>
    </row>
    <row r="63" spans="2:10" ht="16.5" customHeight="1" x14ac:dyDescent="0.25">
      <c r="B63" s="277" t="s">
        <v>401</v>
      </c>
      <c r="C63" s="274"/>
      <c r="D63" s="274"/>
      <c r="E63" s="362">
        <v>8.99</v>
      </c>
      <c r="F63" s="270"/>
      <c r="G63" s="275" t="s">
        <v>118</v>
      </c>
      <c r="H63" s="292">
        <v>19.87</v>
      </c>
      <c r="I63" s="346"/>
      <c r="J63" s="349"/>
    </row>
    <row r="64" spans="2:10" ht="16.5" customHeight="1" x14ac:dyDescent="0.25">
      <c r="B64" s="277" t="s">
        <v>400</v>
      </c>
      <c r="C64" s="274"/>
      <c r="D64" s="274"/>
      <c r="E64" s="362">
        <v>18</v>
      </c>
      <c r="F64" s="270"/>
      <c r="G64" s="273" t="s">
        <v>417</v>
      </c>
      <c r="H64" s="292">
        <v>5.99</v>
      </c>
      <c r="I64" s="346"/>
      <c r="J64" s="349"/>
    </row>
    <row r="65" spans="2:10" ht="16.5" customHeight="1" x14ac:dyDescent="0.25">
      <c r="B65" s="277" t="s">
        <v>374</v>
      </c>
      <c r="C65" s="274"/>
      <c r="D65" s="274"/>
      <c r="E65" s="362">
        <v>11.99</v>
      </c>
      <c r="F65" s="270"/>
      <c r="G65" s="273" t="s">
        <v>415</v>
      </c>
      <c r="H65" s="292">
        <v>50</v>
      </c>
      <c r="I65" s="346"/>
      <c r="J65" s="349"/>
    </row>
    <row r="66" spans="2:10" ht="16.5" customHeight="1" x14ac:dyDescent="0.25">
      <c r="B66" s="277" t="s">
        <v>472</v>
      </c>
      <c r="C66" s="276"/>
      <c r="D66" s="274"/>
      <c r="E66" s="362">
        <v>3.4</v>
      </c>
      <c r="F66" s="270"/>
      <c r="G66" s="273" t="s">
        <v>416</v>
      </c>
      <c r="H66" s="292">
        <v>5.6</v>
      </c>
      <c r="I66" s="346"/>
      <c r="J66" s="349"/>
    </row>
    <row r="67" spans="2:10" ht="16.5" customHeight="1" x14ac:dyDescent="0.25">
      <c r="B67" s="277" t="s">
        <v>376</v>
      </c>
      <c r="C67" s="274"/>
      <c r="D67" s="274">
        <v>6.9</v>
      </c>
      <c r="E67" s="362">
        <v>7.5</v>
      </c>
      <c r="F67" s="270"/>
      <c r="G67" s="273" t="s">
        <v>492</v>
      </c>
      <c r="H67" s="292">
        <v>3.78</v>
      </c>
      <c r="I67" s="346"/>
      <c r="J67" s="349"/>
    </row>
    <row r="68" spans="2:10" ht="16.5" customHeight="1" x14ac:dyDescent="0.25">
      <c r="B68" s="277" t="s">
        <v>109</v>
      </c>
      <c r="C68" s="276"/>
      <c r="D68" s="274">
        <v>3.99</v>
      </c>
      <c r="E68" s="362">
        <v>4.1900000000000004</v>
      </c>
      <c r="F68" s="270"/>
      <c r="G68" s="275" t="s">
        <v>340</v>
      </c>
      <c r="H68" s="292">
        <v>2.5</v>
      </c>
      <c r="I68" s="346"/>
      <c r="J68" s="349"/>
    </row>
    <row r="69" spans="2:10" ht="16.5" customHeight="1" x14ac:dyDescent="0.25">
      <c r="B69" s="277" t="s">
        <v>413</v>
      </c>
      <c r="C69" s="274"/>
      <c r="D69" s="274"/>
      <c r="E69" s="362">
        <v>2.9</v>
      </c>
      <c r="F69" s="270"/>
      <c r="G69" s="275" t="s">
        <v>141</v>
      </c>
      <c r="H69" s="292">
        <v>3.99</v>
      </c>
      <c r="I69" s="346"/>
      <c r="J69" s="349"/>
    </row>
    <row r="70" spans="2:10" ht="16.5" customHeight="1" x14ac:dyDescent="0.25">
      <c r="B70" s="273" t="s">
        <v>378</v>
      </c>
      <c r="C70" s="274"/>
      <c r="D70" s="274">
        <v>6.99</v>
      </c>
      <c r="E70" s="362">
        <v>7.99</v>
      </c>
      <c r="F70" s="270"/>
      <c r="G70" s="273" t="s">
        <v>344</v>
      </c>
      <c r="H70" s="292">
        <v>5.99</v>
      </c>
      <c r="I70" s="346"/>
      <c r="J70" s="349"/>
    </row>
    <row r="71" spans="2:10" ht="16.5" customHeight="1" x14ac:dyDescent="0.25">
      <c r="B71" s="277" t="s">
        <v>377</v>
      </c>
      <c r="C71" s="274"/>
      <c r="D71" s="274">
        <v>1.39</v>
      </c>
      <c r="E71" s="362">
        <v>1.99</v>
      </c>
      <c r="F71" s="270"/>
      <c r="G71" s="275" t="s">
        <v>440</v>
      </c>
      <c r="H71" s="292">
        <v>5.6</v>
      </c>
      <c r="I71" s="346"/>
      <c r="J71" s="349"/>
    </row>
    <row r="72" spans="2:10" ht="16.5" customHeight="1" x14ac:dyDescent="0.25">
      <c r="B72" s="278" t="s">
        <v>122</v>
      </c>
      <c r="C72" s="274"/>
      <c r="D72" s="274">
        <v>4.59</v>
      </c>
      <c r="E72" s="362">
        <v>5.59</v>
      </c>
      <c r="F72" s="270"/>
      <c r="G72" s="275" t="s">
        <v>341</v>
      </c>
      <c r="H72" s="292">
        <v>4.59</v>
      </c>
      <c r="I72" s="346"/>
      <c r="J72" s="349"/>
    </row>
    <row r="73" spans="2:10" ht="16.5" customHeight="1" x14ac:dyDescent="0.25">
      <c r="B73" s="277" t="s">
        <v>321</v>
      </c>
      <c r="C73" s="274"/>
      <c r="D73" s="274"/>
      <c r="E73" s="362">
        <v>1.2</v>
      </c>
      <c r="F73" s="270"/>
      <c r="G73" s="273" t="s">
        <v>342</v>
      </c>
      <c r="H73" s="292">
        <v>5.99</v>
      </c>
      <c r="I73" s="346"/>
      <c r="J73" s="349"/>
    </row>
    <row r="74" spans="2:10" ht="16.5" customHeight="1" x14ac:dyDescent="0.25">
      <c r="B74" s="277" t="s">
        <v>398</v>
      </c>
      <c r="C74" s="274"/>
      <c r="D74" s="274"/>
      <c r="E74" s="362">
        <v>5.5</v>
      </c>
      <c r="F74" s="270"/>
      <c r="G74" s="273" t="s">
        <v>343</v>
      </c>
      <c r="H74" s="292">
        <v>2.98</v>
      </c>
      <c r="I74" s="346"/>
      <c r="J74" s="349"/>
    </row>
    <row r="75" spans="2:10" ht="16.5" customHeight="1" x14ac:dyDescent="0.25">
      <c r="B75" s="277" t="s">
        <v>395</v>
      </c>
      <c r="C75" s="274"/>
      <c r="D75" s="274"/>
      <c r="E75" s="362">
        <v>5.99</v>
      </c>
      <c r="F75" s="270"/>
      <c r="G75" s="273" t="s">
        <v>418</v>
      </c>
      <c r="H75" s="292">
        <v>3.5</v>
      </c>
      <c r="I75" s="346"/>
      <c r="J75" s="349"/>
    </row>
    <row r="76" spans="2:10" ht="16.5" customHeight="1" x14ac:dyDescent="0.25">
      <c r="B76" s="277" t="s">
        <v>527</v>
      </c>
      <c r="C76" s="274"/>
      <c r="D76" s="274"/>
      <c r="E76" s="362">
        <v>1.4</v>
      </c>
      <c r="F76" s="270"/>
      <c r="G76" s="275" t="s">
        <v>480</v>
      </c>
      <c r="H76" s="292">
        <v>2.6</v>
      </c>
      <c r="I76" s="346"/>
      <c r="J76" s="349"/>
    </row>
    <row r="77" spans="2:10" ht="16.5" customHeight="1" x14ac:dyDescent="0.25">
      <c r="B77" s="277" t="s">
        <v>397</v>
      </c>
      <c r="C77" s="274"/>
      <c r="D77" s="274"/>
      <c r="E77" s="362">
        <v>2.99</v>
      </c>
      <c r="F77" s="270"/>
      <c r="G77" s="275" t="s">
        <v>525</v>
      </c>
      <c r="H77" s="292">
        <v>3.99</v>
      </c>
      <c r="I77" s="346"/>
      <c r="J77" s="349"/>
    </row>
    <row r="78" spans="2:10" ht="16.5" customHeight="1" x14ac:dyDescent="0.25">
      <c r="B78" s="280" t="s">
        <v>396</v>
      </c>
      <c r="C78" s="274"/>
      <c r="D78" s="274">
        <v>5.49</v>
      </c>
      <c r="E78" s="362">
        <v>8.89</v>
      </c>
      <c r="F78" s="270"/>
      <c r="G78" s="277" t="s">
        <v>404</v>
      </c>
      <c r="H78" s="292">
        <v>8.5</v>
      </c>
      <c r="I78" s="346"/>
      <c r="J78" s="349"/>
    </row>
    <row r="79" spans="2:10" ht="16.5" customHeight="1" x14ac:dyDescent="0.25">
      <c r="B79" s="281" t="s">
        <v>373</v>
      </c>
      <c r="C79" s="276" t="s">
        <v>104</v>
      </c>
      <c r="D79" s="274">
        <v>2.89</v>
      </c>
      <c r="E79" s="362">
        <v>3.99</v>
      </c>
      <c r="F79" s="270"/>
      <c r="G79" s="425" t="s">
        <v>330</v>
      </c>
      <c r="H79" s="426"/>
      <c r="I79" s="346"/>
      <c r="J79" s="349"/>
    </row>
    <row r="80" spans="2:10" ht="16.5" customHeight="1" x14ac:dyDescent="0.25">
      <c r="B80" s="277" t="s">
        <v>399</v>
      </c>
      <c r="C80" s="274"/>
      <c r="D80" s="274"/>
      <c r="E80" s="362">
        <v>2.2000000000000002</v>
      </c>
      <c r="F80" s="270"/>
      <c r="G80" s="273" t="s">
        <v>331</v>
      </c>
      <c r="H80" s="295">
        <v>4.99</v>
      </c>
      <c r="I80" s="346"/>
      <c r="J80" s="349"/>
    </row>
    <row r="81" spans="2:10" ht="16.5" customHeight="1" x14ac:dyDescent="0.25">
      <c r="B81" s="277" t="s">
        <v>142</v>
      </c>
      <c r="C81" s="274"/>
      <c r="D81" s="274"/>
      <c r="E81" s="362">
        <v>18</v>
      </c>
      <c r="F81" s="270"/>
      <c r="G81" s="273" t="s">
        <v>332</v>
      </c>
      <c r="H81" s="295">
        <v>2.99</v>
      </c>
      <c r="I81" s="346"/>
      <c r="J81" s="349"/>
    </row>
    <row r="82" spans="2:10" ht="16.5" customHeight="1" x14ac:dyDescent="0.25">
      <c r="B82" s="277" t="s">
        <v>379</v>
      </c>
      <c r="C82" s="274"/>
      <c r="D82" s="274">
        <v>8.1999999999999993</v>
      </c>
      <c r="E82" s="362">
        <v>9.99</v>
      </c>
      <c r="F82" s="270"/>
      <c r="G82" s="273" t="s">
        <v>333</v>
      </c>
      <c r="H82" s="292">
        <v>4.5</v>
      </c>
      <c r="I82" s="346"/>
      <c r="J82" s="349"/>
    </row>
    <row r="83" spans="2:10" ht="16.5" customHeight="1" x14ac:dyDescent="0.25">
      <c r="B83" s="277" t="s">
        <v>380</v>
      </c>
      <c r="C83" s="274"/>
      <c r="D83" s="274">
        <v>10.68</v>
      </c>
      <c r="E83" s="362">
        <v>11.99</v>
      </c>
      <c r="F83" s="270"/>
      <c r="G83" s="273" t="s">
        <v>334</v>
      </c>
      <c r="H83" s="292">
        <v>2.2999999999999998</v>
      </c>
      <c r="I83" s="346"/>
      <c r="J83" s="349"/>
    </row>
    <row r="84" spans="2:10" ht="16.5" customHeight="1" x14ac:dyDescent="0.25">
      <c r="B84" s="293" t="s">
        <v>143</v>
      </c>
      <c r="C84" s="282"/>
      <c r="D84" s="274"/>
      <c r="E84" s="362">
        <v>9.99</v>
      </c>
      <c r="F84" s="270"/>
      <c r="G84" s="273" t="s">
        <v>441</v>
      </c>
      <c r="H84" s="292">
        <v>4.1900000000000004</v>
      </c>
      <c r="I84" s="346"/>
      <c r="J84" s="349"/>
    </row>
    <row r="85" spans="2:10" ht="16.5" customHeight="1" thickBot="1" x14ac:dyDescent="0.3">
      <c r="B85" s="293"/>
      <c r="C85" s="282"/>
      <c r="D85" s="274"/>
      <c r="E85" s="362"/>
      <c r="F85" s="270"/>
      <c r="G85" s="273" t="s">
        <v>419</v>
      </c>
      <c r="H85" s="292">
        <v>4.5</v>
      </c>
      <c r="I85" s="346"/>
      <c r="J85" s="349"/>
    </row>
    <row r="86" spans="2:10" ht="16.5" customHeight="1" x14ac:dyDescent="0.25">
      <c r="B86" s="430" t="s">
        <v>461</v>
      </c>
      <c r="C86" s="431"/>
      <c r="D86" s="431"/>
      <c r="E86" s="432"/>
      <c r="F86" s="270"/>
      <c r="G86" s="273" t="s">
        <v>420</v>
      </c>
      <c r="H86" s="292">
        <v>5.99</v>
      </c>
      <c r="I86" s="346"/>
      <c r="J86" s="349"/>
    </row>
    <row r="87" spans="2:10" ht="16.5" customHeight="1" x14ac:dyDescent="0.25">
      <c r="B87" s="353" t="s">
        <v>462</v>
      </c>
      <c r="C87" s="354"/>
      <c r="D87" s="354"/>
      <c r="E87" s="364">
        <v>8.9</v>
      </c>
      <c r="F87" s="270"/>
      <c r="G87" s="353" t="s">
        <v>495</v>
      </c>
      <c r="H87" s="292">
        <v>10.5</v>
      </c>
      <c r="I87" s="346"/>
      <c r="J87" s="349"/>
    </row>
    <row r="88" spans="2:10" ht="16.5" customHeight="1" x14ac:dyDescent="0.25">
      <c r="B88" s="353" t="s">
        <v>463</v>
      </c>
      <c r="C88" s="354"/>
      <c r="D88" s="354"/>
      <c r="E88" s="364">
        <v>8.9</v>
      </c>
      <c r="F88" s="270"/>
      <c r="G88" s="425" t="s">
        <v>335</v>
      </c>
      <c r="H88" s="426"/>
      <c r="I88" s="346"/>
      <c r="J88" s="349"/>
    </row>
    <row r="89" spans="2:10" ht="16.5" customHeight="1" x14ac:dyDescent="0.25">
      <c r="B89" s="353" t="s">
        <v>464</v>
      </c>
      <c r="C89" s="354"/>
      <c r="D89" s="354"/>
      <c r="E89" s="364">
        <v>1.99</v>
      </c>
      <c r="F89" s="270"/>
      <c r="G89" s="275" t="s">
        <v>348</v>
      </c>
      <c r="H89" s="292">
        <v>1.3</v>
      </c>
      <c r="I89" s="346"/>
      <c r="J89" s="349"/>
    </row>
    <row r="90" spans="2:10" ht="16.5" customHeight="1" x14ac:dyDescent="0.25">
      <c r="B90" s="353" t="s">
        <v>468</v>
      </c>
      <c r="C90" s="354"/>
      <c r="D90" s="354"/>
      <c r="E90" s="364">
        <v>3.5</v>
      </c>
      <c r="F90" s="270"/>
      <c r="G90" s="273" t="s">
        <v>444</v>
      </c>
      <c r="H90" s="292">
        <v>5.99</v>
      </c>
      <c r="I90" s="346"/>
      <c r="J90" s="349"/>
    </row>
    <row r="91" spans="2:10" ht="16.5" customHeight="1" x14ac:dyDescent="0.25">
      <c r="B91" s="273" t="s">
        <v>425</v>
      </c>
      <c r="C91" s="354"/>
      <c r="D91" s="354"/>
      <c r="E91" s="364">
        <v>2.99</v>
      </c>
      <c r="F91" s="270"/>
      <c r="G91" s="273" t="s">
        <v>421</v>
      </c>
      <c r="H91" s="292">
        <v>5.99</v>
      </c>
      <c r="I91" s="346"/>
      <c r="J91" s="349"/>
    </row>
    <row r="92" spans="2:10" ht="16.5" customHeight="1" x14ac:dyDescent="0.25">
      <c r="B92" s="273" t="s">
        <v>423</v>
      </c>
      <c r="C92" s="354"/>
      <c r="D92" s="354"/>
      <c r="E92" s="364">
        <v>1.69</v>
      </c>
      <c r="F92" s="270"/>
      <c r="G92" s="275" t="s">
        <v>126</v>
      </c>
      <c r="H92" s="292">
        <v>23</v>
      </c>
      <c r="I92" s="346"/>
      <c r="J92" s="349"/>
    </row>
    <row r="93" spans="2:10" ht="16.5" customHeight="1" thickBot="1" x14ac:dyDescent="0.3">
      <c r="B93" s="273" t="s">
        <v>424</v>
      </c>
      <c r="C93" s="354"/>
      <c r="D93" s="354"/>
      <c r="E93" s="364">
        <v>1.69</v>
      </c>
      <c r="F93" s="270"/>
      <c r="G93" s="279" t="s">
        <v>139</v>
      </c>
      <c r="H93" s="300">
        <v>5.99</v>
      </c>
      <c r="I93" s="346"/>
      <c r="J93" s="349"/>
    </row>
    <row r="94" spans="2:10" ht="16.5" customHeight="1" x14ac:dyDescent="0.25">
      <c r="B94" s="277" t="s">
        <v>475</v>
      </c>
      <c r="C94" s="354"/>
      <c r="D94" s="354"/>
      <c r="E94" s="364">
        <v>8.99</v>
      </c>
      <c r="F94" s="270"/>
      <c r="G94" s="767"/>
      <c r="H94" s="767"/>
      <c r="I94" s="272"/>
      <c r="J94" s="349"/>
    </row>
    <row r="95" spans="2:10" ht="16.5" customHeight="1" x14ac:dyDescent="0.25">
      <c r="B95" s="273" t="s">
        <v>476</v>
      </c>
      <c r="C95" s="354"/>
      <c r="D95" s="268"/>
      <c r="E95" s="364">
        <v>5.99</v>
      </c>
      <c r="F95" s="270"/>
      <c r="H95" s="345"/>
      <c r="I95" s="272"/>
      <c r="J95" s="349"/>
    </row>
    <row r="96" spans="2:10" ht="16.5" customHeight="1" thickBot="1" x14ac:dyDescent="0.3">
      <c r="B96" s="279"/>
      <c r="C96" s="298"/>
      <c r="D96" s="299"/>
      <c r="E96" s="365"/>
      <c r="F96" s="270"/>
      <c r="H96" s="345"/>
      <c r="I96" s="272"/>
      <c r="J96" s="349"/>
    </row>
    <row r="97" spans="2:10" ht="16.5" customHeight="1" x14ac:dyDescent="0.25">
      <c r="C97" s="345"/>
      <c r="D97" s="345"/>
      <c r="E97" s="345"/>
      <c r="F97" s="270"/>
      <c r="H97" s="345"/>
      <c r="I97" s="272"/>
      <c r="J97" s="349"/>
    </row>
    <row r="98" spans="2:10" ht="16.5" customHeight="1" thickBot="1" x14ac:dyDescent="0.3">
      <c r="B98" s="778"/>
      <c r="C98" s="778"/>
      <c r="D98" s="778"/>
      <c r="E98" s="778"/>
      <c r="F98" s="778"/>
      <c r="G98" s="778"/>
      <c r="H98" s="778"/>
      <c r="I98" s="346"/>
      <c r="J98" s="349"/>
    </row>
    <row r="99" spans="2:10" ht="16.5" customHeight="1" x14ac:dyDescent="0.25">
      <c r="B99" s="754" t="s">
        <v>445</v>
      </c>
      <c r="C99" s="780"/>
      <c r="D99" s="780"/>
      <c r="E99" s="755"/>
      <c r="F99" s="779"/>
      <c r="G99" s="754" t="s">
        <v>154</v>
      </c>
      <c r="H99" s="755"/>
      <c r="I99" s="270"/>
    </row>
    <row r="100" spans="2:10" ht="16.5" customHeight="1" x14ac:dyDescent="0.25">
      <c r="B100" s="373" t="s">
        <v>446</v>
      </c>
      <c r="C100" s="374"/>
      <c r="D100" s="374"/>
      <c r="E100" s="375">
        <v>7.99</v>
      </c>
      <c r="F100" s="779"/>
      <c r="G100" s="376" t="s">
        <v>130</v>
      </c>
      <c r="H100" s="377">
        <v>4.99</v>
      </c>
    </row>
    <row r="101" spans="2:10" ht="16.5" customHeight="1" x14ac:dyDescent="0.25">
      <c r="B101" s="373" t="s">
        <v>451</v>
      </c>
      <c r="C101" s="374"/>
      <c r="D101" s="374"/>
      <c r="E101" s="375">
        <v>5.49</v>
      </c>
      <c r="F101" s="779"/>
      <c r="G101" s="376" t="s">
        <v>112</v>
      </c>
      <c r="H101" s="377">
        <v>2.69</v>
      </c>
    </row>
    <row r="102" spans="2:10" ht="16.5" customHeight="1" x14ac:dyDescent="0.25">
      <c r="B102" s="373" t="s">
        <v>450</v>
      </c>
      <c r="C102" s="374"/>
      <c r="D102" s="374"/>
      <c r="E102" s="375">
        <v>10.96</v>
      </c>
      <c r="F102" s="779"/>
      <c r="G102" s="376" t="s">
        <v>113</v>
      </c>
      <c r="H102" s="377">
        <v>1.49</v>
      </c>
    </row>
    <row r="103" spans="2:10" ht="16.5" customHeight="1" x14ac:dyDescent="0.25">
      <c r="B103" s="373" t="s">
        <v>449</v>
      </c>
      <c r="C103" s="374"/>
      <c r="D103" s="374"/>
      <c r="E103" s="375">
        <v>8.89</v>
      </c>
      <c r="F103" s="779"/>
      <c r="G103" s="376" t="s">
        <v>120</v>
      </c>
      <c r="H103" s="377">
        <v>2.4900000000000002</v>
      </c>
    </row>
    <row r="104" spans="2:10" ht="16.5" customHeight="1" x14ac:dyDescent="0.25">
      <c r="B104" s="373" t="s">
        <v>448</v>
      </c>
      <c r="C104" s="374"/>
      <c r="D104" s="374"/>
      <c r="E104" s="375">
        <v>9.98</v>
      </c>
      <c r="F104" s="779"/>
      <c r="G104" s="376" t="s">
        <v>296</v>
      </c>
      <c r="H104" s="377">
        <v>3.49</v>
      </c>
    </row>
    <row r="105" spans="2:10" ht="16.5" customHeight="1" x14ac:dyDescent="0.25">
      <c r="B105" s="378" t="s">
        <v>494</v>
      </c>
      <c r="C105" s="374"/>
      <c r="D105" s="374"/>
      <c r="E105" s="375">
        <v>15.27</v>
      </c>
      <c r="F105" s="779"/>
      <c r="G105" s="376" t="s">
        <v>114</v>
      </c>
      <c r="H105" s="377">
        <v>3.99</v>
      </c>
    </row>
    <row r="106" spans="2:10" ht="16.5" customHeight="1" x14ac:dyDescent="0.25">
      <c r="B106" s="379" t="s">
        <v>453</v>
      </c>
      <c r="C106" s="374"/>
      <c r="D106" s="374"/>
      <c r="E106" s="375">
        <v>3.98</v>
      </c>
      <c r="F106" s="779"/>
      <c r="G106" s="376" t="s">
        <v>115</v>
      </c>
      <c r="H106" s="377">
        <v>3.99</v>
      </c>
    </row>
    <row r="107" spans="2:10" ht="16.5" customHeight="1" x14ac:dyDescent="0.25">
      <c r="B107" s="373" t="s">
        <v>447</v>
      </c>
      <c r="C107" s="374"/>
      <c r="D107" s="374"/>
      <c r="E107" s="375">
        <v>6.98</v>
      </c>
      <c r="F107" s="779"/>
      <c r="G107" s="376" t="s">
        <v>125</v>
      </c>
      <c r="H107" s="377">
        <v>1.38</v>
      </c>
    </row>
    <row r="108" spans="2:10" ht="20.25" customHeight="1" x14ac:dyDescent="0.25">
      <c r="B108" s="373" t="s">
        <v>346</v>
      </c>
      <c r="C108" s="374"/>
      <c r="D108" s="374"/>
      <c r="E108" s="375">
        <v>8.2799999999999994</v>
      </c>
      <c r="F108" s="779"/>
      <c r="G108" s="376" t="s">
        <v>116</v>
      </c>
      <c r="H108" s="377">
        <v>3.99</v>
      </c>
    </row>
    <row r="109" spans="2:10" ht="18.75" customHeight="1" x14ac:dyDescent="0.25">
      <c r="B109" s="373" t="s">
        <v>493</v>
      </c>
      <c r="C109" s="374"/>
      <c r="D109" s="374"/>
      <c r="E109" s="375">
        <v>10.89</v>
      </c>
      <c r="F109" s="779"/>
      <c r="G109" s="376" t="s">
        <v>123</v>
      </c>
      <c r="H109" s="377">
        <v>2.69</v>
      </c>
    </row>
    <row r="110" spans="2:10" ht="16.5" customHeight="1" x14ac:dyDescent="0.25">
      <c r="B110" s="373" t="s">
        <v>529</v>
      </c>
      <c r="C110" s="374"/>
      <c r="D110" s="374"/>
      <c r="E110" s="375">
        <v>3.98</v>
      </c>
      <c r="F110" s="779"/>
      <c r="G110" s="376" t="s">
        <v>295</v>
      </c>
      <c r="H110" s="377">
        <v>3.99</v>
      </c>
    </row>
    <row r="111" spans="2:10" ht="16.5" customHeight="1" x14ac:dyDescent="0.25">
      <c r="B111" s="373" t="s">
        <v>530</v>
      </c>
      <c r="C111" s="374"/>
      <c r="D111" s="374"/>
      <c r="E111" s="375">
        <v>9.98</v>
      </c>
      <c r="F111" s="779"/>
      <c r="G111" s="376" t="s">
        <v>437</v>
      </c>
      <c r="H111" s="377">
        <v>6.49</v>
      </c>
    </row>
    <row r="112" spans="2:10" ht="16.5" customHeight="1" x14ac:dyDescent="0.25">
      <c r="B112" s="373" t="s">
        <v>452</v>
      </c>
      <c r="C112" s="374"/>
      <c r="D112" s="374"/>
      <c r="E112" s="375">
        <v>3.99</v>
      </c>
      <c r="F112" s="779"/>
      <c r="G112" s="376" t="s">
        <v>443</v>
      </c>
      <c r="H112" s="377">
        <v>4.99</v>
      </c>
    </row>
    <row r="113" spans="2:9" ht="16.5" customHeight="1" x14ac:dyDescent="0.25">
      <c r="B113" s="373" t="s">
        <v>328</v>
      </c>
      <c r="C113" s="374"/>
      <c r="D113" s="374"/>
      <c r="E113" s="375">
        <v>6.99</v>
      </c>
      <c r="F113" s="779"/>
      <c r="G113" s="376" t="s">
        <v>198</v>
      </c>
      <c r="H113" s="377">
        <v>5.99</v>
      </c>
    </row>
    <row r="114" spans="2:9" ht="16.5" customHeight="1" x14ac:dyDescent="0.25">
      <c r="B114" s="373" t="s">
        <v>329</v>
      </c>
      <c r="C114" s="374"/>
      <c r="D114" s="374"/>
      <c r="E114" s="375">
        <v>10.89</v>
      </c>
      <c r="F114" s="779"/>
      <c r="G114" s="376"/>
      <c r="H114" s="377"/>
    </row>
    <row r="115" spans="2:9" ht="16.5" customHeight="1" x14ac:dyDescent="0.25">
      <c r="B115" s="381" t="s">
        <v>513</v>
      </c>
      <c r="C115" s="382"/>
      <c r="D115" s="382"/>
      <c r="E115" s="383">
        <v>26.9</v>
      </c>
      <c r="F115" s="779"/>
      <c r="G115" s="380"/>
      <c r="H115" s="377"/>
      <c r="I115" s="356"/>
    </row>
    <row r="116" spans="2:9" ht="16.5" customHeight="1" thickBot="1" x14ac:dyDescent="0.3">
      <c r="B116" s="381" t="s">
        <v>514</v>
      </c>
      <c r="C116" s="382"/>
      <c r="D116" s="382"/>
      <c r="E116" s="383">
        <v>0.49</v>
      </c>
      <c r="F116" s="779"/>
      <c r="G116" s="380"/>
      <c r="H116" s="377"/>
      <c r="I116" s="356"/>
    </row>
    <row r="117" spans="2:9" ht="16.5" customHeight="1" thickBot="1" x14ac:dyDescent="0.3">
      <c r="B117" s="381"/>
      <c r="C117" s="382"/>
      <c r="D117" s="382"/>
      <c r="E117" s="383"/>
      <c r="F117" s="779"/>
      <c r="G117" s="384" t="s">
        <v>170</v>
      </c>
      <c r="H117" s="385"/>
      <c r="I117" s="356"/>
    </row>
    <row r="118" spans="2:9" ht="16.5" customHeight="1" x14ac:dyDescent="0.25">
      <c r="B118" s="754" t="s">
        <v>434</v>
      </c>
      <c r="C118" s="780"/>
      <c r="D118" s="780"/>
      <c r="E118" s="755"/>
      <c r="F118" s="779"/>
      <c r="G118" s="376" t="s">
        <v>207</v>
      </c>
      <c r="H118" s="386">
        <v>8.99</v>
      </c>
      <c r="I118" s="357"/>
    </row>
    <row r="119" spans="2:9" ht="16.5" customHeight="1" x14ac:dyDescent="0.25">
      <c r="B119" s="376" t="s">
        <v>290</v>
      </c>
      <c r="C119" s="374"/>
      <c r="D119" s="374"/>
      <c r="E119" s="375">
        <v>2.4900000000000002</v>
      </c>
      <c r="F119" s="779"/>
      <c r="G119" s="378" t="s">
        <v>339</v>
      </c>
      <c r="H119" s="386">
        <v>14.9</v>
      </c>
      <c r="I119" s="357"/>
    </row>
    <row r="120" spans="2:9" ht="16.5" customHeight="1" x14ac:dyDescent="0.25">
      <c r="B120" s="376" t="s">
        <v>202</v>
      </c>
      <c r="C120" s="374"/>
      <c r="D120" s="374"/>
      <c r="E120" s="375">
        <v>3.5</v>
      </c>
      <c r="F120" s="779"/>
      <c r="G120" s="378" t="s">
        <v>459</v>
      </c>
      <c r="H120" s="386">
        <v>16</v>
      </c>
      <c r="I120" s="357"/>
    </row>
    <row r="121" spans="2:9" ht="16.5" customHeight="1" x14ac:dyDescent="0.25">
      <c r="B121" s="376" t="s">
        <v>111</v>
      </c>
      <c r="C121" s="374"/>
      <c r="D121" s="374"/>
      <c r="E121" s="375">
        <v>3.99</v>
      </c>
      <c r="F121" s="779"/>
      <c r="G121" s="376" t="s">
        <v>208</v>
      </c>
      <c r="H121" s="386">
        <v>5.5</v>
      </c>
      <c r="I121" s="357"/>
    </row>
    <row r="122" spans="2:9" ht="16.5" customHeight="1" x14ac:dyDescent="0.25">
      <c r="B122" s="376" t="s">
        <v>171</v>
      </c>
      <c r="C122" s="374"/>
      <c r="D122" s="374"/>
      <c r="E122" s="375">
        <v>1.99</v>
      </c>
      <c r="F122" s="779"/>
      <c r="G122" s="379" t="s">
        <v>473</v>
      </c>
      <c r="H122" s="386">
        <v>1.49</v>
      </c>
      <c r="I122" s="357"/>
    </row>
    <row r="123" spans="2:9" ht="16.5" customHeight="1" x14ac:dyDescent="0.25">
      <c r="B123" s="376" t="s">
        <v>163</v>
      </c>
      <c r="C123" s="374"/>
      <c r="D123" s="374"/>
      <c r="E123" s="375">
        <v>1.49</v>
      </c>
      <c r="F123" s="779"/>
      <c r="G123" s="379" t="s">
        <v>474</v>
      </c>
      <c r="H123" s="386">
        <v>2.89</v>
      </c>
      <c r="I123" s="357"/>
    </row>
    <row r="124" spans="2:9" ht="16.5" customHeight="1" x14ac:dyDescent="0.25">
      <c r="B124" s="376" t="s">
        <v>457</v>
      </c>
      <c r="C124" s="374"/>
      <c r="D124" s="374"/>
      <c r="E124" s="375">
        <v>1.48</v>
      </c>
      <c r="F124" s="779"/>
      <c r="G124" s="387" t="s">
        <v>458</v>
      </c>
      <c r="H124" s="386">
        <v>2.89</v>
      </c>
      <c r="I124" s="357"/>
    </row>
    <row r="125" spans="2:9" ht="16.5" customHeight="1" x14ac:dyDescent="0.25">
      <c r="B125" s="376" t="s">
        <v>222</v>
      </c>
      <c r="C125" s="374"/>
      <c r="D125" s="374"/>
      <c r="E125" s="375">
        <v>2.4900000000000002</v>
      </c>
      <c r="F125" s="779"/>
      <c r="G125" s="376" t="s">
        <v>217</v>
      </c>
      <c r="H125" s="386">
        <v>5.99</v>
      </c>
      <c r="I125" s="357"/>
    </row>
    <row r="126" spans="2:9" ht="16.5" customHeight="1" x14ac:dyDescent="0.25">
      <c r="B126" s="376" t="s">
        <v>199</v>
      </c>
      <c r="C126" s="374"/>
      <c r="D126" s="374"/>
      <c r="E126" s="375">
        <v>3.29</v>
      </c>
      <c r="F126" s="779"/>
      <c r="G126" s="387" t="s">
        <v>438</v>
      </c>
      <c r="H126" s="386">
        <v>2.29</v>
      </c>
      <c r="I126" s="357"/>
    </row>
    <row r="127" spans="2:9" ht="16.5" customHeight="1" x14ac:dyDescent="0.25">
      <c r="B127" s="376" t="s">
        <v>204</v>
      </c>
      <c r="C127" s="374"/>
      <c r="D127" s="374"/>
      <c r="E127" s="375">
        <v>2.99</v>
      </c>
      <c r="F127" s="779"/>
      <c r="G127" s="378" t="s">
        <v>350</v>
      </c>
      <c r="H127" s="386">
        <v>2.99</v>
      </c>
      <c r="I127" s="357"/>
    </row>
    <row r="128" spans="2:9" ht="16.5" customHeight="1" x14ac:dyDescent="0.25">
      <c r="B128" s="376" t="s">
        <v>215</v>
      </c>
      <c r="C128" s="374"/>
      <c r="D128" s="374"/>
      <c r="E128" s="375">
        <v>5.99</v>
      </c>
      <c r="F128" s="779"/>
      <c r="G128" s="378" t="s">
        <v>119</v>
      </c>
      <c r="H128" s="386">
        <v>2.79</v>
      </c>
      <c r="I128" s="357"/>
    </row>
    <row r="129" spans="2:9" ht="16.5" customHeight="1" x14ac:dyDescent="0.25">
      <c r="B129" s="376" t="s">
        <v>293</v>
      </c>
      <c r="C129" s="374"/>
      <c r="D129" s="374"/>
      <c r="E129" s="375">
        <v>5.99</v>
      </c>
      <c r="F129" s="779"/>
      <c r="G129" s="379" t="s">
        <v>487</v>
      </c>
      <c r="H129" s="386">
        <v>1.99</v>
      </c>
      <c r="I129" s="357"/>
    </row>
    <row r="130" spans="2:9" ht="16.5" customHeight="1" x14ac:dyDescent="0.25">
      <c r="B130" s="376" t="s">
        <v>205</v>
      </c>
      <c r="C130" s="374"/>
      <c r="D130" s="374"/>
      <c r="E130" s="375">
        <v>2.58</v>
      </c>
      <c r="F130" s="779"/>
      <c r="G130" s="379" t="s">
        <v>488</v>
      </c>
      <c r="H130" s="386">
        <v>2.99</v>
      </c>
      <c r="I130" s="357"/>
    </row>
    <row r="131" spans="2:9" ht="16.5" customHeight="1" x14ac:dyDescent="0.25">
      <c r="B131" s="376" t="s">
        <v>466</v>
      </c>
      <c r="C131" s="374"/>
      <c r="D131" s="374"/>
      <c r="E131" s="375">
        <v>1.99</v>
      </c>
      <c r="F131" s="779"/>
      <c r="G131" s="380"/>
      <c r="H131" s="388"/>
      <c r="I131" s="357"/>
    </row>
    <row r="132" spans="2:9" ht="16.5" customHeight="1" x14ac:dyDescent="0.25">
      <c r="B132" s="389" t="s">
        <v>435</v>
      </c>
      <c r="C132" s="390"/>
      <c r="D132" s="390"/>
      <c r="E132" s="391">
        <v>1.99</v>
      </c>
      <c r="F132" s="779"/>
      <c r="G132" s="392" t="s">
        <v>455</v>
      </c>
      <c r="H132" s="393"/>
      <c r="I132" s="357"/>
    </row>
    <row r="133" spans="2:9" ht="16.5" customHeight="1" x14ac:dyDescent="0.25">
      <c r="B133" s="376" t="s">
        <v>200</v>
      </c>
      <c r="C133" s="374"/>
      <c r="D133" s="374"/>
      <c r="E133" s="375">
        <v>5.49</v>
      </c>
      <c r="F133" s="779"/>
      <c r="G133" s="387" t="s">
        <v>454</v>
      </c>
      <c r="H133" s="394">
        <v>4.99</v>
      </c>
      <c r="I133" s="357"/>
    </row>
    <row r="134" spans="2:9" ht="16.5" customHeight="1" x14ac:dyDescent="0.25">
      <c r="B134" s="376" t="s">
        <v>289</v>
      </c>
      <c r="C134" s="374"/>
      <c r="D134" s="374"/>
      <c r="E134" s="375">
        <v>1.99</v>
      </c>
      <c r="F134" s="779"/>
      <c r="G134" s="379" t="s">
        <v>403</v>
      </c>
      <c r="H134" s="386">
        <v>8.99</v>
      </c>
      <c r="I134" s="357"/>
    </row>
    <row r="135" spans="2:9" ht="16.5" customHeight="1" x14ac:dyDescent="0.25">
      <c r="B135" s="376" t="s">
        <v>436</v>
      </c>
      <c r="C135" s="374"/>
      <c r="D135" s="374"/>
      <c r="E135" s="375">
        <v>5.59</v>
      </c>
      <c r="F135" s="779"/>
      <c r="G135" s="379" t="s">
        <v>430</v>
      </c>
      <c r="H135" s="395">
        <v>5.99</v>
      </c>
      <c r="I135" s="357"/>
    </row>
    <row r="136" spans="2:9" ht="16.5" customHeight="1" x14ac:dyDescent="0.25">
      <c r="B136" s="376" t="s">
        <v>206</v>
      </c>
      <c r="C136" s="374"/>
      <c r="D136" s="374"/>
      <c r="E136" s="375">
        <v>2.99</v>
      </c>
      <c r="F136" s="779"/>
      <c r="G136" s="379" t="s">
        <v>431</v>
      </c>
      <c r="H136" s="386">
        <v>17.989999999999998</v>
      </c>
      <c r="I136" s="270"/>
    </row>
    <row r="137" spans="2:9" ht="16.5" customHeight="1" x14ac:dyDescent="0.25">
      <c r="B137" s="376" t="s">
        <v>477</v>
      </c>
      <c r="C137" s="374"/>
      <c r="D137" s="374"/>
      <c r="E137" s="375">
        <v>3.99</v>
      </c>
      <c r="F137" s="779"/>
      <c r="G137" s="379" t="s">
        <v>489</v>
      </c>
      <c r="H137" s="386">
        <v>2.59</v>
      </c>
      <c r="I137" s="270"/>
    </row>
    <row r="138" spans="2:9" ht="16.5" customHeight="1" x14ac:dyDescent="0.25">
      <c r="B138" s="376" t="s">
        <v>201</v>
      </c>
      <c r="C138" s="374"/>
      <c r="D138" s="374"/>
      <c r="E138" s="375">
        <v>2.99</v>
      </c>
      <c r="F138" s="779"/>
      <c r="G138" s="373" t="s">
        <v>402</v>
      </c>
      <c r="H138" s="394">
        <v>3.99</v>
      </c>
      <c r="I138" s="270"/>
    </row>
    <row r="139" spans="2:9" ht="16.5" customHeight="1" thickBot="1" x14ac:dyDescent="0.3">
      <c r="B139" s="376" t="s">
        <v>286</v>
      </c>
      <c r="C139" s="374"/>
      <c r="D139" s="374"/>
      <c r="E139" s="375">
        <v>11.98</v>
      </c>
      <c r="F139" s="779"/>
      <c r="G139" s="380" t="s">
        <v>531</v>
      </c>
      <c r="H139" s="442">
        <v>5.4</v>
      </c>
      <c r="I139" s="270"/>
    </row>
    <row r="140" spans="2:9" ht="16.5" customHeight="1" x14ac:dyDescent="0.25">
      <c r="B140" s="396" t="s">
        <v>467</v>
      </c>
      <c r="C140" s="382"/>
      <c r="D140" s="382"/>
      <c r="E140" s="383">
        <v>1.99</v>
      </c>
      <c r="F140" s="779"/>
      <c r="G140" s="776" t="s">
        <v>192</v>
      </c>
      <c r="H140" s="777"/>
      <c r="I140" s="270"/>
    </row>
    <row r="141" spans="2:9" ht="16.5" customHeight="1" x14ac:dyDescent="0.25">
      <c r="B141" s="396" t="s">
        <v>165</v>
      </c>
      <c r="C141" s="382"/>
      <c r="D141" s="382"/>
      <c r="E141" s="383">
        <v>1.99</v>
      </c>
      <c r="F141" s="779"/>
      <c r="G141" s="397" t="s">
        <v>517</v>
      </c>
      <c r="H141" s="377">
        <v>18</v>
      </c>
      <c r="I141" s="270"/>
    </row>
    <row r="142" spans="2:9" ht="16.5" customHeight="1" x14ac:dyDescent="0.25">
      <c r="B142" s="396" t="s">
        <v>456</v>
      </c>
      <c r="C142" s="382"/>
      <c r="D142" s="382"/>
      <c r="E142" s="383">
        <v>1.49</v>
      </c>
      <c r="F142" s="779"/>
      <c r="G142" s="398" t="s">
        <v>516</v>
      </c>
      <c r="H142" s="377">
        <v>18.5</v>
      </c>
      <c r="I142" s="270"/>
    </row>
    <row r="143" spans="2:9" ht="16.5" customHeight="1" x14ac:dyDescent="0.25">
      <c r="B143" s="396" t="s">
        <v>166</v>
      </c>
      <c r="C143" s="382"/>
      <c r="D143" s="382"/>
      <c r="E143" s="383">
        <v>2.48</v>
      </c>
      <c r="F143" s="779"/>
      <c r="G143" s="398" t="s">
        <v>515</v>
      </c>
      <c r="H143" s="377">
        <v>12</v>
      </c>
      <c r="I143" s="270"/>
    </row>
    <row r="144" spans="2:9" ht="16.5" customHeight="1" x14ac:dyDescent="0.25">
      <c r="B144" s="396" t="s">
        <v>291</v>
      </c>
      <c r="C144" s="382"/>
      <c r="D144" s="382"/>
      <c r="E144" s="383">
        <v>9.9</v>
      </c>
      <c r="F144" s="779"/>
      <c r="G144" s="420" t="s">
        <v>528</v>
      </c>
      <c r="H144" s="377">
        <v>12</v>
      </c>
      <c r="I144" s="270"/>
    </row>
    <row r="145" spans="2:9" ht="16.5" customHeight="1" thickBot="1" x14ac:dyDescent="0.3">
      <c r="B145" s="399"/>
      <c r="C145" s="400"/>
      <c r="D145" s="400"/>
      <c r="E145" s="401"/>
      <c r="F145" s="779"/>
      <c r="G145" s="402"/>
      <c r="H145" s="403"/>
      <c r="I145" s="270"/>
    </row>
    <row r="146" spans="2:9" ht="16.5" customHeight="1" thickBot="1" x14ac:dyDescent="0.3">
      <c r="B146" s="404"/>
      <c r="C146" s="405"/>
      <c r="D146" s="405"/>
      <c r="E146" s="406"/>
      <c r="F146" s="407"/>
      <c r="G146" s="404"/>
      <c r="H146" s="405"/>
    </row>
    <row r="147" spans="2:9" ht="20.100000000000001" customHeight="1" thickBot="1" x14ac:dyDescent="0.3">
      <c r="B147" s="764" t="s">
        <v>432</v>
      </c>
      <c r="C147" s="765"/>
      <c r="D147" s="765"/>
      <c r="E147" s="765"/>
      <c r="F147" s="765"/>
      <c r="G147" s="765"/>
      <c r="H147" s="766"/>
    </row>
    <row r="148" spans="2:9" ht="20.100000000000001" customHeight="1" x14ac:dyDescent="0.25">
      <c r="B148" s="408" t="s">
        <v>307</v>
      </c>
      <c r="C148" s="409"/>
      <c r="D148" s="410"/>
      <c r="E148" s="411">
        <v>19.989999999999998</v>
      </c>
      <c r="F148" s="404"/>
      <c r="G148" s="408" t="s">
        <v>84</v>
      </c>
      <c r="H148" s="412">
        <v>8</v>
      </c>
      <c r="I148" s="359"/>
    </row>
    <row r="149" spans="2:9" ht="20.100000000000001" customHeight="1" x14ac:dyDescent="0.25">
      <c r="B149" s="397" t="s">
        <v>299</v>
      </c>
      <c r="C149" s="413"/>
      <c r="D149" s="413"/>
      <c r="E149" s="414">
        <v>18.899999999999999</v>
      </c>
      <c r="F149" s="404"/>
      <c r="G149" s="397" t="s">
        <v>312</v>
      </c>
      <c r="H149" s="415">
        <v>5.99</v>
      </c>
      <c r="I149" s="359"/>
    </row>
    <row r="150" spans="2:9" ht="20.100000000000001" customHeight="1" x14ac:dyDescent="0.25">
      <c r="B150" s="397" t="s">
        <v>85</v>
      </c>
      <c r="C150" s="416"/>
      <c r="D150" s="413"/>
      <c r="E150" s="417">
        <v>9.9</v>
      </c>
      <c r="F150" s="404"/>
      <c r="G150" s="397" t="s">
        <v>313</v>
      </c>
      <c r="H150" s="415">
        <v>1.69</v>
      </c>
      <c r="I150" s="359"/>
    </row>
    <row r="151" spans="2:9" ht="20.100000000000001" customHeight="1" x14ac:dyDescent="0.25">
      <c r="B151" s="397" t="s">
        <v>149</v>
      </c>
      <c r="C151" s="416"/>
      <c r="D151" s="413"/>
      <c r="E151" s="417">
        <v>17.899999999999999</v>
      </c>
      <c r="F151" s="404"/>
      <c r="G151" s="378" t="s">
        <v>137</v>
      </c>
      <c r="H151" s="415">
        <v>14</v>
      </c>
      <c r="I151" s="359"/>
    </row>
    <row r="152" spans="2:9" ht="20.100000000000001" customHeight="1" x14ac:dyDescent="0.25">
      <c r="B152" s="397" t="s">
        <v>224</v>
      </c>
      <c r="C152" s="416"/>
      <c r="D152" s="413"/>
      <c r="E152" s="417">
        <v>11.9</v>
      </c>
      <c r="F152" s="404"/>
      <c r="G152" s="397" t="s">
        <v>302</v>
      </c>
      <c r="H152" s="415">
        <v>10.9</v>
      </c>
      <c r="I152" s="359"/>
    </row>
    <row r="153" spans="2:9" ht="20.100000000000001" customHeight="1" x14ac:dyDescent="0.25">
      <c r="B153" s="397" t="s">
        <v>283</v>
      </c>
      <c r="C153" s="413"/>
      <c r="D153" s="413"/>
      <c r="E153" s="414">
        <v>15.9</v>
      </c>
      <c r="F153" s="404"/>
      <c r="G153" s="378" t="s">
        <v>138</v>
      </c>
      <c r="H153" s="415">
        <v>12.9</v>
      </c>
      <c r="I153" s="359"/>
    </row>
    <row r="154" spans="2:9" ht="20.100000000000001" customHeight="1" x14ac:dyDescent="0.25">
      <c r="B154" s="397" t="s">
        <v>309</v>
      </c>
      <c r="C154" s="413"/>
      <c r="D154" s="413"/>
      <c r="E154" s="414">
        <v>15.9</v>
      </c>
      <c r="F154" s="404"/>
      <c r="G154" s="378" t="s">
        <v>347</v>
      </c>
      <c r="H154" s="415">
        <v>12.9</v>
      </c>
      <c r="I154" s="359"/>
    </row>
    <row r="155" spans="2:9" ht="20.100000000000001" customHeight="1" x14ac:dyDescent="0.25">
      <c r="B155" s="397" t="s">
        <v>318</v>
      </c>
      <c r="C155" s="413"/>
      <c r="D155" s="413"/>
      <c r="E155" s="414">
        <v>11.98</v>
      </c>
      <c r="F155" s="404"/>
      <c r="G155" s="397" t="s">
        <v>87</v>
      </c>
      <c r="H155" s="418">
        <v>10.98</v>
      </c>
      <c r="I155" s="359"/>
    </row>
    <row r="156" spans="2:9" ht="20.100000000000001" customHeight="1" x14ac:dyDescent="0.25">
      <c r="B156" s="397" t="s">
        <v>308</v>
      </c>
      <c r="C156" s="413"/>
      <c r="D156" s="413"/>
      <c r="E156" s="415">
        <v>12.8</v>
      </c>
      <c r="F156" s="404"/>
      <c r="G156" s="397" t="s">
        <v>167</v>
      </c>
      <c r="H156" s="418">
        <v>6.9</v>
      </c>
      <c r="I156" s="359"/>
    </row>
    <row r="157" spans="2:9" ht="20.100000000000001" customHeight="1" x14ac:dyDescent="0.25">
      <c r="B157" s="397" t="s">
        <v>187</v>
      </c>
      <c r="C157" s="416"/>
      <c r="D157" s="413"/>
      <c r="E157" s="418">
        <v>5.99</v>
      </c>
      <c r="F157" s="404"/>
      <c r="G157" s="397" t="s">
        <v>148</v>
      </c>
      <c r="H157" s="418">
        <v>14.9</v>
      </c>
      <c r="I157" s="359"/>
    </row>
    <row r="158" spans="2:9" ht="20.100000000000001" customHeight="1" x14ac:dyDescent="0.25">
      <c r="B158" s="397" t="s">
        <v>315</v>
      </c>
      <c r="C158" s="413"/>
      <c r="D158" s="413"/>
      <c r="E158" s="415">
        <v>4.99</v>
      </c>
      <c r="F158" s="404"/>
      <c r="G158" s="397" t="s">
        <v>305</v>
      </c>
      <c r="H158" s="415">
        <v>12.1</v>
      </c>
      <c r="I158" s="359"/>
    </row>
    <row r="159" spans="2:9" ht="20.100000000000001" customHeight="1" x14ac:dyDescent="0.25">
      <c r="B159" s="397" t="s">
        <v>86</v>
      </c>
      <c r="C159" s="416"/>
      <c r="D159" s="413"/>
      <c r="E159" s="418">
        <v>19.899999999999999</v>
      </c>
      <c r="F159" s="404"/>
      <c r="G159" s="397" t="s">
        <v>497</v>
      </c>
      <c r="H159" s="418">
        <v>12.98</v>
      </c>
      <c r="I159" s="359"/>
    </row>
    <row r="160" spans="2:9" ht="16.5" customHeight="1" x14ac:dyDescent="0.25">
      <c r="B160" s="397" t="s">
        <v>132</v>
      </c>
      <c r="C160" s="413"/>
      <c r="D160" s="413"/>
      <c r="E160" s="415">
        <v>6.99</v>
      </c>
      <c r="F160" s="404"/>
      <c r="G160" s="397" t="s">
        <v>152</v>
      </c>
      <c r="H160" s="418">
        <v>7.99</v>
      </c>
      <c r="I160" s="359"/>
    </row>
    <row r="161" spans="2:9" ht="45" customHeight="1" x14ac:dyDescent="0.25">
      <c r="B161" s="397" t="s">
        <v>306</v>
      </c>
      <c r="C161" s="413"/>
      <c r="D161" s="413"/>
      <c r="E161" s="415">
        <v>14.9</v>
      </c>
      <c r="F161" s="404"/>
      <c r="G161" s="424" t="s">
        <v>625</v>
      </c>
      <c r="H161" s="419">
        <v>16</v>
      </c>
      <c r="I161" s="359"/>
    </row>
    <row r="162" spans="2:9" ht="20.100000000000001" customHeight="1" x14ac:dyDescent="0.25">
      <c r="B162" s="397" t="s">
        <v>303</v>
      </c>
      <c r="C162" s="413"/>
      <c r="D162" s="413"/>
      <c r="E162" s="415">
        <v>2.9</v>
      </c>
      <c r="F162" s="404"/>
      <c r="G162" s="397" t="s">
        <v>311</v>
      </c>
      <c r="H162" s="415">
        <v>4.9800000000000004</v>
      </c>
      <c r="I162" s="359"/>
    </row>
    <row r="163" spans="2:9" ht="20.100000000000001" customHeight="1" x14ac:dyDescent="0.25">
      <c r="B163" s="397" t="s">
        <v>310</v>
      </c>
      <c r="C163" s="413"/>
      <c r="D163" s="413"/>
      <c r="E163" s="415">
        <v>2.99</v>
      </c>
      <c r="F163" s="404"/>
      <c r="G163" s="397" t="s">
        <v>317</v>
      </c>
      <c r="H163" s="415">
        <v>9.9</v>
      </c>
      <c r="I163" s="359"/>
    </row>
    <row r="164" spans="2:9" ht="20.100000000000001" customHeight="1" x14ac:dyDescent="0.25">
      <c r="B164" s="397" t="s">
        <v>223</v>
      </c>
      <c r="C164" s="416"/>
      <c r="D164" s="413"/>
      <c r="E164" s="418">
        <v>9.9</v>
      </c>
      <c r="F164" s="404"/>
      <c r="G164" s="420" t="s">
        <v>316</v>
      </c>
      <c r="H164" s="415">
        <v>16.899999999999999</v>
      </c>
      <c r="I164" s="359"/>
    </row>
    <row r="165" spans="2:9" ht="20.100000000000001" customHeight="1" x14ac:dyDescent="0.25">
      <c r="B165" s="397" t="s">
        <v>300</v>
      </c>
      <c r="C165" s="413"/>
      <c r="D165" s="413"/>
      <c r="E165" s="415">
        <v>4.49</v>
      </c>
      <c r="F165" s="404"/>
      <c r="G165" s="397" t="s">
        <v>284</v>
      </c>
      <c r="H165" s="418">
        <v>5.98</v>
      </c>
      <c r="I165" s="359"/>
    </row>
    <row r="166" spans="2:9" ht="20.100000000000001" customHeight="1" thickBot="1" x14ac:dyDescent="0.3">
      <c r="B166" s="397" t="s">
        <v>298</v>
      </c>
      <c r="C166" s="413"/>
      <c r="D166" s="413"/>
      <c r="E166" s="415">
        <v>13.9</v>
      </c>
      <c r="F166" s="404"/>
      <c r="G166" s="421" t="s">
        <v>304</v>
      </c>
      <c r="H166" s="422">
        <v>5.99</v>
      </c>
      <c r="I166" s="359"/>
    </row>
    <row r="167" spans="2:9" ht="20.100000000000001" customHeight="1" x14ac:dyDescent="0.25">
      <c r="B167" s="397" t="s">
        <v>301</v>
      </c>
      <c r="C167" s="413"/>
      <c r="D167" s="413"/>
      <c r="E167" s="415">
        <v>10.9</v>
      </c>
      <c r="F167" s="404"/>
      <c r="G167" s="767" t="s">
        <v>532</v>
      </c>
      <c r="H167" s="767"/>
      <c r="I167" s="359"/>
    </row>
    <row r="168" spans="2:9" ht="20.100000000000001" customHeight="1" x14ac:dyDescent="0.25">
      <c r="B168" s="398" t="s">
        <v>314</v>
      </c>
      <c r="C168" s="413"/>
      <c r="D168" s="413"/>
      <c r="E168" s="415">
        <v>18.899999999999999</v>
      </c>
      <c r="F168" s="404"/>
      <c r="G168" s="443"/>
      <c r="H168" s="443"/>
      <c r="I168" s="359"/>
    </row>
    <row r="169" spans="2:9" ht="20.100000000000001" customHeight="1" thickBot="1" x14ac:dyDescent="0.3">
      <c r="B169" s="421" t="s">
        <v>533</v>
      </c>
      <c r="C169" s="423"/>
      <c r="D169" s="423"/>
      <c r="E169" s="422"/>
      <c r="F169" s="404"/>
      <c r="I169" s="349"/>
    </row>
    <row r="170" spans="2:9" ht="20.100000000000001" customHeight="1" x14ac:dyDescent="0.25">
      <c r="B170" s="404"/>
      <c r="C170" s="404"/>
      <c r="D170" s="404"/>
      <c r="E170" s="404"/>
      <c r="F170" s="404"/>
      <c r="G170" s="404"/>
      <c r="H170" s="405"/>
      <c r="I170" s="349"/>
    </row>
    <row r="171" spans="2:9" ht="20.100000000000001" customHeight="1" x14ac:dyDescent="0.25">
      <c r="C171" s="345"/>
      <c r="D171" s="345"/>
      <c r="E171" s="345"/>
      <c r="I171" s="349"/>
    </row>
    <row r="172" spans="2:9" ht="20.100000000000001" customHeight="1" x14ac:dyDescent="0.25">
      <c r="C172" s="345"/>
      <c r="D172" s="345"/>
      <c r="E172" s="345"/>
      <c r="I172" s="349"/>
    </row>
    <row r="173" spans="2:9" ht="20.100000000000001" customHeight="1" x14ac:dyDescent="0.25">
      <c r="C173" s="345"/>
      <c r="D173" s="345"/>
      <c r="E173" s="345"/>
      <c r="I173" s="349"/>
    </row>
    <row r="174" spans="2:9" ht="20.100000000000001" customHeight="1" x14ac:dyDescent="0.25">
      <c r="C174" s="345"/>
      <c r="D174" s="345"/>
      <c r="E174" s="345"/>
    </row>
    <row r="175" spans="2:9" ht="20.100000000000001" customHeight="1" x14ac:dyDescent="0.25">
      <c r="C175" s="345"/>
      <c r="D175" s="345"/>
      <c r="E175" s="345"/>
    </row>
    <row r="176" spans="2:9" ht="20.100000000000001" customHeight="1" x14ac:dyDescent="0.25">
      <c r="C176" s="345"/>
      <c r="D176" s="345"/>
      <c r="E176" s="345"/>
      <c r="G176" s="768"/>
      <c r="H176" s="768"/>
    </row>
    <row r="177" spans="3:5" ht="20.100000000000001" customHeight="1" x14ac:dyDescent="0.25">
      <c r="C177" s="345"/>
      <c r="D177" s="345"/>
      <c r="E177" s="345"/>
    </row>
    <row r="178" spans="3:5" ht="20.100000000000001" customHeight="1" x14ac:dyDescent="0.25">
      <c r="C178" s="345"/>
      <c r="D178" s="345"/>
      <c r="E178" s="345"/>
    </row>
    <row r="179" spans="3:5" ht="20.100000000000001" customHeight="1" x14ac:dyDescent="0.25">
      <c r="C179" s="345"/>
      <c r="D179" s="345"/>
      <c r="E179" s="345"/>
    </row>
    <row r="180" spans="3:5" ht="20.100000000000001" customHeight="1" x14ac:dyDescent="0.25">
      <c r="C180" s="345"/>
      <c r="D180" s="345"/>
      <c r="E180" s="345"/>
    </row>
    <row r="181" spans="3:5" ht="20.100000000000001" customHeight="1" x14ac:dyDescent="0.25">
      <c r="C181" s="345"/>
      <c r="D181" s="345"/>
      <c r="E181" s="345"/>
    </row>
    <row r="182" spans="3:5" ht="20.100000000000001" customHeight="1" x14ac:dyDescent="0.25">
      <c r="C182" s="345"/>
      <c r="D182" s="345"/>
      <c r="E182" s="345"/>
    </row>
    <row r="183" spans="3:5" ht="31.5" customHeight="1" x14ac:dyDescent="0.25">
      <c r="C183" s="345"/>
      <c r="D183" s="345"/>
      <c r="E183" s="345"/>
    </row>
    <row r="184" spans="3:5" ht="35.25" customHeight="1" x14ac:dyDescent="0.25">
      <c r="C184" s="345"/>
      <c r="D184" s="345"/>
      <c r="E184" s="345"/>
    </row>
    <row r="185" spans="3:5" ht="20.100000000000001" customHeight="1" x14ac:dyDescent="0.25">
      <c r="C185" s="345"/>
      <c r="D185" s="345"/>
      <c r="E185" s="345"/>
    </row>
    <row r="186" spans="3:5" ht="20.100000000000001" customHeight="1" x14ac:dyDescent="0.25">
      <c r="C186" s="345"/>
      <c r="D186" s="345"/>
      <c r="E186" s="345"/>
    </row>
    <row r="187" spans="3:5" ht="20.100000000000001" customHeight="1" x14ac:dyDescent="0.25">
      <c r="C187" s="345"/>
      <c r="D187" s="345"/>
      <c r="E187" s="345"/>
    </row>
    <row r="188" spans="3:5" ht="20.100000000000001" customHeight="1" x14ac:dyDescent="0.25">
      <c r="C188" s="345"/>
      <c r="D188" s="345"/>
      <c r="E188" s="345"/>
    </row>
    <row r="189" spans="3:5" ht="20.100000000000001" customHeight="1" x14ac:dyDescent="0.25">
      <c r="C189" s="345"/>
      <c r="D189" s="345"/>
      <c r="E189" s="345"/>
    </row>
    <row r="190" spans="3:5" ht="20.100000000000001" customHeight="1" x14ac:dyDescent="0.25">
      <c r="C190" s="345"/>
      <c r="D190" s="345"/>
      <c r="E190" s="345"/>
    </row>
    <row r="191" spans="3:5" ht="20.100000000000001" customHeight="1" x14ac:dyDescent="0.25">
      <c r="E191" s="366"/>
    </row>
    <row r="193" spans="2:9" ht="16.5" customHeight="1" x14ac:dyDescent="0.25">
      <c r="B193" s="576"/>
    </row>
    <row r="194" spans="2:9" ht="16.5" customHeight="1" x14ac:dyDescent="0.25">
      <c r="B194" s="577"/>
    </row>
    <row r="195" spans="2:9" ht="16.5" customHeight="1" x14ac:dyDescent="0.25">
      <c r="B195" s="578"/>
    </row>
    <row r="196" spans="2:9" ht="16.5" customHeight="1" x14ac:dyDescent="0.25">
      <c r="B196" s="578"/>
    </row>
    <row r="205" spans="2:9" ht="16.5" customHeight="1" x14ac:dyDescent="0.25">
      <c r="G205" s="759"/>
      <c r="H205" s="759"/>
      <c r="I205" s="759"/>
    </row>
    <row r="206" spans="2:9" ht="16.5" customHeight="1" x14ac:dyDescent="0.25">
      <c r="G206" s="579"/>
      <c r="H206" s="579"/>
      <c r="I206" s="580"/>
    </row>
    <row r="207" spans="2:9" ht="16.5" customHeight="1" x14ac:dyDescent="0.25">
      <c r="G207" s="759"/>
      <c r="H207" s="759"/>
      <c r="I207" s="759"/>
    </row>
    <row r="214" spans="7:12" ht="16.5" customHeight="1" x14ac:dyDescent="0.25">
      <c r="G214" s="581"/>
      <c r="H214" s="582"/>
      <c r="I214" s="581"/>
      <c r="J214" s="358"/>
      <c r="K214" s="358"/>
      <c r="L214" s="358"/>
    </row>
    <row r="215" spans="7:12" ht="16.5" customHeight="1" x14ac:dyDescent="0.25">
      <c r="G215" s="581"/>
      <c r="H215" s="582"/>
      <c r="I215" s="581"/>
      <c r="J215" s="358"/>
      <c r="K215" s="358"/>
      <c r="L215" s="358"/>
    </row>
    <row r="216" spans="7:12" ht="16.5" customHeight="1" x14ac:dyDescent="0.25">
      <c r="G216" s="581"/>
      <c r="H216" s="582"/>
      <c r="I216" s="581"/>
      <c r="J216" s="358"/>
      <c r="K216" s="358"/>
      <c r="L216" s="358"/>
    </row>
    <row r="217" spans="7:12" ht="16.5" customHeight="1" x14ac:dyDescent="0.25">
      <c r="G217" s="581"/>
      <c r="H217" s="582"/>
      <c r="I217" s="581"/>
      <c r="J217" s="358"/>
      <c r="K217" s="358"/>
      <c r="L217" s="358"/>
    </row>
    <row r="218" spans="7:12" ht="16.5" customHeight="1" x14ac:dyDescent="0.25">
      <c r="G218" s="581"/>
      <c r="H218" s="582"/>
      <c r="I218" s="581"/>
      <c r="J218" s="358"/>
      <c r="K218" s="358"/>
      <c r="L218" s="358"/>
    </row>
    <row r="219" spans="7:12" ht="16.5" customHeight="1" x14ac:dyDescent="0.25">
      <c r="G219" s="581"/>
      <c r="H219" s="582"/>
      <c r="I219" s="581"/>
      <c r="J219" s="358"/>
      <c r="K219" s="358"/>
      <c r="L219" s="358"/>
    </row>
    <row r="220" spans="7:12" ht="16.5" customHeight="1" x14ac:dyDescent="0.25">
      <c r="G220" s="581"/>
      <c r="H220" s="582"/>
      <c r="I220" s="581"/>
      <c r="J220" s="358"/>
      <c r="K220" s="358"/>
      <c r="L220" s="358"/>
    </row>
    <row r="221" spans="7:12" ht="16.5" customHeight="1" x14ac:dyDescent="0.25">
      <c r="G221" s="581"/>
      <c r="H221" s="582"/>
      <c r="I221" s="581"/>
      <c r="J221" s="358"/>
      <c r="K221" s="358"/>
      <c r="L221" s="358"/>
    </row>
    <row r="222" spans="7:12" ht="16.5" customHeight="1" x14ac:dyDescent="0.25">
      <c r="G222" s="581"/>
      <c r="H222" s="582"/>
      <c r="I222" s="581"/>
      <c r="J222" s="358"/>
      <c r="K222" s="358"/>
      <c r="L222" s="358"/>
    </row>
    <row r="223" spans="7:12" ht="16.5" customHeight="1" x14ac:dyDescent="0.25">
      <c r="G223" s="581"/>
      <c r="H223" s="582"/>
      <c r="I223" s="581"/>
      <c r="J223" s="358"/>
      <c r="K223" s="358"/>
      <c r="L223" s="358"/>
    </row>
    <row r="224" spans="7:12" ht="16.5" customHeight="1" x14ac:dyDescent="0.25">
      <c r="G224" s="581"/>
      <c r="H224" s="582"/>
      <c r="I224" s="581"/>
      <c r="J224" s="358"/>
      <c r="K224" s="358"/>
      <c r="L224" s="358"/>
    </row>
    <row r="225" spans="2:12" ht="16.5" customHeight="1" x14ac:dyDescent="0.25">
      <c r="G225" s="581"/>
      <c r="H225" s="582"/>
      <c r="I225" s="583"/>
      <c r="J225" s="358"/>
      <c r="K225" s="358"/>
      <c r="L225" s="358"/>
    </row>
    <row r="226" spans="2:12" ht="16.5" customHeight="1" x14ac:dyDescent="0.25">
      <c r="G226" s="581"/>
      <c r="H226" s="582"/>
      <c r="I226" s="583"/>
      <c r="J226" s="358"/>
      <c r="K226" s="358"/>
      <c r="L226" s="358"/>
    </row>
    <row r="227" spans="2:12" ht="16.5" customHeight="1" x14ac:dyDescent="0.25">
      <c r="G227" s="581"/>
      <c r="H227" s="582"/>
      <c r="I227" s="583"/>
      <c r="J227" s="358"/>
      <c r="K227" s="358"/>
      <c r="L227" s="358"/>
    </row>
    <row r="228" spans="2:12" ht="16.5" customHeight="1" x14ac:dyDescent="0.25">
      <c r="G228" s="581"/>
      <c r="H228" s="582"/>
      <c r="I228" s="583"/>
      <c r="J228" s="358"/>
      <c r="K228" s="358"/>
      <c r="L228" s="358"/>
    </row>
    <row r="229" spans="2:12" ht="16.5" customHeight="1" x14ac:dyDescent="0.25">
      <c r="G229" s="581"/>
      <c r="H229" s="582"/>
      <c r="I229" s="583"/>
      <c r="J229" s="358"/>
      <c r="K229" s="358"/>
      <c r="L229" s="358"/>
    </row>
    <row r="230" spans="2:12" ht="16.5" customHeight="1" x14ac:dyDescent="0.25">
      <c r="G230" s="581"/>
      <c r="H230" s="582"/>
      <c r="I230" s="583"/>
      <c r="J230" s="358"/>
      <c r="K230" s="358"/>
      <c r="L230" s="358"/>
    </row>
    <row r="231" spans="2:12" ht="16.5" customHeight="1" x14ac:dyDescent="0.25">
      <c r="G231" s="581"/>
      <c r="H231" s="582"/>
      <c r="I231" s="581"/>
      <c r="J231" s="358"/>
      <c r="K231" s="358"/>
      <c r="L231" s="358"/>
    </row>
    <row r="232" spans="2:12" ht="16.5" customHeight="1" x14ac:dyDescent="0.25">
      <c r="G232" s="584"/>
      <c r="H232" s="584"/>
      <c r="I232" s="584"/>
      <c r="J232" s="358"/>
      <c r="K232" s="358"/>
      <c r="L232" s="358"/>
    </row>
    <row r="233" spans="2:12" ht="16.5" customHeight="1" x14ac:dyDescent="0.25">
      <c r="G233" s="581"/>
      <c r="H233" s="582"/>
      <c r="I233" s="581"/>
      <c r="J233" s="358"/>
      <c r="K233" s="358"/>
      <c r="L233" s="358"/>
    </row>
    <row r="234" spans="2:12" ht="16.5" customHeight="1" x14ac:dyDescent="0.25">
      <c r="G234" s="581"/>
      <c r="H234" s="582"/>
      <c r="I234" s="581"/>
      <c r="J234" s="358"/>
      <c r="K234" s="358"/>
      <c r="L234" s="358"/>
    </row>
    <row r="235" spans="2:12" ht="16.5" customHeight="1" x14ac:dyDescent="0.25">
      <c r="B235" s="360"/>
      <c r="G235" s="581"/>
      <c r="H235" s="582"/>
      <c r="I235" s="581"/>
      <c r="J235" s="358"/>
      <c r="K235" s="358"/>
      <c r="L235" s="358"/>
    </row>
    <row r="236" spans="2:12" ht="16.5" customHeight="1" x14ac:dyDescent="0.25">
      <c r="E236" s="366"/>
      <c r="F236" s="346"/>
      <c r="G236" s="760"/>
      <c r="H236" s="760"/>
      <c r="I236" s="760"/>
      <c r="J236" s="358"/>
      <c r="K236" s="358"/>
      <c r="L236" s="358"/>
    </row>
    <row r="237" spans="2:12" ht="16.5" customHeight="1" x14ac:dyDescent="0.25">
      <c r="E237" s="366"/>
      <c r="F237" s="346"/>
      <c r="G237" s="581"/>
      <c r="H237" s="585"/>
      <c r="I237" s="581"/>
      <c r="J237" s="358"/>
      <c r="K237" s="358"/>
      <c r="L237" s="358"/>
    </row>
    <row r="238" spans="2:12" ht="16.5" customHeight="1" x14ac:dyDescent="0.25">
      <c r="E238" s="366"/>
      <c r="F238" s="346"/>
      <c r="G238" s="358"/>
      <c r="H238" s="586"/>
      <c r="I238" s="358"/>
      <c r="J238" s="358"/>
      <c r="K238" s="358"/>
      <c r="L238" s="358"/>
    </row>
    <row r="239" spans="2:12" ht="16.5" customHeight="1" x14ac:dyDescent="0.25">
      <c r="E239" s="366"/>
      <c r="F239" s="346"/>
    </row>
    <row r="240" spans="2:12" ht="16.5" customHeight="1" x14ac:dyDescent="0.25">
      <c r="E240" s="366"/>
      <c r="F240" s="346"/>
    </row>
    <row r="241" spans="2:6" ht="16.5" customHeight="1" x14ac:dyDescent="0.25">
      <c r="E241" s="366"/>
      <c r="F241" s="346"/>
    </row>
    <row r="242" spans="2:6" ht="16.5" customHeight="1" x14ac:dyDescent="0.25">
      <c r="B242" s="360"/>
      <c r="E242" s="366"/>
      <c r="F242" s="346"/>
    </row>
    <row r="243" spans="2:6" ht="16.5" customHeight="1" x14ac:dyDescent="0.25">
      <c r="E243" s="366"/>
      <c r="F243" s="346"/>
    </row>
    <row r="244" spans="2:6" ht="16.5" customHeight="1" x14ac:dyDescent="0.25">
      <c r="E244" s="366"/>
      <c r="F244" s="346"/>
    </row>
  </sheetData>
  <sortState ref="B97:E108">
    <sortCondition ref="B97:B108"/>
  </sortState>
  <mergeCells count="18">
    <mergeCell ref="B2:H2"/>
    <mergeCell ref="B147:H147"/>
    <mergeCell ref="G167:H167"/>
    <mergeCell ref="G176:H176"/>
    <mergeCell ref="B4:E4"/>
    <mergeCell ref="G13:H13"/>
    <mergeCell ref="G4:H4"/>
    <mergeCell ref="G140:H140"/>
    <mergeCell ref="B98:H98"/>
    <mergeCell ref="G94:H94"/>
    <mergeCell ref="F99:F145"/>
    <mergeCell ref="B118:E118"/>
    <mergeCell ref="B99:E99"/>
    <mergeCell ref="G99:H99"/>
    <mergeCell ref="B5:E5"/>
    <mergeCell ref="G205:I205"/>
    <mergeCell ref="G207:I207"/>
    <mergeCell ref="G236:I236"/>
  </mergeCells>
  <pageMargins left="0.70866141732283472" right="0.51181102362204722" top="0.39370078740157483" bottom="0.19685039370078741" header="0.31496062992125984" footer="0.31496062992125984"/>
  <pageSetup paperSize="9" scale="50" orientation="portrait" verticalDpi="0" r:id="rId1"/>
  <headerFooter>
    <oddHeader>&amp;R&amp;P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9"/>
  <sheetViews>
    <sheetView workbookViewId="0">
      <selection activeCell="G12" sqref="G12"/>
    </sheetView>
  </sheetViews>
  <sheetFormatPr defaultRowHeight="15" x14ac:dyDescent="0.25"/>
  <cols>
    <col min="2" max="2" width="17.85546875" customWidth="1"/>
    <col min="3" max="3" width="24.42578125" customWidth="1"/>
    <col min="4" max="4" width="15" customWidth="1"/>
    <col min="5" max="5" width="16.85546875" customWidth="1"/>
    <col min="6" max="6" width="14.85546875" customWidth="1"/>
    <col min="7" max="7" width="16.5703125" customWidth="1"/>
  </cols>
  <sheetData>
    <row r="5" spans="2:8" x14ac:dyDescent="0.25">
      <c r="B5" s="4"/>
      <c r="C5" s="4"/>
      <c r="D5" s="4"/>
      <c r="E5" s="4"/>
      <c r="F5" s="4"/>
      <c r="G5" s="4"/>
    </row>
    <row r="6" spans="2:8" x14ac:dyDescent="0.25">
      <c r="B6" s="4"/>
      <c r="C6" s="4"/>
      <c r="D6" s="4"/>
      <c r="E6" s="4"/>
      <c r="F6" s="4"/>
      <c r="G6" s="4"/>
    </row>
    <row r="7" spans="2:8" ht="26.25" x14ac:dyDescent="0.25">
      <c r="B7" s="781" t="s">
        <v>518</v>
      </c>
      <c r="C7" s="781"/>
      <c r="D7" s="781"/>
      <c r="E7" s="781"/>
      <c r="F7" s="781"/>
      <c r="G7" s="781"/>
      <c r="H7" s="41"/>
    </row>
    <row r="8" spans="2:8" s="3" customFormat="1" ht="19.5" customHeight="1" x14ac:dyDescent="0.25">
      <c r="B8" s="782" t="s">
        <v>524</v>
      </c>
      <c r="C8" s="782"/>
      <c r="D8" s="782"/>
      <c r="E8" s="782"/>
      <c r="F8" s="782"/>
      <c r="G8" s="782"/>
      <c r="H8" s="41"/>
    </row>
    <row r="9" spans="2:8" x14ac:dyDescent="0.25">
      <c r="B9" s="4"/>
      <c r="C9" s="368" t="s">
        <v>523</v>
      </c>
      <c r="D9" s="372">
        <v>5</v>
      </c>
      <c r="E9" s="372">
        <v>6</v>
      </c>
      <c r="F9" s="372">
        <v>7</v>
      </c>
      <c r="G9" s="372">
        <v>8</v>
      </c>
      <c r="H9" s="66"/>
    </row>
    <row r="10" spans="2:8" x14ac:dyDescent="0.25">
      <c r="B10" s="369" t="s">
        <v>522</v>
      </c>
      <c r="C10" s="370">
        <v>180</v>
      </c>
      <c r="D10" s="371">
        <f>C10*D9</f>
        <v>900</v>
      </c>
      <c r="E10" s="371">
        <f>C10*E9</f>
        <v>1080</v>
      </c>
      <c r="F10" s="371">
        <f>C10*F9</f>
        <v>1260</v>
      </c>
      <c r="G10" s="371">
        <f>C10*G9</f>
        <v>1440</v>
      </c>
      <c r="H10" s="367"/>
    </row>
    <row r="11" spans="2:8" x14ac:dyDescent="0.25">
      <c r="B11" s="369" t="s">
        <v>319</v>
      </c>
      <c r="C11" s="370">
        <v>65</v>
      </c>
      <c r="D11" s="371">
        <f>C11*D9</f>
        <v>325</v>
      </c>
      <c r="E11" s="371">
        <f>C11*E9</f>
        <v>390</v>
      </c>
      <c r="F11" s="371">
        <f>C11*F9</f>
        <v>455</v>
      </c>
      <c r="G11" s="371">
        <f>C11*G9</f>
        <v>520</v>
      </c>
      <c r="H11" s="367"/>
    </row>
    <row r="12" spans="2:8" x14ac:dyDescent="0.25">
      <c r="B12" s="4"/>
      <c r="C12" s="371"/>
      <c r="D12" s="371">
        <f>SUM(D10:D11)</f>
        <v>1225</v>
      </c>
      <c r="E12" s="371">
        <f t="shared" ref="E12:G12" si="0">SUM(E10:E11)</f>
        <v>1470</v>
      </c>
      <c r="F12" s="371">
        <f t="shared" si="0"/>
        <v>1715</v>
      </c>
      <c r="G12" s="371">
        <f t="shared" si="0"/>
        <v>1960</v>
      </c>
      <c r="H12" s="367"/>
    </row>
    <row r="13" spans="2:8" x14ac:dyDescent="0.25">
      <c r="B13" s="4"/>
      <c r="C13" s="371"/>
      <c r="D13" s="371"/>
      <c r="E13" s="371"/>
      <c r="F13" s="371"/>
      <c r="G13" s="371"/>
      <c r="H13" s="367"/>
    </row>
    <row r="14" spans="2:8" x14ac:dyDescent="0.25">
      <c r="B14" s="4"/>
      <c r="C14" s="371"/>
      <c r="D14" s="371"/>
      <c r="E14" s="371"/>
      <c r="F14" s="371"/>
      <c r="G14" s="371"/>
      <c r="H14" s="367"/>
    </row>
    <row r="15" spans="2:8" x14ac:dyDescent="0.25">
      <c r="B15" s="4"/>
      <c r="C15" s="371"/>
      <c r="D15" s="371"/>
      <c r="E15" s="371"/>
      <c r="F15" s="371"/>
      <c r="G15" s="371"/>
      <c r="H15" s="367"/>
    </row>
    <row r="16" spans="2:8" x14ac:dyDescent="0.25">
      <c r="B16" s="4"/>
      <c r="C16" s="1"/>
      <c r="D16" s="1"/>
      <c r="E16" s="1"/>
      <c r="F16" s="1"/>
      <c r="G16" s="1"/>
      <c r="H16" s="41"/>
    </row>
    <row r="17" spans="2:8" x14ac:dyDescent="0.25">
      <c r="B17" s="4"/>
      <c r="C17" s="1"/>
      <c r="D17" s="1"/>
      <c r="E17" s="1"/>
      <c r="F17" s="1"/>
      <c r="G17" s="1"/>
      <c r="H17" s="41"/>
    </row>
    <row r="18" spans="2:8" x14ac:dyDescent="0.25">
      <c r="B18" s="4"/>
      <c r="C18" s="4"/>
      <c r="D18" s="4"/>
      <c r="E18" s="4"/>
      <c r="F18" s="4"/>
      <c r="G18" s="4"/>
    </row>
    <row r="19" spans="2:8" x14ac:dyDescent="0.25">
      <c r="B19" s="4"/>
      <c r="C19" s="4"/>
      <c r="D19" s="4"/>
      <c r="E19" s="4"/>
      <c r="F19" s="4"/>
      <c r="G19" s="4"/>
    </row>
  </sheetData>
  <mergeCells count="2">
    <mergeCell ref="B7:G7"/>
    <mergeCell ref="B8:G8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9" workbookViewId="0">
      <selection activeCell="X34" sqref="X34"/>
    </sheetView>
  </sheetViews>
  <sheetFormatPr defaultRowHeight="15" x14ac:dyDescent="0.25"/>
  <cols>
    <col min="1" max="1" width="4" style="3" customWidth="1"/>
    <col min="2" max="2" width="38.5703125" style="3" customWidth="1"/>
    <col min="3" max="3" width="16.85546875" style="3" customWidth="1"/>
    <col min="4" max="4" width="23.140625" style="3" hidden="1" customWidth="1"/>
    <col min="5" max="5" width="16.5703125" style="3" hidden="1" customWidth="1"/>
    <col min="6" max="6" width="13.140625" style="3" hidden="1" customWidth="1"/>
    <col min="7" max="7" width="6.42578125" style="3" hidden="1" customWidth="1"/>
    <col min="8" max="8" width="6" style="3" hidden="1" customWidth="1"/>
    <col min="9" max="9" width="4.7109375" style="3" hidden="1" customWidth="1"/>
    <col min="10" max="10" width="5.5703125" style="3" hidden="1" customWidth="1"/>
    <col min="11" max="11" width="12.7109375" style="3" hidden="1" customWidth="1"/>
    <col min="12" max="12" width="12.5703125" style="3" hidden="1" customWidth="1"/>
    <col min="13" max="16384" width="9.140625" style="3"/>
  </cols>
  <sheetData>
    <row r="1" spans="1:12" x14ac:dyDescent="0.25">
      <c r="A1" s="783" t="s">
        <v>630</v>
      </c>
      <c r="B1" s="783"/>
      <c r="C1" s="783"/>
      <c r="D1" s="783"/>
      <c r="E1" s="783"/>
      <c r="F1" s="783"/>
      <c r="G1" s="783"/>
      <c r="H1" s="783"/>
      <c r="I1" s="783"/>
      <c r="J1" s="783"/>
      <c r="K1" s="783"/>
      <c r="L1" s="783"/>
    </row>
    <row r="2" spans="1:12" x14ac:dyDescent="0.25">
      <c r="A2" s="784"/>
      <c r="B2" s="784"/>
      <c r="C2" s="784"/>
      <c r="D2" s="784"/>
      <c r="E2" s="784"/>
      <c r="F2" s="784"/>
      <c r="G2" s="784"/>
      <c r="H2" s="784"/>
      <c r="I2" s="784"/>
      <c r="J2" s="784"/>
      <c r="K2" s="784"/>
      <c r="L2" s="784"/>
    </row>
    <row r="3" spans="1:12" ht="15" customHeight="1" x14ac:dyDescent="0.25">
      <c r="A3" s="785" t="s">
        <v>172</v>
      </c>
      <c r="B3" s="785"/>
      <c r="C3" s="786" t="s">
        <v>600</v>
      </c>
      <c r="D3" s="787"/>
      <c r="E3" s="790" t="s">
        <v>645</v>
      </c>
      <c r="F3" s="787"/>
      <c r="G3" s="790" t="s">
        <v>618</v>
      </c>
      <c r="H3" s="793"/>
      <c r="I3" s="793"/>
      <c r="J3" s="793"/>
      <c r="K3" s="691" t="s">
        <v>0</v>
      </c>
      <c r="L3" s="691" t="s">
        <v>1</v>
      </c>
    </row>
    <row r="4" spans="1:12" x14ac:dyDescent="0.25">
      <c r="A4" s="785"/>
      <c r="B4" s="785"/>
      <c r="C4" s="786"/>
      <c r="D4" s="788"/>
      <c r="E4" s="791"/>
      <c r="F4" s="788"/>
      <c r="G4" s="792"/>
      <c r="H4" s="794"/>
      <c r="I4" s="794"/>
      <c r="J4" s="794"/>
      <c r="K4" s="692"/>
      <c r="L4" s="692"/>
    </row>
    <row r="5" spans="1:12" ht="15" customHeight="1" x14ac:dyDescent="0.25">
      <c r="A5" s="785"/>
      <c r="B5" s="785"/>
      <c r="C5" s="786"/>
      <c r="D5" s="788"/>
      <c r="E5" s="791"/>
      <c r="F5" s="788"/>
      <c r="G5" s="691" t="s">
        <v>632</v>
      </c>
      <c r="H5" s="691" t="s">
        <v>633</v>
      </c>
      <c r="I5" s="691" t="s">
        <v>634</v>
      </c>
      <c r="J5" s="691" t="s">
        <v>635</v>
      </c>
      <c r="K5" s="692"/>
      <c r="L5" s="692"/>
    </row>
    <row r="6" spans="1:12" ht="15.75" thickBot="1" x14ac:dyDescent="0.3">
      <c r="A6" s="634" t="s">
        <v>19</v>
      </c>
      <c r="B6" s="634" t="s">
        <v>48</v>
      </c>
      <c r="C6" s="786"/>
      <c r="D6" s="789"/>
      <c r="E6" s="792"/>
      <c r="F6" s="789"/>
      <c r="G6" s="693"/>
      <c r="H6" s="693"/>
      <c r="I6" s="693"/>
      <c r="J6" s="693"/>
      <c r="K6" s="693"/>
      <c r="L6" s="693"/>
    </row>
    <row r="7" spans="1:12" ht="21.75" hidden="1" customHeight="1" x14ac:dyDescent="0.3">
      <c r="A7" s="635">
        <v>1</v>
      </c>
      <c r="B7" s="636" t="s">
        <v>608</v>
      </c>
      <c r="C7" s="637">
        <v>46</v>
      </c>
      <c r="D7" s="623">
        <f>C7*4</f>
        <v>184</v>
      </c>
      <c r="E7" s="165"/>
      <c r="F7" s="165"/>
      <c r="G7" s="591"/>
      <c r="H7" s="591"/>
      <c r="I7" s="591"/>
      <c r="J7" s="591"/>
      <c r="K7" s="591"/>
      <c r="L7" s="591"/>
    </row>
    <row r="8" spans="1:12" ht="21.75" hidden="1" customHeight="1" x14ac:dyDescent="0.3">
      <c r="A8" s="635">
        <v>2</v>
      </c>
      <c r="B8" s="636" t="s">
        <v>622</v>
      </c>
      <c r="C8" s="637">
        <v>8</v>
      </c>
      <c r="D8" s="624">
        <f t="shared" ref="D8:D18" si="0">C8*4</f>
        <v>32</v>
      </c>
      <c r="E8" s="68"/>
      <c r="F8" s="68"/>
      <c r="G8" s="592"/>
      <c r="H8" s="592"/>
      <c r="I8" s="592"/>
      <c r="J8" s="592"/>
      <c r="K8" s="592"/>
      <c r="L8" s="592"/>
    </row>
    <row r="9" spans="1:12" ht="21.75" hidden="1" customHeight="1" x14ac:dyDescent="0.3">
      <c r="A9" s="635">
        <v>3</v>
      </c>
      <c r="B9" s="636" t="s">
        <v>226</v>
      </c>
      <c r="C9" s="637">
        <v>19</v>
      </c>
      <c r="D9" s="625">
        <f t="shared" si="0"/>
        <v>76</v>
      </c>
      <c r="E9" s="68" t="s">
        <v>639</v>
      </c>
      <c r="F9" s="68"/>
      <c r="G9" s="592"/>
      <c r="H9" s="592"/>
      <c r="I9" s="592"/>
      <c r="J9" s="592"/>
      <c r="K9" s="592"/>
      <c r="L9" s="592"/>
    </row>
    <row r="10" spans="1:12" ht="21.75" hidden="1" customHeight="1" x14ac:dyDescent="0.3">
      <c r="A10" s="635">
        <v>4</v>
      </c>
      <c r="B10" s="636" t="s">
        <v>227</v>
      </c>
      <c r="C10" s="637">
        <v>21</v>
      </c>
      <c r="D10" s="625">
        <f t="shared" si="0"/>
        <v>84</v>
      </c>
      <c r="E10" s="71" t="s">
        <v>640</v>
      </c>
      <c r="F10" s="71"/>
      <c r="G10" s="593"/>
      <c r="H10" s="593"/>
      <c r="I10" s="593"/>
      <c r="J10" s="593"/>
      <c r="K10" s="593"/>
      <c r="L10" s="593"/>
    </row>
    <row r="11" spans="1:12" ht="34.5" hidden="1" customHeight="1" x14ac:dyDescent="0.3">
      <c r="A11" s="635">
        <v>5</v>
      </c>
      <c r="B11" s="636" t="s">
        <v>602</v>
      </c>
      <c r="C11" s="637">
        <v>27</v>
      </c>
      <c r="D11" s="625">
        <f t="shared" si="0"/>
        <v>108</v>
      </c>
      <c r="E11" s="78" t="s">
        <v>644</v>
      </c>
      <c r="F11" s="71"/>
      <c r="G11" s="593"/>
      <c r="H11" s="593"/>
      <c r="I11" s="593"/>
      <c r="J11" s="593"/>
      <c r="K11" s="593"/>
      <c r="L11" s="593"/>
    </row>
    <row r="12" spans="1:12" ht="34.5" hidden="1" customHeight="1" x14ac:dyDescent="0.3">
      <c r="A12" s="635">
        <v>6</v>
      </c>
      <c r="B12" s="636" t="s">
        <v>603</v>
      </c>
      <c r="C12" s="637">
        <v>27</v>
      </c>
      <c r="D12" s="625">
        <f t="shared" si="0"/>
        <v>108</v>
      </c>
      <c r="E12" s="78" t="s">
        <v>644</v>
      </c>
      <c r="F12" s="71"/>
      <c r="G12" s="593"/>
      <c r="H12" s="593"/>
      <c r="I12" s="593"/>
      <c r="J12" s="593"/>
      <c r="K12" s="593"/>
      <c r="L12" s="593"/>
    </row>
    <row r="13" spans="1:12" ht="21.75" hidden="1" customHeight="1" x14ac:dyDescent="0.3">
      <c r="A13" s="635">
        <v>7</v>
      </c>
      <c r="B13" s="636" t="s">
        <v>604</v>
      </c>
      <c r="C13" s="637">
        <v>7</v>
      </c>
      <c r="D13" s="625">
        <f t="shared" si="0"/>
        <v>28</v>
      </c>
      <c r="E13" s="71"/>
      <c r="F13" s="71"/>
      <c r="G13" s="593"/>
      <c r="H13" s="593"/>
      <c r="I13" s="593"/>
      <c r="J13" s="593"/>
      <c r="K13" s="593"/>
      <c r="L13" s="593"/>
    </row>
    <row r="14" spans="1:12" ht="21.75" hidden="1" customHeight="1" x14ac:dyDescent="0.3">
      <c r="A14" s="635">
        <v>8</v>
      </c>
      <c r="B14" s="636" t="s">
        <v>605</v>
      </c>
      <c r="C14" s="637">
        <v>15</v>
      </c>
      <c r="D14" s="625">
        <f t="shared" si="0"/>
        <v>60</v>
      </c>
      <c r="E14" s="71"/>
      <c r="F14" s="71"/>
      <c r="G14" s="593"/>
      <c r="H14" s="593"/>
      <c r="I14" s="593"/>
      <c r="J14" s="593"/>
      <c r="K14" s="593"/>
      <c r="L14" s="593"/>
    </row>
    <row r="15" spans="1:12" ht="21.75" hidden="1" customHeight="1" x14ac:dyDescent="0.3">
      <c r="A15" s="635">
        <v>9</v>
      </c>
      <c r="B15" s="636" t="s">
        <v>606</v>
      </c>
      <c r="C15" s="637">
        <v>9</v>
      </c>
      <c r="D15" s="625">
        <f t="shared" si="0"/>
        <v>36</v>
      </c>
      <c r="E15" s="71"/>
      <c r="F15" s="71"/>
      <c r="G15" s="593"/>
      <c r="H15" s="593"/>
      <c r="I15" s="593"/>
      <c r="J15" s="593"/>
      <c r="K15" s="593"/>
      <c r="L15" s="593"/>
    </row>
    <row r="16" spans="1:12" ht="41.25" hidden="1" customHeight="1" x14ac:dyDescent="0.3">
      <c r="A16" s="635">
        <v>10</v>
      </c>
      <c r="B16" s="636" t="s">
        <v>607</v>
      </c>
      <c r="C16" s="637">
        <v>24</v>
      </c>
      <c r="D16" s="625">
        <f t="shared" si="0"/>
        <v>96</v>
      </c>
      <c r="E16" s="610" t="s">
        <v>641</v>
      </c>
      <c r="F16" s="610" t="s">
        <v>642</v>
      </c>
      <c r="G16" s="593"/>
      <c r="H16" s="593"/>
      <c r="I16" s="593"/>
      <c r="J16" s="593"/>
      <c r="K16" s="593"/>
      <c r="L16" s="593"/>
    </row>
    <row r="17" spans="1:12" ht="21.75" hidden="1" customHeight="1" x14ac:dyDescent="0.3">
      <c r="A17" s="635">
        <v>11</v>
      </c>
      <c r="B17" s="636" t="s">
        <v>345</v>
      </c>
      <c r="C17" s="637">
        <v>22</v>
      </c>
      <c r="D17" s="625">
        <f t="shared" si="0"/>
        <v>88</v>
      </c>
      <c r="E17" s="601" t="s">
        <v>636</v>
      </c>
      <c r="F17" s="601"/>
      <c r="G17" s="597">
        <v>0</v>
      </c>
      <c r="H17" s="597">
        <v>20</v>
      </c>
      <c r="I17" s="597">
        <v>53</v>
      </c>
      <c r="J17" s="596">
        <v>15</v>
      </c>
      <c r="K17" s="596"/>
      <c r="L17" s="596"/>
    </row>
    <row r="18" spans="1:12" ht="21.75" hidden="1" customHeight="1" x14ac:dyDescent="0.3">
      <c r="A18" s="635">
        <v>12</v>
      </c>
      <c r="B18" s="636" t="s">
        <v>595</v>
      </c>
      <c r="C18" s="637">
        <v>53</v>
      </c>
      <c r="D18" s="625">
        <f t="shared" si="0"/>
        <v>212</v>
      </c>
      <c r="E18" s="71"/>
      <c r="F18" s="71"/>
      <c r="G18" s="593"/>
      <c r="H18" s="593"/>
      <c r="I18" s="593"/>
      <c r="J18" s="593"/>
      <c r="K18" s="593"/>
      <c r="L18" s="593"/>
    </row>
    <row r="19" spans="1:12" ht="21.75" hidden="1" customHeight="1" thickBot="1" x14ac:dyDescent="0.3">
      <c r="A19" s="635">
        <v>13</v>
      </c>
      <c r="B19" s="636" t="s">
        <v>619</v>
      </c>
      <c r="C19" s="637">
        <v>5</v>
      </c>
      <c r="D19" s="626">
        <v>5</v>
      </c>
      <c r="E19" s="69"/>
      <c r="F19" s="69"/>
      <c r="G19" s="594"/>
      <c r="H19" s="594"/>
      <c r="I19" s="594"/>
      <c r="J19" s="594"/>
      <c r="K19" s="594"/>
      <c r="L19" s="594"/>
    </row>
    <row r="20" spans="1:12" ht="27" customHeight="1" x14ac:dyDescent="0.25">
      <c r="A20" s="798" t="s">
        <v>47</v>
      </c>
      <c r="B20" s="798"/>
      <c r="C20" s="634"/>
      <c r="D20" s="545"/>
      <c r="E20" s="545"/>
      <c r="F20" s="545"/>
      <c r="G20" s="545"/>
      <c r="H20" s="545"/>
      <c r="I20" s="545"/>
      <c r="J20" s="545"/>
      <c r="K20" s="545"/>
      <c r="L20" s="545"/>
    </row>
    <row r="21" spans="1:12" ht="25.5" customHeight="1" x14ac:dyDescent="0.25">
      <c r="A21" s="635">
        <v>1</v>
      </c>
      <c r="B21" s="638" t="s">
        <v>177</v>
      </c>
      <c r="C21" s="639">
        <v>16</v>
      </c>
      <c r="D21" s="627"/>
      <c r="E21" s="669"/>
      <c r="F21" s="799"/>
      <c r="G21" s="799"/>
      <c r="H21" s="799"/>
      <c r="I21" s="799"/>
      <c r="J21" s="799"/>
      <c r="K21" s="799"/>
      <c r="L21" s="670"/>
    </row>
    <row r="22" spans="1:12" ht="25.5" customHeight="1" x14ac:dyDescent="0.25">
      <c r="A22" s="635">
        <v>2</v>
      </c>
      <c r="B22" s="640" t="s">
        <v>9</v>
      </c>
      <c r="C22" s="641">
        <v>19</v>
      </c>
      <c r="D22" s="628"/>
      <c r="E22" s="671"/>
      <c r="F22" s="800"/>
      <c r="G22" s="800"/>
      <c r="H22" s="800"/>
      <c r="I22" s="800"/>
      <c r="J22" s="800"/>
      <c r="K22" s="800"/>
      <c r="L22" s="672"/>
    </row>
    <row r="23" spans="1:12" ht="33" customHeight="1" x14ac:dyDescent="0.25">
      <c r="A23" s="635">
        <v>3</v>
      </c>
      <c r="B23" s="640" t="s">
        <v>646</v>
      </c>
      <c r="C23" s="641">
        <v>19</v>
      </c>
      <c r="D23" s="629"/>
      <c r="E23" s="671"/>
      <c r="F23" s="800"/>
      <c r="G23" s="800"/>
      <c r="H23" s="800"/>
      <c r="I23" s="800"/>
      <c r="J23" s="800"/>
      <c r="K23" s="800"/>
      <c r="L23" s="672"/>
    </row>
    <row r="24" spans="1:12" ht="25.5" customHeight="1" x14ac:dyDescent="0.25">
      <c r="A24" s="635">
        <v>4</v>
      </c>
      <c r="B24" s="640" t="s">
        <v>11</v>
      </c>
      <c r="C24" s="641">
        <v>9</v>
      </c>
      <c r="D24" s="628"/>
      <c r="E24" s="671"/>
      <c r="F24" s="800"/>
      <c r="G24" s="800"/>
      <c r="H24" s="800"/>
      <c r="I24" s="800"/>
      <c r="J24" s="800"/>
      <c r="K24" s="800"/>
      <c r="L24" s="672"/>
    </row>
    <row r="25" spans="1:12" ht="25.5" customHeight="1" x14ac:dyDescent="0.25">
      <c r="A25" s="635">
        <v>5</v>
      </c>
      <c r="B25" s="642" t="s">
        <v>12</v>
      </c>
      <c r="C25" s="641">
        <v>22</v>
      </c>
      <c r="D25" s="628"/>
      <c r="E25" s="671"/>
      <c r="F25" s="800"/>
      <c r="G25" s="800"/>
      <c r="H25" s="800"/>
      <c r="I25" s="800"/>
      <c r="J25" s="800"/>
      <c r="K25" s="800"/>
      <c r="L25" s="672"/>
    </row>
    <row r="26" spans="1:12" ht="25.5" customHeight="1" x14ac:dyDescent="0.25">
      <c r="A26" s="635">
        <v>6</v>
      </c>
      <c r="B26" s="638" t="s">
        <v>13</v>
      </c>
      <c r="C26" s="639">
        <v>32</v>
      </c>
      <c r="D26" s="627"/>
      <c r="E26" s="671"/>
      <c r="F26" s="800"/>
      <c r="G26" s="800"/>
      <c r="H26" s="800"/>
      <c r="I26" s="800"/>
      <c r="J26" s="800"/>
      <c r="K26" s="800"/>
      <c r="L26" s="672"/>
    </row>
    <row r="27" spans="1:12" ht="25.5" customHeight="1" x14ac:dyDescent="0.25">
      <c r="A27" s="635">
        <v>7</v>
      </c>
      <c r="B27" s="638" t="s">
        <v>15</v>
      </c>
      <c r="C27" s="639">
        <v>37</v>
      </c>
      <c r="D27" s="627"/>
      <c r="E27" s="671"/>
      <c r="F27" s="800"/>
      <c r="G27" s="800"/>
      <c r="H27" s="800"/>
      <c r="I27" s="800"/>
      <c r="J27" s="800"/>
      <c r="K27" s="800"/>
      <c r="L27" s="672"/>
    </row>
    <row r="28" spans="1:12" ht="25.5" customHeight="1" x14ac:dyDescent="0.25">
      <c r="A28" s="635">
        <v>8</v>
      </c>
      <c r="B28" s="640" t="s">
        <v>16</v>
      </c>
      <c r="C28" s="641">
        <v>4</v>
      </c>
      <c r="D28" s="628"/>
      <c r="E28" s="671"/>
      <c r="F28" s="800"/>
      <c r="G28" s="800"/>
      <c r="H28" s="800"/>
      <c r="I28" s="800"/>
      <c r="J28" s="800"/>
      <c r="K28" s="800"/>
      <c r="L28" s="672"/>
    </row>
    <row r="29" spans="1:12" ht="25.5" customHeight="1" x14ac:dyDescent="0.25">
      <c r="A29" s="635">
        <v>9</v>
      </c>
      <c r="B29" s="640" t="s">
        <v>216</v>
      </c>
      <c r="C29" s="641">
        <v>4</v>
      </c>
      <c r="D29" s="628"/>
      <c r="E29" s="671"/>
      <c r="F29" s="800"/>
      <c r="G29" s="800"/>
      <c r="H29" s="800"/>
      <c r="I29" s="800"/>
      <c r="J29" s="800"/>
      <c r="K29" s="800"/>
      <c r="L29" s="672"/>
    </row>
    <row r="30" spans="1:12" ht="25.5" customHeight="1" x14ac:dyDescent="0.25">
      <c r="A30" s="635">
        <v>10</v>
      </c>
      <c r="B30" s="640" t="s">
        <v>597</v>
      </c>
      <c r="C30" s="641">
        <v>8</v>
      </c>
      <c r="D30" s="628"/>
      <c r="E30" s="671"/>
      <c r="F30" s="800"/>
      <c r="G30" s="800"/>
      <c r="H30" s="800"/>
      <c r="I30" s="800"/>
      <c r="J30" s="800"/>
      <c r="K30" s="800"/>
      <c r="L30" s="672"/>
    </row>
    <row r="31" spans="1:12" ht="25.5" customHeight="1" x14ac:dyDescent="0.25">
      <c r="A31" s="635">
        <v>11</v>
      </c>
      <c r="B31" s="640" t="s">
        <v>17</v>
      </c>
      <c r="C31" s="641">
        <v>30</v>
      </c>
      <c r="D31" s="628"/>
      <c r="E31" s="671"/>
      <c r="F31" s="800"/>
      <c r="G31" s="800"/>
      <c r="H31" s="800"/>
      <c r="I31" s="800"/>
      <c r="J31" s="800"/>
      <c r="K31" s="800"/>
      <c r="L31" s="672"/>
    </row>
    <row r="32" spans="1:12" ht="25.5" customHeight="1" x14ac:dyDescent="0.25">
      <c r="A32" s="635">
        <v>12</v>
      </c>
      <c r="B32" s="640" t="s">
        <v>18</v>
      </c>
      <c r="C32" s="641">
        <v>6</v>
      </c>
      <c r="D32" s="628"/>
      <c r="E32" s="671"/>
      <c r="F32" s="800"/>
      <c r="G32" s="800"/>
      <c r="H32" s="800"/>
      <c r="I32" s="800"/>
      <c r="J32" s="800"/>
      <c r="K32" s="800"/>
      <c r="L32" s="672"/>
    </row>
    <row r="33" spans="1:12" ht="25.5" customHeight="1" x14ac:dyDescent="0.25">
      <c r="A33" s="635">
        <v>13</v>
      </c>
      <c r="B33" s="638" t="s">
        <v>14</v>
      </c>
      <c r="C33" s="639">
        <v>14</v>
      </c>
      <c r="D33" s="627"/>
      <c r="E33" s="671"/>
      <c r="F33" s="800"/>
      <c r="G33" s="800"/>
      <c r="H33" s="800"/>
      <c r="I33" s="800"/>
      <c r="J33" s="800"/>
      <c r="K33" s="800"/>
      <c r="L33" s="672"/>
    </row>
    <row r="34" spans="1:12" ht="25.5" customHeight="1" thickBot="1" x14ac:dyDescent="0.3">
      <c r="A34" s="635">
        <v>14</v>
      </c>
      <c r="B34" s="638" t="s">
        <v>218</v>
      </c>
      <c r="C34" s="639">
        <v>7</v>
      </c>
      <c r="D34" s="630"/>
      <c r="E34" s="673"/>
      <c r="F34" s="801"/>
      <c r="G34" s="801"/>
      <c r="H34" s="801"/>
      <c r="I34" s="801"/>
      <c r="J34" s="801"/>
      <c r="K34" s="801"/>
      <c r="L34" s="674"/>
    </row>
    <row r="35" spans="1:12" ht="25.5" customHeight="1" x14ac:dyDescent="0.25">
      <c r="A35" s="798" t="s">
        <v>49</v>
      </c>
      <c r="B35" s="798"/>
      <c r="C35" s="634"/>
      <c r="D35" s="631"/>
      <c r="E35" s="621"/>
      <c r="F35" s="621"/>
      <c r="G35" s="621"/>
      <c r="H35" s="621"/>
      <c r="I35" s="621"/>
      <c r="J35" s="621"/>
      <c r="K35" s="621"/>
      <c r="L35" s="621"/>
    </row>
    <row r="36" spans="1:12" ht="25.5" hidden="1" customHeight="1" x14ac:dyDescent="0.25">
      <c r="A36" s="635">
        <v>1</v>
      </c>
      <c r="B36" s="636" t="s">
        <v>598</v>
      </c>
      <c r="C36" s="637"/>
      <c r="D36" s="625">
        <f>C36*4</f>
        <v>0</v>
      </c>
      <c r="E36" s="567"/>
      <c r="F36" s="567"/>
      <c r="G36" s="567"/>
      <c r="H36" s="567"/>
      <c r="I36" s="567"/>
      <c r="J36" s="567"/>
      <c r="K36" s="567"/>
      <c r="L36" s="567"/>
    </row>
    <row r="37" spans="1:12" ht="25.5" hidden="1" customHeight="1" x14ac:dyDescent="0.25">
      <c r="A37" s="635">
        <v>2</v>
      </c>
      <c r="B37" s="636" t="s">
        <v>59</v>
      </c>
      <c r="C37" s="637">
        <v>15</v>
      </c>
      <c r="D37" s="625">
        <f t="shared" ref="D37:D51" si="1">C37*4</f>
        <v>60</v>
      </c>
      <c r="E37" s="567"/>
      <c r="F37" s="567"/>
      <c r="G37" s="567"/>
      <c r="H37" s="567"/>
      <c r="I37" s="567"/>
      <c r="J37" s="567"/>
      <c r="K37" s="567"/>
      <c r="L37" s="567"/>
    </row>
    <row r="38" spans="1:12" ht="25.5" hidden="1" customHeight="1" x14ac:dyDescent="0.25">
      <c r="A38" s="635">
        <v>3</v>
      </c>
      <c r="B38" s="636" t="s">
        <v>599</v>
      </c>
      <c r="C38" s="637"/>
      <c r="D38" s="625">
        <f t="shared" si="1"/>
        <v>0</v>
      </c>
      <c r="E38" s="567"/>
      <c r="F38" s="567"/>
      <c r="G38" s="567"/>
      <c r="H38" s="567"/>
      <c r="I38" s="567"/>
      <c r="J38" s="567"/>
      <c r="K38" s="567"/>
      <c r="L38" s="567"/>
    </row>
    <row r="39" spans="1:12" ht="25.5" hidden="1" customHeight="1" x14ac:dyDescent="0.25">
      <c r="A39" s="635">
        <v>4</v>
      </c>
      <c r="B39" s="636" t="s">
        <v>60</v>
      </c>
      <c r="C39" s="637">
        <v>17</v>
      </c>
      <c r="D39" s="625">
        <f t="shared" si="1"/>
        <v>68</v>
      </c>
      <c r="E39" s="567"/>
      <c r="F39" s="567"/>
      <c r="G39" s="567"/>
      <c r="H39" s="567"/>
      <c r="I39" s="567"/>
      <c r="J39" s="567"/>
      <c r="K39" s="567"/>
      <c r="L39" s="567"/>
    </row>
    <row r="40" spans="1:12" ht="25.5" hidden="1" customHeight="1" x14ac:dyDescent="0.25">
      <c r="A40" s="635">
        <v>5</v>
      </c>
      <c r="B40" s="636" t="s">
        <v>609</v>
      </c>
      <c r="C40" s="637">
        <v>3</v>
      </c>
      <c r="D40" s="625">
        <f t="shared" si="1"/>
        <v>12</v>
      </c>
      <c r="E40" s="567"/>
      <c r="F40" s="567"/>
      <c r="G40" s="567"/>
      <c r="H40" s="567"/>
      <c r="I40" s="567"/>
      <c r="J40" s="567"/>
      <c r="K40" s="567"/>
      <c r="L40" s="567"/>
    </row>
    <row r="41" spans="1:12" ht="25.5" hidden="1" customHeight="1" x14ac:dyDescent="0.25">
      <c r="A41" s="635">
        <v>2</v>
      </c>
      <c r="B41" s="636" t="s">
        <v>61</v>
      </c>
      <c r="C41" s="637"/>
      <c r="D41" s="625">
        <f t="shared" si="1"/>
        <v>0</v>
      </c>
      <c r="E41" s="567"/>
      <c r="F41" s="567"/>
      <c r="G41" s="567"/>
      <c r="H41" s="567"/>
      <c r="I41" s="567"/>
      <c r="J41" s="567"/>
      <c r="K41" s="567"/>
      <c r="L41" s="567"/>
    </row>
    <row r="42" spans="1:12" ht="25.5" hidden="1" customHeight="1" x14ac:dyDescent="0.25">
      <c r="A42" s="635">
        <v>3</v>
      </c>
      <c r="B42" s="636" t="s">
        <v>62</v>
      </c>
      <c r="C42" s="637"/>
      <c r="D42" s="625">
        <f t="shared" si="1"/>
        <v>0</v>
      </c>
      <c r="E42" s="567"/>
      <c r="F42" s="567"/>
      <c r="G42" s="567"/>
      <c r="H42" s="567"/>
      <c r="I42" s="567"/>
      <c r="J42" s="567"/>
      <c r="K42" s="567"/>
      <c r="L42" s="567"/>
    </row>
    <row r="43" spans="1:12" ht="25.5" hidden="1" customHeight="1" x14ac:dyDescent="0.25">
      <c r="A43" s="635">
        <v>8</v>
      </c>
      <c r="B43" s="643" t="s">
        <v>63</v>
      </c>
      <c r="C43" s="637"/>
      <c r="D43" s="625">
        <f t="shared" si="1"/>
        <v>0</v>
      </c>
      <c r="E43" s="68" t="s">
        <v>637</v>
      </c>
      <c r="F43" s="609"/>
      <c r="G43" s="567"/>
      <c r="H43" s="567"/>
      <c r="I43" s="567"/>
      <c r="J43" s="567"/>
      <c r="K43" s="567"/>
      <c r="L43" s="567"/>
    </row>
    <row r="44" spans="1:12" ht="25.5" customHeight="1" x14ac:dyDescent="0.25">
      <c r="A44" s="635">
        <v>9</v>
      </c>
      <c r="B44" s="636" t="s">
        <v>627</v>
      </c>
      <c r="C44" s="637">
        <v>4</v>
      </c>
      <c r="D44" s="625">
        <f t="shared" si="1"/>
        <v>16</v>
      </c>
      <c r="E44" s="567" t="s">
        <v>638</v>
      </c>
      <c r="F44" s="567"/>
      <c r="G44" s="567"/>
      <c r="H44" s="567"/>
      <c r="I44" s="567"/>
      <c r="J44" s="567"/>
      <c r="K44" s="567"/>
      <c r="L44" s="567"/>
    </row>
    <row r="45" spans="1:12" ht="25.5" hidden="1" customHeight="1" x14ac:dyDescent="0.25">
      <c r="A45" s="635">
        <v>10</v>
      </c>
      <c r="B45" s="636" t="s">
        <v>40</v>
      </c>
      <c r="C45" s="637"/>
      <c r="D45" s="625">
        <f t="shared" si="1"/>
        <v>0</v>
      </c>
      <c r="E45" s="567"/>
      <c r="F45" s="567"/>
      <c r="G45" s="567"/>
      <c r="H45" s="567"/>
      <c r="I45" s="567"/>
      <c r="J45" s="567"/>
      <c r="K45" s="567"/>
      <c r="L45" s="567"/>
    </row>
    <row r="46" spans="1:12" ht="25.5" hidden="1" customHeight="1" x14ac:dyDescent="0.25">
      <c r="A46" s="635">
        <v>11</v>
      </c>
      <c r="B46" s="636" t="s">
        <v>41</v>
      </c>
      <c r="C46" s="637"/>
      <c r="D46" s="625">
        <f t="shared" si="1"/>
        <v>0</v>
      </c>
      <c r="E46" s="567"/>
      <c r="F46" s="567"/>
      <c r="G46" s="567"/>
      <c r="H46" s="567"/>
      <c r="I46" s="567"/>
      <c r="J46" s="567"/>
      <c r="K46" s="567"/>
      <c r="L46" s="567"/>
    </row>
    <row r="47" spans="1:12" ht="25.5" hidden="1" customHeight="1" x14ac:dyDescent="0.25">
      <c r="A47" s="635">
        <v>12</v>
      </c>
      <c r="B47" s="636" t="s">
        <v>42</v>
      </c>
      <c r="C47" s="637"/>
      <c r="D47" s="625">
        <f t="shared" si="1"/>
        <v>0</v>
      </c>
      <c r="E47" s="567"/>
      <c r="F47" s="567"/>
      <c r="G47" s="567"/>
      <c r="H47" s="567"/>
      <c r="I47" s="567"/>
      <c r="J47" s="567"/>
      <c r="K47" s="567"/>
      <c r="L47" s="567"/>
    </row>
    <row r="48" spans="1:12" ht="25.5" hidden="1" customHeight="1" x14ac:dyDescent="0.25">
      <c r="A48" s="635">
        <v>13</v>
      </c>
      <c r="B48" s="636" t="s">
        <v>43</v>
      </c>
      <c r="C48" s="637"/>
      <c r="D48" s="625">
        <f t="shared" si="1"/>
        <v>0</v>
      </c>
      <c r="E48" s="567"/>
      <c r="F48" s="567"/>
      <c r="G48" s="567"/>
      <c r="H48" s="567"/>
      <c r="I48" s="567"/>
      <c r="J48" s="567"/>
      <c r="K48" s="567"/>
      <c r="L48" s="567"/>
    </row>
    <row r="49" spans="1:12" ht="25.5" customHeight="1" x14ac:dyDescent="0.25">
      <c r="A49" s="635">
        <v>4</v>
      </c>
      <c r="B49" s="636" t="s">
        <v>596</v>
      </c>
      <c r="C49" s="637">
        <v>22</v>
      </c>
      <c r="D49" s="625">
        <f t="shared" si="1"/>
        <v>88</v>
      </c>
      <c r="E49" s="567"/>
      <c r="F49" s="567"/>
      <c r="G49" s="567"/>
      <c r="H49" s="567"/>
      <c r="I49" s="567"/>
      <c r="J49" s="567"/>
      <c r="K49" s="567"/>
      <c r="L49" s="567"/>
    </row>
    <row r="50" spans="1:12" ht="25.5" hidden="1" customHeight="1" x14ac:dyDescent="0.25">
      <c r="A50" s="635">
        <v>15</v>
      </c>
      <c r="B50" s="636" t="s">
        <v>623</v>
      </c>
      <c r="C50" s="637">
        <v>4</v>
      </c>
      <c r="D50" s="625">
        <f t="shared" si="1"/>
        <v>16</v>
      </c>
      <c r="E50" s="567"/>
      <c r="F50" s="567"/>
      <c r="G50" s="567"/>
      <c r="H50" s="567"/>
      <c r="I50" s="567"/>
      <c r="J50" s="567"/>
      <c r="K50" s="567"/>
      <c r="L50" s="567"/>
    </row>
    <row r="51" spans="1:12" ht="30" hidden="1" customHeight="1" x14ac:dyDescent="0.25">
      <c r="A51" s="635">
        <v>16</v>
      </c>
      <c r="B51" s="644" t="s">
        <v>178</v>
      </c>
      <c r="C51" s="645">
        <v>20</v>
      </c>
      <c r="D51" s="625">
        <f t="shared" si="1"/>
        <v>80</v>
      </c>
      <c r="E51" s="567"/>
      <c r="F51" s="567"/>
      <c r="G51" s="567"/>
      <c r="H51" s="567"/>
      <c r="I51" s="567"/>
      <c r="J51" s="567"/>
      <c r="K51" s="567"/>
      <c r="L51" s="567"/>
    </row>
    <row r="52" spans="1:12" ht="25.5" customHeight="1" x14ac:dyDescent="0.25">
      <c r="A52" s="798" t="s">
        <v>37</v>
      </c>
      <c r="B52" s="798"/>
      <c r="C52" s="634"/>
      <c r="D52" s="632"/>
      <c r="E52" s="622"/>
      <c r="F52" s="622"/>
      <c r="G52" s="622"/>
      <c r="H52" s="622"/>
      <c r="I52" s="622"/>
      <c r="J52" s="622"/>
      <c r="K52" s="622"/>
      <c r="L52" s="622"/>
    </row>
    <row r="53" spans="1:12" ht="25.5" hidden="1" customHeight="1" x14ac:dyDescent="0.25">
      <c r="A53" s="641">
        <v>1</v>
      </c>
      <c r="B53" s="640" t="s">
        <v>65</v>
      </c>
      <c r="C53" s="646"/>
      <c r="D53" s="633">
        <f>C53*4</f>
        <v>0</v>
      </c>
      <c r="E53" s="658"/>
      <c r="F53" s="795"/>
      <c r="G53" s="795"/>
      <c r="H53" s="795"/>
      <c r="I53" s="795"/>
      <c r="J53" s="795"/>
      <c r="K53" s="795"/>
      <c r="L53" s="659"/>
    </row>
    <row r="54" spans="1:12" ht="25.5" hidden="1" customHeight="1" x14ac:dyDescent="0.25">
      <c r="A54" s="641">
        <v>2</v>
      </c>
      <c r="B54" s="640" t="s">
        <v>66</v>
      </c>
      <c r="C54" s="646">
        <v>17</v>
      </c>
      <c r="D54" s="633">
        <f t="shared" ref="D54:D61" si="2">C54*4</f>
        <v>68</v>
      </c>
      <c r="E54" s="660"/>
      <c r="F54" s="796"/>
      <c r="G54" s="796"/>
      <c r="H54" s="796"/>
      <c r="I54" s="796"/>
      <c r="J54" s="796"/>
      <c r="K54" s="796"/>
      <c r="L54" s="661"/>
    </row>
    <row r="55" spans="1:12" ht="25.5" hidden="1" customHeight="1" x14ac:dyDescent="0.25">
      <c r="A55" s="641">
        <v>3</v>
      </c>
      <c r="B55" s="642" t="s">
        <v>39</v>
      </c>
      <c r="C55" s="646">
        <v>21</v>
      </c>
      <c r="D55" s="633">
        <f t="shared" si="2"/>
        <v>84</v>
      </c>
      <c r="E55" s="660"/>
      <c r="F55" s="796"/>
      <c r="G55" s="796"/>
      <c r="H55" s="796"/>
      <c r="I55" s="796"/>
      <c r="J55" s="796"/>
      <c r="K55" s="796"/>
      <c r="L55" s="661"/>
    </row>
    <row r="56" spans="1:12" ht="25.5" hidden="1" customHeight="1" x14ac:dyDescent="0.25">
      <c r="A56" s="641">
        <v>4</v>
      </c>
      <c r="B56" s="640" t="s">
        <v>67</v>
      </c>
      <c r="C56" s="646">
        <v>4</v>
      </c>
      <c r="D56" s="633">
        <f t="shared" si="2"/>
        <v>16</v>
      </c>
      <c r="E56" s="660"/>
      <c r="F56" s="796"/>
      <c r="G56" s="796"/>
      <c r="H56" s="796"/>
      <c r="I56" s="796"/>
      <c r="J56" s="796"/>
      <c r="K56" s="796"/>
      <c r="L56" s="661"/>
    </row>
    <row r="57" spans="1:12" ht="25.5" hidden="1" customHeight="1" x14ac:dyDescent="0.25">
      <c r="A57" s="641">
        <v>5</v>
      </c>
      <c r="B57" s="642" t="s">
        <v>68</v>
      </c>
      <c r="C57" s="647">
        <v>12</v>
      </c>
      <c r="D57" s="633">
        <f t="shared" si="2"/>
        <v>48</v>
      </c>
      <c r="E57" s="660"/>
      <c r="F57" s="796"/>
      <c r="G57" s="796"/>
      <c r="H57" s="796"/>
      <c r="I57" s="796"/>
      <c r="J57" s="796"/>
      <c r="K57" s="796"/>
      <c r="L57" s="661"/>
    </row>
    <row r="58" spans="1:12" ht="25.5" hidden="1" customHeight="1" x14ac:dyDescent="0.25">
      <c r="A58" s="641">
        <v>2</v>
      </c>
      <c r="B58" s="640" t="s">
        <v>626</v>
      </c>
      <c r="C58" s="646"/>
      <c r="D58" s="633">
        <f t="shared" si="2"/>
        <v>0</v>
      </c>
      <c r="E58" s="660"/>
      <c r="F58" s="796"/>
      <c r="G58" s="796"/>
      <c r="H58" s="796"/>
      <c r="I58" s="796"/>
      <c r="J58" s="796"/>
      <c r="K58" s="796"/>
      <c r="L58" s="661"/>
    </row>
    <row r="59" spans="1:12" ht="28.5" hidden="1" customHeight="1" x14ac:dyDescent="0.25">
      <c r="A59" s="641">
        <v>3</v>
      </c>
      <c r="B59" s="644" t="s">
        <v>74</v>
      </c>
      <c r="C59" s="637"/>
      <c r="D59" s="633">
        <f t="shared" si="2"/>
        <v>0</v>
      </c>
      <c r="E59" s="660"/>
      <c r="F59" s="796"/>
      <c r="G59" s="796"/>
      <c r="H59" s="796"/>
      <c r="I59" s="796"/>
      <c r="J59" s="796"/>
      <c r="K59" s="796"/>
      <c r="L59" s="661"/>
    </row>
    <row r="60" spans="1:12" ht="25.5" hidden="1" customHeight="1" x14ac:dyDescent="0.25">
      <c r="A60" s="635">
        <v>8</v>
      </c>
      <c r="B60" s="638" t="s">
        <v>182</v>
      </c>
      <c r="C60" s="648"/>
      <c r="D60" s="633">
        <f t="shared" si="2"/>
        <v>0</v>
      </c>
      <c r="E60" s="660"/>
      <c r="F60" s="796"/>
      <c r="G60" s="796"/>
      <c r="H60" s="796"/>
      <c r="I60" s="796"/>
      <c r="J60" s="796"/>
      <c r="K60" s="796"/>
      <c r="L60" s="661"/>
    </row>
    <row r="61" spans="1:12" ht="25.5" customHeight="1" x14ac:dyDescent="0.25">
      <c r="A61" s="635">
        <v>4</v>
      </c>
      <c r="B61" s="649" t="s">
        <v>601</v>
      </c>
      <c r="C61" s="650">
        <v>6</v>
      </c>
      <c r="D61" s="633">
        <f t="shared" si="2"/>
        <v>24</v>
      </c>
      <c r="E61" s="662"/>
      <c r="F61" s="797"/>
      <c r="G61" s="797"/>
      <c r="H61" s="797"/>
      <c r="I61" s="797"/>
      <c r="J61" s="797"/>
      <c r="K61" s="797"/>
      <c r="L61" s="663"/>
    </row>
    <row r="63" spans="1:12" ht="23.25" customHeight="1" x14ac:dyDescent="0.25">
      <c r="B63" s="588" t="s">
        <v>629</v>
      </c>
      <c r="C63" s="588"/>
      <c r="D63" s="588"/>
      <c r="E63" s="588"/>
      <c r="F63" s="588"/>
      <c r="G63" s="588"/>
      <c r="H63" s="588"/>
      <c r="I63" s="588"/>
      <c r="J63" s="588"/>
      <c r="K63" s="588"/>
      <c r="L63" s="588"/>
    </row>
    <row r="64" spans="1:12" ht="22.5" customHeight="1" x14ac:dyDescent="0.25">
      <c r="B64" s="588" t="s">
        <v>174</v>
      </c>
      <c r="C64" s="588"/>
      <c r="D64" s="588"/>
      <c r="E64" s="588"/>
      <c r="F64" s="588"/>
      <c r="G64" s="588"/>
      <c r="H64" s="588"/>
      <c r="I64" s="588"/>
      <c r="J64" s="588"/>
      <c r="K64" s="588"/>
      <c r="L64" s="588"/>
    </row>
    <row r="65" spans="2:12" x14ac:dyDescent="0.25">
      <c r="B65" s="588" t="s">
        <v>179</v>
      </c>
      <c r="C65" s="588"/>
      <c r="D65" s="588"/>
      <c r="E65" s="588"/>
      <c r="F65" s="588"/>
      <c r="G65" s="588"/>
      <c r="H65" s="588"/>
      <c r="I65" s="588"/>
      <c r="J65" s="588"/>
      <c r="K65" s="588"/>
      <c r="L65" s="588"/>
    </row>
    <row r="66" spans="2:12" x14ac:dyDescent="0.25">
      <c r="L66" s="3" t="s">
        <v>628</v>
      </c>
    </row>
  </sheetData>
  <mergeCells count="17">
    <mergeCell ref="E53:L61"/>
    <mergeCell ref="I5:I6"/>
    <mergeCell ref="J5:J6"/>
    <mergeCell ref="A20:B20"/>
    <mergeCell ref="E21:L34"/>
    <mergeCell ref="A35:B35"/>
    <mergeCell ref="A52:B52"/>
    <mergeCell ref="A1:L2"/>
    <mergeCell ref="A3:B5"/>
    <mergeCell ref="C3:C6"/>
    <mergeCell ref="D3:D6"/>
    <mergeCell ref="E3:F6"/>
    <mergeCell ref="G3:J4"/>
    <mergeCell ref="K3:K6"/>
    <mergeCell ref="L3:L6"/>
    <mergeCell ref="G5:G6"/>
    <mergeCell ref="H5:H6"/>
  </mergeCells>
  <pageMargins left="0.98425196850393704" right="0.19685039370078741" top="0.19685039370078741" bottom="0.19685039370078741" header="0.19685039370078741" footer="0.19685039370078741"/>
  <pageSetup paperSize="9" scale="9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11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20" baseType="lpstr">
      <vt:lpstr>GASTO ANUAL CASA 01</vt:lpstr>
      <vt:lpstr>GASTO ANUAL CASA 02</vt:lpstr>
      <vt:lpstr>GASTO ANUAL CASA 03</vt:lpstr>
      <vt:lpstr>GASTO ANUAL CASA 04</vt:lpstr>
      <vt:lpstr>GASTO ANUAL CASA 05</vt:lpstr>
      <vt:lpstr>JANEIRO 2016</vt:lpstr>
      <vt:lpstr>CONSALTER</vt:lpstr>
      <vt:lpstr>Plan1</vt:lpstr>
      <vt:lpstr>LISTA DE COMPRAS (2)</vt:lpstr>
      <vt:lpstr>LISTA DE COMPRAS</vt:lpstr>
      <vt:lpstr>LISTA VAREJO ATACADO</vt:lpstr>
      <vt:lpstr>Gráf1</vt:lpstr>
      <vt:lpstr>CONSALTER!Area_de_impressao</vt:lpstr>
      <vt:lpstr>'GASTO ANUAL CASA 01'!Area_de_impressao</vt:lpstr>
      <vt:lpstr>'GASTO ANUAL CASA 02'!Area_de_impressao</vt:lpstr>
      <vt:lpstr>'GASTO ANUAL CASA 03'!Area_de_impressao</vt:lpstr>
      <vt:lpstr>'GASTO ANUAL CASA 04'!Area_de_impressao</vt:lpstr>
      <vt:lpstr>'GASTO ANUAL CASA 05'!Area_de_impressao</vt:lpstr>
      <vt:lpstr>'JANEIRO 2016'!Area_de_impressao</vt:lpstr>
      <vt:lpstr>'LISTA DE COMPRAS (2)'!Area_de_impressao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aldeias</dc:creator>
  <cp:lastModifiedBy>adm</cp:lastModifiedBy>
  <cp:lastPrinted>2016-03-10T19:56:09Z</cp:lastPrinted>
  <dcterms:created xsi:type="dcterms:W3CDTF">2015-02-04T12:03:33Z</dcterms:created>
  <dcterms:modified xsi:type="dcterms:W3CDTF">2016-03-14T20:11:31Z</dcterms:modified>
</cp:coreProperties>
</file>