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20" windowWidth="19020" windowHeight="5370" firstSheet="2" activeTab="4"/>
  </bookViews>
  <sheets>
    <sheet name="Preenche Requi." sheetId="5" r:id="rId1"/>
    <sheet name="Requisição" sheetId="4" r:id="rId2"/>
    <sheet name="DIGITAÇÃO" sheetId="1" r:id="rId3"/>
    <sheet name="CONCILIAÇÃO BANCÁRIA" sheetId="2" r:id="rId4"/>
    <sheet name="CONVÊNIO" sheetId="7" r:id="rId5"/>
    <sheet name="Contábil" sheetId="3" r:id="rId6"/>
    <sheet name="Plan2" sheetId="6" r:id="rId7"/>
    <sheet name="GASTOS POR RUBRICA" sheetId="12" r:id="rId8"/>
    <sheet name="Plan1" sheetId="13" r:id="rId9"/>
  </sheets>
  <definedNames>
    <definedName name="_xlnm._FilterDatabase" localSheetId="4" hidden="1">CONVÊNIO!$A$4:$M$122</definedName>
    <definedName name="_xlnm._FilterDatabase" localSheetId="2" hidden="1">DIGITAÇÃO!$A$1:$A$245</definedName>
    <definedName name="_xlnm.Print_Area" localSheetId="3">'CONCILIAÇÃO BANCÁRIA'!$A$1:$E$54</definedName>
    <definedName name="_xlnm.Print_Area" localSheetId="2">DIGITAÇÃO!$A$1:$I$164</definedName>
    <definedName name="_xlnm.Print_Area" localSheetId="6">Plan2!$B$3:$M$30</definedName>
    <definedName name="_xlnm.Print_Area" localSheetId="1">Requisição!$C$2:$I$54</definedName>
    <definedName name="_xlnm.Print_Titles" localSheetId="5">Contábil!$6:$6</definedName>
  </definedNames>
  <calcPr calcId="145621"/>
</workbook>
</file>

<file path=xl/calcChain.xml><?xml version="1.0" encoding="utf-8"?>
<calcChain xmlns="http://schemas.openxmlformats.org/spreadsheetml/2006/main">
  <c r="J129" i="12" l="1"/>
  <c r="C129" i="12"/>
  <c r="J100" i="12"/>
  <c r="C100" i="12"/>
  <c r="J95" i="12"/>
  <c r="C95" i="12"/>
  <c r="J92" i="12"/>
  <c r="C92" i="12"/>
  <c r="J86" i="12"/>
  <c r="C86" i="12"/>
  <c r="J80" i="12"/>
  <c r="C80" i="12"/>
  <c r="J78" i="12"/>
  <c r="C78" i="12"/>
  <c r="J75" i="12"/>
  <c r="C75" i="12"/>
  <c r="J72" i="12"/>
  <c r="C72" i="12"/>
  <c r="J69" i="12"/>
  <c r="C69" i="12"/>
  <c r="J67" i="12"/>
  <c r="C67" i="12"/>
  <c r="J55" i="12"/>
  <c r="C55" i="12"/>
  <c r="J48" i="12"/>
  <c r="C48" i="12"/>
  <c r="J46" i="12"/>
  <c r="C46" i="12"/>
  <c r="J42" i="12"/>
  <c r="C42" i="12"/>
  <c r="J39" i="12"/>
  <c r="C39" i="12"/>
  <c r="J33" i="12"/>
  <c r="C33" i="12"/>
  <c r="J16" i="12"/>
  <c r="C16" i="12"/>
  <c r="J14" i="12"/>
  <c r="C14" i="12"/>
  <c r="J12" i="12"/>
  <c r="C12" i="12"/>
  <c r="J10" i="12"/>
  <c r="C10" i="12"/>
  <c r="J5" i="12"/>
  <c r="C5" i="12"/>
  <c r="J3" i="12"/>
  <c r="C3" i="12"/>
  <c r="J131" i="12" l="1"/>
  <c r="C131" i="12"/>
  <c r="L53" i="7"/>
  <c r="L51" i="7" l="1"/>
  <c r="L37" i="7" l="1"/>
  <c r="L31" i="7"/>
  <c r="L32" i="7"/>
  <c r="L27" i="7" l="1"/>
  <c r="L19" i="7" l="1"/>
  <c r="L12" i="7"/>
  <c r="L13" i="7"/>
  <c r="L14" i="7"/>
  <c r="L15" i="7"/>
  <c r="L16" i="7"/>
  <c r="L17" i="7"/>
  <c r="L8" i="7"/>
  <c r="L6" i="7" l="1"/>
  <c r="L69" i="7" l="1"/>
  <c r="L82" i="7" l="1"/>
  <c r="L83" i="7"/>
  <c r="L84" i="7"/>
  <c r="L72" i="7"/>
  <c r="L73" i="7"/>
  <c r="L74" i="7"/>
  <c r="L75" i="7"/>
  <c r="L76" i="7"/>
  <c r="L77" i="7"/>
  <c r="L78" i="7"/>
  <c r="L79" i="7"/>
  <c r="L80" i="7"/>
  <c r="L81" i="7"/>
  <c r="L64" i="7"/>
  <c r="L65" i="7"/>
  <c r="L66" i="7"/>
  <c r="L67" i="7"/>
  <c r="L68" i="7"/>
  <c r="L70" i="7"/>
  <c r="L71" i="7"/>
  <c r="L63" i="7"/>
  <c r="L85" i="7"/>
  <c r="L59" i="7" l="1"/>
  <c r="L54" i="7"/>
  <c r="L46" i="7" l="1"/>
  <c r="L47" i="7"/>
  <c r="L45" i="7" l="1"/>
  <c r="L30" i="7"/>
  <c r="L28" i="7"/>
  <c r="L29" i="7"/>
  <c r="L26" i="7" l="1"/>
  <c r="L62" i="7" l="1"/>
  <c r="L60" i="7"/>
  <c r="L56" i="7"/>
  <c r="L57" i="7"/>
  <c r="L58" i="7"/>
  <c r="L61" i="7"/>
  <c r="L48" i="7"/>
  <c r="L49" i="7"/>
  <c r="L50" i="7"/>
  <c r="L42" i="7"/>
  <c r="L43" i="7"/>
  <c r="L44" i="7"/>
  <c r="L33" i="7"/>
  <c r="L34" i="7"/>
  <c r="L35" i="7"/>
  <c r="L36" i="7"/>
  <c r="L25" i="7"/>
  <c r="L24" i="7"/>
  <c r="L23" i="7"/>
  <c r="L18" i="7"/>
  <c r="L22" i="7"/>
  <c r="H13" i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D17" i="6"/>
  <c r="C17" i="6" s="1"/>
  <c r="M17" i="6" s="1"/>
  <c r="D21" i="6"/>
  <c r="C21" i="6" s="1"/>
  <c r="M21" i="6" s="1"/>
  <c r="D10" i="6"/>
  <c r="C10" i="6" s="1"/>
  <c r="M10" i="6" s="1"/>
  <c r="D11" i="6"/>
  <c r="C11" i="6" s="1"/>
  <c r="M11" i="6" s="1"/>
  <c r="E13" i="6"/>
  <c r="C13" i="6" s="1"/>
  <c r="M13" i="6" s="1"/>
  <c r="D16" i="6"/>
  <c r="C16" i="6" s="1"/>
  <c r="M16" i="6" s="1"/>
  <c r="M14" i="6"/>
  <c r="M15" i="6"/>
  <c r="M18" i="6"/>
  <c r="M19" i="6"/>
  <c r="M20" i="6"/>
  <c r="M22" i="6"/>
  <c r="M23" i="6"/>
  <c r="D9" i="6"/>
  <c r="C9" i="6" s="1"/>
  <c r="C7" i="6"/>
  <c r="M7" i="6" s="1"/>
  <c r="L40" i="7"/>
  <c r="L41" i="7"/>
  <c r="L38" i="7"/>
  <c r="C9" i="5"/>
  <c r="C23" i="4" s="1"/>
  <c r="C8" i="5"/>
  <c r="E23" i="5" s="1"/>
  <c r="D23" i="5"/>
  <c r="C23" i="5"/>
  <c r="L39" i="7"/>
  <c r="L5" i="7"/>
  <c r="D28" i="4"/>
  <c r="B2" i="7"/>
  <c r="A2" i="7"/>
  <c r="K127" i="7"/>
  <c r="J127" i="7"/>
  <c r="F47" i="6"/>
  <c r="G47" i="6"/>
  <c r="R45" i="6"/>
  <c r="Q44" i="6"/>
  <c r="Q42" i="6"/>
  <c r="R38" i="6"/>
  <c r="R40" i="6"/>
  <c r="E38" i="6"/>
  <c r="E47" i="6" s="1"/>
  <c r="R39" i="6"/>
  <c r="H38" i="6"/>
  <c r="H47" i="6" s="1"/>
  <c r="I38" i="6"/>
  <c r="I47" i="6" s="1"/>
  <c r="Q34" i="6"/>
  <c r="Q37" i="6" s="1"/>
  <c r="Q45" i="6" s="1"/>
  <c r="F30" i="6"/>
  <c r="G30" i="6"/>
  <c r="H30" i="6"/>
  <c r="I30" i="6"/>
  <c r="J30" i="6"/>
  <c r="K30" i="6"/>
  <c r="Q11" i="6"/>
  <c r="Q13" i="6" s="1"/>
  <c r="Q23" i="6" s="1"/>
  <c r="Q35" i="6" s="1"/>
  <c r="R10" i="6"/>
  <c r="R8" i="6"/>
  <c r="D38" i="4"/>
  <c r="Q235" i="1"/>
  <c r="Q238" i="1" s="1"/>
  <c r="Q219" i="1"/>
  <c r="O208" i="1"/>
  <c r="Q227" i="1"/>
  <c r="F23" i="5"/>
  <c r="N23" i="5"/>
  <c r="K23" i="5"/>
  <c r="M23" i="5" s="1"/>
  <c r="I23" i="5"/>
  <c r="H23" i="5"/>
  <c r="J23" i="5" s="1"/>
  <c r="G23" i="5"/>
  <c r="B23" i="5"/>
  <c r="O201" i="1"/>
  <c r="O205" i="1" s="1"/>
  <c r="M36" i="6"/>
  <c r="M37" i="6"/>
  <c r="M39" i="6"/>
  <c r="M40" i="6"/>
  <c r="M41" i="6"/>
  <c r="M42" i="6"/>
  <c r="M43" i="6"/>
  <c r="M44" i="6"/>
  <c r="M45" i="6"/>
  <c r="M46" i="6"/>
  <c r="M35" i="6"/>
  <c r="M5" i="6"/>
  <c r="M8" i="6"/>
  <c r="M12" i="6"/>
  <c r="M24" i="6"/>
  <c r="M25" i="6"/>
  <c r="M26" i="6"/>
  <c r="M27" i="6"/>
  <c r="M28" i="6"/>
  <c r="M29" i="6"/>
  <c r="L30" i="6"/>
  <c r="C47" i="6"/>
  <c r="K47" i="6"/>
  <c r="L47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C67" i="6"/>
  <c r="D67" i="6"/>
  <c r="E67" i="6"/>
  <c r="F67" i="6"/>
  <c r="G67" i="6"/>
  <c r="K67" i="6"/>
  <c r="L67" i="6"/>
  <c r="M6" i="6"/>
  <c r="I2" i="4"/>
  <c r="G23" i="4"/>
  <c r="I23" i="4" s="1"/>
  <c r="I25" i="4"/>
  <c r="I39" i="4" s="1"/>
  <c r="E26" i="4"/>
  <c r="I43" i="4"/>
  <c r="A9" i="3"/>
  <c r="C9" i="3"/>
  <c r="E9" i="3"/>
  <c r="G9" i="3"/>
  <c r="H9" i="3"/>
  <c r="A10" i="3"/>
  <c r="C10" i="3"/>
  <c r="E10" i="3"/>
  <c r="G10" i="3"/>
  <c r="H10" i="3"/>
  <c r="A11" i="3"/>
  <c r="C11" i="3"/>
  <c r="E11" i="3"/>
  <c r="G11" i="3"/>
  <c r="H11" i="3"/>
  <c r="A12" i="3"/>
  <c r="C12" i="3"/>
  <c r="E12" i="3"/>
  <c r="G12" i="3"/>
  <c r="H12" i="3"/>
  <c r="A13" i="3"/>
  <c r="C13" i="3"/>
  <c r="E13" i="3"/>
  <c r="G13" i="3"/>
  <c r="H13" i="3"/>
  <c r="A14" i="3"/>
  <c r="C14" i="3"/>
  <c r="E14" i="3"/>
  <c r="G14" i="3"/>
  <c r="H14" i="3"/>
  <c r="A15" i="3"/>
  <c r="C15" i="3"/>
  <c r="E15" i="3"/>
  <c r="G15" i="3"/>
  <c r="H15" i="3"/>
  <c r="A16" i="3"/>
  <c r="C16" i="3"/>
  <c r="E16" i="3"/>
  <c r="G16" i="3"/>
  <c r="H16" i="3"/>
  <c r="A17" i="3"/>
  <c r="C17" i="3"/>
  <c r="E17" i="3"/>
  <c r="G17" i="3"/>
  <c r="H17" i="3"/>
  <c r="A18" i="3"/>
  <c r="C18" i="3"/>
  <c r="E18" i="3"/>
  <c r="G18" i="3"/>
  <c r="H18" i="3"/>
  <c r="A19" i="3"/>
  <c r="C19" i="3"/>
  <c r="E19" i="3"/>
  <c r="G19" i="3"/>
  <c r="H19" i="3"/>
  <c r="A20" i="3"/>
  <c r="C20" i="3"/>
  <c r="E20" i="3"/>
  <c r="G20" i="3"/>
  <c r="H20" i="3"/>
  <c r="A21" i="3"/>
  <c r="C21" i="3"/>
  <c r="E21" i="3"/>
  <c r="G21" i="3"/>
  <c r="H21" i="3"/>
  <c r="A22" i="3"/>
  <c r="C22" i="3"/>
  <c r="E22" i="3"/>
  <c r="G22" i="3"/>
  <c r="H22" i="3"/>
  <c r="A23" i="3"/>
  <c r="C23" i="3"/>
  <c r="E23" i="3"/>
  <c r="G23" i="3"/>
  <c r="H23" i="3"/>
  <c r="A24" i="3"/>
  <c r="C24" i="3"/>
  <c r="E24" i="3"/>
  <c r="G24" i="3"/>
  <c r="H24" i="3"/>
  <c r="A25" i="3"/>
  <c r="C25" i="3"/>
  <c r="E25" i="3"/>
  <c r="G25" i="3"/>
  <c r="H25" i="3"/>
  <c r="A26" i="3"/>
  <c r="C26" i="3"/>
  <c r="E26" i="3"/>
  <c r="G26" i="3"/>
  <c r="H26" i="3"/>
  <c r="A27" i="3"/>
  <c r="C27" i="3"/>
  <c r="E27" i="3"/>
  <c r="G27" i="3"/>
  <c r="H27" i="3"/>
  <c r="A28" i="3"/>
  <c r="C28" i="3"/>
  <c r="E28" i="3"/>
  <c r="G28" i="3"/>
  <c r="H28" i="3"/>
  <c r="A29" i="3"/>
  <c r="C29" i="3"/>
  <c r="E29" i="3"/>
  <c r="G29" i="3"/>
  <c r="H29" i="3"/>
  <c r="A30" i="3"/>
  <c r="C30" i="3"/>
  <c r="E30" i="3"/>
  <c r="G30" i="3"/>
  <c r="H30" i="3"/>
  <c r="A31" i="3"/>
  <c r="C31" i="3"/>
  <c r="E31" i="3"/>
  <c r="G31" i="3"/>
  <c r="H31" i="3"/>
  <c r="A32" i="3"/>
  <c r="C32" i="3"/>
  <c r="E32" i="3"/>
  <c r="G32" i="3"/>
  <c r="H32" i="3"/>
  <c r="A33" i="3"/>
  <c r="C33" i="3"/>
  <c r="E33" i="3"/>
  <c r="G33" i="3"/>
  <c r="H33" i="3"/>
  <c r="A34" i="3"/>
  <c r="C34" i="3"/>
  <c r="E34" i="3"/>
  <c r="G34" i="3"/>
  <c r="H34" i="3"/>
  <c r="A35" i="3"/>
  <c r="C35" i="3"/>
  <c r="E35" i="3"/>
  <c r="G35" i="3"/>
  <c r="H35" i="3"/>
  <c r="A36" i="3"/>
  <c r="C36" i="3"/>
  <c r="E36" i="3"/>
  <c r="G36" i="3"/>
  <c r="H36" i="3"/>
  <c r="A37" i="3"/>
  <c r="C37" i="3"/>
  <c r="E37" i="3"/>
  <c r="G37" i="3"/>
  <c r="H37" i="3"/>
  <c r="A38" i="3"/>
  <c r="C38" i="3"/>
  <c r="E38" i="3"/>
  <c r="G38" i="3"/>
  <c r="H38" i="3"/>
  <c r="A39" i="3"/>
  <c r="C39" i="3"/>
  <c r="E39" i="3"/>
  <c r="G39" i="3"/>
  <c r="H39" i="3"/>
  <c r="A40" i="3"/>
  <c r="C40" i="3"/>
  <c r="E40" i="3"/>
  <c r="G40" i="3"/>
  <c r="H40" i="3"/>
  <c r="A41" i="3"/>
  <c r="C41" i="3"/>
  <c r="E41" i="3"/>
  <c r="G41" i="3"/>
  <c r="H41" i="3"/>
  <c r="A42" i="3"/>
  <c r="C42" i="3"/>
  <c r="E42" i="3"/>
  <c r="G42" i="3"/>
  <c r="H42" i="3"/>
  <c r="A43" i="3"/>
  <c r="C43" i="3"/>
  <c r="E43" i="3"/>
  <c r="G43" i="3"/>
  <c r="H43" i="3"/>
  <c r="A44" i="3"/>
  <c r="C44" i="3"/>
  <c r="E44" i="3"/>
  <c r="G44" i="3"/>
  <c r="H44" i="3"/>
  <c r="A45" i="3"/>
  <c r="C45" i="3"/>
  <c r="E45" i="3"/>
  <c r="G45" i="3"/>
  <c r="H45" i="3"/>
  <c r="A46" i="3"/>
  <c r="C46" i="3"/>
  <c r="E46" i="3"/>
  <c r="G46" i="3"/>
  <c r="H46" i="3"/>
  <c r="A47" i="3"/>
  <c r="C47" i="3"/>
  <c r="E47" i="3"/>
  <c r="G47" i="3"/>
  <c r="H47" i="3"/>
  <c r="A48" i="3"/>
  <c r="C48" i="3"/>
  <c r="E48" i="3"/>
  <c r="G48" i="3"/>
  <c r="H48" i="3"/>
  <c r="A49" i="3"/>
  <c r="C49" i="3"/>
  <c r="E49" i="3"/>
  <c r="G49" i="3"/>
  <c r="H49" i="3"/>
  <c r="A50" i="3"/>
  <c r="C50" i="3"/>
  <c r="E50" i="3"/>
  <c r="G50" i="3"/>
  <c r="H50" i="3"/>
  <c r="A51" i="3"/>
  <c r="C51" i="3"/>
  <c r="E51" i="3"/>
  <c r="G51" i="3"/>
  <c r="H51" i="3"/>
  <c r="A52" i="3"/>
  <c r="C52" i="3"/>
  <c r="E52" i="3"/>
  <c r="G52" i="3"/>
  <c r="H52" i="3"/>
  <c r="A53" i="3"/>
  <c r="C53" i="3"/>
  <c r="E53" i="3"/>
  <c r="G53" i="3"/>
  <c r="H53" i="3"/>
  <c r="A54" i="3"/>
  <c r="C54" i="3"/>
  <c r="E54" i="3"/>
  <c r="G54" i="3"/>
  <c r="H54" i="3"/>
  <c r="A55" i="3"/>
  <c r="C55" i="3"/>
  <c r="E55" i="3"/>
  <c r="G55" i="3"/>
  <c r="H55" i="3"/>
  <c r="A56" i="3"/>
  <c r="C56" i="3"/>
  <c r="E56" i="3"/>
  <c r="G56" i="3"/>
  <c r="H56" i="3"/>
  <c r="A57" i="3"/>
  <c r="C57" i="3"/>
  <c r="E57" i="3"/>
  <c r="G57" i="3"/>
  <c r="H57" i="3"/>
  <c r="A58" i="3"/>
  <c r="C58" i="3"/>
  <c r="E58" i="3"/>
  <c r="G58" i="3"/>
  <c r="H58" i="3"/>
  <c r="A59" i="3"/>
  <c r="C59" i="3"/>
  <c r="E59" i="3"/>
  <c r="G59" i="3"/>
  <c r="H59" i="3"/>
  <c r="A60" i="3"/>
  <c r="C60" i="3"/>
  <c r="E60" i="3"/>
  <c r="G60" i="3"/>
  <c r="H60" i="3"/>
  <c r="A61" i="3"/>
  <c r="C61" i="3"/>
  <c r="E61" i="3"/>
  <c r="G61" i="3"/>
  <c r="H61" i="3"/>
  <c r="A62" i="3"/>
  <c r="C62" i="3"/>
  <c r="E62" i="3"/>
  <c r="G62" i="3"/>
  <c r="H62" i="3"/>
  <c r="A63" i="3"/>
  <c r="C63" i="3"/>
  <c r="E63" i="3"/>
  <c r="G63" i="3"/>
  <c r="H63" i="3"/>
  <c r="A64" i="3"/>
  <c r="C64" i="3"/>
  <c r="E64" i="3"/>
  <c r="G64" i="3"/>
  <c r="H64" i="3"/>
  <c r="A65" i="3"/>
  <c r="C65" i="3"/>
  <c r="E65" i="3"/>
  <c r="G65" i="3"/>
  <c r="H65" i="3"/>
  <c r="A66" i="3"/>
  <c r="C66" i="3"/>
  <c r="E66" i="3"/>
  <c r="G66" i="3"/>
  <c r="H66" i="3"/>
  <c r="A67" i="3"/>
  <c r="C67" i="3"/>
  <c r="E67" i="3"/>
  <c r="G67" i="3"/>
  <c r="H67" i="3"/>
  <c r="A68" i="3"/>
  <c r="C68" i="3"/>
  <c r="E68" i="3"/>
  <c r="G68" i="3"/>
  <c r="H68" i="3"/>
  <c r="A69" i="3"/>
  <c r="C69" i="3"/>
  <c r="E69" i="3"/>
  <c r="G69" i="3"/>
  <c r="H69" i="3"/>
  <c r="A70" i="3"/>
  <c r="C70" i="3"/>
  <c r="E70" i="3"/>
  <c r="G70" i="3"/>
  <c r="H70" i="3"/>
  <c r="A71" i="3"/>
  <c r="C71" i="3"/>
  <c r="E71" i="3"/>
  <c r="G71" i="3"/>
  <c r="H71" i="3"/>
  <c r="A72" i="3"/>
  <c r="C72" i="3"/>
  <c r="E72" i="3"/>
  <c r="G72" i="3"/>
  <c r="H72" i="3"/>
  <c r="A73" i="3"/>
  <c r="C73" i="3"/>
  <c r="E73" i="3"/>
  <c r="G73" i="3"/>
  <c r="H73" i="3"/>
  <c r="A74" i="3"/>
  <c r="C74" i="3"/>
  <c r="E74" i="3"/>
  <c r="G74" i="3"/>
  <c r="H74" i="3"/>
  <c r="A75" i="3"/>
  <c r="C75" i="3"/>
  <c r="E75" i="3"/>
  <c r="G75" i="3"/>
  <c r="H75" i="3"/>
  <c r="A76" i="3"/>
  <c r="C76" i="3"/>
  <c r="E76" i="3"/>
  <c r="G76" i="3"/>
  <c r="H76" i="3"/>
  <c r="A77" i="3"/>
  <c r="C77" i="3"/>
  <c r="E77" i="3"/>
  <c r="G77" i="3"/>
  <c r="H77" i="3"/>
  <c r="A78" i="3"/>
  <c r="C78" i="3"/>
  <c r="E78" i="3"/>
  <c r="G78" i="3"/>
  <c r="H78" i="3"/>
  <c r="A79" i="3"/>
  <c r="C79" i="3"/>
  <c r="E79" i="3"/>
  <c r="G79" i="3"/>
  <c r="H79" i="3"/>
  <c r="A80" i="3"/>
  <c r="C80" i="3"/>
  <c r="E80" i="3"/>
  <c r="G80" i="3"/>
  <c r="H80" i="3"/>
  <c r="A81" i="3"/>
  <c r="C81" i="3"/>
  <c r="E81" i="3"/>
  <c r="G81" i="3"/>
  <c r="H81" i="3"/>
  <c r="A82" i="3"/>
  <c r="C82" i="3"/>
  <c r="E82" i="3"/>
  <c r="G82" i="3"/>
  <c r="H82" i="3"/>
  <c r="A83" i="3"/>
  <c r="C83" i="3"/>
  <c r="E83" i="3"/>
  <c r="G83" i="3"/>
  <c r="H83" i="3"/>
  <c r="A84" i="3"/>
  <c r="C84" i="3"/>
  <c r="E84" i="3"/>
  <c r="G84" i="3"/>
  <c r="H84" i="3"/>
  <c r="A85" i="3"/>
  <c r="C85" i="3"/>
  <c r="E85" i="3"/>
  <c r="G85" i="3"/>
  <c r="H85" i="3"/>
  <c r="A86" i="3"/>
  <c r="C86" i="3"/>
  <c r="E86" i="3"/>
  <c r="G86" i="3"/>
  <c r="H86" i="3"/>
  <c r="A87" i="3"/>
  <c r="C87" i="3"/>
  <c r="E87" i="3"/>
  <c r="G87" i="3"/>
  <c r="H87" i="3"/>
  <c r="A88" i="3"/>
  <c r="C88" i="3"/>
  <c r="E88" i="3"/>
  <c r="G88" i="3"/>
  <c r="H88" i="3"/>
  <c r="A89" i="3"/>
  <c r="C89" i="3"/>
  <c r="E89" i="3"/>
  <c r="G89" i="3"/>
  <c r="H89" i="3"/>
  <c r="A90" i="3"/>
  <c r="C90" i="3"/>
  <c r="E90" i="3"/>
  <c r="G90" i="3"/>
  <c r="H90" i="3"/>
  <c r="A91" i="3"/>
  <c r="C91" i="3"/>
  <c r="E91" i="3"/>
  <c r="G91" i="3"/>
  <c r="H91" i="3"/>
  <c r="A92" i="3"/>
  <c r="C92" i="3"/>
  <c r="E92" i="3"/>
  <c r="G92" i="3"/>
  <c r="H92" i="3"/>
  <c r="A93" i="3"/>
  <c r="C93" i="3"/>
  <c r="E93" i="3"/>
  <c r="G93" i="3"/>
  <c r="H93" i="3"/>
  <c r="A94" i="3"/>
  <c r="C94" i="3"/>
  <c r="E94" i="3"/>
  <c r="G94" i="3"/>
  <c r="H94" i="3"/>
  <c r="A95" i="3"/>
  <c r="C95" i="3"/>
  <c r="E95" i="3"/>
  <c r="G95" i="3"/>
  <c r="H95" i="3"/>
  <c r="A96" i="3"/>
  <c r="C96" i="3"/>
  <c r="E96" i="3"/>
  <c r="G96" i="3"/>
  <c r="H96" i="3"/>
  <c r="A97" i="3"/>
  <c r="C97" i="3"/>
  <c r="E97" i="3"/>
  <c r="G97" i="3"/>
  <c r="H97" i="3"/>
  <c r="A98" i="3"/>
  <c r="C98" i="3"/>
  <c r="E98" i="3"/>
  <c r="G98" i="3"/>
  <c r="H98" i="3"/>
  <c r="A99" i="3"/>
  <c r="C99" i="3"/>
  <c r="E99" i="3"/>
  <c r="G99" i="3"/>
  <c r="H99" i="3"/>
  <c r="A100" i="3"/>
  <c r="C100" i="3"/>
  <c r="E100" i="3"/>
  <c r="G100" i="3"/>
  <c r="H100" i="3"/>
  <c r="A101" i="3"/>
  <c r="C101" i="3"/>
  <c r="E101" i="3"/>
  <c r="G101" i="3"/>
  <c r="H101" i="3"/>
  <c r="A102" i="3"/>
  <c r="C102" i="3"/>
  <c r="E102" i="3"/>
  <c r="G102" i="3"/>
  <c r="H102" i="3"/>
  <c r="A103" i="3"/>
  <c r="C103" i="3"/>
  <c r="E103" i="3"/>
  <c r="G103" i="3"/>
  <c r="H103" i="3"/>
  <c r="A104" i="3"/>
  <c r="C104" i="3"/>
  <c r="E104" i="3"/>
  <c r="G104" i="3"/>
  <c r="H104" i="3"/>
  <c r="A105" i="3"/>
  <c r="C105" i="3"/>
  <c r="E105" i="3"/>
  <c r="G105" i="3"/>
  <c r="H105" i="3"/>
  <c r="A106" i="3"/>
  <c r="C106" i="3"/>
  <c r="E106" i="3"/>
  <c r="G106" i="3"/>
  <c r="H106" i="3"/>
  <c r="A107" i="3"/>
  <c r="C107" i="3"/>
  <c r="E107" i="3"/>
  <c r="G107" i="3"/>
  <c r="H107" i="3"/>
  <c r="A108" i="3"/>
  <c r="C108" i="3"/>
  <c r="E108" i="3"/>
  <c r="G108" i="3"/>
  <c r="H108" i="3"/>
  <c r="A109" i="3"/>
  <c r="C109" i="3"/>
  <c r="E109" i="3"/>
  <c r="G109" i="3"/>
  <c r="H109" i="3"/>
  <c r="A110" i="3"/>
  <c r="C110" i="3"/>
  <c r="E110" i="3"/>
  <c r="G110" i="3"/>
  <c r="H110" i="3"/>
  <c r="A111" i="3"/>
  <c r="C111" i="3"/>
  <c r="E111" i="3"/>
  <c r="G111" i="3"/>
  <c r="H111" i="3"/>
  <c r="A112" i="3"/>
  <c r="C112" i="3"/>
  <c r="E112" i="3"/>
  <c r="G112" i="3"/>
  <c r="H112" i="3"/>
  <c r="A113" i="3"/>
  <c r="C113" i="3"/>
  <c r="E113" i="3"/>
  <c r="G113" i="3"/>
  <c r="H113" i="3"/>
  <c r="A114" i="3"/>
  <c r="C114" i="3"/>
  <c r="E114" i="3"/>
  <c r="G114" i="3"/>
  <c r="H114" i="3"/>
  <c r="A115" i="3"/>
  <c r="C115" i="3"/>
  <c r="E115" i="3"/>
  <c r="G115" i="3"/>
  <c r="H115" i="3"/>
  <c r="A116" i="3"/>
  <c r="C116" i="3"/>
  <c r="E116" i="3"/>
  <c r="G116" i="3"/>
  <c r="H116" i="3"/>
  <c r="A117" i="3"/>
  <c r="C117" i="3"/>
  <c r="E117" i="3"/>
  <c r="G117" i="3"/>
  <c r="H117" i="3"/>
  <c r="A118" i="3"/>
  <c r="C118" i="3"/>
  <c r="E118" i="3"/>
  <c r="G118" i="3"/>
  <c r="H118" i="3"/>
  <c r="A119" i="3"/>
  <c r="C119" i="3"/>
  <c r="E119" i="3"/>
  <c r="G119" i="3"/>
  <c r="H119" i="3"/>
  <c r="A120" i="3"/>
  <c r="C120" i="3"/>
  <c r="E120" i="3"/>
  <c r="G120" i="3"/>
  <c r="H120" i="3"/>
  <c r="A121" i="3"/>
  <c r="C121" i="3"/>
  <c r="E121" i="3"/>
  <c r="G121" i="3"/>
  <c r="H121" i="3"/>
  <c r="A122" i="3"/>
  <c r="C122" i="3"/>
  <c r="E122" i="3"/>
  <c r="G122" i="3"/>
  <c r="H122" i="3"/>
  <c r="A123" i="3"/>
  <c r="C123" i="3"/>
  <c r="E123" i="3"/>
  <c r="G123" i="3"/>
  <c r="H123" i="3"/>
  <c r="A124" i="3"/>
  <c r="C124" i="3"/>
  <c r="E124" i="3"/>
  <c r="G124" i="3"/>
  <c r="H124" i="3"/>
  <c r="A125" i="3"/>
  <c r="C125" i="3"/>
  <c r="E125" i="3"/>
  <c r="G125" i="3"/>
  <c r="H125" i="3"/>
  <c r="A126" i="3"/>
  <c r="C126" i="3"/>
  <c r="E126" i="3"/>
  <c r="G126" i="3"/>
  <c r="H126" i="3"/>
  <c r="A127" i="3"/>
  <c r="C127" i="3"/>
  <c r="E127" i="3"/>
  <c r="G127" i="3"/>
  <c r="H127" i="3"/>
  <c r="A128" i="3"/>
  <c r="C128" i="3"/>
  <c r="E128" i="3"/>
  <c r="G128" i="3"/>
  <c r="H128" i="3"/>
  <c r="A129" i="3"/>
  <c r="C129" i="3"/>
  <c r="E129" i="3"/>
  <c r="G129" i="3"/>
  <c r="H129" i="3"/>
  <c r="A130" i="3"/>
  <c r="C130" i="3"/>
  <c r="E130" i="3"/>
  <c r="G130" i="3"/>
  <c r="H130" i="3"/>
  <c r="A131" i="3"/>
  <c r="C131" i="3"/>
  <c r="E131" i="3"/>
  <c r="G131" i="3"/>
  <c r="H131" i="3"/>
  <c r="A132" i="3"/>
  <c r="C132" i="3"/>
  <c r="E132" i="3"/>
  <c r="G132" i="3"/>
  <c r="H132" i="3"/>
  <c r="A133" i="3"/>
  <c r="C133" i="3"/>
  <c r="E133" i="3"/>
  <c r="G133" i="3"/>
  <c r="H133" i="3"/>
  <c r="A134" i="3"/>
  <c r="C134" i="3"/>
  <c r="E134" i="3"/>
  <c r="G134" i="3"/>
  <c r="H134" i="3"/>
  <c r="A135" i="3"/>
  <c r="C135" i="3"/>
  <c r="E135" i="3"/>
  <c r="G135" i="3"/>
  <c r="H135" i="3"/>
  <c r="A136" i="3"/>
  <c r="C136" i="3"/>
  <c r="E136" i="3"/>
  <c r="G136" i="3"/>
  <c r="H136" i="3"/>
  <c r="A137" i="3"/>
  <c r="C137" i="3"/>
  <c r="E137" i="3"/>
  <c r="G137" i="3"/>
  <c r="H137" i="3"/>
  <c r="A138" i="3"/>
  <c r="C138" i="3"/>
  <c r="E138" i="3"/>
  <c r="G138" i="3"/>
  <c r="H138" i="3"/>
  <c r="A139" i="3"/>
  <c r="C139" i="3"/>
  <c r="E139" i="3"/>
  <c r="G139" i="3"/>
  <c r="H139" i="3"/>
  <c r="A140" i="3"/>
  <c r="C140" i="3"/>
  <c r="E140" i="3"/>
  <c r="G140" i="3"/>
  <c r="H140" i="3"/>
  <c r="A141" i="3"/>
  <c r="C141" i="3"/>
  <c r="E141" i="3"/>
  <c r="G141" i="3"/>
  <c r="H141" i="3"/>
  <c r="A142" i="3"/>
  <c r="C142" i="3"/>
  <c r="E142" i="3"/>
  <c r="G142" i="3"/>
  <c r="H142" i="3"/>
  <c r="A143" i="3"/>
  <c r="C143" i="3"/>
  <c r="E143" i="3"/>
  <c r="G143" i="3"/>
  <c r="H143" i="3"/>
  <c r="A144" i="3"/>
  <c r="C144" i="3"/>
  <c r="E144" i="3"/>
  <c r="G144" i="3"/>
  <c r="H144" i="3"/>
  <c r="A145" i="3"/>
  <c r="C145" i="3"/>
  <c r="E145" i="3"/>
  <c r="G145" i="3"/>
  <c r="H145" i="3"/>
  <c r="A146" i="3"/>
  <c r="C146" i="3"/>
  <c r="E146" i="3"/>
  <c r="G146" i="3"/>
  <c r="H146" i="3"/>
  <c r="A147" i="3"/>
  <c r="C147" i="3"/>
  <c r="E147" i="3"/>
  <c r="G147" i="3"/>
  <c r="H147" i="3"/>
  <c r="A148" i="3"/>
  <c r="C148" i="3"/>
  <c r="E148" i="3"/>
  <c r="G148" i="3"/>
  <c r="H148" i="3"/>
  <c r="A149" i="3"/>
  <c r="C149" i="3"/>
  <c r="E149" i="3"/>
  <c r="G149" i="3"/>
  <c r="H149" i="3"/>
  <c r="A150" i="3"/>
  <c r="C150" i="3"/>
  <c r="E150" i="3"/>
  <c r="G150" i="3"/>
  <c r="H150" i="3"/>
  <c r="A151" i="3"/>
  <c r="C151" i="3"/>
  <c r="E151" i="3"/>
  <c r="G151" i="3"/>
  <c r="H151" i="3"/>
  <c r="A152" i="3"/>
  <c r="C152" i="3"/>
  <c r="E152" i="3"/>
  <c r="G152" i="3"/>
  <c r="H152" i="3"/>
  <c r="A153" i="3"/>
  <c r="C153" i="3"/>
  <c r="E153" i="3"/>
  <c r="G153" i="3"/>
  <c r="H153" i="3"/>
  <c r="A154" i="3"/>
  <c r="C154" i="3"/>
  <c r="E154" i="3"/>
  <c r="G154" i="3"/>
  <c r="H154" i="3"/>
  <c r="A155" i="3"/>
  <c r="C155" i="3"/>
  <c r="E155" i="3"/>
  <c r="G155" i="3"/>
  <c r="H155" i="3"/>
  <c r="A156" i="3"/>
  <c r="C156" i="3"/>
  <c r="E156" i="3"/>
  <c r="G156" i="3"/>
  <c r="H156" i="3"/>
  <c r="A157" i="3"/>
  <c r="C157" i="3"/>
  <c r="E157" i="3"/>
  <c r="G157" i="3"/>
  <c r="H157" i="3"/>
  <c r="A158" i="3"/>
  <c r="C158" i="3"/>
  <c r="E158" i="3"/>
  <c r="G158" i="3"/>
  <c r="H158" i="3"/>
  <c r="A159" i="3"/>
  <c r="C159" i="3"/>
  <c r="E159" i="3"/>
  <c r="G159" i="3"/>
  <c r="H159" i="3"/>
  <c r="A160" i="3"/>
  <c r="C160" i="3"/>
  <c r="E160" i="3"/>
  <c r="G160" i="3"/>
  <c r="H160" i="3"/>
  <c r="A161" i="3"/>
  <c r="C161" i="3"/>
  <c r="E161" i="3"/>
  <c r="G161" i="3"/>
  <c r="H161" i="3"/>
  <c r="A162" i="3"/>
  <c r="C162" i="3"/>
  <c r="E162" i="3"/>
  <c r="G162" i="3"/>
  <c r="H162" i="3"/>
  <c r="A163" i="3"/>
  <c r="C163" i="3"/>
  <c r="E163" i="3"/>
  <c r="G163" i="3"/>
  <c r="H163" i="3"/>
  <c r="A164" i="3"/>
  <c r="C164" i="3"/>
  <c r="E164" i="3"/>
  <c r="G164" i="3"/>
  <c r="H164" i="3"/>
  <c r="A165" i="3"/>
  <c r="C165" i="3"/>
  <c r="E165" i="3"/>
  <c r="G165" i="3"/>
  <c r="H165" i="3"/>
  <c r="A166" i="3"/>
  <c r="C166" i="3"/>
  <c r="E166" i="3"/>
  <c r="G166" i="3"/>
  <c r="H166" i="3"/>
  <c r="A167" i="3"/>
  <c r="C167" i="3"/>
  <c r="E167" i="3"/>
  <c r="G167" i="3"/>
  <c r="H167" i="3"/>
  <c r="A168" i="3"/>
  <c r="C168" i="3"/>
  <c r="E168" i="3"/>
  <c r="G168" i="3"/>
  <c r="H168" i="3"/>
  <c r="A169" i="3"/>
  <c r="C169" i="3"/>
  <c r="E169" i="3"/>
  <c r="G169" i="3"/>
  <c r="H169" i="3"/>
  <c r="A170" i="3"/>
  <c r="C170" i="3"/>
  <c r="E170" i="3"/>
  <c r="G170" i="3"/>
  <c r="H170" i="3"/>
  <c r="A171" i="3"/>
  <c r="C171" i="3"/>
  <c r="E171" i="3"/>
  <c r="G171" i="3"/>
  <c r="H171" i="3"/>
  <c r="A172" i="3"/>
  <c r="C172" i="3"/>
  <c r="E172" i="3"/>
  <c r="G172" i="3"/>
  <c r="H172" i="3"/>
  <c r="A173" i="3"/>
  <c r="C173" i="3"/>
  <c r="E173" i="3"/>
  <c r="G173" i="3"/>
  <c r="H173" i="3"/>
  <c r="A174" i="3"/>
  <c r="C174" i="3"/>
  <c r="E174" i="3"/>
  <c r="G174" i="3"/>
  <c r="H174" i="3"/>
  <c r="A175" i="3"/>
  <c r="C175" i="3"/>
  <c r="E175" i="3"/>
  <c r="G175" i="3"/>
  <c r="H175" i="3"/>
  <c r="A176" i="3"/>
  <c r="C176" i="3"/>
  <c r="E176" i="3"/>
  <c r="G176" i="3"/>
  <c r="H176" i="3"/>
  <c r="A177" i="3"/>
  <c r="C177" i="3"/>
  <c r="E177" i="3"/>
  <c r="G177" i="3"/>
  <c r="H177" i="3"/>
  <c r="A178" i="3"/>
  <c r="C178" i="3"/>
  <c r="E178" i="3"/>
  <c r="G178" i="3"/>
  <c r="H178" i="3"/>
  <c r="A179" i="3"/>
  <c r="C179" i="3"/>
  <c r="E179" i="3"/>
  <c r="G179" i="3"/>
  <c r="H179" i="3"/>
  <c r="A180" i="3"/>
  <c r="C180" i="3"/>
  <c r="E180" i="3"/>
  <c r="G180" i="3"/>
  <c r="H180" i="3"/>
  <c r="A181" i="3"/>
  <c r="C181" i="3"/>
  <c r="E181" i="3"/>
  <c r="G181" i="3"/>
  <c r="H181" i="3"/>
  <c r="H2" i="3"/>
  <c r="H3" i="3"/>
  <c r="H4" i="3"/>
  <c r="H1" i="3"/>
  <c r="C5" i="3"/>
  <c r="C4" i="3"/>
  <c r="C3" i="3"/>
  <c r="F10" i="3" s="1"/>
  <c r="C2" i="3"/>
  <c r="C1" i="3"/>
  <c r="E8" i="3"/>
  <c r="A8" i="3"/>
  <c r="C8" i="3"/>
  <c r="G8" i="3"/>
  <c r="H8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J7" i="3"/>
  <c r="E47" i="2"/>
  <c r="E27" i="2"/>
  <c r="F40" i="3"/>
  <c r="F103" i="3"/>
  <c r="F145" i="3"/>
  <c r="F131" i="3"/>
  <c r="F133" i="3"/>
  <c r="F104" i="3"/>
  <c r="F81" i="3"/>
  <c r="F168" i="3"/>
  <c r="F80" i="3"/>
  <c r="F165" i="3"/>
  <c r="F53" i="3"/>
  <c r="F144" i="3"/>
  <c r="F105" i="3"/>
  <c r="F91" i="3"/>
  <c r="F127" i="3"/>
  <c r="F176" i="3"/>
  <c r="F112" i="3"/>
  <c r="F48" i="3"/>
  <c r="M67" i="6"/>
  <c r="F157" i="3"/>
  <c r="F137" i="3"/>
  <c r="F181" i="3"/>
  <c r="F123" i="3"/>
  <c r="F125" i="3"/>
  <c r="F159" i="3"/>
  <c r="F95" i="3"/>
  <c r="F67" i="3"/>
  <c r="F51" i="3"/>
  <c r="F21" i="3"/>
  <c r="F160" i="3"/>
  <c r="F128" i="3"/>
  <c r="F96" i="3"/>
  <c r="F64" i="3"/>
  <c r="F32" i="3"/>
  <c r="F177" i="3"/>
  <c r="F113" i="3"/>
  <c r="F163" i="3"/>
  <c r="F99" i="3"/>
  <c r="F93" i="3"/>
  <c r="F135" i="3"/>
  <c r="F77" i="3"/>
  <c r="F61" i="3"/>
  <c r="F45" i="3"/>
  <c r="F13" i="3"/>
  <c r="F152" i="3"/>
  <c r="F120" i="3"/>
  <c r="F88" i="3"/>
  <c r="F56" i="3"/>
  <c r="F24" i="3"/>
  <c r="F173" i="3"/>
  <c r="F109" i="3"/>
  <c r="F153" i="3"/>
  <c r="F121" i="3"/>
  <c r="F89" i="3"/>
  <c r="F171" i="3"/>
  <c r="F139" i="3"/>
  <c r="F107" i="3"/>
  <c r="F149" i="3"/>
  <c r="F101" i="3"/>
  <c r="F175" i="3"/>
  <c r="F143" i="3"/>
  <c r="F111" i="3"/>
  <c r="F79" i="3"/>
  <c r="F71" i="3"/>
  <c r="F63" i="3"/>
  <c r="F55" i="3"/>
  <c r="F47" i="3"/>
  <c r="F39" i="3"/>
  <c r="F31" i="3"/>
  <c r="F23" i="3"/>
  <c r="F15" i="3"/>
  <c r="F178" i="3"/>
  <c r="F170" i="3"/>
  <c r="F162" i="3"/>
  <c r="F154" i="3"/>
  <c r="F146" i="3"/>
  <c r="F138" i="3"/>
  <c r="F130" i="3"/>
  <c r="F122" i="3"/>
  <c r="F114" i="3"/>
  <c r="F106" i="3"/>
  <c r="F98" i="3"/>
  <c r="F90" i="3"/>
  <c r="F82" i="3"/>
  <c r="F74" i="3"/>
  <c r="F66" i="3"/>
  <c r="F58" i="3"/>
  <c r="F50" i="3"/>
  <c r="F42" i="3"/>
  <c r="F34" i="3"/>
  <c r="F26" i="3"/>
  <c r="F14" i="3"/>
  <c r="F43" i="3"/>
  <c r="F35" i="3"/>
  <c r="F27" i="3"/>
  <c r="F19" i="3"/>
  <c r="F11" i="3"/>
  <c r="F174" i="3"/>
  <c r="F166" i="3"/>
  <c r="F158" i="3"/>
  <c r="F150" i="3"/>
  <c r="F142" i="3"/>
  <c r="F134" i="3"/>
  <c r="F126" i="3"/>
  <c r="F118" i="3"/>
  <c r="F110" i="3"/>
  <c r="F102" i="3"/>
  <c r="F94" i="3"/>
  <c r="F86" i="3"/>
  <c r="F78" i="3"/>
  <c r="F70" i="3"/>
  <c r="F62" i="3"/>
  <c r="F54" i="3"/>
  <c r="F46" i="3"/>
  <c r="F38" i="3"/>
  <c r="F30" i="3"/>
  <c r="F22" i="3"/>
  <c r="F8" i="3"/>
  <c r="F141" i="3"/>
  <c r="F161" i="3"/>
  <c r="F129" i="3"/>
  <c r="F97" i="3"/>
  <c r="F179" i="3"/>
  <c r="F147" i="3"/>
  <c r="F115" i="3"/>
  <c r="F83" i="3"/>
  <c r="F117" i="3"/>
  <c r="F180" i="3"/>
  <c r="F151" i="3"/>
  <c r="F119" i="3"/>
  <c r="F87" i="3"/>
  <c r="F73" i="3"/>
  <c r="F65" i="3"/>
  <c r="F57" i="3"/>
  <c r="F49" i="3"/>
  <c r="F41" i="3"/>
  <c r="F33" i="3"/>
  <c r="F25" i="3"/>
  <c r="F17" i="3"/>
  <c r="F9" i="3"/>
  <c r="F172" i="3"/>
  <c r="F164" i="3"/>
  <c r="F156" i="3"/>
  <c r="F148" i="3"/>
  <c r="F140" i="3"/>
  <c r="F132" i="3"/>
  <c r="F124" i="3"/>
  <c r="F116" i="3"/>
  <c r="F108" i="3"/>
  <c r="F100" i="3"/>
  <c r="F92" i="3"/>
  <c r="F84" i="3"/>
  <c r="F76" i="3"/>
  <c r="F68" i="3"/>
  <c r="F60" i="3"/>
  <c r="F52" i="3"/>
  <c r="F44" i="3"/>
  <c r="F36" i="3"/>
  <c r="F28" i="3"/>
  <c r="F20" i="3"/>
  <c r="F18" i="3"/>
  <c r="F16" i="3"/>
  <c r="F12" i="3"/>
  <c r="E25" i="4" l="1"/>
  <c r="F167" i="3"/>
  <c r="F85" i="3"/>
  <c r="F136" i="3"/>
  <c r="F169" i="3"/>
  <c r="O210" i="1"/>
  <c r="F59" i="3"/>
  <c r="F72" i="3"/>
  <c r="F155" i="3"/>
  <c r="F69" i="3"/>
  <c r="F29" i="3"/>
  <c r="F37" i="3"/>
  <c r="F75" i="3"/>
  <c r="R46" i="6"/>
  <c r="E30" i="6"/>
  <c r="D30" i="6"/>
  <c r="R24" i="6"/>
  <c r="L127" i="7"/>
  <c r="Q12" i="6"/>
  <c r="E49" i="2"/>
  <c r="D38" i="6"/>
  <c r="J8" i="3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Q36" i="6"/>
  <c r="Q43" i="6"/>
  <c r="D47" i="6"/>
  <c r="M47" i="6" s="1"/>
  <c r="M38" i="6"/>
  <c r="C30" i="6"/>
  <c r="M9" i="6"/>
  <c r="M30" i="6" s="1"/>
</calcChain>
</file>

<file path=xl/comments1.xml><?xml version="1.0" encoding="utf-8"?>
<comments xmlns="http://schemas.openxmlformats.org/spreadsheetml/2006/main">
  <authors>
    <author>aldeias</author>
    <author>CPU7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aldeias:</t>
        </r>
        <r>
          <rPr>
            <sz val="9"/>
            <color indexed="81"/>
            <rFont val="Tahoma"/>
            <family val="2"/>
          </rPr>
          <t xml:space="preserve">
qd é mercado não precisa da competência</t>
        </r>
      </text>
    </comment>
    <comment ref="K35" authorId="1">
      <text>
        <r>
          <rPr>
            <b/>
            <sz val="9"/>
            <color indexed="81"/>
            <rFont val="Tahoma"/>
            <family val="2"/>
          </rPr>
          <t>CPU7:</t>
        </r>
        <r>
          <rPr>
            <sz val="9"/>
            <color indexed="81"/>
            <rFont val="Tahoma"/>
            <family val="2"/>
          </rPr>
          <t xml:space="preserve">
VALE TRANSPORTE CARTÃO CORPORATIVO
E VALE TRANSPORTE 3 ASSIST. CASALAR</t>
        </r>
      </text>
    </comment>
  </commentList>
</comments>
</file>

<file path=xl/sharedStrings.xml><?xml version="1.0" encoding="utf-8"?>
<sst xmlns="http://schemas.openxmlformats.org/spreadsheetml/2006/main" count="2435" uniqueCount="750">
  <si>
    <t xml:space="preserve">   ALDEIAS INFANTIS SOS BRASIL</t>
  </si>
  <si>
    <t xml:space="preserve">       CONTROLE DO MOVIMENTO BANCÁRIO DIÁRIO</t>
  </si>
  <si>
    <t xml:space="preserve">                     EM CONTA CORRENTE</t>
  </si>
  <si>
    <t>DÉBITO</t>
  </si>
  <si>
    <t>CRÉDITO</t>
  </si>
  <si>
    <t>DATA:</t>
  </si>
  <si>
    <t>DÉBITO:</t>
  </si>
  <si>
    <t>CRÉDITO:</t>
  </si>
  <si>
    <t>SALDO:</t>
  </si>
  <si>
    <t>SALDO ANTERIOR</t>
  </si>
  <si>
    <t>Assinatura do Gestor</t>
  </si>
  <si>
    <t>Responsável pelo preenchimento</t>
  </si>
  <si>
    <t xml:space="preserve">                               ALDEIAS INFANTIS SOS BRASIL</t>
  </si>
  <si>
    <t xml:space="preserve">                                            RECONCILIAÇÃO BANCÁRIA</t>
  </si>
  <si>
    <t xml:space="preserve">CÓD. CONT.: </t>
  </si>
  <si>
    <t xml:space="preserve">MÊS REF.: </t>
  </si>
  <si>
    <t>SALDO DO EXTRATO.:</t>
  </si>
  <si>
    <t>CRÉDITOS DO MÊS.: (+)</t>
  </si>
  <si>
    <t>Nº. DOCTº.:</t>
  </si>
  <si>
    <t>DATA</t>
  </si>
  <si>
    <t>HISTÓRICO</t>
  </si>
  <si>
    <t>OBS.:</t>
  </si>
  <si>
    <t>VALOR:</t>
  </si>
  <si>
    <t>VRS DEB. NO RAZÃO E NÃO CREDITADOS  NO EXTRATO.:</t>
  </si>
  <si>
    <t>TOTAL</t>
  </si>
  <si>
    <t>DÉBITOS DO MÊS.: (-)</t>
  </si>
  <si>
    <t>DATA.:</t>
  </si>
  <si>
    <t>HISTÓRICO.:</t>
  </si>
  <si>
    <t>VALOR</t>
  </si>
  <si>
    <t>VRS CRED. NO RAZÃO E NÃO DEBITADOS  NO EXTRATO.:</t>
  </si>
  <si>
    <t>SALDO DO RAZÃO.:</t>
  </si>
  <si>
    <t>Assinatura do Gestor do Programa</t>
  </si>
  <si>
    <t xml:space="preserve">UNIDADE: </t>
  </si>
  <si>
    <t xml:space="preserve">PROJETO: </t>
  </si>
  <si>
    <t>UNIDADE:</t>
  </si>
  <si>
    <t>Banco:</t>
  </si>
  <si>
    <t>Projeto:</t>
  </si>
  <si>
    <t>Agência:</t>
  </si>
  <si>
    <t>Facility Code</t>
  </si>
  <si>
    <t>Conta:</t>
  </si>
  <si>
    <t>Convênio:</t>
  </si>
  <si>
    <t>Cuenta</t>
  </si>
  <si>
    <t>Cód. auditoría</t>
  </si>
  <si>
    <t>Fecha registro</t>
  </si>
  <si>
    <t>Nº documento</t>
  </si>
  <si>
    <t>Tipo mov.</t>
  </si>
  <si>
    <t>Nº cuenta</t>
  </si>
  <si>
    <t>Descripción</t>
  </si>
  <si>
    <t>Importe</t>
  </si>
  <si>
    <t>Cód. 
auditoría</t>
  </si>
  <si>
    <t>SALDO BANCO</t>
  </si>
  <si>
    <t>Saldo anterior</t>
  </si>
  <si>
    <t>Nº Requisição</t>
  </si>
  <si>
    <t>CONTA CORRENTE</t>
  </si>
  <si>
    <t xml:space="preserve">BANCO </t>
  </si>
  <si>
    <t xml:space="preserve">CÓD.: </t>
  </si>
  <si>
    <t>NºReq</t>
  </si>
  <si>
    <t>CONVÊNIO - CÓD AUD</t>
  </si>
  <si>
    <t>HISTÓRICO (máximo 49 caracteres):</t>
  </si>
  <si>
    <t>FOZ/PR</t>
  </si>
  <si>
    <t>ALDEIAS</t>
  </si>
  <si>
    <t>R0028635</t>
  </si>
  <si>
    <t>CV FOZ 2</t>
  </si>
  <si>
    <t>CAIXA ECONOMICA</t>
  </si>
  <si>
    <t>4483-9</t>
  </si>
  <si>
    <t>4021BK1293</t>
  </si>
  <si>
    <t>Resgate Aplicação Financeira</t>
  </si>
  <si>
    <t>Despesas Bancárias</t>
  </si>
  <si>
    <t>004/14-SMAS PMFI</t>
  </si>
  <si>
    <t>FOZ DO IGUAÇU</t>
  </si>
  <si>
    <t>CEF AG. 589 C/C 4483-9</t>
  </si>
  <si>
    <t>REVISADO POR:</t>
  </si>
  <si>
    <t>PREPARADO POR:</t>
  </si>
  <si>
    <t xml:space="preserve"> </t>
  </si>
  <si>
    <t>C</t>
  </si>
  <si>
    <t>D</t>
  </si>
  <si>
    <t>COMPLEMENTO</t>
  </si>
  <si>
    <t>CÓDIGO</t>
  </si>
  <si>
    <t>D / C</t>
  </si>
  <si>
    <t>CONTA</t>
  </si>
  <si>
    <t>CONTABILIDADE</t>
  </si>
  <si>
    <t>Alex Priver Decian Thomazi</t>
  </si>
  <si>
    <t>2º. SIGNATÁRIO:</t>
  </si>
  <si>
    <t>1º. SIGNATÁRIO:</t>
  </si>
  <si>
    <t>CONFERIDO POR:</t>
  </si>
  <si>
    <t>EMITIDO POR:</t>
  </si>
  <si>
    <t>CHEQUE Nº.</t>
  </si>
  <si>
    <r>
      <t xml:space="preserve">CONTA Nº.     </t>
    </r>
    <r>
      <rPr>
        <b/>
        <sz val="10"/>
        <rFont val="Arial"/>
        <family val="2"/>
      </rPr>
      <t>03004483-9</t>
    </r>
  </si>
  <si>
    <r>
      <t xml:space="preserve">BANCO :   </t>
    </r>
    <r>
      <rPr>
        <b/>
        <sz val="10"/>
        <rFont val="Arial"/>
        <family val="2"/>
      </rPr>
      <t>CAIXA ECONÔMICA FEDERAL</t>
    </r>
  </si>
  <si>
    <t>TESOURARIA</t>
  </si>
  <si>
    <t>APROVADO POR:</t>
  </si>
  <si>
    <t xml:space="preserve">PREPARADO POR: </t>
  </si>
  <si>
    <t xml:space="preserve">LÍQUIDO A PAGAR                     </t>
  </si>
  <si>
    <t>(_)  ACORDO</t>
  </si>
  <si>
    <t>( _ ) ISS</t>
  </si>
  <si>
    <t>( _ ) INSS RETIDO</t>
  </si>
  <si>
    <t>(_)  IRRF</t>
  </si>
  <si>
    <t>(_) SEST/SENAT</t>
  </si>
  <si>
    <t>(_) DESCONTO</t>
  </si>
  <si>
    <t>HISTÓRICO:</t>
  </si>
  <si>
    <t>(+) JUROS/MULTA</t>
  </si>
  <si>
    <t>(+)  inss</t>
  </si>
  <si>
    <t>NÚMERO DO DOCUMENTO:</t>
  </si>
  <si>
    <t xml:space="preserve">VALOR </t>
  </si>
  <si>
    <t>TIPO DE DOCUMENTO:</t>
  </si>
  <si>
    <t>DATA VENCIMENTO</t>
  </si>
  <si>
    <t>DATA EMISSÃO</t>
  </si>
  <si>
    <t>FAVORECIDO</t>
  </si>
  <si>
    <t>PROJETO:  ALDEIA FOZ DO IGUAÇU</t>
  </si>
  <si>
    <t>REQUISIÇÃO DE PAGAMENTO</t>
  </si>
  <si>
    <t>ALDEIAS INFANTIS SOS  BRASIL</t>
  </si>
  <si>
    <t xml:space="preserve">           REQUISIÇÃO Nº </t>
  </si>
  <si>
    <t>CÓPIA DE CHEQUE</t>
  </si>
  <si>
    <t>Recibo de Aluguel</t>
  </si>
  <si>
    <t>Histórico</t>
  </si>
  <si>
    <t>Fatura Telefônica</t>
  </si>
  <si>
    <t>Casa</t>
  </si>
  <si>
    <t>PIS Folha de Pagamento 10/2014</t>
  </si>
  <si>
    <t>IRRF S/ Folha de Pagamento 10/2014</t>
  </si>
  <si>
    <t>Energia Elétrica - Casa 04 - 11/2014</t>
  </si>
  <si>
    <t>Ch 1439 Medicamentos - F Maran - 104/105</t>
  </si>
  <si>
    <t>Alimentos - Muffato - 57576/57577</t>
  </si>
  <si>
    <t>Total</t>
  </si>
  <si>
    <t>Outros Gastos</t>
  </si>
  <si>
    <t>Manutenção Edifícios</t>
  </si>
  <si>
    <t>Medicamentos</t>
  </si>
  <si>
    <t>Vestuário</t>
  </si>
  <si>
    <t>Hig. E Limp</t>
  </si>
  <si>
    <t>Alimentos</t>
  </si>
  <si>
    <t>NOTA FISCAL</t>
  </si>
  <si>
    <t>Manut.</t>
  </si>
  <si>
    <t>Manutenção de Edificio</t>
  </si>
  <si>
    <t>PLAN Nº3/3</t>
  </si>
  <si>
    <t>Ch 1446 Gás - Peron - NF 32672</t>
  </si>
  <si>
    <t>Ch 1447 Salário 11/2014 + 1ª Par.13º Alyne</t>
  </si>
  <si>
    <t>Ch 1448 Itens Cama/Banho NF 7843-44-45</t>
  </si>
  <si>
    <t>CNPJ/ CPF</t>
  </si>
  <si>
    <t>TIPO DO DOCUMENTOS</t>
  </si>
  <si>
    <t>LOCAL</t>
  </si>
  <si>
    <t>NRº DO DOCUMENTO</t>
  </si>
  <si>
    <t>DATA DE PAGAMENTO</t>
  </si>
  <si>
    <t>NRº DO CHEQUE OU PGTO VIA BANCO</t>
  </si>
  <si>
    <t>DATA DA COMPENSAÇÃO</t>
  </si>
  <si>
    <t>VALOR PAGO PMFI</t>
  </si>
  <si>
    <t>VALOR PG REC. PROP.</t>
  </si>
  <si>
    <t>TOTAL DOS PAGAMENTOS</t>
  </si>
  <si>
    <t>Folha de pagamentos</t>
  </si>
  <si>
    <t>Vencimentos e Salários</t>
  </si>
  <si>
    <t>13º Salário</t>
  </si>
  <si>
    <t>Férias - Abono Pecuniário</t>
  </si>
  <si>
    <t>Férias - Abono Constitucional</t>
  </si>
  <si>
    <t>Férias - Pagamento Antecipado</t>
  </si>
  <si>
    <t>Contribuição para o PIS/PASEP sobre Folha de Pagamento</t>
  </si>
  <si>
    <t>Material de Consumo</t>
  </si>
  <si>
    <t>Combustíveis e Lubrificantes Automotivos</t>
  </si>
  <si>
    <t>Gás e Outros Materiais engarrafados</t>
  </si>
  <si>
    <t>Material Farmacológico</t>
  </si>
  <si>
    <t>Gêneros Alimentícios</t>
  </si>
  <si>
    <t>Material de Limpeza e produtos de Higienização</t>
  </si>
  <si>
    <t>Material de copa e cozinha</t>
  </si>
  <si>
    <t>Material para festividades e homenagens</t>
  </si>
  <si>
    <t>Material de cama, mesa e banho</t>
  </si>
  <si>
    <t>Uniformes, tecidos e Aviamentos.</t>
  </si>
  <si>
    <t>Material de Expediente</t>
  </si>
  <si>
    <t>Material Educativo e Esportivo</t>
  </si>
  <si>
    <t>Material para manutenção de bens imóveis</t>
  </si>
  <si>
    <t>Material para a manutenção de veículos</t>
  </si>
  <si>
    <t xml:space="preserve">Serviços </t>
  </si>
  <si>
    <t>Locação de Imóveis</t>
  </si>
  <si>
    <t>Manutenção e Conservação de Máquinas e Equipamentos</t>
  </si>
  <si>
    <t>Manutenção e Conservação de Equipamentos</t>
  </si>
  <si>
    <t>Manutenção e Conservação de Veículos</t>
  </si>
  <si>
    <t>Serviços de Energia Elétrica</t>
  </si>
  <si>
    <t>Serviços de Água e Esgotos</t>
  </si>
  <si>
    <t>Serviços de Telecomunicações</t>
  </si>
  <si>
    <t>Serviços de Áudio, Vídeo e Foto</t>
  </si>
  <si>
    <t>Vale Transporte</t>
  </si>
  <si>
    <t>Serviços Bancários</t>
  </si>
  <si>
    <t>Outros Serviços de Terceiros, Pessoa Jurídica</t>
  </si>
  <si>
    <t>NATUREZA DOS GASTOS - CONVÊNIO</t>
  </si>
  <si>
    <t>NATUREZA DOS GASTOS</t>
  </si>
  <si>
    <t xml:space="preserve">ASSOCIAÇÃO ÚNICO </t>
  </si>
  <si>
    <t>11.217.450/0001-57</t>
  </si>
  <si>
    <t>VALE TRANSPORTE</t>
  </si>
  <si>
    <t>FATURA</t>
  </si>
  <si>
    <t>EVANGELISTA F. DA SILVA</t>
  </si>
  <si>
    <t>11.214.414-0001-30</t>
  </si>
  <si>
    <t>OUTROS SERVIÇOS DE TERCEIROS, PESSOA JURÍDICA</t>
  </si>
  <si>
    <t>T.E.F. RODRIGUES COMÉRCIO DE COMBUSTÍVEL LTDA</t>
  </si>
  <si>
    <t>07.040.633/0001-72</t>
  </si>
  <si>
    <t>COMBUSTÍVEIS E LUBRIFICANTES AUTOMOTIVOS</t>
  </si>
  <si>
    <t>COPEL DISTRIBUIÇÃO S.A.</t>
  </si>
  <si>
    <t>04.368.898/0001-06</t>
  </si>
  <si>
    <t>SERVIÇOS DE ENERGIA ELÉTRICA</t>
  </si>
  <si>
    <t>FATURA DE ENERGIA ELÉTRICA</t>
  </si>
  <si>
    <t>SANEPAR COMPANHIA DE SANEAMENTO BÁSICO DO PARANÁ</t>
  </si>
  <si>
    <t>76.484.013/0001-45</t>
  </si>
  <si>
    <t>SERVIÇOS DE ÁGUA E ESGOTO</t>
  </si>
  <si>
    <t>CAIXA ECONOMICA FEDERAL</t>
  </si>
  <si>
    <t>SERVIÇOS BANCÁRIOS</t>
  </si>
  <si>
    <t>00.360.305/0001-04</t>
  </si>
  <si>
    <t>FGTS</t>
  </si>
  <si>
    <t>GFIP</t>
  </si>
  <si>
    <t>SCAVONE IMÓVEIS LTDA</t>
  </si>
  <si>
    <t>82.278.953/0001-80</t>
  </si>
  <si>
    <t>LOCAÇÃO DE IMÓVEIS</t>
  </si>
  <si>
    <t>IMOBILIÁRIA APLICAR LTDA</t>
  </si>
  <si>
    <t>85.088.078/0001-62</t>
  </si>
  <si>
    <t>L.A.C.C SISTEMAS ELETRÔNICOS LTDA</t>
  </si>
  <si>
    <t>08.316.607/0001-97</t>
  </si>
  <si>
    <t>VIGILÂNCIA OSTENSIVA/MONITORADA</t>
  </si>
  <si>
    <t>CENTRAL DE CÓPIAS IANÁ LTDA</t>
  </si>
  <si>
    <t>02.867.540/0001-00</t>
  </si>
  <si>
    <t>DELÍRIOS CONFECÇÕES LTDA</t>
  </si>
  <si>
    <t>07.247.628/0001-35</t>
  </si>
  <si>
    <t>UNIFORMES, TECIDOS E AVIAMENTOS</t>
  </si>
  <si>
    <t>RONALDO SCARIOT ÓCULOS</t>
  </si>
  <si>
    <t>11.094.196/0001-47</t>
  </si>
  <si>
    <t>MATERIAL EDUCATIVO E ESPORTIVO</t>
  </si>
  <si>
    <t>XAPURU COMÉRCIO DE ELETRODOMÉSTICOS LTDA</t>
  </si>
  <si>
    <t>05.266.414/001-80</t>
  </si>
  <si>
    <t>MATERIAL DE CAMA, MESA E BANHO</t>
  </si>
  <si>
    <t>MAX CALÇADOS LTDA</t>
  </si>
  <si>
    <t>10.628.695/0001-04</t>
  </si>
  <si>
    <t>COMERCIAL DE SECOS E MOLHADOS CONSALTER LTDA</t>
  </si>
  <si>
    <t>77.307.973/0001-00</t>
  </si>
  <si>
    <t>MATERIAL DE LIMPEZA E PRODUTOS DE HIGIENIZAÇÃO</t>
  </si>
  <si>
    <t>GÊNEROS ALIMENTÍCIOS</t>
  </si>
  <si>
    <t>MATERIAL PARA FESTIVIDADES E HOMENAGENS</t>
  </si>
  <si>
    <t>MATERIAL PARA MANUTENÇÃO DE BENS IMÓVEIS</t>
  </si>
  <si>
    <t>LEONARDO SERGEL</t>
  </si>
  <si>
    <t>76.056.522/0001-77</t>
  </si>
  <si>
    <t>SERVIÇOS DE ÁUDIO, VIDEO E FOTO</t>
  </si>
  <si>
    <t>JOMATEX COMÉRCIO DE CONFECÇÕES LTDA</t>
  </si>
  <si>
    <t>13.945.507/0001-60</t>
  </si>
  <si>
    <t>MAKROPEL COMERCIAL LTDA</t>
  </si>
  <si>
    <t>02.760.681/0001-11</t>
  </si>
  <si>
    <t>VILA YOLANDA MATERIAL PARA CONSTRUÇÃO LTDA</t>
  </si>
  <si>
    <t>01.578.320/0001-96</t>
  </si>
  <si>
    <t>13º SALÁRIO</t>
  </si>
  <si>
    <t>VENCIMENTOS E SALÁRIOS</t>
  </si>
  <si>
    <t>MAXIMUS COMERCIAL DE ALIMENTOS</t>
  </si>
  <si>
    <t>07.217.115/0002-62</t>
  </si>
  <si>
    <t>IRMÃOS MUFFATO &amp; CIA LTDA</t>
  </si>
  <si>
    <t>76.430.438/0040-88</t>
  </si>
  <si>
    <t>IMOBILIÁRIA MIL NEGÓCIOS LTDA</t>
  </si>
  <si>
    <t>02.769.892/0001-15</t>
  </si>
  <si>
    <t>INSTITUTO NACIONAL DO SEGURO SOCIAL</t>
  </si>
  <si>
    <t>29.979.036/0001-40</t>
  </si>
  <si>
    <t>GPS</t>
  </si>
  <si>
    <t>SECRETARIA DA RECEITA FEDERAL</t>
  </si>
  <si>
    <t>00.394.460/0058-87</t>
  </si>
  <si>
    <t>CONTRIBUIÇÃO PARA O PIS/PASEP S/ A FOLHA DE PAGAMENTO</t>
  </si>
  <si>
    <t>DARF - PIS 10/2014</t>
  </si>
  <si>
    <t>DARF - IR - FOLHA 10/2014</t>
  </si>
  <si>
    <t>F. MARAN &amp; CIA LTDA</t>
  </si>
  <si>
    <t>09.659.268/0001-04</t>
  </si>
  <si>
    <t>SUELI A. BOURSCHEIDT E CIA LTDA</t>
  </si>
  <si>
    <t>05.417.733/0001-40</t>
  </si>
  <si>
    <t>VALDIR RODRIGUES DE OLIVEIRA</t>
  </si>
  <si>
    <t>065.679.588-39</t>
  </si>
  <si>
    <t>BANCO</t>
  </si>
  <si>
    <t>ANDREIA APARECIDA DE OLIVEIRA OSORIO</t>
  </si>
  <si>
    <t>029.209.159-16</t>
  </si>
  <si>
    <t>RECIBO DE SALÁRIO</t>
  </si>
  <si>
    <t>ANA PAULA GIRARDI NOGAROLI</t>
  </si>
  <si>
    <t>042.730.589-60</t>
  </si>
  <si>
    <t>GLACI FERNANDES MARQUES</t>
  </si>
  <si>
    <t>421.275.131-34</t>
  </si>
  <si>
    <t>GERCINA TEIXEIRA DA SILVA GOUVEIA</t>
  </si>
  <si>
    <t>244.779.154-20</t>
  </si>
  <si>
    <t>JOSÉ CARLOS BRANDÃO DE MOURA</t>
  </si>
  <si>
    <t>064.173.699-19</t>
  </si>
  <si>
    <t>MARIA LENI PODKOVA</t>
  </si>
  <si>
    <t>662.711.429-15</t>
  </si>
  <si>
    <t>MARIA VERONICA DA SILVA HUMENIUK</t>
  </si>
  <si>
    <t>809.582.499-20</t>
  </si>
  <si>
    <t>MARIZA APARECIDA NASCIMENTO</t>
  </si>
  <si>
    <t>648.075.259-72</t>
  </si>
  <si>
    <t>MARLI LUCIA DEMARCO</t>
  </si>
  <si>
    <t>802.506.539-15</t>
  </si>
  <si>
    <t>NIUZA APARECIDA DOS SANTOS</t>
  </si>
  <si>
    <t>015.548.849-00</t>
  </si>
  <si>
    <t>ROBSON LEANDRO CARDENAS</t>
  </si>
  <si>
    <t>040.829.679-82</t>
  </si>
  <si>
    <t>SIDNEY RIBEIRO</t>
  </si>
  <si>
    <t>053.447.259-14</t>
  </si>
  <si>
    <t>VALERIA IVANCHICHEN</t>
  </si>
  <si>
    <t>040.424.839-09</t>
  </si>
  <si>
    <t>VERA SEVALHO DE LIMA</t>
  </si>
  <si>
    <t>575.281.952-00</t>
  </si>
  <si>
    <t>MARCIA BARROS MATIAS</t>
  </si>
  <si>
    <t>044.293.327-46</t>
  </si>
  <si>
    <t>JUCIMARA APARECIDA ALVES</t>
  </si>
  <si>
    <t>018.428.319-17</t>
  </si>
  <si>
    <t>ADELIZE DE OLIVEIRA</t>
  </si>
  <si>
    <t>MONICA APARECIDA MARQUES</t>
  </si>
  <si>
    <t>025.412.619-77</t>
  </si>
  <si>
    <t>PERON COMÉRCIO DE GÁS LTDA</t>
  </si>
  <si>
    <t>09.213.447/0001-13</t>
  </si>
  <si>
    <t>GÁS E OUTRAS MATERIAIS ENGARRAFADOS</t>
  </si>
  <si>
    <t>ALYNE CAVALLARI EIDT</t>
  </si>
  <si>
    <t>009.367.459-75</t>
  </si>
  <si>
    <t>ARTHUR LUNDGREN TECIDOS S/A</t>
  </si>
  <si>
    <t>61.099.834/0330-13</t>
  </si>
  <si>
    <t>COLABORADORES</t>
  </si>
  <si>
    <t>044.124.209.06</t>
  </si>
  <si>
    <t>HOLERITE/FOLHA DE PGTO</t>
  </si>
  <si>
    <t>ALBARI PESSOA DA SILVA</t>
  </si>
  <si>
    <t>17.521.630/0001-04</t>
  </si>
  <si>
    <t>MANUTENÇÃO E CONSERVAÇÃO DE MÁQUINAS E EQUIPAMENTOS</t>
  </si>
  <si>
    <t>PGTOS 30/01</t>
  </si>
  <si>
    <t>SALÁRIOS</t>
  </si>
  <si>
    <t>BOLETO MAX</t>
  </si>
  <si>
    <t>MUFFATO</t>
  </si>
  <si>
    <t>CONSALTER</t>
  </si>
  <si>
    <t>DARF</t>
  </si>
  <si>
    <t>GVT</t>
  </si>
  <si>
    <t>ATÉ 07/02</t>
  </si>
  <si>
    <t>ALUGUEL CASA 1 E 5</t>
  </si>
  <si>
    <t>Data de Emissão</t>
  </si>
  <si>
    <t>TIPO DE DOCUMENTO</t>
  </si>
  <si>
    <t>NÚMERO DO DOCUMENTO</t>
  </si>
  <si>
    <t>Nº DO CHEQUE OU BANCO</t>
  </si>
  <si>
    <t>Nº DA REQUISIÇÃO</t>
  </si>
  <si>
    <t>Número do cheque</t>
  </si>
  <si>
    <t>Data de Pagamento</t>
  </si>
  <si>
    <t>GLOBALL VILLAGE TELECOM</t>
  </si>
  <si>
    <t>03.420.926/0001-24</t>
  </si>
  <si>
    <t>SERVIÇOS DE TELECOMUNICAÇÕES</t>
  </si>
  <si>
    <t>PGTO ONLINE e número (código da operação)</t>
  </si>
  <si>
    <t>Transferência Online e número (código da operação)</t>
  </si>
  <si>
    <t>Sede</t>
  </si>
  <si>
    <t>CTRL L = localizar</t>
  </si>
  <si>
    <t>DESPESAS FIXAS - RUBRICAS MAIS UTILIZADAS NESTE BANCO</t>
  </si>
  <si>
    <t xml:space="preserve">DÉBITO </t>
  </si>
  <si>
    <t>PGTO</t>
  </si>
  <si>
    <t>NR DA NF/BOLETO/GUIA</t>
  </si>
  <si>
    <t>Convênio</t>
  </si>
  <si>
    <t>Aplicação Financeira</t>
  </si>
  <si>
    <t>XXXX</t>
  </si>
  <si>
    <t>no mês</t>
  </si>
  <si>
    <t>Contribuição Sindical 0x/2014 - Nome Colaborador</t>
  </si>
  <si>
    <t>Senalba</t>
  </si>
  <si>
    <t>CV FOZ</t>
  </si>
  <si>
    <t>01</t>
  </si>
  <si>
    <t xml:space="preserve">Ch XXXX - RPA Transporte escolar </t>
  </si>
  <si>
    <t>Antonio Neris da Cruz</t>
  </si>
  <si>
    <t>XXX</t>
  </si>
  <si>
    <t>56200</t>
  </si>
  <si>
    <t>Ch XXXX - Combustível</t>
  </si>
  <si>
    <t>T.E.F Rodrigues Comércio de Combustiveis Ltda</t>
  </si>
  <si>
    <t>53600</t>
  </si>
  <si>
    <t>até dia 07</t>
  </si>
  <si>
    <t>Aluguel - Casa 01</t>
  </si>
  <si>
    <t>Scavone Imóveis ltda</t>
  </si>
  <si>
    <t>xxx</t>
  </si>
  <si>
    <t>PRÓPRIOS</t>
  </si>
  <si>
    <t>Aluguel - Casa 03</t>
  </si>
  <si>
    <t>56300</t>
  </si>
  <si>
    <t>Condução Casas Lares</t>
  </si>
  <si>
    <t>Associação Único</t>
  </si>
  <si>
    <t>92932</t>
  </si>
  <si>
    <t>FGTS Colaboradores Conveniados</t>
  </si>
  <si>
    <t>Caixa Econômica Federal</t>
  </si>
  <si>
    <t>0x/2014</t>
  </si>
  <si>
    <t>FGTS Colaboradores</t>
  </si>
  <si>
    <t>53501</t>
  </si>
  <si>
    <t>até dia 10</t>
  </si>
  <si>
    <t>Água e Esgoto 0x/2014</t>
  </si>
  <si>
    <t>Sanepar</t>
  </si>
  <si>
    <t>sede</t>
  </si>
  <si>
    <t>53502</t>
  </si>
  <si>
    <t>Energia Elétrica 0x/2014</t>
  </si>
  <si>
    <t>Copel</t>
  </si>
  <si>
    <t>Aluguel Casa 06</t>
  </si>
  <si>
    <t>Imobiliária Aplicar</t>
  </si>
  <si>
    <t>Monitoramento Alarme</t>
  </si>
  <si>
    <t>L.A.C.C Sistemas</t>
  </si>
  <si>
    <t>Ch 1387 - RPA Transporte Escolar</t>
  </si>
  <si>
    <t>Celso Cavasin</t>
  </si>
  <si>
    <t>Ch 1389 - RPA Transporte Escolar</t>
  </si>
  <si>
    <t>Luciana Padilha</t>
  </si>
  <si>
    <t>52900</t>
  </si>
  <si>
    <t>conforme boletos</t>
  </si>
  <si>
    <t>Outros gastos</t>
  </si>
  <si>
    <t>Nome mercado</t>
  </si>
  <si>
    <t>-</t>
  </si>
  <si>
    <t>52300</t>
  </si>
  <si>
    <t>Higiene e limpeza</t>
  </si>
  <si>
    <t>52200</t>
  </si>
  <si>
    <t>52400</t>
  </si>
  <si>
    <t>Vestimenta</t>
  </si>
  <si>
    <t>55500</t>
  </si>
  <si>
    <t>até dia 15/16</t>
  </si>
  <si>
    <t>Ch 1391 - Medicamentos</t>
  </si>
  <si>
    <t>F. Maran &amp; Cia ltda</t>
  </si>
  <si>
    <t>Ch 1391 - Outros gastos</t>
  </si>
  <si>
    <t>dia 18</t>
  </si>
  <si>
    <t>Ch 1396 - Aluguel Casa 4</t>
  </si>
  <si>
    <t>Imobiliária Mil</t>
  </si>
  <si>
    <t>Ch 1396 - Aluguel Casa 5</t>
  </si>
  <si>
    <t>Ch 1396 - Aluguel Casa 7</t>
  </si>
  <si>
    <t>92631</t>
  </si>
  <si>
    <t>até dia 20</t>
  </si>
  <si>
    <t>INSS Colaboradores xxxx/2014</t>
  </si>
  <si>
    <t>INSS</t>
  </si>
  <si>
    <t>até dia 25</t>
  </si>
  <si>
    <t>Energia Elétrica XX/2014</t>
  </si>
  <si>
    <t>71200</t>
  </si>
  <si>
    <t>Telefone Fixo</t>
  </si>
  <si>
    <t>71210</t>
  </si>
  <si>
    <t>Internet</t>
  </si>
  <si>
    <t>71500</t>
  </si>
  <si>
    <t>Despesas Bancárias Manutenção Conta</t>
  </si>
  <si>
    <t>53201</t>
  </si>
  <si>
    <t>Ch XXX - Galão c/ Água</t>
  </si>
  <si>
    <t>Sueli A. Bourscheidt</t>
  </si>
  <si>
    <t>06610</t>
  </si>
  <si>
    <t>2 dias antes da data de início das férias</t>
  </si>
  <si>
    <t>Férias xx/2014</t>
  </si>
  <si>
    <t>nome colaborador</t>
  </si>
  <si>
    <t>92610</t>
  </si>
  <si>
    <t>ultimo dia do mês</t>
  </si>
  <si>
    <t>Salário xx/2014</t>
  </si>
  <si>
    <t>DESPESAS VARIÁVEIS</t>
  </si>
  <si>
    <t>51600</t>
  </si>
  <si>
    <t>Conserto Conserto Fogão / Ar condicionado</t>
  </si>
  <si>
    <t>51300</t>
  </si>
  <si>
    <t>Conserto Portão Eletrônico</t>
  </si>
  <si>
    <t>Rescisão Contratual</t>
  </si>
  <si>
    <t>71900</t>
  </si>
  <si>
    <t>Multa</t>
  </si>
  <si>
    <t>Taxa de Devolução de Cheque/Aquisição de talão de cheque/outras tarifas bancárias</t>
  </si>
  <si>
    <t>FÉRIAS - ABONO CONSTITUCIONAL</t>
  </si>
  <si>
    <t>FÉRIAS - PAGAMENTO ANTECIPADO</t>
  </si>
  <si>
    <t>1º PASSO - Preencher as inf. Abaixo:</t>
  </si>
  <si>
    <t>2º PASSO = preencher **cpj/cpf - **natureza dos gastos - Conferir e copiar e colar na aba **CONVÊNIO.</t>
  </si>
  <si>
    <t>1.1 *Conferir na aba da requisição e imprimir.</t>
  </si>
  <si>
    <t>1.2 *Preencher a aba Digitação</t>
  </si>
  <si>
    <t>PREENCHIMENTO REQUISIÇÕES / PLANILHA MOVIMENTO CONTÁBIL / PLANILHA CONVÊNIO</t>
  </si>
  <si>
    <t>OBS:  Seguir o preenchimento das planilhas com o extrato bancário e lançar as entradas/saídas/resgates/aplicação de forma cronológica.</t>
  </si>
  <si>
    <t>*INSTRUMENTAIS:  PLANILHA EXCEL,  EXTRATO BANCÁRIO, DOCTS (NF´s e comprov. Bancário ou cheque), PASTA AZ.</t>
  </si>
  <si>
    <t>*TEMPO ESTIMADO:  3 MINUTOS</t>
  </si>
  <si>
    <t>*PROCEDIMENTO DE 2 PASSOS</t>
  </si>
  <si>
    <t>ATENÇÃO QD O PGTO FOR VIA CHEQUE</t>
  </si>
  <si>
    <t>*Conferir nas contas de água/luz, etc se há multa/juros: NÃO são pagos pelo convênio.</t>
  </si>
  <si>
    <t>CASA</t>
  </si>
  <si>
    <t>CONTABILIDADE E.N.</t>
  </si>
  <si>
    <t>CONVENIO</t>
  </si>
  <si>
    <t>MATERIAL DE COPA E COZINHA</t>
  </si>
  <si>
    <t>*COMPETÊNCIAS:  ATENÇÃO, DEDICAÇÃO, CONCENTRAÇÃO **DETALHISTA</t>
  </si>
  <si>
    <t>MERCADOS/FARMÁCIA</t>
  </si>
  <si>
    <t>IMOBILIÁRIAS</t>
  </si>
  <si>
    <t>OUTROS - MENSAL</t>
  </si>
  <si>
    <t>OUTROS - EVENTUAL</t>
  </si>
  <si>
    <t>MATERIAL FARMACOLÓGICO</t>
  </si>
  <si>
    <t>16 -ch 1475 cancelado</t>
  </si>
  <si>
    <t>.</t>
  </si>
  <si>
    <t>TOTAL A TRANSFERIR 30/01</t>
  </si>
  <si>
    <t>gercina</t>
  </si>
  <si>
    <t>veronica</t>
  </si>
  <si>
    <t>monica</t>
  </si>
  <si>
    <t>robson</t>
  </si>
  <si>
    <t>adicio. Trans niuza</t>
  </si>
  <si>
    <t>sub.função sidney</t>
  </si>
  <si>
    <t>21-Cheque 1480 - cancelado</t>
  </si>
  <si>
    <t xml:space="preserve">REQUISIÇÃO xxxx/2015 - Mercado:     - Data:  </t>
  </si>
  <si>
    <t>Manut. Terrenos</t>
  </si>
  <si>
    <t>REQUISIÇÃO 45/2015 - Mercado: Consalter - Data:  30/01/2015</t>
  </si>
  <si>
    <t>Manut. Edifícos</t>
  </si>
  <si>
    <t>PLAN Nº1/2</t>
  </si>
  <si>
    <t>PLAN Nº2/2</t>
  </si>
  <si>
    <t>DESCRIÇÃO DAS DESPESAS PAGAS - RUBRICAS DO CONVÊNIO</t>
  </si>
  <si>
    <t>11100</t>
  </si>
  <si>
    <t>Sidney Ribeiro/Anderson Ribeiro</t>
  </si>
  <si>
    <t>TIM CELULAR S.A.</t>
  </si>
  <si>
    <t>CLAUDIA SOUZA DOS SANTOS</t>
  </si>
  <si>
    <t>055.470.889-27</t>
  </si>
  <si>
    <t>GLÁUCIA EMÍLIA WARKEN DE SOUZA</t>
  </si>
  <si>
    <t>028.590.489-28</t>
  </si>
  <si>
    <t>INGRID APARECIDA VALLEJOS</t>
  </si>
  <si>
    <t>067.842.379-27</t>
  </si>
  <si>
    <t>MARIA ROSELI LÚCIO DE GOIS TRZICIALKOSKI</t>
  </si>
  <si>
    <t>725.898.259-00</t>
  </si>
  <si>
    <t>MARLENE DA SILVA SANTOS</t>
  </si>
  <si>
    <t>903.614.239-34</t>
  </si>
  <si>
    <t>MÔNICA APARECIDA MARQUES</t>
  </si>
  <si>
    <t>942.195.839-04</t>
  </si>
  <si>
    <t>GABRIELA SILVESTRINI</t>
  </si>
  <si>
    <t>010.134.729-42</t>
  </si>
  <si>
    <t>SANDRA REGINA CAPELLI</t>
  </si>
  <si>
    <t>VAGNER LOPES DA SILVA</t>
  </si>
  <si>
    <t>CLENIR APARECIDA DE OLIVEIRA</t>
  </si>
  <si>
    <t>COMBUSTÍVEIS E LUBRIFICANTES AUTOMOTIVOS Total</t>
  </si>
  <si>
    <t>FÉRIAS - ABONO CONSTITUCIONAL Total</t>
  </si>
  <si>
    <t>FÉRIAS - PAGAMENTO ANTECIPADO Total</t>
  </si>
  <si>
    <t>GÊNEROS ALIMENTÍCIOS Total</t>
  </si>
  <si>
    <t>LOCAÇÃO DE IMÓVEIS Total</t>
  </si>
  <si>
    <t>MATERIAL DE COPA E COZINHA Total</t>
  </si>
  <si>
    <t>MATERIAL DE LIMPEZA E PRODUTOS DE HIGIENIZAÇÃO Total</t>
  </si>
  <si>
    <t>MATERIAL PARA FESTIVIDADES E HOMENAGENS Total</t>
  </si>
  <si>
    <t>SERVIÇOS DE ÁGUA E ESGOTO Total</t>
  </si>
  <si>
    <t>SERVIÇOS DE ENERGIA ELÉTRICA Total</t>
  </si>
  <si>
    <t>SERVIÇOS DE TELECOMUNICAÇÕES Total</t>
  </si>
  <si>
    <t>VENCIMENTOS E SALÁRIOS Total</t>
  </si>
  <si>
    <t>Total Geral</t>
  </si>
  <si>
    <t>F MARAN E CIA LTDA</t>
  </si>
  <si>
    <t>ALEXANDRE DA SILVA SCHWINGEL</t>
  </si>
  <si>
    <t>05.236.558/0001-94</t>
  </si>
  <si>
    <t>Manutenção e Conservação de Bens Imóveis</t>
  </si>
  <si>
    <t>Serviços de Cópias e Reprodução de Documentos</t>
  </si>
  <si>
    <t>MAKRO ATACADISTA S/A</t>
  </si>
  <si>
    <t>47.427.653/0082-80</t>
  </si>
  <si>
    <t>81.128.969/0001-44</t>
  </si>
  <si>
    <t xml:space="preserve">Cláudia Souza dos Santos </t>
  </si>
  <si>
    <t>EDNA MARIA LINS</t>
  </si>
  <si>
    <t>253.469.408-12</t>
  </si>
  <si>
    <t>IVETE ALVES LIMA</t>
  </si>
  <si>
    <t>MARIA LENIR JORNOOKI</t>
  </si>
  <si>
    <t>082.366.129-61</t>
  </si>
  <si>
    <t>011.072.418-63</t>
  </si>
  <si>
    <t>752.570.179-20</t>
  </si>
  <si>
    <t>815.261.649-49</t>
  </si>
  <si>
    <t>13º SALÁRIO Total</t>
  </si>
  <si>
    <t>CONTRIBUIÇÃO PARA O PIS/PASEP S/ A FOLHA DE PAGAMENTO Total</t>
  </si>
  <si>
    <t>MATERIAL FARMACOLÓGICO Total</t>
  </si>
  <si>
    <t>Outros Serviços de Terceiros, Pessoa Jurídica Total</t>
  </si>
  <si>
    <t>PAGAMENTO ONLINE</t>
  </si>
  <si>
    <t>Energia Elétrica - Casas Lares</t>
  </si>
  <si>
    <t>TOTAL MARÇO</t>
  </si>
  <si>
    <t>TIM CELULAR S.A</t>
  </si>
  <si>
    <t>ALEXANDRE DA SILVA SCHWINGEL/PATOLA KIDS</t>
  </si>
  <si>
    <t>47.424.653/0082-80</t>
  </si>
  <si>
    <t>DARF - PIS 03/2016</t>
  </si>
  <si>
    <t>76.430.438/0025-49</t>
  </si>
  <si>
    <t>02.558.157/0001-62</t>
  </si>
  <si>
    <t>TELEFÔNICA BRASIL S/A</t>
  </si>
  <si>
    <t>Folha de Pagamento/Holerite</t>
  </si>
  <si>
    <t>00227/16</t>
  </si>
  <si>
    <t>478</t>
  </si>
  <si>
    <t>Combustível veículo</t>
  </si>
  <si>
    <t>063/16- PMFI/SMAS</t>
  </si>
  <si>
    <t>4021CU1029</t>
  </si>
  <si>
    <t>CV FOZ 6</t>
  </si>
  <si>
    <t>104 C.E.F.</t>
  </si>
  <si>
    <t>REQUISIÇÃO   2016 - Mercado: Consalter - Data:  05/2016</t>
  </si>
  <si>
    <t>TELEFONICA BRASIL S/A</t>
  </si>
  <si>
    <t>COMERCIAL DE EMBAL.CHROMINSKI LTDA</t>
  </si>
  <si>
    <t>VALDIR RODRIGUES DE OLIVEIRA (PF 15)</t>
  </si>
  <si>
    <t>IMOBILIÁRIA MIL NEGÓCIOS LTDA (PF 10)</t>
  </si>
  <si>
    <t>SCAVONE IMÓVEIS LTDA (PJ 10)</t>
  </si>
  <si>
    <t>Despesa Bancária</t>
  </si>
  <si>
    <t>92622</t>
  </si>
  <si>
    <t>FUNDO DO REGIME GERAL DA PREVIDÊNCIA SOCIAL</t>
  </si>
  <si>
    <t>16.727.230/0001-97</t>
  </si>
  <si>
    <t>MINISTÉRIO DA FAZENDA</t>
  </si>
  <si>
    <t>00.394.460/0001-41</t>
  </si>
  <si>
    <t>PAGAMENTO ONLINE 00744224</t>
  </si>
  <si>
    <t>MATERIAIS PARA MANUTENÇÃO DE BENS IMÓVEIS</t>
  </si>
  <si>
    <t>Salário Sidney Ribeiro - 08/2016</t>
  </si>
  <si>
    <t>IMOBILIÁRIA APLICAR LTDA (PF 10)</t>
  </si>
  <si>
    <t>SAMARA DOMARESKI POLETTO DA SILVA</t>
  </si>
  <si>
    <t>010.694.539-43</t>
  </si>
  <si>
    <t>NILCE ZATTA</t>
  </si>
  <si>
    <t>000.353.690-43</t>
  </si>
  <si>
    <t>MARGANI IZABEL FLACH</t>
  </si>
  <si>
    <t>598.924.470-34</t>
  </si>
  <si>
    <t>JOICE MACHADO DA ROSA</t>
  </si>
  <si>
    <t>010.314.649-05</t>
  </si>
  <si>
    <t>04.206.050/0001-80</t>
  </si>
  <si>
    <t>Ch 1767 Combustível NF 1063</t>
  </si>
  <si>
    <t>Mat.Higiene-Limpeza FRALDAS NF 124538</t>
  </si>
  <si>
    <t>Eletricidade Casa lar 2 - 08/2016</t>
  </si>
  <si>
    <t>Eletricidade Casa lar 3 - 08/2016</t>
  </si>
  <si>
    <t>Eletricidade Casa lar 4 - 08/2016</t>
  </si>
  <si>
    <t>Eletricidade Casa lar 5 - 09/2016</t>
  </si>
  <si>
    <t>Eletricidade Casa Lar 1 - 09/2016</t>
  </si>
  <si>
    <t>Transporte Escolar NF 201615</t>
  </si>
  <si>
    <t>Alimentos Casas Lares NF 678</t>
  </si>
  <si>
    <t>Medicamentos Casas Lares NF 678</t>
  </si>
  <si>
    <t>Mat.Limp.Hig Casas Lares NF 678</t>
  </si>
  <si>
    <t>Vale Transp.Escolar - 09/2016</t>
  </si>
  <si>
    <t>Água e Esgoto Casa Lar 1 - 08/2016</t>
  </si>
  <si>
    <t>Água e Esgoto Casa Lar 2 - 08/2016</t>
  </si>
  <si>
    <t>Água e Esgoto Casa Lar 3 - 08/2016</t>
  </si>
  <si>
    <t>Água e Esgoto Casa Lar 4 - 09/2016</t>
  </si>
  <si>
    <t>Água e Esgoto Casa Lar 5 - 08/2016</t>
  </si>
  <si>
    <t>Rescisão complementar Marlene Santos</t>
  </si>
  <si>
    <t>Rescisão complementar Maria Trzicialkoski</t>
  </si>
  <si>
    <t>Manut. Peças - veículo Doblo NF 550</t>
  </si>
  <si>
    <t>Manut. Peças - veículo Gol NF 551</t>
  </si>
  <si>
    <t>Manut.Mão de obra - veículo Doblo NF 2016188</t>
  </si>
  <si>
    <t>Manut.Mão de obra - veículo Gol NF 2016187</t>
  </si>
  <si>
    <t>Ch 1770 Combustível NF 1225</t>
  </si>
  <si>
    <t>Ch 1769 Combustível NF 1182</t>
  </si>
  <si>
    <t>INSS FOPAG 08/2016</t>
  </si>
  <si>
    <t>PIS FOPAG 08/2016</t>
  </si>
  <si>
    <t>IRRF FÉRIAS 08/2016</t>
  </si>
  <si>
    <t>IRRF FOPAG 08/2016</t>
  </si>
  <si>
    <t>Alimentos Casas Lares NF 93407</t>
  </si>
  <si>
    <t>MARLENE DA SILVA DOS SANTOS</t>
  </si>
  <si>
    <t>PAGAMENTO ONLINE 00732665</t>
  </si>
  <si>
    <t>AVISO PRÉVIO INDENIZADO</t>
  </si>
  <si>
    <t>MARIA ROSELI LUCIO DE GOIS TRZICIALKOSKI</t>
  </si>
  <si>
    <t>425.898.259-00</t>
  </si>
  <si>
    <t>PAGAMENTO ONLINE 00746194</t>
  </si>
  <si>
    <t>PAGAMENTO ONLINE 00770334</t>
  </si>
  <si>
    <t>PAGAMENTO ONLINE 00771017</t>
  </si>
  <si>
    <t>PAGAMENTO ONLINE 00771543</t>
  </si>
  <si>
    <t>PAGAMENTO ONLINE 00771890</t>
  </si>
  <si>
    <t>PAGAMENTO ONLINE 00772375</t>
  </si>
  <si>
    <t>PAGAMENTO ONLINE 00173137</t>
  </si>
  <si>
    <t>PAGAMENTO ONLINE 00171144</t>
  </si>
  <si>
    <t>PAGAMENTO ONLINE 00181140</t>
  </si>
  <si>
    <t>PAGAMENTO ONLINE 00809385</t>
  </si>
  <si>
    <t>PAGAMENTO ONLINE 00809721</t>
  </si>
  <si>
    <t>PAGAMENTO ONLINE 00810504</t>
  </si>
  <si>
    <t>PAGAMENTO ONLINE 00812111</t>
  </si>
  <si>
    <t>PAGAMENTO ONLINE 00812509</t>
  </si>
  <si>
    <t>DIAS  SERVIÇOS AUTOMOTIVOS LTDA</t>
  </si>
  <si>
    <t>10.663.181/0001-90</t>
  </si>
  <si>
    <t>MANUTENÇÃO E CONSERVAÇÃO DE VEICULOS</t>
  </si>
  <si>
    <t>PAGAMENTO ONLINE 00021592</t>
  </si>
  <si>
    <t>MATERIAL PARA MANUTENÇÃO DE VEÍCULOS</t>
  </si>
  <si>
    <t>AUTO PECAS YOLANDA LTDA</t>
  </si>
  <si>
    <t>10.433.842/0001-90</t>
  </si>
  <si>
    <t>PAGAMENTO ONLINE 00022821</t>
  </si>
  <si>
    <t>PAGAMENTO ONLINE 00023687</t>
  </si>
  <si>
    <t>PAGAMENTO ONLINE 00024633</t>
  </si>
  <si>
    <t>PAGAMENTO ONLINE 00833076</t>
  </si>
  <si>
    <t>DARF - PIS 08/2016</t>
  </si>
  <si>
    <t>PAGAMENTO ONLINE 00433582</t>
  </si>
  <si>
    <t>DARF - IR - FÉRIAS 08/2016</t>
  </si>
  <si>
    <t>PAGAMENTO ONLINE 00434593</t>
  </si>
  <si>
    <t>DARF - IR - FOLHA 08/2016</t>
  </si>
  <si>
    <t>PAGAMENTO ONLINE 00435089</t>
  </si>
  <si>
    <t>PAGAMENTO ONLINE 00078311</t>
  </si>
  <si>
    <t>Ch 1772 Combustível  NF 1243</t>
  </si>
  <si>
    <t>Serv.manutenção casas lares NF 20165</t>
  </si>
  <si>
    <t>Telefone celular acolhimento - 09/2016</t>
  </si>
  <si>
    <t>51500</t>
  </si>
  <si>
    <t>Pneus p/veículos Nf 93750</t>
  </si>
  <si>
    <t>Telefone fixo sede - 09/2016</t>
  </si>
  <si>
    <t>Internet Sede - 09/2016</t>
  </si>
  <si>
    <t>Parcela 9 conv. 063/2016</t>
  </si>
  <si>
    <t>Mat.Reparo Casas Lares - NF 9872</t>
  </si>
  <si>
    <t>Salário Andreia Osório - 09/2016</t>
  </si>
  <si>
    <t>Salário Claudia Santos - 09/2016</t>
  </si>
  <si>
    <t>Salário Clenir Oliviera - 09/2016</t>
  </si>
  <si>
    <t>Salário Edna Lins - 09/2016</t>
  </si>
  <si>
    <t>Salário Gabriela Silvestrini - 09/2016</t>
  </si>
  <si>
    <t>Salário Ingrid Vallejos - 09/2016</t>
  </si>
  <si>
    <t>Salário Ivete Lima - 09/2016</t>
  </si>
  <si>
    <t>Salário Joice Rosa - 09/2016</t>
  </si>
  <si>
    <t>Salário José Moura - 09/2016</t>
  </si>
  <si>
    <t>Salário Jucimara Alves - 09/2016</t>
  </si>
  <si>
    <t>Salário Marcia Matias - 09/2016</t>
  </si>
  <si>
    <t>Salário Margani Flach - 09/2016</t>
  </si>
  <si>
    <t>Salário Maria Podkova - 09/2016</t>
  </si>
  <si>
    <t>Salário Maria Jornooki - 09/2016</t>
  </si>
  <si>
    <t>Salário Mariza Nascimento - 09/2016</t>
  </si>
  <si>
    <t>Salário Marli Demarco - 09/2016</t>
  </si>
  <si>
    <t>Salário Monica Marques - 09/2016</t>
  </si>
  <si>
    <t>Salário Nilce Zatta - 09/2016</t>
  </si>
  <si>
    <t>Salário Samara Silva - 09/2016</t>
  </si>
  <si>
    <t>Salário Sandra Capelli - 09/2016</t>
  </si>
  <si>
    <t>Salário Vera Lima - 09/2016</t>
  </si>
  <si>
    <t>Aluguel Casa Lar 4 - 09/2016</t>
  </si>
  <si>
    <t>Aluguel Casa Lar 5 - 09/2016</t>
  </si>
  <si>
    <t>Tarifa boleto aluguel Casa Lar 5 - 09/2016</t>
  </si>
  <si>
    <t>CPSOSBR</t>
  </si>
  <si>
    <t>Aluguel Casa Lar 1 - 09/2016</t>
  </si>
  <si>
    <t>Tarifa boleto aluguel Casa Lar 1 - 09/2016</t>
  </si>
  <si>
    <t>Mat.Limp.Hig Casas Lares NF 292254</t>
  </si>
  <si>
    <t>Outros Gastos NF 292254</t>
  </si>
  <si>
    <t>Mat.Reparo Casas Lares - NF 22239</t>
  </si>
  <si>
    <t>Alimentos Casas Lares NF 291308</t>
  </si>
  <si>
    <t>Mat.Limp.Hig.Casas Lares NF 291308</t>
  </si>
  <si>
    <t>Alimentos Casas Lares NF 292351</t>
  </si>
  <si>
    <t>Alimentos Casas Lares NF 292568</t>
  </si>
  <si>
    <t>Ch 1773 - Aluguel Casa Lar 1 - 09/2016</t>
  </si>
  <si>
    <t>Ch 1774 - Aluguel Casa Lar 3 - 09/2016</t>
  </si>
  <si>
    <t>Mat.Reparo Casas Lares - NF 2555246</t>
  </si>
  <si>
    <t>Alimentos NF 17035 até 17049</t>
  </si>
  <si>
    <t xml:space="preserve">Mat.limp.Hig NF 17035 até 17049 </t>
  </si>
  <si>
    <t>Outros Gastos NF 17035 até 17049</t>
  </si>
  <si>
    <t>V.T Colaboradores p/mês 10/2016</t>
  </si>
  <si>
    <t>V.T Entre Casas Lares p/mês 10/2016</t>
  </si>
  <si>
    <t>ORLANDO RIBEIRO DA SILVA</t>
  </si>
  <si>
    <t>24.453.059/0001-01</t>
  </si>
  <si>
    <t>PAGAMENTO ONLINE 00306262</t>
  </si>
  <si>
    <t>09/216</t>
  </si>
  <si>
    <t>PAGAMENTO ONLINE 00572445</t>
  </si>
  <si>
    <t>PAGAMENTO ONLINE 00182374</t>
  </si>
  <si>
    <t>MATERIAIS PARA MANUTENÇÃO DE VEÍCULOS</t>
  </si>
  <si>
    <t>PAGAMENTO ONLINE 00092016</t>
  </si>
  <si>
    <t>ELR MAT.DE CONSTR. E FERR LTDA</t>
  </si>
  <si>
    <t>10.903.149/0001-34</t>
  </si>
  <si>
    <t>Ch 1775 - Salário Joice Machado - 09/2016</t>
  </si>
  <si>
    <t>Ch 1776 - Salário Samara Silva - 09/2016</t>
  </si>
  <si>
    <t>Ch 1777 - Salário Marli Demarco - 09/2016</t>
  </si>
  <si>
    <t>Ch 1778 - Salário Edna Lins - 09/2016</t>
  </si>
  <si>
    <t>Despesas bancárias</t>
  </si>
  <si>
    <t>Ch 1771 Combustível NF 1229</t>
  </si>
  <si>
    <t>PAGAMENTO ONLINE 00352563</t>
  </si>
  <si>
    <t>PAGAMENTO ONLINE 00842494</t>
  </si>
  <si>
    <t>PAGAMENTO ONLINE 00843372</t>
  </si>
  <si>
    <t>PAGAMENTO ONLINE 00844143</t>
  </si>
  <si>
    <t>PAGAMENTO ONLINE 00848621</t>
  </si>
  <si>
    <t>ARTE TINTAS COM. DE TINTAS LTDA</t>
  </si>
  <si>
    <t>00.057.118/0001-56</t>
  </si>
  <si>
    <t>PAGAMENTO ONLINE 00849287</t>
  </si>
  <si>
    <t>PAGAMENTO ONLINE 00849934</t>
  </si>
  <si>
    <t>PAGAMENTO ONLINE 00850489</t>
  </si>
  <si>
    <t>PAGAMENTO ONLINE 00851014</t>
  </si>
  <si>
    <t>PANORAMA MAT DE CONST LTDA</t>
  </si>
  <si>
    <t>35.797.364/0027-68</t>
  </si>
  <si>
    <t>PAGAMENTO ONLINE 00851574</t>
  </si>
  <si>
    <t>PAGAMENTO ONLINE 00852243</t>
  </si>
  <si>
    <t>PAGAMENTO ONLINE 00368626</t>
  </si>
  <si>
    <t>PAGAMENTO ONLINE 00373196</t>
  </si>
  <si>
    <t>PAGAMENTO ONLINE 00374383</t>
  </si>
  <si>
    <t>PAGAMENTO ONLINE 00370142</t>
  </si>
  <si>
    <t>PAGAMENTO ONLINE 00377530</t>
  </si>
  <si>
    <t>PAGAMENTO ONLINE 00378468</t>
  </si>
  <si>
    <t>PAGAMENTO ONLINE 00381852</t>
  </si>
  <si>
    <t>PAGAMENTO ONLINE 00383754</t>
  </si>
  <si>
    <t>PAGAMENTO ONLINE 00384623</t>
  </si>
  <si>
    <t>PAGAMENTO ONLINE 00382645</t>
  </si>
  <si>
    <t>PAGAMENTO ONLINE 00386476</t>
  </si>
  <si>
    <t>PAGAMENTO ONLINE 00438525</t>
  </si>
  <si>
    <t>PAGAMENTO ONLINE 00440004</t>
  </si>
  <si>
    <t>PAGAMENTO ONLINE 00379224</t>
  </si>
  <si>
    <t>PAGAMENTO ONLINE 00378402</t>
  </si>
  <si>
    <t>PAGAMENTO ONLINE 00373261</t>
  </si>
  <si>
    <t>PAGAMENTO ONLINE 00371797</t>
  </si>
  <si>
    <t>VERA LIMA</t>
  </si>
  <si>
    <t>PAGAMENTO ONLINE 00370832</t>
  </si>
  <si>
    <t>FÉRIAS</t>
  </si>
  <si>
    <t>PAGAMENTO ONLINE 00</t>
  </si>
  <si>
    <t>PAGAMENTO ONLINE 00853028</t>
  </si>
  <si>
    <t>PAGAMENTO ONLINE 00853594</t>
  </si>
  <si>
    <t>AVISO PRÉVIO INDENIZADO Total</t>
  </si>
  <si>
    <t>MANUTENÇÃO E CONSERVAÇÃO DE VEICULOS Total</t>
  </si>
  <si>
    <t>MATERIAIS PARA MANUTENÇÃO DE BENS IMÓVEIS Total</t>
  </si>
  <si>
    <t>MATERIAIS PARA MANUTENÇÃO DE VEÍCULOS Total</t>
  </si>
  <si>
    <t>MATERIAL PARA MANUTENÇÃO DE VEÍCULOS Total</t>
  </si>
  <si>
    <t>SERVIÇOS BANCÁRIOS Total</t>
  </si>
  <si>
    <t>VALE TRANSPORTE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</si>
</sst>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\-mmm"/>
    <numFmt numFmtId="165" formatCode="_(* #,##0.00_);_(* \(#,##0.00\);_(* &quot;-&quot;??_);_(@_)"/>
    <numFmt numFmtId="166" formatCode="#,##0.00_ ;\-#,##0.00\ "/>
    <numFmt numFmtId="167" formatCode="dd/mm/yy;@"/>
    <numFmt numFmtId="168" formatCode="&quot;R$&quot;\ #,##0.00"/>
    <numFmt numFmtId="169" formatCode="_(&quot;R$&quot;* #,##0.00_);_(&quot;R$&quot;* \(#,##0.00\);_(&quot;R$&quot;* &quot;-&quot;??_);_(@_)"/>
    <numFmt numFmtId="170" formatCode="[$-416]d\ \ mmmm\,\ yyyy;@"/>
  </numFmts>
  <fonts count="71" x14ac:knownFonts="1">
    <font>
      <sz val="10"/>
      <name val="Arial"/>
    </font>
    <font>
      <sz val="11"/>
      <color theme="1"/>
      <name val="Calibri"/>
      <family val="2"/>
      <scheme val="minor"/>
    </font>
    <font>
      <b/>
      <i/>
      <sz val="11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i/>
      <sz val="9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sz val="11"/>
      <color indexed="10"/>
      <name val="Arial"/>
      <family val="2"/>
    </font>
    <font>
      <sz val="11"/>
      <color rgb="FFFF000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2"/>
      <color indexed="8"/>
      <name val="Arial"/>
      <family val="2"/>
    </font>
    <font>
      <sz val="10"/>
      <name val="Courier"/>
      <family val="3"/>
    </font>
    <font>
      <b/>
      <sz val="11"/>
      <name val="Arial"/>
      <family val="2"/>
    </font>
    <font>
      <b/>
      <sz val="12"/>
      <name val="Arial"/>
      <family val="2"/>
    </font>
    <font>
      <b/>
      <sz val="13"/>
      <color indexed="8"/>
      <name val="Arial"/>
      <family val="2"/>
    </font>
    <font>
      <sz val="11"/>
      <name val="Times New Roman"/>
      <family val="1"/>
    </font>
    <font>
      <b/>
      <sz val="9"/>
      <name val="Arial"/>
      <family val="2"/>
    </font>
    <font>
      <sz val="9"/>
      <name val="Courier"/>
      <family val="3"/>
    </font>
    <font>
      <b/>
      <sz val="13"/>
      <name val="Arial"/>
      <family val="2"/>
    </font>
    <font>
      <sz val="12"/>
      <name val="Courier"/>
      <family val="3"/>
    </font>
    <font>
      <sz val="13"/>
      <name val="Arial"/>
      <family val="2"/>
    </font>
    <font>
      <b/>
      <sz val="13"/>
      <color rgb="FFFF0000"/>
      <name val="Arial"/>
      <family val="2"/>
    </font>
    <font>
      <b/>
      <i/>
      <sz val="8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6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sz val="8"/>
      <color rgb="FFFF0000"/>
      <name val="Arial"/>
      <family val="2"/>
    </font>
    <font>
      <b/>
      <sz val="10"/>
      <color theme="1"/>
      <name val="Arial"/>
      <family val="2"/>
    </font>
    <font>
      <b/>
      <sz val="13"/>
      <color rgb="FFC00000"/>
      <name val="Arial"/>
      <family val="2"/>
    </font>
    <font>
      <i/>
      <sz val="10"/>
      <color indexed="8"/>
      <name val="Arial"/>
      <family val="2"/>
    </font>
    <font>
      <sz val="7"/>
      <color indexed="8"/>
      <name val="Arial"/>
      <family val="2"/>
    </font>
    <font>
      <b/>
      <sz val="12"/>
      <color rgb="FFC00000"/>
      <name val="Arial"/>
      <family val="2"/>
    </font>
    <font>
      <b/>
      <sz val="15"/>
      <color theme="3" tint="0.39997558519241921"/>
      <name val="Arial"/>
      <family val="2"/>
    </font>
    <font>
      <b/>
      <sz val="15"/>
      <name val="Arial"/>
      <family val="2"/>
    </font>
    <font>
      <b/>
      <i/>
      <sz val="11"/>
      <color rgb="FFC00000"/>
      <name val="Arial"/>
      <family val="2"/>
    </font>
    <font>
      <b/>
      <sz val="8"/>
      <color rgb="FFFF0000"/>
      <name val="Arial"/>
      <family val="2"/>
    </font>
    <font>
      <b/>
      <sz val="9"/>
      <color theme="8" tint="-0.249977111117893"/>
      <name val="Arial Black"/>
      <family val="2"/>
    </font>
    <font>
      <b/>
      <sz val="9"/>
      <color theme="8" tint="-0.249977111117893"/>
      <name val="Arial"/>
      <family val="2"/>
    </font>
    <font>
      <sz val="9"/>
      <color theme="8" tint="-0.249977111117893"/>
      <name val="Arial"/>
      <family val="2"/>
    </font>
    <font>
      <b/>
      <sz val="10"/>
      <color theme="8" tint="-0.249977111117893"/>
      <name val="Arial"/>
      <family val="2"/>
    </font>
    <font>
      <b/>
      <sz val="12"/>
      <color theme="1"/>
      <name val="Arial"/>
      <family val="2"/>
    </font>
    <font>
      <b/>
      <sz val="15"/>
      <color indexed="8"/>
      <name val="Arial"/>
      <family val="2"/>
    </font>
    <font>
      <sz val="8"/>
      <color theme="0"/>
      <name val="Arial"/>
      <family val="2"/>
    </font>
    <font>
      <sz val="15"/>
      <name val="Arial"/>
      <family val="2"/>
    </font>
    <font>
      <sz val="8.5"/>
      <name val="Arial"/>
      <family val="2"/>
    </font>
    <font>
      <b/>
      <sz val="8"/>
      <color theme="1"/>
      <name val="Arial"/>
      <family val="2"/>
    </font>
    <font>
      <b/>
      <sz val="8.5"/>
      <name val="Arial"/>
      <family val="2"/>
    </font>
    <font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dashDotDot">
        <color indexed="64"/>
      </left>
      <right/>
      <top style="dashDotDot">
        <color indexed="64"/>
      </top>
      <bottom style="thin">
        <color indexed="64"/>
      </bottom>
      <diagonal/>
    </border>
    <border>
      <left/>
      <right/>
      <top style="dashDotDot">
        <color indexed="64"/>
      </top>
      <bottom style="thin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thin">
        <color indexed="64"/>
      </bottom>
      <diagonal/>
    </border>
    <border>
      <left style="dashDotDot">
        <color auto="1"/>
      </left>
      <right/>
      <top style="dashDotDot">
        <color auto="1"/>
      </top>
      <bottom style="dotted">
        <color auto="1"/>
      </bottom>
      <diagonal/>
    </border>
    <border>
      <left/>
      <right/>
      <top style="dashDotDot">
        <color auto="1"/>
      </top>
      <bottom style="dotted">
        <color auto="1"/>
      </bottom>
      <diagonal/>
    </border>
    <border>
      <left/>
      <right style="dashDotDot">
        <color auto="1"/>
      </right>
      <top style="dashDotDot">
        <color auto="1"/>
      </top>
      <bottom style="dotted">
        <color auto="1"/>
      </bottom>
      <diagonal/>
    </border>
    <border>
      <left style="dashDotDot">
        <color auto="1"/>
      </left>
      <right/>
      <top style="dotted">
        <color auto="1"/>
      </top>
      <bottom/>
      <diagonal/>
    </border>
    <border>
      <left/>
      <right style="dashDotDot">
        <color auto="1"/>
      </right>
      <top style="dotted">
        <color auto="1"/>
      </top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dashDotDot">
        <color auto="1"/>
      </left>
      <right/>
      <top/>
      <bottom style="dotted">
        <color auto="1"/>
      </bottom>
      <diagonal/>
    </border>
    <border>
      <left/>
      <right style="dashDotDot">
        <color auto="1"/>
      </right>
      <top/>
      <bottom style="dotted">
        <color auto="1"/>
      </bottom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6">
    <xf numFmtId="0" fontId="0" fillId="0" borderId="0"/>
    <xf numFmtId="165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70" fillId="0" borderId="0" applyFont="0" applyFill="0" applyBorder="0" applyAlignment="0" applyProtection="0"/>
  </cellStyleXfs>
  <cellXfs count="916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/>
    <xf numFmtId="0" fontId="15" fillId="0" borderId="0" xfId="0" applyFont="1" applyFill="1"/>
    <xf numFmtId="0" fontId="10" fillId="0" borderId="1" xfId="0" applyFont="1" applyBorder="1"/>
    <xf numFmtId="0" fontId="10" fillId="0" borderId="0" xfId="0" applyFont="1" applyBorder="1"/>
    <xf numFmtId="0" fontId="17" fillId="0" borderId="0" xfId="0" applyFont="1" applyBorder="1"/>
    <xf numFmtId="0" fontId="10" fillId="0" borderId="2" xfId="0" applyFont="1" applyBorder="1"/>
    <xf numFmtId="0" fontId="17" fillId="0" borderId="17" xfId="0" applyFont="1" applyBorder="1"/>
    <xf numFmtId="0" fontId="8" fillId="0" borderId="16" xfId="0" applyFont="1" applyBorder="1"/>
    <xf numFmtId="0" fontId="8" fillId="0" borderId="17" xfId="0" applyFont="1" applyBorder="1"/>
    <xf numFmtId="0" fontId="8" fillId="0" borderId="19" xfId="0" applyFont="1" applyBorder="1"/>
    <xf numFmtId="0" fontId="8" fillId="0" borderId="0" xfId="0" applyFont="1" applyBorder="1"/>
    <xf numFmtId="0" fontId="8" fillId="0" borderId="20" xfId="0" applyFont="1" applyBorder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10" xfId="0" applyFont="1" applyBorder="1"/>
    <xf numFmtId="0" fontId="17" fillId="0" borderId="1" xfId="0" applyFont="1" applyBorder="1"/>
    <xf numFmtId="0" fontId="17" fillId="0" borderId="2" xfId="0" applyFont="1" applyBorder="1"/>
    <xf numFmtId="0" fontId="17" fillId="0" borderId="16" xfId="0" applyFont="1" applyBorder="1"/>
    <xf numFmtId="4" fontId="17" fillId="0" borderId="20" xfId="0" applyNumberFormat="1" applyFont="1" applyBorder="1"/>
    <xf numFmtId="0" fontId="17" fillId="0" borderId="21" xfId="0" applyFont="1" applyBorder="1"/>
    <xf numFmtId="0" fontId="17" fillId="0" borderId="22" xfId="0" applyFont="1" applyBorder="1"/>
    <xf numFmtId="0" fontId="17" fillId="0" borderId="23" xfId="0" applyFont="1" applyBorder="1"/>
    <xf numFmtId="0" fontId="17" fillId="0" borderId="24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49" fontId="18" fillId="0" borderId="0" xfId="0" applyNumberFormat="1" applyFont="1" applyFill="1" applyBorder="1" applyAlignment="1">
      <alignment horizontal="right"/>
    </xf>
    <xf numFmtId="164" fontId="18" fillId="0" borderId="0" xfId="0" applyNumberFormat="1" applyFont="1" applyFill="1" applyBorder="1"/>
    <xf numFmtId="0" fontId="10" fillId="0" borderId="0" xfId="0" applyFont="1" applyFill="1" applyBorder="1" applyAlignment="1">
      <alignment horizontal="left"/>
    </xf>
    <xf numFmtId="4" fontId="3" fillId="0" borderId="0" xfId="0" applyNumberFormat="1" applyFont="1" applyFill="1" applyBorder="1"/>
    <xf numFmtId="4" fontId="19" fillId="0" borderId="0" xfId="0" applyNumberFormat="1" applyFont="1" applyFill="1" applyBorder="1"/>
    <xf numFmtId="4" fontId="18" fillId="0" borderId="0" xfId="0" applyNumberFormat="1" applyFont="1" applyFill="1" applyBorder="1"/>
    <xf numFmtId="0" fontId="20" fillId="0" borderId="24" xfId="0" applyFont="1" applyBorder="1"/>
    <xf numFmtId="14" fontId="10" fillId="0" borderId="10" xfId="0" applyNumberFormat="1" applyFont="1" applyBorder="1"/>
    <xf numFmtId="0" fontId="18" fillId="0" borderId="0" xfId="0" applyFont="1" applyFill="1" applyBorder="1"/>
    <xf numFmtId="4" fontId="10" fillId="0" borderId="0" xfId="0" applyNumberFormat="1" applyFont="1" applyFill="1" applyBorder="1"/>
    <xf numFmtId="4" fontId="4" fillId="0" borderId="0" xfId="0" applyNumberFormat="1" applyFont="1" applyFill="1" applyBorder="1"/>
    <xf numFmtId="4" fontId="10" fillId="0" borderId="20" xfId="0" applyNumberFormat="1" applyFont="1" applyFill="1" applyBorder="1"/>
    <xf numFmtId="4" fontId="12" fillId="0" borderId="0" xfId="0" applyNumberFormat="1" applyFont="1" applyFill="1" applyBorder="1"/>
    <xf numFmtId="0" fontId="17" fillId="0" borderId="10" xfId="0" applyFont="1" applyBorder="1"/>
    <xf numFmtId="4" fontId="20" fillId="0" borderId="20" xfId="0" applyNumberFormat="1" applyFont="1" applyBorder="1"/>
    <xf numFmtId="49" fontId="21" fillId="0" borderId="0" xfId="0" applyNumberFormat="1" applyFont="1" applyFill="1" applyBorder="1" applyAlignment="1">
      <alignment horizontal="right"/>
    </xf>
    <xf numFmtId="0" fontId="21" fillId="0" borderId="0" xfId="0" applyFont="1" applyFill="1" applyBorder="1"/>
    <xf numFmtId="164" fontId="21" fillId="0" borderId="0" xfId="0" applyNumberFormat="1" applyFont="1" applyFill="1" applyBorder="1"/>
    <xf numFmtId="4" fontId="21" fillId="0" borderId="0" xfId="0" applyNumberFormat="1" applyFont="1" applyFill="1" applyBorder="1"/>
    <xf numFmtId="0" fontId="0" fillId="0" borderId="0" xfId="0" applyBorder="1"/>
    <xf numFmtId="49" fontId="4" fillId="0" borderId="0" xfId="0" applyNumberFormat="1" applyFont="1" applyFill="1" applyBorder="1" applyAlignment="1">
      <alignment horizontal="right"/>
    </xf>
    <xf numFmtId="0" fontId="19" fillId="0" borderId="0" xfId="0" applyFont="1" applyFill="1" applyBorder="1"/>
    <xf numFmtId="0" fontId="20" fillId="0" borderId="26" xfId="0" applyFont="1" applyBorder="1"/>
    <xf numFmtId="14" fontId="10" fillId="0" borderId="8" xfId="0" applyNumberFormat="1" applyFont="1" applyBorder="1"/>
    <xf numFmtId="0" fontId="17" fillId="0" borderId="8" xfId="0" applyFont="1" applyBorder="1"/>
    <xf numFmtId="0" fontId="18" fillId="0" borderId="0" xfId="0" applyFont="1" applyFill="1" applyBorder="1" applyAlignment="1">
      <alignment horizontal="left"/>
    </xf>
    <xf numFmtId="4" fontId="22" fillId="0" borderId="0" xfId="0" applyNumberFormat="1" applyFont="1" applyFill="1" applyBorder="1"/>
    <xf numFmtId="0" fontId="17" fillId="0" borderId="27" xfId="0" applyFont="1" applyBorder="1"/>
    <xf numFmtId="0" fontId="17" fillId="0" borderId="28" xfId="0" applyFont="1" applyBorder="1"/>
    <xf numFmtId="0" fontId="17" fillId="0" borderId="29" xfId="0" applyFont="1" applyBorder="1" applyAlignment="1">
      <alignment horizontal="center"/>
    </xf>
    <xf numFmtId="4" fontId="17" fillId="0" borderId="30" xfId="0" applyNumberFormat="1" applyFont="1" applyBorder="1"/>
    <xf numFmtId="164" fontId="10" fillId="0" borderId="0" xfId="0" applyNumberFormat="1" applyFont="1" applyFill="1" applyBorder="1"/>
    <xf numFmtId="0" fontId="14" fillId="0" borderId="0" xfId="0" applyFont="1" applyFill="1" applyBorder="1" applyAlignment="1">
      <alignment horizontal="left"/>
    </xf>
    <xf numFmtId="0" fontId="11" fillId="0" borderId="24" xfId="0" applyFont="1" applyFill="1" applyBorder="1" applyAlignment="1">
      <alignment horizontal="center"/>
    </xf>
    <xf numFmtId="14" fontId="11" fillId="0" borderId="10" xfId="0" applyNumberFormat="1" applyFont="1" applyBorder="1"/>
    <xf numFmtId="0" fontId="11" fillId="0" borderId="10" xfId="0" applyFont="1" applyBorder="1"/>
    <xf numFmtId="49" fontId="3" fillId="0" borderId="0" xfId="0" applyNumberFormat="1" applyFont="1" applyFill="1" applyBorder="1" applyAlignment="1">
      <alignment horizontal="right"/>
    </xf>
    <xf numFmtId="164" fontId="14" fillId="0" borderId="0" xfId="0" applyNumberFormat="1" applyFont="1" applyFill="1" applyBorder="1"/>
    <xf numFmtId="4" fontId="16" fillId="0" borderId="0" xfId="0" applyNumberFormat="1" applyFont="1" applyFill="1" applyBorder="1"/>
    <xf numFmtId="4" fontId="23" fillId="0" borderId="0" xfId="0" applyNumberFormat="1" applyFont="1" applyFill="1" applyBorder="1"/>
    <xf numFmtId="4" fontId="17" fillId="0" borderId="31" xfId="0" applyNumberFormat="1" applyFont="1" applyBorder="1"/>
    <xf numFmtId="164" fontId="4" fillId="0" borderId="0" xfId="0" applyNumberFormat="1" applyFont="1" applyFill="1" applyBorder="1"/>
    <xf numFmtId="0" fontId="5" fillId="0" borderId="0" xfId="0" applyFont="1" applyFill="1" applyBorder="1"/>
    <xf numFmtId="4" fontId="5" fillId="0" borderId="0" xfId="0" applyNumberFormat="1" applyFont="1" applyFill="1" applyBorder="1"/>
    <xf numFmtId="0" fontId="17" fillId="0" borderId="32" xfId="0" applyFont="1" applyBorder="1"/>
    <xf numFmtId="0" fontId="17" fillId="0" borderId="33" xfId="0" applyFont="1" applyBorder="1"/>
    <xf numFmtId="4" fontId="17" fillId="0" borderId="34" xfId="0" applyNumberFormat="1" applyFont="1" applyBorder="1"/>
    <xf numFmtId="4" fontId="17" fillId="0" borderId="0" xfId="0" applyNumberFormat="1" applyFont="1" applyBorder="1"/>
    <xf numFmtId="0" fontId="13" fillId="0" borderId="0" xfId="0" applyFont="1" applyFill="1"/>
    <xf numFmtId="0" fontId="10" fillId="0" borderId="0" xfId="0" applyFont="1"/>
    <xf numFmtId="14" fontId="0" fillId="0" borderId="0" xfId="0" applyNumberFormat="1"/>
    <xf numFmtId="14" fontId="24" fillId="3" borderId="3" xfId="0" applyNumberFormat="1" applyFont="1" applyFill="1" applyBorder="1"/>
    <xf numFmtId="49" fontId="24" fillId="3" borderId="5" xfId="0" applyNumberFormat="1" applyFont="1" applyFill="1" applyBorder="1" applyAlignment="1">
      <alignment wrapText="1"/>
    </xf>
    <xf numFmtId="0" fontId="24" fillId="3" borderId="5" xfId="0" applyFont="1" applyFill="1" applyBorder="1"/>
    <xf numFmtId="49" fontId="24" fillId="3" borderId="5" xfId="0" applyNumberFormat="1" applyFont="1" applyFill="1" applyBorder="1"/>
    <xf numFmtId="49" fontId="24" fillId="3" borderId="7" xfId="0" applyNumberFormat="1" applyFont="1" applyFill="1" applyBorder="1" applyAlignment="1">
      <alignment horizontal="center" wrapText="1"/>
    </xf>
    <xf numFmtId="14" fontId="1" fillId="4" borderId="35" xfId="0" applyNumberFormat="1" applyFont="1" applyFill="1" applyBorder="1"/>
    <xf numFmtId="49" fontId="0" fillId="4" borderId="36" xfId="0" applyNumberFormat="1" applyFont="1" applyFill="1" applyBorder="1"/>
    <xf numFmtId="49" fontId="1" fillId="4" borderId="36" xfId="0" applyNumberFormat="1" applyFont="1" applyFill="1" applyBorder="1"/>
    <xf numFmtId="0" fontId="0" fillId="4" borderId="36" xfId="0" applyFont="1" applyFill="1" applyBorder="1"/>
    <xf numFmtId="49" fontId="0" fillId="4" borderId="37" xfId="0" applyNumberFormat="1" applyFont="1" applyFill="1" applyBorder="1"/>
    <xf numFmtId="0" fontId="1" fillId="4" borderId="36" xfId="0" applyFont="1" applyFill="1" applyBorder="1"/>
    <xf numFmtId="49" fontId="1" fillId="4" borderId="38" xfId="0" applyNumberFormat="1" applyFont="1" applyFill="1" applyBorder="1"/>
    <xf numFmtId="165" fontId="0" fillId="4" borderId="38" xfId="1" applyFont="1" applyFill="1" applyBorder="1" applyAlignment="1">
      <alignment horizontal="right"/>
    </xf>
    <xf numFmtId="14" fontId="0" fillId="0" borderId="0" xfId="0" applyNumberForma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66" fontId="0" fillId="0" borderId="0" xfId="1" applyNumberFormat="1" applyFont="1" applyProtection="1">
      <protection hidden="1"/>
    </xf>
    <xf numFmtId="43" fontId="0" fillId="0" borderId="0" xfId="0" applyNumberFormat="1" applyProtection="1">
      <protection hidden="1"/>
    </xf>
    <xf numFmtId="0" fontId="26" fillId="0" borderId="10" xfId="0" applyFont="1" applyFill="1" applyBorder="1" applyAlignment="1">
      <alignment horizontal="right"/>
    </xf>
    <xf numFmtId="49" fontId="26" fillId="0" borderId="10" xfId="0" applyNumberFormat="1" applyFont="1" applyBorder="1" applyAlignment="1">
      <alignment horizontal="right"/>
    </xf>
    <xf numFmtId="0" fontId="26" fillId="0" borderId="10" xfId="0" applyFont="1" applyBorder="1" applyAlignment="1">
      <alignment horizontal="right"/>
    </xf>
    <xf numFmtId="49" fontId="0" fillId="0" borderId="0" xfId="0" applyNumberFormat="1" applyAlignment="1" applyProtection="1">
      <alignment horizontal="center"/>
      <protection hidden="1"/>
    </xf>
    <xf numFmtId="1" fontId="10" fillId="0" borderId="10" xfId="0" applyNumberFormat="1" applyFont="1" applyFill="1" applyBorder="1" applyAlignment="1">
      <alignment horizontal="center" vertical="center"/>
    </xf>
    <xf numFmtId="167" fontId="10" fillId="0" borderId="11" xfId="0" applyNumberFormat="1" applyFont="1" applyFill="1" applyBorder="1" applyAlignment="1">
      <alignment horizontal="center" vertical="center"/>
    </xf>
    <xf numFmtId="1" fontId="10" fillId="0" borderId="10" xfId="0" quotePrefix="1" applyNumberFormat="1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4" fontId="12" fillId="0" borderId="19" xfId="0" applyNumberFormat="1" applyFont="1" applyFill="1" applyBorder="1" applyAlignment="1">
      <alignment vertical="center"/>
    </xf>
    <xf numFmtId="4" fontId="10" fillId="0" borderId="19" xfId="0" applyNumberFormat="1" applyFont="1" applyFill="1" applyBorder="1" applyAlignment="1">
      <alignment vertical="center"/>
    </xf>
    <xf numFmtId="4" fontId="10" fillId="0" borderId="10" xfId="0" applyNumberFormat="1" applyFont="1" applyFill="1" applyBorder="1" applyAlignment="1">
      <alignment vertical="center"/>
    </xf>
    <xf numFmtId="4" fontId="3" fillId="0" borderId="19" xfId="0" applyNumberFormat="1" applyFont="1" applyFill="1" applyBorder="1" applyAlignment="1">
      <alignment vertical="center"/>
    </xf>
    <xf numFmtId="1" fontId="10" fillId="5" borderId="10" xfId="0" applyNumberFormat="1" applyFont="1" applyFill="1" applyBorder="1" applyAlignment="1">
      <alignment horizontal="center" vertical="center"/>
    </xf>
    <xf numFmtId="167" fontId="10" fillId="5" borderId="11" xfId="0" applyNumberFormat="1" applyFont="1" applyFill="1" applyBorder="1" applyAlignment="1">
      <alignment horizontal="center" vertical="center"/>
    </xf>
    <xf numFmtId="4" fontId="10" fillId="5" borderId="19" xfId="0" applyNumberFormat="1" applyFont="1" applyFill="1" applyBorder="1" applyAlignment="1">
      <alignment vertical="center"/>
    </xf>
    <xf numFmtId="4" fontId="10" fillId="5" borderId="10" xfId="0" applyNumberFormat="1" applyFont="1" applyFill="1" applyBorder="1" applyAlignment="1">
      <alignment vertical="center"/>
    </xf>
    <xf numFmtId="1" fontId="10" fillId="5" borderId="10" xfId="0" quotePrefix="1" applyNumberFormat="1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17" fillId="0" borderId="16" xfId="0" applyFont="1" applyBorder="1" applyAlignment="1"/>
    <xf numFmtId="0" fontId="17" fillId="0" borderId="17" xfId="0" applyFont="1" applyBorder="1" applyAlignment="1"/>
    <xf numFmtId="0" fontId="17" fillId="0" borderId="18" xfId="0" applyFont="1" applyBorder="1" applyAlignment="1"/>
    <xf numFmtId="0" fontId="17" fillId="0" borderId="13" xfId="0" applyFont="1" applyBorder="1" applyAlignment="1"/>
    <xf numFmtId="0" fontId="17" fillId="0" borderId="14" xfId="0" applyFont="1" applyBorder="1" applyAlignment="1"/>
    <xf numFmtId="0" fontId="17" fillId="0" borderId="15" xfId="0" applyFont="1" applyBorder="1" applyAlignment="1"/>
    <xf numFmtId="0" fontId="10" fillId="0" borderId="0" xfId="2" applyAlignment="1">
      <alignment vertical="center"/>
    </xf>
    <xf numFmtId="0" fontId="10" fillId="0" borderId="49" xfId="2" applyFont="1" applyBorder="1" applyAlignment="1">
      <alignment vertical="center"/>
    </xf>
    <xf numFmtId="0" fontId="10" fillId="0" borderId="51" xfId="2" applyFont="1" applyBorder="1" applyAlignment="1">
      <alignment vertical="center"/>
    </xf>
    <xf numFmtId="0" fontId="10" fillId="0" borderId="42" xfId="2" applyFont="1" applyBorder="1" applyAlignment="1">
      <alignment vertical="center"/>
    </xf>
    <xf numFmtId="0" fontId="10" fillId="0" borderId="33" xfId="2" applyFont="1" applyBorder="1" applyAlignment="1">
      <alignment vertical="center"/>
    </xf>
    <xf numFmtId="0" fontId="10" fillId="0" borderId="52" xfId="2" applyFont="1" applyBorder="1" applyAlignment="1">
      <alignment vertical="center"/>
    </xf>
    <xf numFmtId="0" fontId="10" fillId="0" borderId="52" xfId="2" applyBorder="1" applyAlignment="1">
      <alignment vertical="center"/>
    </xf>
    <xf numFmtId="0" fontId="10" fillId="0" borderId="53" xfId="2" applyFont="1" applyBorder="1" applyAlignment="1">
      <alignment vertical="center"/>
    </xf>
    <xf numFmtId="0" fontId="10" fillId="0" borderId="8" xfId="2" applyFont="1" applyBorder="1" applyAlignment="1">
      <alignment vertical="center"/>
    </xf>
    <xf numFmtId="0" fontId="10" fillId="0" borderId="41" xfId="2" applyFont="1" applyBorder="1" applyAlignment="1">
      <alignment vertical="center"/>
    </xf>
    <xf numFmtId="0" fontId="10" fillId="0" borderId="9" xfId="2" applyFont="1" applyBorder="1" applyAlignment="1">
      <alignment vertical="center"/>
    </xf>
    <xf numFmtId="0" fontId="10" fillId="0" borderId="0" xfId="2" applyFont="1" applyBorder="1" applyAlignment="1">
      <alignment vertical="center"/>
    </xf>
    <xf numFmtId="0" fontId="10" fillId="0" borderId="26" xfId="2" applyFont="1" applyBorder="1" applyAlignment="1">
      <alignment vertical="center"/>
    </xf>
    <xf numFmtId="0" fontId="10" fillId="0" borderId="1" xfId="2" applyBorder="1" applyAlignment="1">
      <alignment vertical="center"/>
    </xf>
    <xf numFmtId="0" fontId="10" fillId="0" borderId="54" xfId="2" applyFont="1" applyBorder="1" applyAlignment="1">
      <alignment vertical="center"/>
    </xf>
    <xf numFmtId="0" fontId="10" fillId="0" borderId="53" xfId="2" applyFont="1" applyBorder="1" applyAlignment="1">
      <alignment horizontal="center" vertical="center"/>
    </xf>
    <xf numFmtId="0" fontId="10" fillId="0" borderId="10" xfId="2" applyFont="1" applyBorder="1" applyAlignment="1">
      <alignment horizontal="left" vertical="center"/>
    </xf>
    <xf numFmtId="0" fontId="10" fillId="0" borderId="54" xfId="2" applyFont="1" applyBorder="1" applyAlignment="1">
      <alignment horizontal="center" vertical="center"/>
    </xf>
    <xf numFmtId="0" fontId="28" fillId="0" borderId="26" xfId="2" applyFont="1" applyBorder="1" applyAlignment="1">
      <alignment horizontal="center" vertical="center"/>
    </xf>
    <xf numFmtId="0" fontId="10" fillId="0" borderId="0" xfId="2" applyFill="1" applyBorder="1" applyAlignment="1">
      <alignment vertical="center"/>
    </xf>
    <xf numFmtId="0" fontId="10" fillId="0" borderId="53" xfId="2" applyFont="1" applyBorder="1" applyAlignment="1">
      <alignment horizontal="centerContinuous" vertical="center"/>
    </xf>
    <xf numFmtId="0" fontId="10" fillId="0" borderId="54" xfId="2" applyFont="1" applyBorder="1" applyAlignment="1">
      <alignment horizontal="centerContinuous" vertical="center"/>
    </xf>
    <xf numFmtId="0" fontId="10" fillId="0" borderId="55" xfId="2" applyFont="1" applyBorder="1" applyAlignment="1">
      <alignment horizontal="centerContinuous" vertical="center"/>
    </xf>
    <xf numFmtId="4" fontId="10" fillId="0" borderId="0" xfId="2" applyNumberFormat="1" applyFill="1" applyBorder="1" applyAlignment="1">
      <alignment vertical="center"/>
    </xf>
    <xf numFmtId="0" fontId="11" fillId="0" borderId="30" xfId="2" applyFont="1" applyBorder="1" applyAlignment="1">
      <alignment horizontal="left" vertical="center"/>
    </xf>
    <xf numFmtId="0" fontId="10" fillId="0" borderId="60" xfId="2" applyFont="1" applyBorder="1" applyAlignment="1">
      <alignment vertical="center"/>
    </xf>
    <xf numFmtId="0" fontId="10" fillId="0" borderId="58" xfId="2" applyFont="1" applyBorder="1" applyAlignment="1">
      <alignment horizontal="left" vertical="center"/>
    </xf>
    <xf numFmtId="0" fontId="10" fillId="0" borderId="62" xfId="2" applyFont="1" applyBorder="1" applyAlignment="1">
      <alignment vertical="center"/>
    </xf>
    <xf numFmtId="0" fontId="10" fillId="0" borderId="63" xfId="2" applyFont="1" applyBorder="1" applyAlignment="1">
      <alignment vertical="center"/>
    </xf>
    <xf numFmtId="0" fontId="10" fillId="0" borderId="64" xfId="2" applyFont="1" applyBorder="1" applyAlignment="1">
      <alignment vertical="center"/>
    </xf>
    <xf numFmtId="0" fontId="10" fillId="0" borderId="12" xfId="2" applyFont="1" applyBorder="1" applyAlignment="1">
      <alignment vertical="center"/>
    </xf>
    <xf numFmtId="0" fontId="10" fillId="0" borderId="65" xfId="2" applyFont="1" applyBorder="1" applyAlignment="1">
      <alignment vertical="center"/>
    </xf>
    <xf numFmtId="49" fontId="29" fillId="0" borderId="53" xfId="2" applyNumberFormat="1" applyFont="1" applyBorder="1" applyAlignment="1">
      <alignment horizontal="center" vertical="center"/>
    </xf>
    <xf numFmtId="49" fontId="29" fillId="0" borderId="54" xfId="2" applyNumberFormat="1" applyFont="1" applyBorder="1" applyAlignment="1">
      <alignment horizontal="center" vertical="center"/>
    </xf>
    <xf numFmtId="0" fontId="10" fillId="0" borderId="0" xfId="2" applyBorder="1" applyAlignment="1">
      <alignment vertical="center"/>
    </xf>
    <xf numFmtId="0" fontId="26" fillId="0" borderId="62" xfId="2" applyNumberFormat="1" applyFont="1" applyBorder="1" applyAlignment="1">
      <alignment horizontal="center" vertical="center"/>
    </xf>
    <xf numFmtId="0" fontId="10" fillId="0" borderId="64" xfId="2" applyFont="1" applyBorder="1" applyAlignment="1">
      <alignment horizontal="left" vertical="center"/>
    </xf>
    <xf numFmtId="0" fontId="10" fillId="0" borderId="12" xfId="2" applyFont="1" applyBorder="1" applyAlignment="1">
      <alignment horizontal="center" vertical="center"/>
    </xf>
    <xf numFmtId="0" fontId="10" fillId="0" borderId="56" xfId="2" applyFont="1" applyBorder="1" applyAlignment="1">
      <alignment horizontal="centerContinuous" vertical="center"/>
    </xf>
    <xf numFmtId="0" fontId="10" fillId="0" borderId="57" xfId="2" applyFont="1" applyBorder="1" applyAlignment="1">
      <alignment horizontal="centerContinuous" vertical="center"/>
    </xf>
    <xf numFmtId="0" fontId="10" fillId="0" borderId="0" xfId="2" applyFont="1" applyBorder="1" applyAlignment="1">
      <alignment horizontal="centerContinuous" vertical="center"/>
    </xf>
    <xf numFmtId="0" fontId="10" fillId="0" borderId="48" xfId="2" applyFont="1" applyBorder="1" applyAlignment="1">
      <alignment vertical="center"/>
    </xf>
    <xf numFmtId="0" fontId="10" fillId="0" borderId="2" xfId="2" applyFont="1" applyBorder="1" applyAlignment="1">
      <alignment vertical="center"/>
    </xf>
    <xf numFmtId="0" fontId="26" fillId="0" borderId="12" xfId="2" applyFont="1" applyBorder="1" applyAlignment="1">
      <alignment vertical="center"/>
    </xf>
    <xf numFmtId="0" fontId="10" fillId="0" borderId="0" xfId="2" quotePrefix="1" applyFont="1" applyBorder="1" applyAlignment="1">
      <alignment horizontal="left" vertical="center"/>
    </xf>
    <xf numFmtId="0" fontId="10" fillId="0" borderId="47" xfId="2" quotePrefix="1" applyFont="1" applyBorder="1" applyAlignment="1">
      <alignment horizontal="left" vertical="center"/>
    </xf>
    <xf numFmtId="168" fontId="14" fillId="0" borderId="0" xfId="2" applyNumberFormat="1" applyFont="1" applyFill="1" applyBorder="1" applyAlignment="1">
      <alignment horizontal="center" vertical="center"/>
    </xf>
    <xf numFmtId="0" fontId="14" fillId="0" borderId="0" xfId="2" applyNumberFormat="1" applyFont="1" applyFill="1" applyBorder="1" applyAlignment="1">
      <alignment horizontal="center" vertical="center"/>
    </xf>
    <xf numFmtId="0" fontId="10" fillId="0" borderId="0" xfId="2" applyNumberFormat="1" applyFont="1" applyFill="1" applyBorder="1" applyAlignment="1">
      <alignment horizontal="center" vertical="center"/>
    </xf>
    <xf numFmtId="168" fontId="30" fillId="0" borderId="53" xfId="3" applyNumberFormat="1" applyFont="1" applyBorder="1" applyAlignment="1">
      <alignment horizontal="right" vertical="center"/>
    </xf>
    <xf numFmtId="0" fontId="10" fillId="0" borderId="9" xfId="2" applyFont="1" applyBorder="1" applyAlignment="1">
      <alignment horizontal="right" vertical="center"/>
    </xf>
    <xf numFmtId="0" fontId="26" fillId="0" borderId="41" xfId="2" applyFont="1" applyBorder="1" applyAlignment="1">
      <alignment vertical="center"/>
    </xf>
    <xf numFmtId="168" fontId="14" fillId="0" borderId="41" xfId="2" applyNumberFormat="1" applyFont="1" applyFill="1" applyBorder="1" applyAlignment="1">
      <alignment horizontal="center" vertical="center"/>
    </xf>
    <xf numFmtId="0" fontId="14" fillId="0" borderId="54" xfId="2" applyNumberFormat="1" applyFont="1" applyFill="1" applyBorder="1" applyAlignment="1">
      <alignment horizontal="center" vertical="center"/>
    </xf>
    <xf numFmtId="168" fontId="14" fillId="0" borderId="0" xfId="1" applyNumberFormat="1" applyFont="1" applyBorder="1" applyAlignment="1">
      <alignment horizontal="center" vertical="center" wrapText="1"/>
    </xf>
    <xf numFmtId="168" fontId="18" fillId="0" borderId="2" xfId="2" applyNumberFormat="1" applyFont="1" applyBorder="1" applyAlignment="1">
      <alignment vertical="center"/>
    </xf>
    <xf numFmtId="0" fontId="10" fillId="0" borderId="0" xfId="2" applyFont="1" applyBorder="1" applyAlignment="1">
      <alignment horizontal="right" vertical="center"/>
    </xf>
    <xf numFmtId="0" fontId="10" fillId="0" borderId="46" xfId="2" applyFont="1" applyBorder="1" applyAlignment="1">
      <alignment vertical="center"/>
    </xf>
    <xf numFmtId="168" fontId="29" fillId="0" borderId="2" xfId="2" applyNumberFormat="1" applyFont="1" applyBorder="1" applyAlignment="1">
      <alignment vertical="center"/>
    </xf>
    <xf numFmtId="168" fontId="10" fillId="0" borderId="0" xfId="2" applyNumberFormat="1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center" vertical="center"/>
    </xf>
    <xf numFmtId="44" fontId="10" fillId="0" borderId="0" xfId="2" applyNumberFormat="1" applyBorder="1" applyAlignment="1">
      <alignment vertical="center"/>
    </xf>
    <xf numFmtId="0" fontId="10" fillId="0" borderId="0" xfId="2" applyFont="1" applyFill="1" applyBorder="1" applyAlignment="1">
      <alignment horizontal="right" vertical="center"/>
    </xf>
    <xf numFmtId="0" fontId="10" fillId="0" borderId="46" xfId="2" quotePrefix="1" applyFont="1" applyBorder="1" applyAlignment="1">
      <alignment horizontal="left" vertical="center"/>
    </xf>
    <xf numFmtId="0" fontId="31" fillId="0" borderId="47" xfId="2" quotePrefix="1" applyFont="1" applyFill="1" applyBorder="1" applyAlignment="1">
      <alignment vertical="center" wrapText="1"/>
    </xf>
    <xf numFmtId="0" fontId="31" fillId="0" borderId="0" xfId="2" quotePrefix="1" applyFont="1" applyFill="1" applyBorder="1" applyAlignment="1">
      <alignment vertical="center" wrapText="1"/>
    </xf>
    <xf numFmtId="4" fontId="10" fillId="0" borderId="0" xfId="2" applyNumberFormat="1" applyFont="1" applyFill="1" applyBorder="1" applyAlignment="1">
      <alignment horizontal="center" vertical="center"/>
    </xf>
    <xf numFmtId="44" fontId="5" fillId="0" borderId="47" xfId="4" applyFont="1" applyFill="1" applyBorder="1" applyAlignment="1">
      <alignment vertical="center" wrapText="1"/>
    </xf>
    <xf numFmtId="0" fontId="5" fillId="0" borderId="0" xfId="2" applyFont="1" applyFill="1" applyBorder="1" applyAlignment="1">
      <alignment vertical="center"/>
    </xf>
    <xf numFmtId="0" fontId="10" fillId="0" borderId="1" xfId="2" applyFont="1" applyFill="1" applyBorder="1" applyAlignment="1">
      <alignment vertical="center"/>
    </xf>
    <xf numFmtId="4" fontId="10" fillId="0" borderId="0" xfId="2" applyNumberFormat="1" applyFont="1" applyFill="1" applyBorder="1" applyAlignment="1">
      <alignment horizontal="center" vertical="center" wrapText="1"/>
    </xf>
    <xf numFmtId="0" fontId="18" fillId="0" borderId="1" xfId="2" quotePrefix="1" applyFont="1" applyBorder="1" applyAlignment="1">
      <alignment horizontal="left" vertical="center"/>
    </xf>
    <xf numFmtId="168" fontId="18" fillId="0" borderId="0" xfId="2" applyNumberFormat="1" applyFont="1" applyFill="1" applyBorder="1" applyAlignment="1">
      <alignment horizontal="center" vertical="center"/>
    </xf>
    <xf numFmtId="0" fontId="18" fillId="0" borderId="0" xfId="2" applyFont="1" applyFill="1" applyBorder="1"/>
    <xf numFmtId="0" fontId="10" fillId="0" borderId="0" xfId="2" applyBorder="1"/>
    <xf numFmtId="0" fontId="18" fillId="0" borderId="1" xfId="2" applyFont="1" applyBorder="1" applyAlignment="1">
      <alignment vertical="center"/>
    </xf>
    <xf numFmtId="168" fontId="10" fillId="0" borderId="0" xfId="2" applyNumberFormat="1" applyFont="1" applyFill="1" applyBorder="1" applyAlignment="1">
      <alignment horizontal="left" vertical="center" wrapText="1"/>
    </xf>
    <xf numFmtId="0" fontId="18" fillId="0" borderId="0" xfId="2" applyFont="1" applyBorder="1" applyAlignment="1">
      <alignment vertical="center"/>
    </xf>
    <xf numFmtId="0" fontId="18" fillId="0" borderId="0" xfId="2" applyFont="1" applyFill="1"/>
    <xf numFmtId="168" fontId="30" fillId="0" borderId="62" xfId="2" applyNumberFormat="1" applyFont="1" applyBorder="1" applyAlignment="1">
      <alignment horizontal="right" vertical="center"/>
    </xf>
    <xf numFmtId="0" fontId="10" fillId="0" borderId="55" xfId="2" applyFont="1" applyBorder="1" applyAlignment="1">
      <alignment vertical="center"/>
    </xf>
    <xf numFmtId="168" fontId="18" fillId="0" borderId="0" xfId="2" applyNumberFormat="1" applyFont="1" applyFill="1" applyBorder="1" applyAlignment="1">
      <alignment horizontal="left" vertical="center" wrapText="1"/>
    </xf>
    <xf numFmtId="14" fontId="26" fillId="0" borderId="66" xfId="2" applyNumberFormat="1" applyFont="1" applyBorder="1" applyAlignment="1">
      <alignment horizontal="center" vertical="center"/>
    </xf>
    <xf numFmtId="0" fontId="10" fillId="0" borderId="67" xfId="2" applyFont="1" applyBorder="1" applyAlignment="1">
      <alignment horizontal="center" vertical="center"/>
    </xf>
    <xf numFmtId="0" fontId="21" fillId="0" borderId="1" xfId="2" applyFont="1" applyBorder="1" applyAlignment="1">
      <alignment vertical="center"/>
    </xf>
    <xf numFmtId="0" fontId="18" fillId="0" borderId="53" xfId="2" applyFont="1" applyBorder="1" applyAlignment="1">
      <alignment vertical="center"/>
    </xf>
    <xf numFmtId="0" fontId="18" fillId="0" borderId="54" xfId="2" applyFont="1" applyBorder="1" applyAlignment="1">
      <alignment vertical="center"/>
    </xf>
    <xf numFmtId="0" fontId="32" fillId="0" borderId="9" xfId="2" applyFont="1" applyBorder="1" applyAlignment="1">
      <alignment vertical="center"/>
    </xf>
    <xf numFmtId="0" fontId="18" fillId="0" borderId="55" xfId="2" applyFont="1" applyBorder="1" applyAlignment="1">
      <alignment vertical="center"/>
    </xf>
    <xf numFmtId="0" fontId="18" fillId="0" borderId="0" xfId="2" applyFont="1" applyBorder="1" applyAlignment="1">
      <alignment horizontal="centerContinuous" vertical="center"/>
    </xf>
    <xf numFmtId="0" fontId="29" fillId="0" borderId="1" xfId="2" applyFont="1" applyBorder="1" applyAlignment="1">
      <alignment horizontal="centerContinuous" vertical="center"/>
    </xf>
    <xf numFmtId="0" fontId="18" fillId="0" borderId="69" xfId="2" applyFont="1" applyBorder="1" applyAlignment="1">
      <alignment vertical="center"/>
    </xf>
    <xf numFmtId="0" fontId="29" fillId="0" borderId="71" xfId="2" applyFont="1" applyBorder="1" applyAlignment="1">
      <alignment vertical="center"/>
    </xf>
    <xf numFmtId="0" fontId="10" fillId="0" borderId="0" xfId="2" applyFont="1" applyAlignment="1">
      <alignment vertical="center"/>
    </xf>
    <xf numFmtId="0" fontId="10" fillId="0" borderId="2" xfId="2" applyBorder="1" applyAlignment="1">
      <alignment vertical="center"/>
    </xf>
    <xf numFmtId="0" fontId="10" fillId="0" borderId="1" xfId="2" applyFont="1" applyBorder="1" applyAlignment="1">
      <alignment vertical="center"/>
    </xf>
    <xf numFmtId="0" fontId="33" fillId="0" borderId="2" xfId="2" applyFont="1" applyBorder="1" applyAlignment="1">
      <alignment vertical="center"/>
    </xf>
    <xf numFmtId="0" fontId="33" fillId="0" borderId="0" xfId="2" applyFont="1" applyBorder="1" applyAlignment="1">
      <alignment vertical="center"/>
    </xf>
    <xf numFmtId="4" fontId="33" fillId="0" borderId="0" xfId="2" applyNumberFormat="1" applyFont="1" applyBorder="1" applyAlignment="1">
      <alignment vertical="center"/>
    </xf>
    <xf numFmtId="0" fontId="33" fillId="0" borderId="0" xfId="2" applyFont="1" applyBorder="1" applyAlignment="1">
      <alignment horizontal="left" vertical="center"/>
    </xf>
    <xf numFmtId="0" fontId="33" fillId="0" borderId="1" xfId="2" applyFont="1" applyBorder="1" applyAlignment="1">
      <alignment horizontal="left" vertical="center"/>
    </xf>
    <xf numFmtId="0" fontId="14" fillId="0" borderId="1" xfId="2" applyFont="1" applyBorder="1" applyAlignment="1">
      <alignment horizontal="right" vertical="center" textRotation="255"/>
    </xf>
    <xf numFmtId="0" fontId="14" fillId="0" borderId="0" xfId="2" applyFont="1" applyBorder="1" applyAlignment="1">
      <alignment vertical="center"/>
    </xf>
    <xf numFmtId="0" fontId="14" fillId="0" borderId="22" xfId="2" applyFont="1" applyBorder="1" applyAlignment="1">
      <alignment vertical="center"/>
    </xf>
    <xf numFmtId="0" fontId="34" fillId="0" borderId="71" xfId="2" applyFont="1" applyBorder="1" applyAlignment="1">
      <alignment vertical="center"/>
    </xf>
    <xf numFmtId="0" fontId="33" fillId="0" borderId="72" xfId="2" applyFont="1" applyBorder="1" applyAlignment="1">
      <alignment vertical="center"/>
    </xf>
    <xf numFmtId="0" fontId="33" fillId="0" borderId="60" xfId="2" applyFont="1" applyBorder="1" applyAlignment="1">
      <alignment vertical="center"/>
    </xf>
    <xf numFmtId="4" fontId="33" fillId="0" borderId="60" xfId="2" applyNumberFormat="1" applyFont="1" applyBorder="1" applyAlignment="1">
      <alignment vertical="center"/>
    </xf>
    <xf numFmtId="0" fontId="33" fillId="0" borderId="60" xfId="2" applyFont="1" applyBorder="1" applyAlignment="1">
      <alignment horizontal="left" vertical="center"/>
    </xf>
    <xf numFmtId="0" fontId="14" fillId="0" borderId="61" xfId="2" applyFont="1" applyBorder="1" applyAlignment="1">
      <alignment horizontal="right" vertical="center" textRotation="255"/>
    </xf>
    <xf numFmtId="170" fontId="33" fillId="0" borderId="0" xfId="2" applyNumberFormat="1" applyFont="1" applyBorder="1" applyAlignment="1">
      <alignment vertical="center"/>
    </xf>
    <xf numFmtId="0" fontId="33" fillId="0" borderId="0" xfId="2" applyNumberFormat="1" applyFont="1" applyBorder="1" applyAlignment="1">
      <alignment horizontal="left" vertical="center"/>
    </xf>
    <xf numFmtId="49" fontId="35" fillId="0" borderId="68" xfId="2" applyNumberFormat="1" applyFont="1" applyBorder="1" applyAlignment="1">
      <alignment horizontal="center" vertical="center"/>
    </xf>
    <xf numFmtId="4" fontId="30" fillId="0" borderId="69" xfId="2" applyNumberFormat="1" applyFont="1" applyBorder="1" applyAlignment="1">
      <alignment vertical="center"/>
    </xf>
    <xf numFmtId="0" fontId="30" fillId="0" borderId="69" xfId="2" applyFont="1" applyBorder="1" applyAlignment="1">
      <alignment horizontal="left" vertical="center"/>
    </xf>
    <xf numFmtId="0" fontId="36" fillId="0" borderId="71" xfId="2" applyFont="1" applyBorder="1" applyAlignment="1">
      <alignment vertical="center"/>
    </xf>
    <xf numFmtId="0" fontId="10" fillId="0" borderId="71" xfId="2" applyBorder="1" applyAlignment="1">
      <alignment vertical="center"/>
    </xf>
    <xf numFmtId="0" fontId="10" fillId="0" borderId="0" xfId="2"/>
    <xf numFmtId="0" fontId="37" fillId="0" borderId="0" xfId="2" applyFont="1"/>
    <xf numFmtId="0" fontId="35" fillId="0" borderId="0" xfId="2" applyFont="1" applyBorder="1"/>
    <xf numFmtId="0" fontId="29" fillId="0" borderId="0" xfId="2" applyFont="1"/>
    <xf numFmtId="0" fontId="2" fillId="0" borderId="4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0" borderId="0" xfId="0" quotePrefix="1" applyFont="1" applyFill="1" applyBorder="1" applyAlignment="1">
      <alignment horizontal="left" vertical="center"/>
    </xf>
    <xf numFmtId="17" fontId="6" fillId="0" borderId="2" xfId="0" applyNumberFormat="1" applyFont="1" applyFill="1" applyBorder="1" applyAlignment="1">
      <alignment horizontal="center" vertical="center"/>
    </xf>
    <xf numFmtId="0" fontId="26" fillId="0" borderId="48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64" fontId="8" fillId="0" borderId="6" xfId="0" applyNumberFormat="1" applyFont="1" applyFill="1" applyBorder="1" applyAlignment="1">
      <alignment horizontal="center" vertical="center"/>
    </xf>
    <xf numFmtId="49" fontId="8" fillId="0" borderId="49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 wrapText="1"/>
    </xf>
    <xf numFmtId="1" fontId="3" fillId="0" borderId="8" xfId="0" applyNumberFormat="1" applyFont="1" applyFill="1" applyBorder="1" applyAlignment="1">
      <alignment vertical="center"/>
    </xf>
    <xf numFmtId="164" fontId="3" fillId="0" borderId="9" xfId="0" applyNumberFormat="1" applyFont="1" applyFill="1" applyBorder="1" applyAlignment="1">
      <alignment vertical="center"/>
    </xf>
    <xf numFmtId="0" fontId="8" fillId="0" borderId="41" xfId="0" applyFont="1" applyFill="1" applyBorder="1" applyAlignment="1">
      <alignment vertical="center"/>
    </xf>
    <xf numFmtId="4" fontId="3" fillId="0" borderId="41" xfId="0" applyNumberFormat="1" applyFont="1" applyFill="1" applyBorder="1" applyAlignment="1">
      <alignment vertical="center"/>
    </xf>
    <xf numFmtId="4" fontId="3" fillId="0" borderId="8" xfId="0" applyNumberFormat="1" applyFont="1" applyFill="1" applyBorder="1" applyAlignment="1">
      <alignment vertical="center"/>
    </xf>
    <xf numFmtId="4" fontId="3" fillId="0" borderId="8" xfId="1" applyNumberFormat="1" applyFont="1" applyFill="1" applyBorder="1" applyAlignment="1">
      <alignment vertical="center"/>
    </xf>
    <xf numFmtId="4" fontId="3" fillId="0" borderId="10" xfId="1" applyNumberFormat="1" applyFont="1" applyFill="1" applyBorder="1" applyAlignment="1">
      <alignment vertical="center"/>
    </xf>
    <xf numFmtId="1" fontId="3" fillId="0" borderId="1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" fontId="10" fillId="0" borderId="0" xfId="0" applyNumberFormat="1" applyFont="1" applyFill="1" applyBorder="1" applyAlignment="1">
      <alignment horizontal="center" vertical="center"/>
    </xf>
    <xf numFmtId="167" fontId="10" fillId="5" borderId="0" xfId="0" applyNumberFormat="1" applyFont="1" applyFill="1" applyBorder="1" applyAlignment="1">
      <alignment horizontal="center" vertical="center"/>
    </xf>
    <xf numFmtId="1" fontId="10" fillId="5" borderId="0" xfId="0" quotePrefix="1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4" fontId="12" fillId="0" borderId="0" xfId="0" applyNumberFormat="1" applyFont="1" applyFill="1" applyBorder="1" applyAlignment="1">
      <alignment vertical="center"/>
    </xf>
    <xf numFmtId="4" fontId="10" fillId="0" borderId="0" xfId="0" applyNumberFormat="1" applyFont="1" applyFill="1" applyBorder="1" applyAlignment="1">
      <alignment vertical="center"/>
    </xf>
    <xf numFmtId="4" fontId="3" fillId="0" borderId="0" xfId="1" applyNumberFormat="1" applyFont="1" applyFill="1" applyBorder="1" applyAlignment="1">
      <alignment vertical="center"/>
    </xf>
    <xf numFmtId="0" fontId="0" fillId="0" borderId="54" xfId="0" applyBorder="1" applyAlignment="1">
      <alignment vertical="center"/>
    </xf>
    <xf numFmtId="0" fontId="3" fillId="0" borderId="54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vertical="center"/>
    </xf>
    <xf numFmtId="168" fontId="26" fillId="0" borderId="75" xfId="0" applyNumberFormat="1" applyFont="1" applyBorder="1" applyAlignment="1">
      <alignment horizontal="center" vertical="center"/>
    </xf>
    <xf numFmtId="0" fontId="26" fillId="0" borderId="75" xfId="0" applyFont="1" applyBorder="1" applyAlignment="1">
      <alignment horizontal="center" vertical="center"/>
    </xf>
    <xf numFmtId="0" fontId="3" fillId="0" borderId="75" xfId="0" applyFont="1" applyFill="1" applyBorder="1" applyAlignment="1">
      <alignment horizontal="center" vertical="center"/>
    </xf>
    <xf numFmtId="0" fontId="3" fillId="0" borderId="75" xfId="0" applyFont="1" applyFill="1" applyBorder="1" applyAlignment="1">
      <alignment horizontal="center" vertical="center" wrapText="1"/>
    </xf>
    <xf numFmtId="0" fontId="5" fillId="0" borderId="75" xfId="0" applyFont="1" applyFill="1" applyBorder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68" fontId="7" fillId="0" borderId="75" xfId="0" applyNumberFormat="1" applyFont="1" applyFill="1" applyBorder="1" applyAlignment="1">
      <alignment horizontal="center" vertical="center"/>
    </xf>
    <xf numFmtId="0" fontId="7" fillId="0" borderId="75" xfId="0" applyFont="1" applyFill="1" applyBorder="1" applyAlignment="1">
      <alignment horizontal="center" vertical="center"/>
    </xf>
    <xf numFmtId="168" fontId="3" fillId="0" borderId="75" xfId="0" applyNumberFormat="1" applyFont="1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168" fontId="10" fillId="0" borderId="75" xfId="1" applyNumberFormat="1" applyFont="1" applyFill="1" applyBorder="1" applyAlignment="1">
      <alignment horizontal="center" vertical="center" wrapText="1"/>
    </xf>
    <xf numFmtId="0" fontId="5" fillId="0" borderId="75" xfId="0" applyFont="1" applyFill="1" applyBorder="1" applyAlignment="1">
      <alignment horizontal="center" vertical="center"/>
    </xf>
    <xf numFmtId="1" fontId="10" fillId="0" borderId="0" xfId="0" quotePrefix="1" applyNumberFormat="1" applyFont="1" applyFill="1" applyBorder="1" applyAlignment="1">
      <alignment horizontal="center" vertical="center"/>
    </xf>
    <xf numFmtId="167" fontId="10" fillId="0" borderId="10" xfId="0" applyNumberFormat="1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3" fillId="0" borderId="8" xfId="0" applyNumberFormat="1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" fontId="0" fillId="0" borderId="0" xfId="0" applyNumberFormat="1" applyBorder="1"/>
    <xf numFmtId="0" fontId="3" fillId="0" borderId="12" xfId="0" applyFont="1" applyFill="1" applyBorder="1" applyAlignment="1">
      <alignment horizontal="center" vertical="center"/>
    </xf>
    <xf numFmtId="0" fontId="39" fillId="0" borderId="24" xfId="0" applyFont="1" applyBorder="1" applyAlignment="1">
      <alignment horizontal="center"/>
    </xf>
    <xf numFmtId="1" fontId="10" fillId="2" borderId="10" xfId="0" applyNumberFormat="1" applyFont="1" applyFill="1" applyBorder="1" applyAlignment="1">
      <alignment horizontal="center" vertical="center"/>
    </xf>
    <xf numFmtId="0" fontId="40" fillId="6" borderId="10" xfId="0" applyFont="1" applyFill="1" applyBorder="1" applyAlignment="1">
      <alignment horizontal="left" vertical="center" wrapText="1"/>
    </xf>
    <xf numFmtId="0" fontId="40" fillId="6" borderId="10" xfId="0" applyFont="1" applyFill="1" applyBorder="1" applyAlignment="1">
      <alignment horizontal="center" vertical="center" wrapText="1"/>
    </xf>
    <xf numFmtId="49" fontId="40" fillId="6" borderId="10" xfId="0" applyNumberFormat="1" applyFont="1" applyFill="1" applyBorder="1" applyAlignment="1">
      <alignment horizontal="center" vertical="center" wrapText="1"/>
    </xf>
    <xf numFmtId="14" fontId="40" fillId="6" borderId="10" xfId="0" applyNumberFormat="1" applyFont="1" applyFill="1" applyBorder="1" applyAlignment="1">
      <alignment horizontal="center" vertical="center" wrapText="1"/>
    </xf>
    <xf numFmtId="49" fontId="41" fillId="6" borderId="10" xfId="0" applyNumberFormat="1" applyFont="1" applyFill="1" applyBorder="1" applyAlignment="1">
      <alignment horizontal="center" vertical="center" wrapText="1"/>
    </xf>
    <xf numFmtId="4" fontId="40" fillId="6" borderId="11" xfId="1" applyNumberFormat="1" applyFont="1" applyFill="1" applyBorder="1" applyAlignment="1">
      <alignment horizontal="center" vertical="center" wrapText="1"/>
    </xf>
    <xf numFmtId="4" fontId="40" fillId="6" borderId="10" xfId="1" applyNumberFormat="1" applyFont="1" applyFill="1" applyBorder="1" applyAlignment="1">
      <alignment horizontal="center" vertical="center" wrapText="1"/>
    </xf>
    <xf numFmtId="0" fontId="10" fillId="0" borderId="0" xfId="2" applyAlignment="1">
      <alignment horizontal="center"/>
    </xf>
    <xf numFmtId="164" fontId="8" fillId="0" borderId="76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 wrapText="1"/>
    </xf>
    <xf numFmtId="3" fontId="11" fillId="0" borderId="10" xfId="0" applyNumberFormat="1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167" fontId="11" fillId="0" borderId="10" xfId="0" applyNumberFormat="1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/>
    </xf>
    <xf numFmtId="4" fontId="11" fillId="0" borderId="10" xfId="0" applyNumberFormat="1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49" fontId="11" fillId="0" borderId="19" xfId="0" applyNumberFormat="1" applyFont="1" applyFill="1" applyBorder="1" applyAlignment="1">
      <alignment horizontal="center" vertical="center"/>
    </xf>
    <xf numFmtId="0" fontId="45" fillId="0" borderId="10" xfId="0" applyFont="1" applyBorder="1" applyAlignment="1">
      <alignment horizontal="center" vertical="center" wrapText="1"/>
    </xf>
    <xf numFmtId="0" fontId="11" fillId="10" borderId="10" xfId="0" applyFont="1" applyFill="1" applyBorder="1" applyAlignment="1">
      <alignment horizontal="left" vertical="center" wrapText="1"/>
    </xf>
    <xf numFmtId="0" fontId="11" fillId="10" borderId="10" xfId="0" applyNumberFormat="1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 wrapText="1"/>
    </xf>
    <xf numFmtId="0" fontId="44" fillId="10" borderId="10" xfId="0" applyFont="1" applyFill="1" applyBorder="1" applyAlignment="1">
      <alignment horizontal="center" vertical="center" wrapText="1"/>
    </xf>
    <xf numFmtId="0" fontId="44" fillId="0" borderId="10" xfId="0" applyFont="1" applyBorder="1" applyAlignment="1">
      <alignment vertical="center"/>
    </xf>
    <xf numFmtId="0" fontId="44" fillId="0" borderId="10" xfId="0" applyFont="1" applyBorder="1" applyAlignment="1">
      <alignment horizontal="center" vertical="center"/>
    </xf>
    <xf numFmtId="0" fontId="44" fillId="0" borderId="10" xfId="0" applyFont="1" applyBorder="1" applyAlignment="1">
      <alignment horizontal="center" vertical="center" wrapText="1"/>
    </xf>
    <xf numFmtId="0" fontId="10" fillId="0" borderId="0" xfId="2" quotePrefix="1" applyFont="1" applyBorder="1" applyAlignment="1">
      <alignment horizontal="left" vertical="center"/>
    </xf>
    <xf numFmtId="0" fontId="3" fillId="11" borderId="0" xfId="0" applyFont="1" applyFill="1" applyAlignment="1">
      <alignment vertical="center"/>
    </xf>
    <xf numFmtId="168" fontId="3" fillId="11" borderId="0" xfId="0" applyNumberFormat="1" applyFont="1" applyFill="1" applyAlignment="1">
      <alignment vertical="center"/>
    </xf>
    <xf numFmtId="0" fontId="11" fillId="0" borderId="11" xfId="0" applyFont="1" applyFill="1" applyBorder="1" applyAlignment="1">
      <alignment horizontal="left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44" fillId="0" borderId="17" xfId="0" applyFont="1" applyFill="1" applyBorder="1" applyAlignment="1">
      <alignment horizontal="center" vertical="center" wrapText="1"/>
    </xf>
    <xf numFmtId="0" fontId="35" fillId="0" borderId="77" xfId="2" applyFont="1" applyBorder="1"/>
    <xf numFmtId="0" fontId="35" fillId="0" borderId="0" xfId="2" applyFont="1" applyAlignment="1">
      <alignment horizontal="center"/>
    </xf>
    <xf numFmtId="0" fontId="35" fillId="0" borderId="0" xfId="2" applyFont="1" applyBorder="1" applyAlignment="1">
      <alignment horizontal="center"/>
    </xf>
    <xf numFmtId="2" fontId="35" fillId="0" borderId="0" xfId="2" applyNumberFormat="1" applyFont="1" applyBorder="1" applyAlignment="1">
      <alignment horizontal="center"/>
    </xf>
    <xf numFmtId="0" fontId="10" fillId="0" borderId="0" xfId="2" applyFont="1" applyFill="1" applyBorder="1" applyAlignment="1">
      <alignment horizontal="center" vertical="center" wrapText="1"/>
    </xf>
    <xf numFmtId="165" fontId="35" fillId="0" borderId="0" xfId="1" applyFont="1" applyBorder="1" applyAlignment="1">
      <alignment horizontal="center"/>
    </xf>
    <xf numFmtId="0" fontId="11" fillId="13" borderId="10" xfId="0" applyFont="1" applyFill="1" applyBorder="1" applyAlignment="1">
      <alignment horizontal="center" vertical="center" wrapText="1"/>
    </xf>
    <xf numFmtId="0" fontId="11" fillId="13" borderId="10" xfId="0" applyFont="1" applyFill="1" applyBorder="1" applyAlignment="1">
      <alignment horizontal="left" vertical="center" wrapText="1"/>
    </xf>
    <xf numFmtId="14" fontId="10" fillId="0" borderId="0" xfId="2" applyNumberFormat="1"/>
    <xf numFmtId="49" fontId="10" fillId="0" borderId="0" xfId="2" applyNumberFormat="1" applyAlignment="1">
      <alignment horizontal="center"/>
    </xf>
    <xf numFmtId="14" fontId="10" fillId="0" borderId="0" xfId="2" applyNumberFormat="1" applyAlignment="1">
      <alignment horizontal="center"/>
    </xf>
    <xf numFmtId="0" fontId="14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10" fillId="0" borderId="0" xfId="2" applyFont="1"/>
    <xf numFmtId="14" fontId="10" fillId="0" borderId="0" xfId="2" applyNumberFormat="1" applyFont="1" applyAlignment="1">
      <alignment horizontal="center"/>
    </xf>
    <xf numFmtId="0" fontId="29" fillId="0" borderId="55" xfId="2" applyFont="1" applyFill="1" applyBorder="1" applyAlignment="1">
      <alignment vertical="center"/>
    </xf>
    <xf numFmtId="0" fontId="29" fillId="0" borderId="54" xfId="2" applyFont="1" applyFill="1" applyBorder="1" applyAlignment="1">
      <alignment vertical="center"/>
    </xf>
    <xf numFmtId="49" fontId="26" fillId="14" borderId="11" xfId="0" applyNumberFormat="1" applyFont="1" applyFill="1" applyBorder="1" applyAlignment="1">
      <alignment horizontal="left" vertical="center"/>
    </xf>
    <xf numFmtId="49" fontId="26" fillId="14" borderId="17" xfId="0" applyNumberFormat="1" applyFont="1" applyFill="1" applyBorder="1" applyAlignment="1">
      <alignment horizontal="left" vertical="center"/>
    </xf>
    <xf numFmtId="0" fontId="10" fillId="0" borderId="80" xfId="0" applyNumberFormat="1" applyFont="1" applyFill="1" applyBorder="1" applyAlignment="1">
      <alignment horizontal="center" vertical="center"/>
    </xf>
    <xf numFmtId="0" fontId="10" fillId="0" borderId="75" xfId="0" applyFont="1" applyFill="1" applyBorder="1" applyAlignment="1">
      <alignment horizontal="center" vertical="center"/>
    </xf>
    <xf numFmtId="14" fontId="10" fillId="0" borderId="75" xfId="0" applyNumberFormat="1" applyFont="1" applyBorder="1" applyAlignment="1">
      <alignment horizontal="center" vertical="center" wrapText="1"/>
    </xf>
    <xf numFmtId="0" fontId="10" fillId="0" borderId="75" xfId="0" applyFont="1" applyFill="1" applyBorder="1" applyAlignment="1">
      <alignment vertical="center" wrapText="1"/>
    </xf>
    <xf numFmtId="0" fontId="8" fillId="0" borderId="75" xfId="0" applyFont="1" applyFill="1" applyBorder="1" applyAlignment="1">
      <alignment horizontal="left" vertical="center"/>
    </xf>
    <xf numFmtId="4" fontId="52" fillId="0" borderId="75" xfId="1" applyNumberFormat="1" applyFont="1" applyFill="1" applyBorder="1" applyAlignment="1">
      <alignment horizontal="right" vertical="center"/>
    </xf>
    <xf numFmtId="4" fontId="20" fillId="0" borderId="75" xfId="1" applyNumberFormat="1" applyFont="1" applyFill="1" applyBorder="1" applyAlignment="1">
      <alignment horizontal="right" vertical="center"/>
    </xf>
    <xf numFmtId="0" fontId="53" fillId="0" borderId="79" xfId="0" applyFont="1" applyFill="1" applyBorder="1" applyAlignment="1">
      <alignment horizontal="center" vertical="center"/>
    </xf>
    <xf numFmtId="14" fontId="10" fillId="0" borderId="75" xfId="0" applyNumberFormat="1" applyFont="1" applyFill="1" applyBorder="1" applyAlignment="1">
      <alignment horizontal="center" vertical="center" wrapText="1"/>
    </xf>
    <xf numFmtId="0" fontId="14" fillId="0" borderId="75" xfId="0" applyFont="1" applyFill="1" applyBorder="1" applyAlignment="1">
      <alignment horizontal="left" vertical="center" wrapText="1"/>
    </xf>
    <xf numFmtId="0" fontId="14" fillId="0" borderId="75" xfId="0" quotePrefix="1" applyFont="1" applyFill="1" applyBorder="1" applyAlignment="1">
      <alignment horizontal="center" vertical="center" wrapText="1"/>
    </xf>
    <xf numFmtId="0" fontId="14" fillId="0" borderId="75" xfId="0" applyFont="1" applyFill="1" applyBorder="1" applyAlignment="1">
      <alignment horizontal="center" vertical="center"/>
    </xf>
    <xf numFmtId="4" fontId="10" fillId="0" borderId="75" xfId="0" applyNumberFormat="1" applyFont="1" applyFill="1" applyBorder="1" applyAlignment="1">
      <alignment horizontal="right" vertical="center"/>
    </xf>
    <xf numFmtId="49" fontId="10" fillId="0" borderId="75" xfId="0" applyNumberFormat="1" applyFont="1" applyFill="1" applyBorder="1" applyAlignment="1">
      <alignment horizontal="center" vertical="center" wrapText="1"/>
    </xf>
    <xf numFmtId="14" fontId="14" fillId="0" borderId="75" xfId="0" applyNumberFormat="1" applyFont="1" applyFill="1" applyBorder="1" applyAlignment="1">
      <alignment horizontal="left" vertical="center" wrapText="1"/>
    </xf>
    <xf numFmtId="49" fontId="14" fillId="0" borderId="75" xfId="0" applyNumberFormat="1" applyFont="1" applyFill="1" applyBorder="1" applyAlignment="1">
      <alignment horizontal="center" vertical="center" wrapText="1"/>
    </xf>
    <xf numFmtId="4" fontId="10" fillId="0" borderId="75" xfId="1" applyNumberFormat="1" applyFont="1" applyFill="1" applyBorder="1" applyAlignment="1">
      <alignment horizontal="right" vertical="center" wrapText="1"/>
    </xf>
    <xf numFmtId="49" fontId="10" fillId="0" borderId="80" xfId="0" applyNumberFormat="1" applyFont="1" applyFill="1" applyBorder="1" applyAlignment="1">
      <alignment horizontal="center" vertical="center"/>
    </xf>
    <xf numFmtId="0" fontId="10" fillId="0" borderId="75" xfId="0" applyFont="1" applyFill="1" applyBorder="1" applyAlignment="1">
      <alignment horizontal="left" vertical="center" wrapText="1"/>
    </xf>
    <xf numFmtId="0" fontId="14" fillId="0" borderId="75" xfId="0" applyFont="1" applyFill="1" applyBorder="1" applyAlignment="1">
      <alignment horizontal="center" vertical="center" wrapText="1"/>
    </xf>
    <xf numFmtId="0" fontId="10" fillId="0" borderId="75" xfId="0" applyFont="1" applyFill="1" applyBorder="1" applyAlignment="1">
      <alignment horizontal="center" vertical="center" wrapText="1"/>
    </xf>
    <xf numFmtId="0" fontId="3" fillId="0" borderId="80" xfId="0" applyNumberFormat="1" applyFont="1" applyFill="1" applyBorder="1" applyAlignment="1">
      <alignment horizontal="center" vertical="center"/>
    </xf>
    <xf numFmtId="4" fontId="10" fillId="0" borderId="75" xfId="0" applyNumberFormat="1" applyFont="1" applyFill="1" applyBorder="1" applyAlignment="1">
      <alignment horizontal="left" vertical="center"/>
    </xf>
    <xf numFmtId="0" fontId="5" fillId="0" borderId="75" xfId="0" applyFont="1" applyFill="1" applyBorder="1" applyAlignment="1">
      <alignment horizontal="left" vertical="center"/>
    </xf>
    <xf numFmtId="17" fontId="10" fillId="0" borderId="75" xfId="0" quotePrefix="1" applyNumberFormat="1" applyFont="1" applyFill="1" applyBorder="1" applyAlignment="1">
      <alignment horizontal="center" vertical="center" wrapText="1"/>
    </xf>
    <xf numFmtId="4" fontId="3" fillId="0" borderId="75" xfId="0" applyNumberFormat="1" applyFont="1" applyFill="1" applyBorder="1" applyAlignment="1">
      <alignment horizontal="right" vertical="center"/>
    </xf>
    <xf numFmtId="0" fontId="3" fillId="0" borderId="75" xfId="0" applyFont="1" applyFill="1" applyBorder="1" applyAlignment="1">
      <alignment vertical="center"/>
    </xf>
    <xf numFmtId="4" fontId="14" fillId="0" borderId="75" xfId="0" applyNumberFormat="1" applyFont="1" applyFill="1" applyBorder="1" applyAlignment="1">
      <alignment horizontal="left" vertical="center"/>
    </xf>
    <xf numFmtId="0" fontId="10" fillId="0" borderId="75" xfId="0" applyNumberFormat="1" applyFont="1" applyFill="1" applyBorder="1" applyAlignment="1">
      <alignment horizontal="center" vertical="center"/>
    </xf>
    <xf numFmtId="0" fontId="14" fillId="0" borderId="75" xfId="0" applyNumberFormat="1" applyFont="1" applyFill="1" applyBorder="1" applyAlignment="1">
      <alignment horizontal="center" vertical="center"/>
    </xf>
    <xf numFmtId="0" fontId="10" fillId="0" borderId="75" xfId="0" applyFont="1" applyFill="1" applyBorder="1" applyAlignment="1">
      <alignment horizontal="left" vertical="center"/>
    </xf>
    <xf numFmtId="14" fontId="10" fillId="0" borderId="81" xfId="0" applyNumberFormat="1" applyFont="1" applyFill="1" applyBorder="1" applyAlignment="1">
      <alignment horizontal="center" vertical="center"/>
    </xf>
    <xf numFmtId="17" fontId="5" fillId="0" borderId="75" xfId="0" quotePrefix="1" applyNumberFormat="1" applyFont="1" applyFill="1" applyBorder="1" applyAlignment="1">
      <alignment horizontal="center" vertical="center"/>
    </xf>
    <xf numFmtId="49" fontId="10" fillId="0" borderId="80" xfId="0" applyNumberFormat="1" applyFont="1" applyBorder="1" applyAlignment="1">
      <alignment horizontal="center" vertical="center"/>
    </xf>
    <xf numFmtId="49" fontId="14" fillId="0" borderId="75" xfId="0" applyNumberFormat="1" applyFont="1" applyFill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4" fillId="0" borderId="75" xfId="0" applyFont="1" applyFill="1" applyBorder="1" applyAlignment="1">
      <alignment horizontal="left" vertical="center"/>
    </xf>
    <xf numFmtId="49" fontId="14" fillId="0" borderId="75" xfId="0" applyNumberFormat="1" applyFont="1" applyFill="1" applyBorder="1" applyAlignment="1">
      <alignment horizontal="left" vertical="center"/>
    </xf>
    <xf numFmtId="14" fontId="10" fillId="0" borderId="75" xfId="0" applyNumberFormat="1" applyFont="1" applyFill="1" applyBorder="1" applyAlignment="1">
      <alignment vertical="center"/>
    </xf>
    <xf numFmtId="0" fontId="12" fillId="0" borderId="75" xfId="0" applyFont="1" applyFill="1" applyBorder="1" applyAlignment="1">
      <alignment horizontal="left" vertical="center" wrapText="1"/>
    </xf>
    <xf numFmtId="49" fontId="26" fillId="14" borderId="80" xfId="0" applyNumberFormat="1" applyFont="1" applyFill="1" applyBorder="1" applyAlignment="1">
      <alignment horizontal="left" vertical="center"/>
    </xf>
    <xf numFmtId="49" fontId="26" fillId="14" borderId="75" xfId="0" applyNumberFormat="1" applyFont="1" applyFill="1" applyBorder="1" applyAlignment="1">
      <alignment horizontal="left" vertical="center"/>
    </xf>
    <xf numFmtId="0" fontId="53" fillId="14" borderId="79" xfId="0" applyFont="1" applyFill="1" applyBorder="1" applyAlignment="1">
      <alignment horizontal="center" vertical="center"/>
    </xf>
    <xf numFmtId="0" fontId="10" fillId="0" borderId="75" xfId="0" applyNumberFormat="1" applyFont="1" applyFill="1" applyBorder="1" applyAlignment="1">
      <alignment horizontal="center" vertical="center" wrapText="1"/>
    </xf>
    <xf numFmtId="0" fontId="10" fillId="0" borderId="75" xfId="0" applyFont="1" applyBorder="1" applyAlignment="1">
      <alignment horizontal="left" vertical="center"/>
    </xf>
    <xf numFmtId="49" fontId="10" fillId="0" borderId="84" xfId="0" applyNumberFormat="1" applyFont="1" applyFill="1" applyBorder="1" applyAlignment="1">
      <alignment horizontal="center" vertical="center"/>
    </xf>
    <xf numFmtId="0" fontId="3" fillId="0" borderId="85" xfId="0" applyFont="1" applyFill="1" applyBorder="1" applyAlignment="1">
      <alignment horizontal="center" vertical="center"/>
    </xf>
    <xf numFmtId="0" fontId="3" fillId="0" borderId="85" xfId="0" applyFont="1" applyFill="1" applyBorder="1" applyAlignment="1">
      <alignment vertical="center"/>
    </xf>
    <xf numFmtId="0" fontId="14" fillId="0" borderId="85" xfId="0" applyNumberFormat="1" applyFont="1" applyFill="1" applyBorder="1" applyAlignment="1">
      <alignment horizontal="center" vertical="center"/>
    </xf>
    <xf numFmtId="4" fontId="10" fillId="0" borderId="85" xfId="0" applyNumberFormat="1" applyFont="1" applyFill="1" applyBorder="1" applyAlignment="1">
      <alignment horizontal="right" vertical="center"/>
    </xf>
    <xf numFmtId="4" fontId="10" fillId="0" borderId="85" xfId="1" applyNumberFormat="1" applyFont="1" applyFill="1" applyBorder="1" applyAlignment="1">
      <alignment horizontal="right" vertical="center" wrapText="1"/>
    </xf>
    <xf numFmtId="0" fontId="53" fillId="0" borderId="86" xfId="0" applyFont="1" applyFill="1" applyBorder="1" applyAlignment="1">
      <alignment horizontal="center" vertical="center"/>
    </xf>
    <xf numFmtId="49" fontId="10" fillId="0" borderId="87" xfId="0" applyNumberFormat="1" applyFont="1" applyFill="1" applyBorder="1" applyAlignment="1">
      <alignment horizontal="center" vertical="center"/>
    </xf>
    <xf numFmtId="0" fontId="3" fillId="0" borderId="81" xfId="0" applyFont="1" applyFill="1" applyBorder="1" applyAlignment="1">
      <alignment horizontal="center" vertical="center"/>
    </xf>
    <xf numFmtId="0" fontId="3" fillId="0" borderId="81" xfId="0" applyFont="1" applyFill="1" applyBorder="1" applyAlignment="1">
      <alignment vertical="center"/>
    </xf>
    <xf numFmtId="0" fontId="14" fillId="0" borderId="81" xfId="0" applyNumberFormat="1" applyFont="1" applyFill="1" applyBorder="1" applyAlignment="1">
      <alignment horizontal="center" vertical="center"/>
    </xf>
    <xf numFmtId="4" fontId="10" fillId="0" borderId="81" xfId="0" applyNumberFormat="1" applyFont="1" applyFill="1" applyBorder="1" applyAlignment="1">
      <alignment horizontal="right" vertical="center"/>
    </xf>
    <xf numFmtId="4" fontId="10" fillId="0" borderId="81" xfId="1" applyNumberFormat="1" applyFont="1" applyFill="1" applyBorder="1" applyAlignment="1">
      <alignment horizontal="right" vertical="center" wrapText="1"/>
    </xf>
    <xf numFmtId="0" fontId="53" fillId="0" borderId="88" xfId="0" applyFont="1" applyFill="1" applyBorder="1" applyAlignment="1">
      <alignment horizontal="center" vertical="center"/>
    </xf>
    <xf numFmtId="49" fontId="26" fillId="14" borderId="54" xfId="0" applyNumberFormat="1" applyFont="1" applyFill="1" applyBorder="1" applyAlignment="1">
      <alignment horizontal="left" vertical="center"/>
    </xf>
    <xf numFmtId="49" fontId="40" fillId="14" borderId="41" xfId="0" applyNumberFormat="1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center" wrapText="1"/>
    </xf>
    <xf numFmtId="0" fontId="40" fillId="0" borderId="0" xfId="0" applyFont="1" applyFill="1" applyBorder="1" applyAlignment="1">
      <alignment horizontal="center" vertical="center" wrapText="1"/>
    </xf>
    <xf numFmtId="49" fontId="40" fillId="0" borderId="0" xfId="0" applyNumberFormat="1" applyFont="1" applyFill="1" applyBorder="1" applyAlignment="1">
      <alignment horizontal="center" vertical="center" wrapText="1"/>
    </xf>
    <xf numFmtId="14" fontId="40" fillId="0" borderId="0" xfId="0" applyNumberFormat="1" applyFont="1" applyFill="1" applyBorder="1" applyAlignment="1">
      <alignment horizontal="center" vertical="center" wrapText="1"/>
    </xf>
    <xf numFmtId="49" fontId="41" fillId="0" borderId="0" xfId="0" applyNumberFormat="1" applyFont="1" applyFill="1" applyBorder="1" applyAlignment="1">
      <alignment horizontal="center" vertical="center" wrapText="1"/>
    </xf>
    <xf numFmtId="4" fontId="40" fillId="0" borderId="0" xfId="1" applyNumberFormat="1" applyFont="1" applyFill="1" applyBorder="1" applyAlignment="1">
      <alignment horizontal="center" vertical="center" wrapText="1"/>
    </xf>
    <xf numFmtId="0" fontId="11" fillId="15" borderId="10" xfId="0" applyFont="1" applyFill="1" applyBorder="1" applyAlignment="1">
      <alignment horizontal="center" vertical="center" wrapText="1"/>
    </xf>
    <xf numFmtId="0" fontId="33" fillId="6" borderId="50" xfId="0" applyFont="1" applyFill="1" applyBorder="1" applyAlignment="1">
      <alignment horizontal="center" vertical="center" wrapText="1"/>
    </xf>
    <xf numFmtId="49" fontId="33" fillId="6" borderId="50" xfId="0" applyNumberFormat="1" applyFont="1" applyFill="1" applyBorder="1" applyAlignment="1">
      <alignment horizontal="center" vertical="center" wrapText="1"/>
    </xf>
    <xf numFmtId="14" fontId="33" fillId="6" borderId="50" xfId="0" applyNumberFormat="1" applyFont="1" applyFill="1" applyBorder="1" applyAlignment="1">
      <alignment horizontal="center" vertical="center" wrapText="1"/>
    </xf>
    <xf numFmtId="4" fontId="33" fillId="6" borderId="64" xfId="1" applyNumberFormat="1" applyFont="1" applyFill="1" applyBorder="1" applyAlignment="1">
      <alignment horizontal="center" vertical="center" wrapText="1"/>
    </xf>
    <xf numFmtId="0" fontId="10" fillId="0" borderId="90" xfId="2" applyBorder="1" applyAlignment="1">
      <alignment horizontal="center"/>
    </xf>
    <xf numFmtId="0" fontId="10" fillId="0" borderId="91" xfId="2" applyBorder="1"/>
    <xf numFmtId="49" fontId="30" fillId="0" borderId="96" xfId="2" applyNumberFormat="1" applyFont="1" applyBorder="1" applyAlignment="1">
      <alignment horizontal="right" vertical="center"/>
    </xf>
    <xf numFmtId="0" fontId="37" fillId="0" borderId="98" xfId="2" applyFont="1" applyBorder="1" applyAlignment="1">
      <alignment horizontal="right"/>
    </xf>
    <xf numFmtId="49" fontId="21" fillId="0" borderId="98" xfId="2" applyNumberFormat="1" applyFont="1" applyBorder="1" applyAlignment="1">
      <alignment horizontal="right"/>
    </xf>
    <xf numFmtId="0" fontId="30" fillId="0" borderId="98" xfId="2" applyFont="1" applyFill="1" applyBorder="1" applyAlignment="1">
      <alignment horizontal="right" vertical="top" wrapText="1"/>
    </xf>
    <xf numFmtId="0" fontId="38" fillId="0" borderId="98" xfId="2" applyFont="1" applyBorder="1" applyAlignment="1">
      <alignment horizontal="right"/>
    </xf>
    <xf numFmtId="0" fontId="35" fillId="0" borderId="0" xfId="2" applyFont="1" applyBorder="1" applyAlignment="1">
      <alignment vertical="center"/>
    </xf>
    <xf numFmtId="0" fontId="35" fillId="0" borderId="0" xfId="2" applyFont="1" applyAlignment="1">
      <alignment vertical="center"/>
    </xf>
    <xf numFmtId="0" fontId="37" fillId="0" borderId="0" xfId="2" applyFont="1" applyAlignment="1">
      <alignment vertical="center"/>
    </xf>
    <xf numFmtId="0" fontId="59" fillId="0" borderId="0" xfId="2" applyFont="1" applyAlignment="1"/>
    <xf numFmtId="0" fontId="60" fillId="0" borderId="0" xfId="2" applyFont="1" applyAlignment="1"/>
    <xf numFmtId="0" fontId="61" fillId="0" borderId="0" xfId="2" applyFont="1"/>
    <xf numFmtId="49" fontId="26" fillId="0" borderId="1" xfId="2" applyNumberFormat="1" applyFont="1" applyBorder="1" applyAlignment="1">
      <alignment horizontal="left" vertical="center"/>
    </xf>
    <xf numFmtId="49" fontId="10" fillId="2" borderId="80" xfId="0" applyNumberFormat="1" applyFont="1" applyFill="1" applyBorder="1" applyAlignment="1">
      <alignment horizontal="center" vertical="center"/>
    </xf>
    <xf numFmtId="0" fontId="3" fillId="2" borderId="75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49" fontId="30" fillId="0" borderId="98" xfId="2" applyNumberFormat="1" applyFont="1" applyFill="1" applyBorder="1" applyAlignment="1">
      <alignment horizontal="right" vertical="top" wrapText="1"/>
    </xf>
    <xf numFmtId="0" fontId="44" fillId="13" borderId="10" xfId="0" applyFont="1" applyFill="1" applyBorder="1" applyAlignment="1">
      <alignment horizontal="center" vertical="center" wrapText="1"/>
    </xf>
    <xf numFmtId="0" fontId="11" fillId="15" borderId="10" xfId="0" applyFont="1" applyFill="1" applyBorder="1" applyAlignment="1">
      <alignment horizontal="left" vertical="center" wrapText="1"/>
    </xf>
    <xf numFmtId="0" fontId="44" fillId="15" borderId="10" xfId="0" applyFont="1" applyFill="1" applyBorder="1" applyAlignment="1">
      <alignment horizontal="center" vertical="center" wrapText="1"/>
    </xf>
    <xf numFmtId="0" fontId="49" fillId="15" borderId="10" xfId="0" applyFont="1" applyFill="1" applyBorder="1" applyAlignment="1">
      <alignment horizontal="center" vertical="center" wrapText="1"/>
    </xf>
    <xf numFmtId="0" fontId="44" fillId="15" borderId="10" xfId="0" applyFont="1" applyFill="1" applyBorder="1" applyAlignment="1">
      <alignment horizontal="left" vertical="center"/>
    </xf>
    <xf numFmtId="0" fontId="44" fillId="15" borderId="10" xfId="0" applyFont="1" applyFill="1" applyBorder="1" applyAlignment="1">
      <alignment horizontal="center" vertical="center"/>
    </xf>
    <xf numFmtId="0" fontId="48" fillId="15" borderId="10" xfId="0" applyFont="1" applyFill="1" applyBorder="1" applyAlignment="1">
      <alignment horizontal="center" vertical="center" wrapText="1"/>
    </xf>
    <xf numFmtId="167" fontId="11" fillId="13" borderId="10" xfId="0" applyNumberFormat="1" applyFont="1" applyFill="1" applyBorder="1" applyAlignment="1">
      <alignment horizontal="center" vertical="center" wrapText="1"/>
    </xf>
    <xf numFmtId="4" fontId="11" fillId="13" borderId="10" xfId="0" applyNumberFormat="1" applyFont="1" applyFill="1" applyBorder="1" applyAlignment="1">
      <alignment horizontal="left" vertical="center" wrapText="1"/>
    </xf>
    <xf numFmtId="4" fontId="11" fillId="15" borderId="10" xfId="0" applyNumberFormat="1" applyFont="1" applyFill="1" applyBorder="1" applyAlignment="1">
      <alignment horizontal="left" vertical="center" wrapText="1"/>
    </xf>
    <xf numFmtId="0" fontId="11" fillId="15" borderId="10" xfId="0" applyFont="1" applyFill="1" applyBorder="1" applyAlignment="1">
      <alignment horizontal="center" vertical="center"/>
    </xf>
    <xf numFmtId="0" fontId="44" fillId="13" borderId="10" xfId="0" applyFont="1" applyFill="1" applyBorder="1" applyAlignment="1">
      <alignment vertical="center" wrapText="1"/>
    </xf>
    <xf numFmtId="0" fontId="11" fillId="13" borderId="10" xfId="0" applyNumberFormat="1" applyFont="1" applyFill="1" applyBorder="1" applyAlignment="1">
      <alignment horizontal="center" vertical="center"/>
    </xf>
    <xf numFmtId="0" fontId="45" fillId="13" borderId="10" xfId="0" applyFont="1" applyFill="1" applyBorder="1" applyAlignment="1">
      <alignment horizontal="center" vertical="center" wrapText="1"/>
    </xf>
    <xf numFmtId="0" fontId="44" fillId="13" borderId="19" xfId="0" applyFont="1" applyFill="1" applyBorder="1" applyAlignment="1">
      <alignment horizontal="center" vertical="center" wrapText="1"/>
    </xf>
    <xf numFmtId="0" fontId="10" fillId="15" borderId="0" xfId="2" applyFill="1"/>
    <xf numFmtId="0" fontId="46" fillId="15" borderId="10" xfId="0" applyFont="1" applyFill="1" applyBorder="1" applyAlignment="1">
      <alignment horizontal="center" vertical="center" wrapText="1"/>
    </xf>
    <xf numFmtId="0" fontId="47" fillId="15" borderId="10" xfId="0" applyFont="1" applyFill="1" applyBorder="1" applyAlignment="1">
      <alignment horizontal="center" vertical="center" wrapText="1"/>
    </xf>
    <xf numFmtId="0" fontId="11" fillId="15" borderId="10" xfId="0" applyNumberFormat="1" applyFont="1" applyFill="1" applyBorder="1" applyAlignment="1">
      <alignment horizontal="center" vertical="center"/>
    </xf>
    <xf numFmtId="0" fontId="63" fillId="15" borderId="10" xfId="0" applyFont="1" applyFill="1" applyBorder="1" applyAlignment="1">
      <alignment horizontal="left" vertical="center"/>
    </xf>
    <xf numFmtId="0" fontId="30" fillId="13" borderId="10" xfId="0" applyFont="1" applyFill="1" applyBorder="1" applyAlignment="1">
      <alignment horizontal="left" vertical="center" wrapText="1"/>
    </xf>
    <xf numFmtId="0" fontId="30" fillId="15" borderId="0" xfId="2" applyFont="1" applyFill="1"/>
    <xf numFmtId="0" fontId="50" fillId="0" borderId="0" xfId="0" applyFont="1" applyFill="1" applyBorder="1" applyAlignment="1">
      <alignment horizontal="center" vertical="center" wrapText="1"/>
    </xf>
    <xf numFmtId="0" fontId="50" fillId="0" borderId="0" xfId="0" applyFont="1" applyFill="1" applyBorder="1" applyAlignment="1">
      <alignment horizontal="center" vertical="center"/>
    </xf>
    <xf numFmtId="0" fontId="10" fillId="0" borderId="0" xfId="2" applyFill="1" applyBorder="1"/>
    <xf numFmtId="0" fontId="10" fillId="0" borderId="0" xfId="2" applyFill="1" applyBorder="1" applyAlignment="1">
      <alignment horizontal="center"/>
    </xf>
    <xf numFmtId="0" fontId="35" fillId="0" borderId="0" xfId="2" applyFont="1" applyBorder="1" applyAlignment="1">
      <alignment horizontal="center" vertical="center"/>
    </xf>
    <xf numFmtId="0" fontId="10" fillId="0" borderId="0" xfId="2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8" fontId="3" fillId="0" borderId="0" xfId="0" applyNumberFormat="1" applyFont="1" applyAlignment="1">
      <alignment vertical="center"/>
    </xf>
    <xf numFmtId="168" fontId="7" fillId="0" borderId="0" xfId="0" applyNumberFormat="1" applyFont="1" applyAlignment="1">
      <alignment vertical="center"/>
    </xf>
    <xf numFmtId="168" fontId="13" fillId="0" borderId="0" xfId="0" applyNumberFormat="1" applyFont="1" applyAlignment="1">
      <alignment vertical="center"/>
    </xf>
    <xf numFmtId="0" fontId="35" fillId="0" borderId="78" xfId="2" applyFont="1" applyBorder="1" applyAlignment="1">
      <alignment vertical="center"/>
    </xf>
    <xf numFmtId="14" fontId="35" fillId="0" borderId="100" xfId="2" applyNumberFormat="1" applyFont="1" applyBorder="1" applyAlignment="1">
      <alignment horizontal="right" vertical="center"/>
    </xf>
    <xf numFmtId="0" fontId="10" fillId="0" borderId="10" xfId="2" applyBorder="1" applyAlignment="1">
      <alignment horizontal="center" vertical="center"/>
    </xf>
    <xf numFmtId="49" fontId="10" fillId="0" borderId="10" xfId="2" applyNumberFormat="1" applyBorder="1" applyAlignment="1">
      <alignment horizontal="center" vertical="center"/>
    </xf>
    <xf numFmtId="14" fontId="10" fillId="0" borderId="10" xfId="2" applyNumberFormat="1" applyBorder="1" applyAlignment="1">
      <alignment horizontal="center" vertical="center"/>
    </xf>
    <xf numFmtId="14" fontId="10" fillId="12" borderId="10" xfId="2" applyNumberFormat="1" applyFill="1" applyBorder="1" applyAlignment="1">
      <alignment horizontal="center" vertical="center"/>
    </xf>
    <xf numFmtId="4" fontId="10" fillId="0" borderId="10" xfId="2" applyNumberFormat="1" applyBorder="1" applyAlignment="1">
      <alignment horizontal="center" vertical="center"/>
    </xf>
    <xf numFmtId="0" fontId="6" fillId="11" borderId="0" xfId="0" applyFont="1" applyFill="1" applyAlignment="1">
      <alignment vertical="center"/>
    </xf>
    <xf numFmtId="168" fontId="6" fillId="11" borderId="0" xfId="0" applyNumberFormat="1" applyFont="1" applyFill="1" applyAlignment="1">
      <alignment vertical="center"/>
    </xf>
    <xf numFmtId="168" fontId="5" fillId="0" borderId="47" xfId="4" applyNumberFormat="1" applyFont="1" applyFill="1" applyBorder="1" applyAlignment="1">
      <alignment horizontal="center" vertical="center" wrapText="1"/>
    </xf>
    <xf numFmtId="0" fontId="65" fillId="0" borderId="1" xfId="2" applyFont="1" applyFill="1" applyBorder="1" applyAlignment="1">
      <alignment horizontal="center" vertical="center"/>
    </xf>
    <xf numFmtId="49" fontId="65" fillId="0" borderId="0" xfId="2" applyNumberFormat="1" applyFont="1" applyFill="1" applyBorder="1" applyAlignment="1">
      <alignment horizontal="left" vertical="center"/>
    </xf>
    <xf numFmtId="0" fontId="35" fillId="0" borderId="95" xfId="2" applyFont="1" applyBorder="1" applyAlignment="1">
      <alignment horizontal="center"/>
    </xf>
    <xf numFmtId="0" fontId="35" fillId="0" borderId="97" xfId="2" applyFont="1" applyBorder="1" applyAlignment="1">
      <alignment horizontal="center"/>
    </xf>
    <xf numFmtId="0" fontId="35" fillId="0" borderId="99" xfId="2" applyFont="1" applyBorder="1" applyAlignment="1">
      <alignment horizontal="center"/>
    </xf>
    <xf numFmtId="0" fontId="35" fillId="0" borderId="101" xfId="2" applyFont="1" applyBorder="1" applyAlignment="1">
      <alignment horizontal="center"/>
    </xf>
    <xf numFmtId="0" fontId="5" fillId="0" borderId="47" xfId="2" applyFont="1" applyFill="1" applyBorder="1" applyAlignment="1">
      <alignment vertical="center" wrapText="1"/>
    </xf>
    <xf numFmtId="44" fontId="10" fillId="0" borderId="0" xfId="2" applyNumberFormat="1" applyFont="1" applyFill="1" applyBorder="1" applyAlignment="1">
      <alignment horizontal="center" vertical="center"/>
    </xf>
    <xf numFmtId="49" fontId="14" fillId="0" borderId="0" xfId="2" applyNumberFormat="1" applyFont="1" applyFill="1" applyBorder="1" applyAlignment="1">
      <alignment horizontal="center" vertical="center" wrapText="1"/>
    </xf>
    <xf numFmtId="44" fontId="14" fillId="0" borderId="0" xfId="2" applyNumberFormat="1" applyFont="1" applyFill="1" applyBorder="1" applyAlignment="1">
      <alignment horizontal="center" vertical="center" wrapText="1"/>
    </xf>
    <xf numFmtId="44" fontId="10" fillId="0" borderId="0" xfId="2" applyNumberFormat="1" applyFill="1" applyBorder="1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31" fillId="0" borderId="0" xfId="2" quotePrefix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68" fontId="31" fillId="0" borderId="0" xfId="2" quotePrefix="1" applyNumberFormat="1" applyFont="1" applyFill="1" applyBorder="1" applyAlignment="1">
      <alignment horizontal="center" vertical="center" wrapText="1"/>
    </xf>
    <xf numFmtId="44" fontId="18" fillId="0" borderId="0" xfId="0" applyNumberFormat="1" applyFont="1" applyFill="1" applyBorder="1" applyAlignment="1">
      <alignment horizontal="right"/>
    </xf>
    <xf numFmtId="0" fontId="3" fillId="2" borderId="75" xfId="0" applyFont="1" applyFill="1" applyBorder="1" applyAlignment="1">
      <alignment horizontal="center" vertical="center"/>
    </xf>
    <xf numFmtId="0" fontId="10" fillId="2" borderId="75" xfId="0" applyFont="1" applyFill="1" applyBorder="1" applyAlignment="1">
      <alignment horizontal="left" vertical="center" wrapText="1"/>
    </xf>
    <xf numFmtId="0" fontId="10" fillId="2" borderId="19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41" fillId="6" borderId="50" xfId="0" applyFont="1" applyFill="1" applyBorder="1" applyAlignment="1">
      <alignment horizontal="center" vertical="center" wrapText="1"/>
    </xf>
    <xf numFmtId="0" fontId="11" fillId="0" borderId="75" xfId="0" applyFont="1" applyFill="1" applyBorder="1" applyAlignment="1">
      <alignment horizontal="left" vertical="center" wrapText="1"/>
    </xf>
    <xf numFmtId="0" fontId="11" fillId="0" borderId="75" xfId="0" applyFont="1" applyFill="1" applyBorder="1" applyAlignment="1">
      <alignment horizontal="center" vertical="center" wrapText="1"/>
    </xf>
    <xf numFmtId="4" fontId="10" fillId="0" borderId="75" xfId="0" applyNumberFormat="1" applyFont="1" applyBorder="1" applyAlignment="1">
      <alignment horizontal="center" vertical="center"/>
    </xf>
    <xf numFmtId="0" fontId="10" fillId="14" borderId="104" xfId="0" applyFont="1" applyFill="1" applyBorder="1" applyAlignment="1">
      <alignment horizontal="center" vertical="center"/>
    </xf>
    <xf numFmtId="0" fontId="10" fillId="14" borderId="104" xfId="0" applyFont="1" applyFill="1" applyBorder="1" applyAlignment="1">
      <alignment horizontal="center" vertical="center" wrapText="1"/>
    </xf>
    <xf numFmtId="14" fontId="10" fillId="14" borderId="104" xfId="0" applyNumberFormat="1" applyFont="1" applyFill="1" applyBorder="1" applyAlignment="1">
      <alignment horizontal="center" vertical="center"/>
    </xf>
    <xf numFmtId="0" fontId="14" fillId="14" borderId="104" xfId="0" applyFont="1" applyFill="1" applyBorder="1" applyAlignment="1">
      <alignment horizontal="center" vertical="center" wrapText="1"/>
    </xf>
    <xf numFmtId="4" fontId="10" fillId="14" borderId="104" xfId="0" applyNumberFormat="1" applyFont="1" applyFill="1" applyBorder="1" applyAlignment="1">
      <alignment horizontal="center" vertical="center"/>
    </xf>
    <xf numFmtId="0" fontId="10" fillId="14" borderId="105" xfId="0" applyFont="1" applyFill="1" applyBorder="1" applyAlignment="1">
      <alignment horizontal="center" vertical="center"/>
    </xf>
    <xf numFmtId="14" fontId="10" fillId="0" borderId="75" xfId="0" applyNumberFormat="1" applyFont="1" applyBorder="1" applyAlignment="1">
      <alignment horizontal="center" vertical="center"/>
    </xf>
    <xf numFmtId="49" fontId="10" fillId="0" borderId="75" xfId="0" applyNumberFormat="1" applyFont="1" applyBorder="1" applyAlignment="1">
      <alignment horizontal="center" vertical="center"/>
    </xf>
    <xf numFmtId="4" fontId="10" fillId="0" borderId="75" xfId="0" applyNumberFormat="1" applyFont="1" applyBorder="1" applyAlignment="1">
      <alignment vertical="center"/>
    </xf>
    <xf numFmtId="0" fontId="12" fillId="0" borderId="75" xfId="0" applyFont="1" applyFill="1" applyBorder="1" applyAlignment="1">
      <alignment horizontal="center" vertical="center" wrapText="1"/>
    </xf>
    <xf numFmtId="0" fontId="56" fillId="16" borderId="81" xfId="0" applyFont="1" applyFill="1" applyBorder="1" applyAlignment="1">
      <alignment horizontal="center" vertical="center"/>
    </xf>
    <xf numFmtId="0" fontId="66" fillId="0" borderId="0" xfId="0" applyFont="1" applyAlignment="1">
      <alignment vertical="center"/>
    </xf>
    <xf numFmtId="17" fontId="56" fillId="17" borderId="0" xfId="0" applyNumberFormat="1" applyFont="1" applyFill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0" fillId="6" borderId="50" xfId="0" applyFont="1" applyFill="1" applyBorder="1" applyAlignment="1">
      <alignment horizontal="center" vertical="center" wrapText="1"/>
    </xf>
    <xf numFmtId="0" fontId="48" fillId="0" borderId="75" xfId="0" applyFont="1" applyFill="1" applyBorder="1" applyAlignment="1">
      <alignment horizontal="center" vertical="center" wrapText="1"/>
    </xf>
    <xf numFmtId="0" fontId="47" fillId="14" borderId="104" xfId="0" applyFont="1" applyFill="1" applyBorder="1" applyAlignment="1">
      <alignment horizontal="center" vertical="center" wrapText="1"/>
    </xf>
    <xf numFmtId="49" fontId="40" fillId="6" borderId="50" xfId="0" applyNumberFormat="1" applyFont="1" applyFill="1" applyBorder="1" applyAlignment="1">
      <alignment horizontal="center" vertical="center" wrapText="1"/>
    </xf>
    <xf numFmtId="14" fontId="40" fillId="6" borderId="50" xfId="0" applyNumberFormat="1" applyFont="1" applyFill="1" applyBorder="1" applyAlignment="1">
      <alignment horizontal="center" vertical="center" wrapText="1"/>
    </xf>
    <xf numFmtId="4" fontId="40" fillId="6" borderId="64" xfId="1" applyNumberFormat="1" applyFont="1" applyFill="1" applyBorder="1" applyAlignment="1">
      <alignment horizontal="center" vertical="center" wrapText="1"/>
    </xf>
    <xf numFmtId="4" fontId="40" fillId="6" borderId="50" xfId="1" applyNumberFormat="1" applyFont="1" applyFill="1" applyBorder="1" applyAlignment="1">
      <alignment horizontal="center" vertical="center" wrapText="1"/>
    </xf>
    <xf numFmtId="0" fontId="47" fillId="0" borderId="0" xfId="0" applyFont="1" applyAlignment="1">
      <alignment vertical="center"/>
    </xf>
    <xf numFmtId="4" fontId="35" fillId="16" borderId="107" xfId="0" applyNumberFormat="1" applyFont="1" applyFill="1" applyBorder="1" applyAlignment="1">
      <alignment vertical="center"/>
    </xf>
    <xf numFmtId="4" fontId="35" fillId="16" borderId="81" xfId="0" applyNumberFormat="1" applyFont="1" applyFill="1" applyBorder="1" applyAlignment="1">
      <alignment horizontal="center" vertical="center"/>
    </xf>
    <xf numFmtId="0" fontId="11" fillId="14" borderId="104" xfId="0" applyFont="1" applyFill="1" applyBorder="1" applyAlignment="1">
      <alignment horizontal="center" vertical="center"/>
    </xf>
    <xf numFmtId="4" fontId="3" fillId="0" borderId="26" xfId="0" applyNumberFormat="1" applyFont="1" applyFill="1" applyBorder="1" applyAlignment="1">
      <alignment horizontal="center" vertical="center"/>
    </xf>
    <xf numFmtId="4" fontId="12" fillId="5" borderId="19" xfId="0" applyNumberFormat="1" applyFont="1" applyFill="1" applyBorder="1" applyAlignment="1">
      <alignment vertical="center"/>
    </xf>
    <xf numFmtId="4" fontId="3" fillId="5" borderId="10" xfId="1" applyNumberFormat="1" applyFont="1" applyFill="1" applyBorder="1" applyAlignment="1">
      <alignment vertical="center"/>
    </xf>
    <xf numFmtId="49" fontId="10" fillId="5" borderId="10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0" fillId="0" borderId="10" xfId="0" applyNumberFormat="1" applyFont="1" applyFill="1" applyBorder="1" applyAlignment="1">
      <alignment horizontal="center" vertical="center"/>
    </xf>
    <xf numFmtId="1" fontId="10" fillId="0" borderId="19" xfId="0" applyNumberFormat="1" applyFont="1" applyFill="1" applyBorder="1" applyAlignment="1">
      <alignment vertical="center"/>
    </xf>
    <xf numFmtId="0" fontId="67" fillId="5" borderId="75" xfId="0" applyFont="1" applyFill="1" applyBorder="1" applyAlignment="1">
      <alignment horizontal="center" vertical="center"/>
    </xf>
    <xf numFmtId="0" fontId="10" fillId="0" borderId="108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17" fontId="8" fillId="0" borderId="19" xfId="0" applyNumberFormat="1" applyFont="1" applyBorder="1" applyAlignment="1">
      <alignment horizontal="center"/>
    </xf>
    <xf numFmtId="4" fontId="10" fillId="0" borderId="109" xfId="0" applyNumberFormat="1" applyFont="1" applyBorder="1" applyAlignment="1">
      <alignment horizontal="center" vertical="center"/>
    </xf>
    <xf numFmtId="0" fontId="67" fillId="5" borderId="75" xfId="0" applyFont="1" applyFill="1" applyBorder="1" applyAlignment="1">
      <alignment horizontal="left" vertical="center" wrapText="1"/>
    </xf>
    <xf numFmtId="1" fontId="26" fillId="0" borderId="98" xfId="1" applyNumberFormat="1" applyFont="1" applyFill="1" applyBorder="1" applyAlignment="1">
      <alignment horizontal="right" vertical="center"/>
    </xf>
    <xf numFmtId="0" fontId="14" fillId="0" borderId="47" xfId="2" applyFont="1" applyBorder="1" applyAlignment="1">
      <alignment vertical="center"/>
    </xf>
    <xf numFmtId="0" fontId="10" fillId="0" borderId="75" xfId="0" applyFont="1" applyBorder="1" applyAlignment="1">
      <alignment horizontal="center" vertical="center"/>
    </xf>
    <xf numFmtId="0" fontId="11" fillId="0" borderId="81" xfId="0" applyFont="1" applyFill="1" applyBorder="1" applyAlignment="1">
      <alignment horizontal="left" vertical="center" wrapText="1"/>
    </xf>
    <xf numFmtId="0" fontId="11" fillId="0" borderId="81" xfId="0" applyFont="1" applyFill="1" applyBorder="1" applyAlignment="1">
      <alignment horizontal="center" vertical="center" wrapText="1"/>
    </xf>
    <xf numFmtId="0" fontId="40" fillId="0" borderId="75" xfId="0" applyFont="1" applyFill="1" applyBorder="1" applyAlignment="1">
      <alignment horizontal="center" vertical="center" wrapText="1"/>
    </xf>
    <xf numFmtId="4" fontId="10" fillId="0" borderId="108" xfId="0" applyNumberFormat="1" applyFont="1" applyBorder="1" applyAlignment="1">
      <alignment horizontal="center" vertical="center"/>
    </xf>
    <xf numFmtId="0" fontId="10" fillId="0" borderId="0" xfId="2" applyNumberFormat="1" applyFont="1" applyFill="1" applyBorder="1" applyAlignment="1">
      <alignment vertical="center"/>
    </xf>
    <xf numFmtId="4" fontId="10" fillId="2" borderId="10" xfId="0" applyNumberFormat="1" applyFont="1" applyFill="1" applyBorder="1" applyAlignment="1">
      <alignment vertical="center"/>
    </xf>
    <xf numFmtId="4" fontId="3" fillId="0" borderId="10" xfId="0" applyNumberFormat="1" applyFont="1" applyFill="1" applyBorder="1" applyAlignment="1">
      <alignment vertical="center"/>
    </xf>
    <xf numFmtId="0" fontId="10" fillId="0" borderId="0" xfId="0" applyFont="1" applyFill="1" applyBorder="1"/>
    <xf numFmtId="0" fontId="10" fillId="0" borderId="10" xfId="0" applyFont="1" applyFill="1" applyBorder="1"/>
    <xf numFmtId="4" fontId="3" fillId="0" borderId="20" xfId="0" applyNumberFormat="1" applyFont="1" applyFill="1" applyBorder="1" applyAlignment="1">
      <alignment vertical="center"/>
    </xf>
    <xf numFmtId="4" fontId="10" fillId="0" borderId="20" xfId="0" applyNumberFormat="1" applyFont="1" applyFill="1" applyBorder="1" applyAlignment="1">
      <alignment vertical="center"/>
    </xf>
    <xf numFmtId="0" fontId="67" fillId="0" borderId="75" xfId="0" applyFont="1" applyFill="1" applyBorder="1" applyAlignment="1">
      <alignment horizontal="center" vertical="center" wrapText="1"/>
    </xf>
    <xf numFmtId="0" fontId="67" fillId="0" borderId="75" xfId="0" applyFont="1" applyFill="1" applyBorder="1" applyAlignment="1">
      <alignment horizontal="left" vertical="center" wrapText="1"/>
    </xf>
    <xf numFmtId="0" fontId="67" fillId="0" borderId="75" xfId="0" applyFont="1" applyFill="1" applyBorder="1" applyAlignment="1">
      <alignment horizontal="center" vertical="center"/>
    </xf>
    <xf numFmtId="4" fontId="10" fillId="0" borderId="0" xfId="2" applyNumberFormat="1" applyFont="1" applyFill="1" applyBorder="1" applyAlignment="1">
      <alignment vertical="center"/>
    </xf>
    <xf numFmtId="14" fontId="10" fillId="0" borderId="75" xfId="0" applyNumberFormat="1" applyFont="1" applyFill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14" fontId="10" fillId="2" borderId="75" xfId="0" applyNumberFormat="1" applyFont="1" applyFill="1" applyBorder="1" applyAlignment="1">
      <alignment horizontal="center" vertical="center"/>
    </xf>
    <xf numFmtId="0" fontId="10" fillId="2" borderId="75" xfId="0" applyFont="1" applyFill="1" applyBorder="1" applyAlignment="1">
      <alignment horizontal="center" vertical="center" wrapText="1"/>
    </xf>
    <xf numFmtId="4" fontId="14" fillId="0" borderId="0" xfId="0" applyNumberFormat="1" applyFont="1" applyAlignment="1">
      <alignment vertical="center"/>
    </xf>
    <xf numFmtId="0" fontId="11" fillId="2" borderId="75" xfId="0" applyFont="1" applyFill="1" applyBorder="1" applyAlignment="1">
      <alignment horizontal="left" vertical="center" wrapText="1"/>
    </xf>
    <xf numFmtId="0" fontId="11" fillId="2" borderId="75" xfId="0" applyFont="1" applyFill="1" applyBorder="1" applyAlignment="1">
      <alignment horizontal="center" vertical="center" wrapText="1"/>
    </xf>
    <xf numFmtId="0" fontId="44" fillId="18" borderId="10" xfId="0" applyFont="1" applyFill="1" applyBorder="1" applyAlignment="1">
      <alignment horizontal="center" vertical="center" wrapText="1"/>
    </xf>
    <xf numFmtId="0" fontId="30" fillId="18" borderId="10" xfId="0" applyFont="1" applyFill="1" applyBorder="1" applyAlignment="1">
      <alignment horizontal="left" vertical="center"/>
    </xf>
    <xf numFmtId="0" fontId="14" fillId="18" borderId="10" xfId="0" applyFont="1" applyFill="1" applyBorder="1" applyAlignment="1">
      <alignment horizontal="center" vertical="center"/>
    </xf>
    <xf numFmtId="0" fontId="47" fillId="18" borderId="10" xfId="0" applyFont="1" applyFill="1" applyBorder="1" applyAlignment="1">
      <alignment horizontal="center" vertical="center"/>
    </xf>
    <xf numFmtId="0" fontId="67" fillId="18" borderId="10" xfId="0" applyFont="1" applyFill="1" applyBorder="1" applyAlignment="1">
      <alignment horizontal="left" vertical="center" wrapText="1"/>
    </xf>
    <xf numFmtId="0" fontId="67" fillId="18" borderId="10" xfId="0" applyFont="1" applyFill="1" applyBorder="1" applyAlignment="1">
      <alignment horizontal="center" vertical="center"/>
    </xf>
    <xf numFmtId="0" fontId="67" fillId="18" borderId="10" xfId="0" applyFont="1" applyFill="1" applyBorder="1" applyAlignment="1">
      <alignment horizontal="center" vertical="center" wrapText="1"/>
    </xf>
    <xf numFmtId="0" fontId="11" fillId="18" borderId="10" xfId="0" applyFont="1" applyFill="1" applyBorder="1" applyAlignment="1">
      <alignment horizontal="left" vertical="center" wrapText="1"/>
    </xf>
    <xf numFmtId="0" fontId="10" fillId="18" borderId="10" xfId="0" applyFont="1" applyFill="1" applyBorder="1" applyAlignment="1">
      <alignment horizontal="center" vertical="center"/>
    </xf>
    <xf numFmtId="0" fontId="11" fillId="18" borderId="10" xfId="0" applyFont="1" applyFill="1" applyBorder="1" applyAlignment="1">
      <alignment horizontal="center" vertical="center" wrapText="1"/>
    </xf>
    <xf numFmtId="0" fontId="11" fillId="0" borderId="106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4" fontId="10" fillId="0" borderId="75" xfId="0" applyNumberFormat="1" applyFont="1" applyFill="1" applyBorder="1" applyAlignment="1">
      <alignment horizontal="center" vertical="center"/>
    </xf>
    <xf numFmtId="4" fontId="10" fillId="0" borderId="109" xfId="0" applyNumberFormat="1" applyFont="1" applyFill="1" applyBorder="1" applyAlignment="1">
      <alignment horizontal="center" vertical="center"/>
    </xf>
    <xf numFmtId="0" fontId="10" fillId="0" borderId="108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17" fontId="10" fillId="0" borderId="108" xfId="0" applyNumberFormat="1" applyFont="1" applyFill="1" applyBorder="1" applyAlignment="1">
      <alignment horizontal="center" vertical="center"/>
    </xf>
    <xf numFmtId="4" fontId="11" fillId="0" borderId="75" xfId="0" applyNumberFormat="1" applyFont="1" applyFill="1" applyBorder="1" applyAlignment="1">
      <alignment horizontal="left" vertical="center" wrapText="1"/>
    </xf>
    <xf numFmtId="0" fontId="10" fillId="0" borderId="108" xfId="0" applyNumberFormat="1" applyFont="1" applyFill="1" applyBorder="1" applyAlignment="1">
      <alignment horizontal="center" vertical="center"/>
    </xf>
    <xf numFmtId="0" fontId="11" fillId="0" borderId="110" xfId="0" applyFont="1" applyFill="1" applyBorder="1" applyAlignment="1">
      <alignment horizontal="center" vertical="center" wrapText="1"/>
    </xf>
    <xf numFmtId="0" fontId="11" fillId="0" borderId="83" xfId="0" applyFont="1" applyFill="1" applyBorder="1" applyAlignment="1">
      <alignment horizontal="center" vertical="center" wrapText="1"/>
    </xf>
    <xf numFmtId="0" fontId="14" fillId="0" borderId="75" xfId="0" applyFont="1" applyBorder="1" applyAlignment="1">
      <alignment horizontal="center" vertical="center"/>
    </xf>
    <xf numFmtId="0" fontId="44" fillId="0" borderId="75" xfId="0" applyFont="1" applyFill="1" applyBorder="1" applyAlignment="1">
      <alignment horizontal="center" vertical="center" wrapText="1"/>
    </xf>
    <xf numFmtId="0" fontId="10" fillId="0" borderId="75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center" vertical="center"/>
    </xf>
    <xf numFmtId="4" fontId="10" fillId="0" borderId="0" xfId="0" applyNumberFormat="1" applyFont="1" applyFill="1" applyBorder="1" applyAlignment="1">
      <alignment horizontal="center" vertical="center"/>
    </xf>
    <xf numFmtId="0" fontId="47" fillId="2" borderId="0" xfId="0" applyFont="1" applyFill="1" applyBorder="1" applyAlignment="1">
      <alignment horizontal="justify" vertical="center"/>
    </xf>
    <xf numFmtId="4" fontId="37" fillId="0" borderId="98" xfId="2" applyNumberFormat="1" applyFont="1" applyBorder="1" applyAlignment="1">
      <alignment horizontal="right"/>
    </xf>
    <xf numFmtId="0" fontId="47" fillId="0" borderId="0" xfId="0" applyFont="1" applyFill="1" applyAlignment="1">
      <alignment horizontal="center" vertical="center"/>
    </xf>
    <xf numFmtId="0" fontId="41" fillId="0" borderId="10" xfId="0" applyFont="1" applyFill="1" applyBorder="1" applyAlignment="1">
      <alignment horizontal="center" vertical="center" wrapText="1"/>
    </xf>
    <xf numFmtId="0" fontId="67" fillId="0" borderId="83" xfId="0" applyFont="1" applyFill="1" applyBorder="1" applyAlignment="1">
      <alignment horizontal="center" vertical="center" wrapText="1"/>
    </xf>
    <xf numFmtId="0" fontId="69" fillId="0" borderId="75" xfId="0" applyFont="1" applyFill="1" applyBorder="1" applyAlignment="1">
      <alignment horizontal="center" vertical="center" wrapText="1"/>
    </xf>
    <xf numFmtId="44" fontId="3" fillId="0" borderId="0" xfId="5" applyFont="1" applyFill="1" applyBorder="1" applyAlignment="1">
      <alignment vertical="center"/>
    </xf>
    <xf numFmtId="44" fontId="10" fillId="0" borderId="0" xfId="5" applyFont="1" applyFill="1" applyBorder="1" applyAlignment="1">
      <alignment vertical="center"/>
    </xf>
    <xf numFmtId="44" fontId="10" fillId="0" borderId="0" xfId="5" applyFont="1" applyFill="1" applyBorder="1" applyAlignment="1">
      <alignment horizontal="right" vertical="center"/>
    </xf>
    <xf numFmtId="44" fontId="10" fillId="0" borderId="0" xfId="5" applyFont="1" applyAlignment="1">
      <alignment vertical="center"/>
    </xf>
    <xf numFmtId="44" fontId="10" fillId="0" borderId="0" xfId="2" applyNumberFormat="1" applyAlignment="1">
      <alignment vertical="center"/>
    </xf>
    <xf numFmtId="17" fontId="10" fillId="0" borderId="0" xfId="0" applyNumberFormat="1" applyFont="1" applyAlignment="1">
      <alignment horizontal="center" vertical="center"/>
    </xf>
    <xf numFmtId="0" fontId="11" fillId="0" borderId="81" xfId="0" applyFont="1" applyBorder="1" applyAlignment="1">
      <alignment horizontal="left" vertical="center" wrapText="1"/>
    </xf>
    <xf numFmtId="0" fontId="10" fillId="0" borderId="81" xfId="0" applyFont="1" applyBorder="1" applyAlignment="1">
      <alignment horizontal="center" vertical="center"/>
    </xf>
    <xf numFmtId="0" fontId="47" fillId="0" borderId="81" xfId="0" applyFont="1" applyBorder="1" applyAlignment="1">
      <alignment horizontal="center" vertical="center" wrapText="1"/>
    </xf>
    <xf numFmtId="0" fontId="11" fillId="0" borderId="81" xfId="0" applyFont="1" applyBorder="1" applyAlignment="1">
      <alignment horizontal="center" vertical="center" wrapText="1"/>
    </xf>
    <xf numFmtId="1" fontId="37" fillId="0" borderId="0" xfId="2" applyNumberFormat="1" applyFont="1" applyAlignment="1">
      <alignment vertical="center"/>
    </xf>
    <xf numFmtId="1" fontId="26" fillId="0" borderId="98" xfId="1" applyNumberFormat="1" applyFont="1" applyFill="1" applyBorder="1" applyAlignment="1">
      <alignment horizontal="left" vertical="center"/>
    </xf>
    <xf numFmtId="0" fontId="10" fillId="0" borderId="24" xfId="0" applyNumberFormat="1" applyFont="1" applyFill="1" applyBorder="1" applyAlignment="1">
      <alignment horizontal="center" vertical="center"/>
    </xf>
    <xf numFmtId="1" fontId="10" fillId="0" borderId="10" xfId="0" applyNumberFormat="1" applyFont="1" applyFill="1" applyBorder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1" fillId="0" borderId="83" xfId="0" applyFont="1" applyFill="1" applyBorder="1" applyAlignment="1">
      <alignment horizontal="left" vertical="center" wrapText="1"/>
    </xf>
    <xf numFmtId="0" fontId="11" fillId="0" borderId="83" xfId="0" applyFont="1" applyFill="1" applyBorder="1" applyAlignment="1">
      <alignment horizontal="center" vertical="center"/>
    </xf>
    <xf numFmtId="0" fontId="47" fillId="0" borderId="83" xfId="0" applyFont="1" applyFill="1" applyBorder="1" applyAlignment="1">
      <alignment horizontal="center" vertical="center" wrapText="1"/>
    </xf>
    <xf numFmtId="168" fontId="3" fillId="0" borderId="0" xfId="0" applyNumberFormat="1" applyFont="1" applyFill="1" applyBorder="1" applyAlignment="1">
      <alignment horizontal="center" vertical="center"/>
    </xf>
    <xf numFmtId="1" fontId="10" fillId="0" borderId="24" xfId="0" applyNumberFormat="1" applyFont="1" applyFill="1" applyBorder="1" applyAlignment="1">
      <alignment horizontal="center" vertical="center"/>
    </xf>
    <xf numFmtId="1" fontId="10" fillId="0" borderId="24" xfId="0" quotePrefix="1" applyNumberFormat="1" applyFont="1" applyFill="1" applyBorder="1" applyAlignment="1">
      <alignment horizontal="center" vertical="center"/>
    </xf>
    <xf numFmtId="0" fontId="47" fillId="0" borderId="75" xfId="0" applyFont="1" applyBorder="1" applyAlignment="1">
      <alignment horizontal="center" vertical="justify"/>
    </xf>
    <xf numFmtId="1" fontId="10" fillId="0" borderId="108" xfId="0" applyNumberFormat="1" applyFont="1" applyFill="1" applyBorder="1" applyAlignment="1">
      <alignment horizontal="center" vertical="center"/>
    </xf>
    <xf numFmtId="17" fontId="10" fillId="0" borderId="0" xfId="0" applyNumberFormat="1" applyFont="1" applyFill="1" applyBorder="1" applyAlignment="1">
      <alignment horizontal="center" vertical="center"/>
    </xf>
    <xf numFmtId="0" fontId="47" fillId="0" borderId="75" xfId="0" applyFont="1" applyBorder="1" applyAlignment="1">
      <alignment horizontal="center" vertical="center" wrapText="1"/>
    </xf>
    <xf numFmtId="2" fontId="10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2" borderId="108" xfId="0" applyFont="1" applyFill="1" applyBorder="1" applyAlignment="1">
      <alignment horizontal="center" vertical="center"/>
    </xf>
    <xf numFmtId="4" fontId="10" fillId="0" borderId="81" xfId="0" applyNumberFormat="1" applyFont="1" applyFill="1" applyBorder="1" applyAlignment="1">
      <alignment horizontal="center" vertical="center"/>
    </xf>
    <xf numFmtId="17" fontId="14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4" fontId="10" fillId="0" borderId="8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47" fillId="19" borderId="0" xfId="0" applyFont="1" applyFill="1" applyAlignment="1">
      <alignment horizontal="center" vertical="center"/>
    </xf>
    <xf numFmtId="0" fontId="10" fillId="0" borderId="10" xfId="0" applyFont="1" applyFill="1" applyBorder="1" applyAlignment="1">
      <alignment horizontal="center" vertical="center" wrapText="1"/>
    </xf>
    <xf numFmtId="0" fontId="11" fillId="16" borderId="10" xfId="0" applyFont="1" applyFill="1" applyBorder="1" applyAlignment="1">
      <alignment horizontal="center" vertical="center" wrapText="1"/>
    </xf>
    <xf numFmtId="1" fontId="10" fillId="5" borderId="24" xfId="0" quotePrefix="1" applyNumberFormat="1" applyFont="1" applyFill="1" applyBorder="1" applyAlignment="1">
      <alignment horizontal="center" vertical="center"/>
    </xf>
    <xf numFmtId="4" fontId="10" fillId="5" borderId="20" xfId="0" applyNumberFormat="1" applyFont="1" applyFill="1" applyBorder="1" applyAlignment="1">
      <alignment vertical="center"/>
    </xf>
    <xf numFmtId="0" fontId="11" fillId="20" borderId="82" xfId="0" applyFont="1" applyFill="1" applyBorder="1" applyAlignment="1">
      <alignment horizontal="center" vertical="center" wrapText="1"/>
    </xf>
    <xf numFmtId="4" fontId="10" fillId="0" borderId="81" xfId="0" applyNumberFormat="1" applyFont="1" applyBorder="1" applyAlignment="1">
      <alignment horizontal="center" vertical="center"/>
    </xf>
    <xf numFmtId="0" fontId="67" fillId="21" borderId="75" xfId="0" applyFont="1" applyFill="1" applyBorder="1" applyAlignment="1">
      <alignment horizontal="center" vertical="center" wrapText="1"/>
    </xf>
    <xf numFmtId="0" fontId="69" fillId="21" borderId="75" xfId="0" applyFont="1" applyFill="1" applyBorder="1" applyAlignment="1">
      <alignment horizontal="center" vertical="center" wrapText="1"/>
    </xf>
    <xf numFmtId="3" fontId="10" fillId="0" borderId="108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17" fontId="18" fillId="0" borderId="0" xfId="0" applyNumberFormat="1" applyFont="1" applyFill="1" applyAlignment="1">
      <alignment horizontal="center" vertical="center"/>
    </xf>
    <xf numFmtId="0" fontId="67" fillId="22" borderId="75" xfId="0" applyFont="1" applyFill="1" applyBorder="1" applyAlignment="1">
      <alignment horizontal="center" vertical="center" wrapText="1"/>
    </xf>
    <xf numFmtId="0" fontId="69" fillId="22" borderId="75" xfId="0" applyFont="1" applyFill="1" applyBorder="1" applyAlignment="1">
      <alignment horizontal="center" vertical="center" wrapText="1"/>
    </xf>
    <xf numFmtId="0" fontId="47" fillId="22" borderId="75" xfId="0" applyFont="1" applyFill="1" applyBorder="1" applyAlignment="1">
      <alignment horizontal="center" vertical="justify"/>
    </xf>
    <xf numFmtId="4" fontId="3" fillId="2" borderId="10" xfId="0" applyNumberFormat="1" applyFont="1" applyFill="1" applyBorder="1" applyAlignment="1">
      <alignment vertical="center"/>
    </xf>
    <xf numFmtId="0" fontId="10" fillId="0" borderId="19" xfId="0" applyFont="1" applyFill="1" applyBorder="1"/>
    <xf numFmtId="3" fontId="10" fillId="0" borderId="0" xfId="0" applyNumberFormat="1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41" fillId="2" borderId="110" xfId="0" applyFont="1" applyFill="1" applyBorder="1" applyAlignment="1">
      <alignment horizontal="center" vertical="center" wrapText="1"/>
    </xf>
    <xf numFmtId="4" fontId="10" fillId="2" borderId="75" xfId="0" applyNumberFormat="1" applyFont="1" applyFill="1" applyBorder="1" applyAlignment="1">
      <alignment horizontal="center" vertical="center"/>
    </xf>
    <xf numFmtId="0" fontId="11" fillId="0" borderId="82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0" xfId="0" applyNumberFormat="1" applyFont="1" applyFill="1" applyAlignment="1">
      <alignment horizontal="center" vertical="center"/>
    </xf>
    <xf numFmtId="0" fontId="67" fillId="2" borderId="75" xfId="0" applyFont="1" applyFill="1" applyBorder="1" applyAlignment="1">
      <alignment horizontal="left" vertical="center" wrapText="1"/>
    </xf>
    <xf numFmtId="0" fontId="67" fillId="2" borderId="75" xfId="0" applyFont="1" applyFill="1" applyBorder="1" applyAlignment="1">
      <alignment horizontal="center" vertical="center"/>
    </xf>
    <xf numFmtId="0" fontId="67" fillId="2" borderId="75" xfId="0" applyFont="1" applyFill="1" applyBorder="1" applyAlignment="1">
      <alignment horizontal="center" vertical="center" wrapText="1"/>
    </xf>
    <xf numFmtId="0" fontId="69" fillId="2" borderId="75" xfId="0" applyFont="1" applyFill="1" applyBorder="1" applyAlignment="1">
      <alignment horizontal="center" vertical="center" wrapText="1"/>
    </xf>
    <xf numFmtId="17" fontId="18" fillId="2" borderId="0" xfId="0" applyNumberFormat="1" applyFont="1" applyFill="1" applyAlignment="1">
      <alignment horizontal="center" vertical="center"/>
    </xf>
    <xf numFmtId="14" fontId="10" fillId="2" borderId="0" xfId="0" applyNumberFormat="1" applyFont="1" applyFill="1" applyBorder="1" applyAlignment="1">
      <alignment horizontal="center" vertical="center"/>
    </xf>
    <xf numFmtId="0" fontId="67" fillId="0" borderId="0" xfId="0" applyFont="1" applyFill="1" applyBorder="1" applyAlignment="1">
      <alignment horizontal="left" vertical="center" wrapText="1"/>
    </xf>
    <xf numFmtId="4" fontId="11" fillId="0" borderId="0" xfId="0" applyNumberFormat="1" applyFont="1" applyFill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/>
    </xf>
    <xf numFmtId="0" fontId="67" fillId="0" borderId="1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67" fillId="2" borderId="10" xfId="0" applyFont="1" applyFill="1" applyBorder="1" applyAlignment="1">
      <alignment horizontal="center" vertical="center"/>
    </xf>
    <xf numFmtId="0" fontId="11" fillId="20" borderId="10" xfId="0" applyFont="1" applyFill="1" applyBorder="1" applyAlignment="1">
      <alignment horizontal="center" vertical="center" wrapText="1"/>
    </xf>
    <xf numFmtId="0" fontId="67" fillId="0" borderId="10" xfId="0" applyFont="1" applyFill="1" applyBorder="1" applyAlignment="1">
      <alignment horizontal="center" vertical="center" wrapText="1"/>
    </xf>
    <xf numFmtId="0" fontId="47" fillId="0" borderId="10" xfId="0" applyFont="1" applyBorder="1" applyAlignment="1">
      <alignment horizontal="center" vertical="center" wrapText="1"/>
    </xf>
    <xf numFmtId="0" fontId="47" fillId="19" borderId="10" xfId="0" applyFont="1" applyFill="1" applyBorder="1" applyAlignment="1">
      <alignment horizontal="center" vertical="center"/>
    </xf>
    <xf numFmtId="0" fontId="47" fillId="0" borderId="10" xfId="0" applyFont="1" applyFill="1" applyBorder="1" applyAlignment="1">
      <alignment horizontal="center" vertical="center" wrapText="1"/>
    </xf>
    <xf numFmtId="0" fontId="41" fillId="2" borderId="10" xfId="0" applyFont="1" applyFill="1" applyBorder="1" applyAlignment="1">
      <alignment horizontal="center" vertical="center" wrapText="1"/>
    </xf>
    <xf numFmtId="0" fontId="69" fillId="0" borderId="10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69" fillId="2" borderId="10" xfId="0" applyFont="1" applyFill="1" applyBorder="1" applyAlignment="1">
      <alignment horizontal="center" vertical="center" wrapText="1"/>
    </xf>
    <xf numFmtId="17" fontId="18" fillId="0" borderId="1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/>
    </xf>
    <xf numFmtId="0" fontId="33" fillId="0" borderId="10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41" fillId="2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4" fontId="10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1" fillId="6" borderId="64" xfId="0" applyFont="1" applyFill="1" applyBorder="1" applyAlignment="1">
      <alignment horizontal="center" vertical="center" wrapText="1"/>
    </xf>
    <xf numFmtId="0" fontId="14" fillId="0" borderId="109" xfId="0" applyFont="1" applyFill="1" applyBorder="1" applyAlignment="1">
      <alignment vertical="center"/>
    </xf>
    <xf numFmtId="0" fontId="11" fillId="0" borderId="109" xfId="0" applyFont="1" applyBorder="1" applyAlignment="1">
      <alignment horizontal="left" vertical="center" wrapText="1"/>
    </xf>
    <xf numFmtId="4" fontId="11" fillId="0" borderId="109" xfId="0" applyNumberFormat="1" applyFont="1" applyFill="1" applyBorder="1" applyAlignment="1">
      <alignment horizontal="left" vertical="center" wrapText="1"/>
    </xf>
    <xf numFmtId="0" fontId="11" fillId="0" borderId="109" xfId="0" applyFont="1" applyFill="1" applyBorder="1" applyAlignment="1">
      <alignment horizontal="left" vertical="center" wrapText="1"/>
    </xf>
    <xf numFmtId="0" fontId="11" fillId="0" borderId="112" xfId="0" applyFont="1" applyFill="1" applyBorder="1" applyAlignment="1">
      <alignment horizontal="left" vertical="center" wrapText="1"/>
    </xf>
    <xf numFmtId="0" fontId="11" fillId="0" borderId="109" xfId="0" applyFont="1" applyFill="1" applyBorder="1" applyAlignment="1">
      <alignment horizontal="left" vertical="center"/>
    </xf>
    <xf numFmtId="0" fontId="14" fillId="0" borderId="112" xfId="0" applyFont="1" applyFill="1" applyBorder="1" applyAlignment="1">
      <alignment vertical="center"/>
    </xf>
    <xf numFmtId="4" fontId="11" fillId="0" borderId="11" xfId="0" applyNumberFormat="1" applyFont="1" applyFill="1" applyBorder="1" applyAlignment="1">
      <alignment horizontal="left" vertical="center" wrapText="1"/>
    </xf>
    <xf numFmtId="0" fontId="11" fillId="2" borderId="109" xfId="0" applyFont="1" applyFill="1" applyBorder="1" applyAlignment="1">
      <alignment horizontal="left" vertical="center" wrapText="1"/>
    </xf>
    <xf numFmtId="0" fontId="67" fillId="0" borderId="11" xfId="0" applyFont="1" applyFill="1" applyBorder="1" applyAlignment="1">
      <alignment horizontal="left" vertical="center" wrapText="1"/>
    </xf>
    <xf numFmtId="0" fontId="67" fillId="2" borderId="11" xfId="0" applyFont="1" applyFill="1" applyBorder="1" applyAlignment="1">
      <alignment horizontal="left" vertical="center" wrapText="1"/>
    </xf>
    <xf numFmtId="0" fontId="67" fillId="21" borderId="10" xfId="0" applyFont="1" applyFill="1" applyBorder="1" applyAlignment="1">
      <alignment horizontal="center" vertical="center" wrapText="1"/>
    </xf>
    <xf numFmtId="0" fontId="69" fillId="21" borderId="10" xfId="0" applyFont="1" applyFill="1" applyBorder="1" applyAlignment="1">
      <alignment horizontal="center" vertical="center" wrapText="1"/>
    </xf>
    <xf numFmtId="17" fontId="10" fillId="0" borderId="10" xfId="0" applyNumberFormat="1" applyFont="1" applyFill="1" applyBorder="1" applyAlignment="1">
      <alignment horizontal="center" vertical="center"/>
    </xf>
    <xf numFmtId="14" fontId="10" fillId="0" borderId="10" xfId="0" applyNumberFormat="1" applyFont="1" applyFill="1" applyBorder="1" applyAlignment="1">
      <alignment horizontal="center" vertical="center"/>
    </xf>
    <xf numFmtId="4" fontId="10" fillId="0" borderId="10" xfId="0" applyNumberFormat="1" applyFont="1" applyFill="1" applyBorder="1" applyAlignment="1">
      <alignment horizontal="center" vertical="center"/>
    </xf>
    <xf numFmtId="0" fontId="67" fillId="22" borderId="10" xfId="0" applyFont="1" applyFill="1" applyBorder="1" applyAlignment="1">
      <alignment horizontal="center" vertical="center" wrapText="1"/>
    </xf>
    <xf numFmtId="0" fontId="69" fillId="22" borderId="1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2" fontId="10" fillId="0" borderId="10" xfId="0" applyNumberFormat="1" applyFont="1" applyFill="1" applyBorder="1" applyAlignment="1">
      <alignment horizontal="center" vertical="center"/>
    </xf>
    <xf numFmtId="0" fontId="68" fillId="0" borderId="10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3" fontId="10" fillId="0" borderId="10" xfId="0" applyNumberFormat="1" applyFont="1" applyFill="1" applyBorder="1" applyAlignment="1">
      <alignment horizontal="center" vertical="center"/>
    </xf>
    <xf numFmtId="1" fontId="10" fillId="0" borderId="10" xfId="0" applyNumberFormat="1" applyFont="1" applyBorder="1" applyAlignment="1">
      <alignment horizontal="center" vertical="center"/>
    </xf>
    <xf numFmtId="17" fontId="14" fillId="0" borderId="10" xfId="0" applyNumberFormat="1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 wrapText="1"/>
    </xf>
    <xf numFmtId="0" fontId="47" fillId="0" borderId="10" xfId="0" applyFont="1" applyBorder="1" applyAlignment="1">
      <alignment horizontal="center" vertical="justify"/>
    </xf>
    <xf numFmtId="0" fontId="14" fillId="0" borderId="10" xfId="0" applyFont="1" applyFill="1" applyBorder="1" applyAlignment="1">
      <alignment vertical="center"/>
    </xf>
    <xf numFmtId="0" fontId="47" fillId="22" borderId="10" xfId="0" applyFont="1" applyFill="1" applyBorder="1" applyAlignment="1">
      <alignment horizontal="center" vertical="justify"/>
    </xf>
    <xf numFmtId="0" fontId="26" fillId="0" borderId="10" xfId="0" applyFont="1" applyBorder="1" applyAlignment="1">
      <alignment horizontal="center" vertical="center" wrapText="1"/>
    </xf>
    <xf numFmtId="0" fontId="14" fillId="0" borderId="10" xfId="0" applyNumberFormat="1" applyFont="1" applyFill="1" applyBorder="1" applyAlignment="1">
      <alignment horizontal="center" vertical="center"/>
    </xf>
    <xf numFmtId="0" fontId="41" fillId="0" borderId="10" xfId="0" applyFont="1" applyFill="1" applyBorder="1" applyAlignment="1">
      <alignment horizontal="center" vertical="center"/>
    </xf>
    <xf numFmtId="17" fontId="10" fillId="0" borderId="10" xfId="0" applyNumberFormat="1" applyFont="1" applyBorder="1" applyAlignment="1">
      <alignment horizontal="center" vertical="center"/>
    </xf>
    <xf numFmtId="17" fontId="18" fillId="2" borderId="10" xfId="0" applyNumberFormat="1" applyFont="1" applyFill="1" applyBorder="1" applyAlignment="1">
      <alignment horizontal="center" vertical="center"/>
    </xf>
    <xf numFmtId="14" fontId="10" fillId="2" borderId="10" xfId="0" applyNumberFormat="1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4" fontId="10" fillId="2" borderId="10" xfId="0" applyNumberFormat="1" applyFont="1" applyFill="1" applyBorder="1" applyAlignment="1">
      <alignment horizontal="center" vertical="center"/>
    </xf>
    <xf numFmtId="0" fontId="67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/>
    </xf>
    <xf numFmtId="0" fontId="16" fillId="7" borderId="52" xfId="0" applyFont="1" applyFill="1" applyBorder="1" applyAlignment="1">
      <alignment horizontal="center" vertical="center" wrapText="1"/>
    </xf>
    <xf numFmtId="0" fontId="16" fillId="7" borderId="48" xfId="0" applyFont="1" applyFill="1" applyBorder="1" applyAlignment="1">
      <alignment horizontal="center" vertical="center" wrapText="1"/>
    </xf>
    <xf numFmtId="0" fontId="16" fillId="7" borderId="49" xfId="0" applyFont="1" applyFill="1" applyBorder="1" applyAlignment="1">
      <alignment horizontal="center" vertical="center" wrapText="1"/>
    </xf>
    <xf numFmtId="0" fontId="50" fillId="9" borderId="39" xfId="0" applyFont="1" applyFill="1" applyBorder="1" applyAlignment="1">
      <alignment horizontal="center" vertical="center"/>
    </xf>
    <xf numFmtId="0" fontId="50" fillId="9" borderId="44" xfId="0" applyFont="1" applyFill="1" applyBorder="1" applyAlignment="1">
      <alignment horizontal="center" vertical="center"/>
    </xf>
    <xf numFmtId="0" fontId="51" fillId="0" borderId="92" xfId="2" applyFont="1" applyBorder="1" applyAlignment="1">
      <alignment horizontal="center"/>
    </xf>
    <xf numFmtId="0" fontId="51" fillId="0" borderId="93" xfId="2" applyFont="1" applyBorder="1" applyAlignment="1">
      <alignment horizontal="center"/>
    </xf>
    <xf numFmtId="0" fontId="51" fillId="0" borderId="94" xfId="2" applyFont="1" applyBorder="1" applyAlignment="1">
      <alignment horizontal="center"/>
    </xf>
    <xf numFmtId="0" fontId="51" fillId="0" borderId="0" xfId="2" applyFont="1" applyBorder="1" applyAlignment="1">
      <alignment horizontal="center"/>
    </xf>
    <xf numFmtId="0" fontId="51" fillId="0" borderId="98" xfId="2" applyFont="1" applyBorder="1" applyAlignment="1">
      <alignment horizontal="center"/>
    </xf>
    <xf numFmtId="0" fontId="54" fillId="12" borderId="89" xfId="2" applyFont="1" applyFill="1" applyBorder="1" applyAlignment="1">
      <alignment horizontal="left"/>
    </xf>
    <xf numFmtId="0" fontId="54" fillId="12" borderId="90" xfId="2" applyFont="1" applyFill="1" applyBorder="1" applyAlignment="1">
      <alignment horizontal="left"/>
    </xf>
    <xf numFmtId="0" fontId="51" fillId="0" borderId="102" xfId="2" applyFont="1" applyBorder="1" applyAlignment="1">
      <alignment horizontal="center"/>
    </xf>
    <xf numFmtId="0" fontId="51" fillId="0" borderId="103" xfId="2" applyFont="1" applyBorder="1" applyAlignment="1">
      <alignment horizontal="center"/>
    </xf>
    <xf numFmtId="0" fontId="58" fillId="12" borderId="90" xfId="2" applyFont="1" applyFill="1" applyBorder="1" applyAlignment="1">
      <alignment horizontal="center"/>
    </xf>
    <xf numFmtId="0" fontId="62" fillId="0" borderId="0" xfId="2" applyFont="1" applyAlignment="1">
      <alignment horizontal="left" vertical="center" wrapText="1"/>
    </xf>
    <xf numFmtId="0" fontId="41" fillId="0" borderId="0" xfId="2" applyFont="1" applyFill="1" applyBorder="1" applyAlignment="1">
      <alignment horizontal="right" vertical="center" wrapText="1"/>
    </xf>
    <xf numFmtId="0" fontId="41" fillId="0" borderId="98" xfId="2" applyFont="1" applyFill="1" applyBorder="1" applyAlignment="1">
      <alignment horizontal="righ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 wrapText="1"/>
    </xf>
    <xf numFmtId="0" fontId="56" fillId="0" borderId="0" xfId="2" applyFont="1" applyAlignment="1">
      <alignment horizontal="center"/>
    </xf>
    <xf numFmtId="0" fontId="55" fillId="0" borderId="0" xfId="2" applyFont="1" applyAlignment="1">
      <alignment horizontal="left"/>
    </xf>
    <xf numFmtId="0" fontId="57" fillId="0" borderId="0" xfId="2" applyFont="1" applyAlignment="1">
      <alignment horizontal="center"/>
    </xf>
    <xf numFmtId="0" fontId="59" fillId="0" borderId="0" xfId="2" applyFont="1" applyAlignment="1">
      <alignment horizontal="left" wrapText="1"/>
    </xf>
    <xf numFmtId="0" fontId="50" fillId="8" borderId="71" xfId="0" applyFont="1" applyFill="1" applyBorder="1" applyAlignment="1">
      <alignment horizontal="center" vertical="center" wrapText="1"/>
    </xf>
    <xf numFmtId="0" fontId="50" fillId="8" borderId="68" xfId="0" applyFont="1" applyFill="1" applyBorder="1" applyAlignment="1">
      <alignment horizontal="center" vertical="center" wrapText="1"/>
    </xf>
    <xf numFmtId="0" fontId="50" fillId="9" borderId="71" xfId="0" applyFont="1" applyFill="1" applyBorder="1" applyAlignment="1">
      <alignment horizontal="center" vertical="center" wrapText="1"/>
    </xf>
    <xf numFmtId="0" fontId="50" fillId="9" borderId="68" xfId="0" applyFont="1" applyFill="1" applyBorder="1" applyAlignment="1">
      <alignment horizontal="center" vertical="center" wrapText="1"/>
    </xf>
    <xf numFmtId="0" fontId="16" fillId="7" borderId="71" xfId="0" applyFont="1" applyFill="1" applyBorder="1" applyAlignment="1">
      <alignment horizontal="center" vertical="center" wrapText="1"/>
    </xf>
    <xf numFmtId="0" fontId="16" fillId="7" borderId="69" xfId="0" applyFont="1" applyFill="1" applyBorder="1" applyAlignment="1">
      <alignment horizontal="center" vertical="center" wrapText="1"/>
    </xf>
    <xf numFmtId="0" fontId="16" fillId="7" borderId="68" xfId="0" applyFont="1" applyFill="1" applyBorder="1" applyAlignment="1">
      <alignment horizontal="center" vertical="center" wrapText="1"/>
    </xf>
    <xf numFmtId="0" fontId="26" fillId="0" borderId="54" xfId="2" applyFont="1" applyBorder="1" applyAlignment="1">
      <alignment horizontal="center" vertical="center"/>
    </xf>
    <xf numFmtId="0" fontId="50" fillId="7" borderId="39" xfId="0" applyFont="1" applyFill="1" applyBorder="1" applyAlignment="1">
      <alignment horizontal="center" vertical="center" wrapText="1"/>
    </xf>
    <xf numFmtId="0" fontId="50" fillId="7" borderId="44" xfId="0" applyFont="1" applyFill="1" applyBorder="1" applyAlignment="1">
      <alignment horizontal="center" vertical="center" wrapText="1"/>
    </xf>
    <xf numFmtId="0" fontId="50" fillId="7" borderId="40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7" borderId="52" xfId="0" applyFont="1" applyFill="1" applyBorder="1" applyAlignment="1">
      <alignment horizontal="center" vertical="center" wrapText="1"/>
    </xf>
    <xf numFmtId="0" fontId="12" fillId="7" borderId="49" xfId="0" applyFont="1" applyFill="1" applyBorder="1" applyAlignment="1">
      <alignment horizontal="center" vertical="center" wrapText="1"/>
    </xf>
    <xf numFmtId="0" fontId="10" fillId="0" borderId="0" xfId="2" applyFont="1" applyBorder="1" applyAlignment="1">
      <alignment horizontal="left" vertical="center"/>
    </xf>
    <xf numFmtId="0" fontId="14" fillId="0" borderId="0" xfId="2" applyFont="1" applyBorder="1" applyAlignment="1">
      <alignment horizontal="left" vertical="center"/>
    </xf>
    <xf numFmtId="0" fontId="21" fillId="0" borderId="69" xfId="2" applyFont="1" applyBorder="1" applyAlignment="1">
      <alignment horizontal="center" vertical="center"/>
    </xf>
    <xf numFmtId="0" fontId="10" fillId="0" borderId="52" xfId="2" applyFont="1" applyBorder="1" applyAlignment="1">
      <alignment horizontal="left" vertical="center"/>
    </xf>
    <xf numFmtId="0" fontId="10" fillId="0" borderId="48" xfId="2" applyFont="1" applyBorder="1" applyAlignment="1">
      <alignment horizontal="left" vertical="center"/>
    </xf>
    <xf numFmtId="0" fontId="10" fillId="0" borderId="49" xfId="2" applyFont="1" applyBorder="1" applyAlignment="1">
      <alignment horizontal="left" vertical="center"/>
    </xf>
    <xf numFmtId="0" fontId="29" fillId="0" borderId="70" xfId="2" applyFont="1" applyBorder="1" applyAlignment="1">
      <alignment horizontal="center" vertical="center"/>
    </xf>
    <xf numFmtId="0" fontId="29" fillId="0" borderId="69" xfId="2" applyFont="1" applyBorder="1" applyAlignment="1">
      <alignment horizontal="center" vertical="center"/>
    </xf>
    <xf numFmtId="0" fontId="29" fillId="0" borderId="68" xfId="2" applyFont="1" applyBorder="1" applyAlignment="1">
      <alignment horizontal="center" vertical="center"/>
    </xf>
    <xf numFmtId="0" fontId="29" fillId="0" borderId="46" xfId="2" applyFont="1" applyBorder="1" applyAlignment="1">
      <alignment horizontal="center" vertical="center"/>
    </xf>
    <xf numFmtId="0" fontId="29" fillId="0" borderId="0" xfId="2" applyFont="1" applyBorder="1" applyAlignment="1">
      <alignment horizontal="center" vertical="center"/>
    </xf>
    <xf numFmtId="0" fontId="29" fillId="0" borderId="2" xfId="2" applyFont="1" applyBorder="1" applyAlignment="1">
      <alignment horizontal="center" vertical="center"/>
    </xf>
    <xf numFmtId="0" fontId="10" fillId="0" borderId="64" xfId="2" applyFont="1" applyBorder="1" applyAlignment="1">
      <alignment horizontal="center" vertical="center"/>
    </xf>
    <xf numFmtId="0" fontId="10" fillId="0" borderId="63" xfId="2" applyFont="1" applyBorder="1" applyAlignment="1">
      <alignment horizontal="center" vertical="center"/>
    </xf>
    <xf numFmtId="0" fontId="10" fillId="0" borderId="0" xfId="2" applyBorder="1" applyAlignment="1">
      <alignment horizontal="center"/>
    </xf>
    <xf numFmtId="0" fontId="10" fillId="0" borderId="47" xfId="2" applyBorder="1" applyAlignment="1">
      <alignment horizontal="center"/>
    </xf>
    <xf numFmtId="0" fontId="10" fillId="0" borderId="11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0" fontId="26" fillId="0" borderId="55" xfId="2" applyFont="1" applyBorder="1" applyAlignment="1">
      <alignment horizontal="center" vertical="center"/>
    </xf>
    <xf numFmtId="0" fontId="26" fillId="0" borderId="41" xfId="2" applyFont="1" applyBorder="1" applyAlignment="1">
      <alignment horizontal="center" vertical="center"/>
    </xf>
    <xf numFmtId="0" fontId="29" fillId="0" borderId="9" xfId="2" applyFont="1" applyBorder="1" applyAlignment="1">
      <alignment horizontal="center" vertical="center"/>
    </xf>
    <xf numFmtId="0" fontId="29" fillId="0" borderId="41" xfId="2" applyFont="1" applyBorder="1" applyAlignment="1">
      <alignment horizontal="center" vertical="center"/>
    </xf>
    <xf numFmtId="14" fontId="26" fillId="0" borderId="46" xfId="2" applyNumberFormat="1" applyFont="1" applyBorder="1" applyAlignment="1">
      <alignment horizontal="center" vertical="center"/>
    </xf>
    <xf numFmtId="0" fontId="26" fillId="0" borderId="47" xfId="2" applyNumberFormat="1" applyFont="1" applyBorder="1" applyAlignment="1">
      <alignment horizontal="center" vertical="center"/>
    </xf>
    <xf numFmtId="0" fontId="10" fillId="0" borderId="61" xfId="2" applyFont="1" applyBorder="1" applyAlignment="1">
      <alignment horizontal="left" vertical="center"/>
    </xf>
    <xf numFmtId="0" fontId="10" fillId="0" borderId="60" xfId="2" applyFont="1" applyBorder="1" applyAlignment="1">
      <alignment horizontal="left" vertical="center"/>
    </xf>
    <xf numFmtId="0" fontId="11" fillId="0" borderId="59" xfId="2" applyFont="1" applyBorder="1" applyAlignment="1">
      <alignment horizontal="left" vertical="center"/>
    </xf>
    <xf numFmtId="0" fontId="11" fillId="0" borderId="58" xfId="2" applyFont="1" applyBorder="1" applyAlignment="1">
      <alignment horizontal="left" vertical="center"/>
    </xf>
    <xf numFmtId="0" fontId="26" fillId="0" borderId="57" xfId="2" applyFont="1" applyBorder="1" applyAlignment="1">
      <alignment horizontal="center" vertical="center"/>
    </xf>
    <xf numFmtId="0" fontId="26" fillId="0" borderId="56" xfId="2" applyFont="1" applyBorder="1" applyAlignment="1">
      <alignment horizontal="center" vertical="center"/>
    </xf>
    <xf numFmtId="0" fontId="18" fillId="0" borderId="65" xfId="2" applyFont="1" applyBorder="1" applyAlignment="1">
      <alignment horizontal="left" vertical="center"/>
    </xf>
    <xf numFmtId="0" fontId="18" fillId="0" borderId="12" xfId="2" applyFont="1" applyBorder="1" applyAlignment="1">
      <alignment horizontal="left" vertical="center"/>
    </xf>
    <xf numFmtId="0" fontId="10" fillId="0" borderId="12" xfId="2" applyNumberFormat="1" applyFont="1" applyFill="1" applyBorder="1" applyAlignment="1">
      <alignment horizontal="center" vertical="center"/>
    </xf>
    <xf numFmtId="49" fontId="10" fillId="0" borderId="0" xfId="2" applyNumberFormat="1" applyFont="1" applyFill="1" applyBorder="1" applyAlignment="1">
      <alignment horizontal="center" vertical="center"/>
    </xf>
    <xf numFmtId="0" fontId="10" fillId="0" borderId="47" xfId="2" applyNumberFormat="1" applyFont="1" applyFill="1" applyBorder="1" applyAlignment="1">
      <alignment horizontal="center" vertical="center"/>
    </xf>
    <xf numFmtId="0" fontId="10" fillId="0" borderId="1" xfId="2" quotePrefix="1" applyFont="1" applyBorder="1" applyAlignment="1">
      <alignment horizontal="left" vertical="center"/>
    </xf>
    <xf numFmtId="0" fontId="10" fillId="0" borderId="0" xfId="2" quotePrefix="1" applyFont="1" applyBorder="1" applyAlignment="1">
      <alignment horizontal="left" vertical="center"/>
    </xf>
    <xf numFmtId="0" fontId="7" fillId="11" borderId="0" xfId="0" applyFont="1" applyFill="1" applyAlignment="1">
      <alignment horizontal="center" vertical="center"/>
    </xf>
    <xf numFmtId="14" fontId="10" fillId="0" borderId="81" xfId="0" applyNumberFormat="1" applyFont="1" applyFill="1" applyBorder="1" applyAlignment="1">
      <alignment horizontal="center" vertical="center"/>
    </xf>
    <xf numFmtId="14" fontId="10" fillId="0" borderId="82" xfId="0" applyNumberFormat="1" applyFont="1" applyFill="1" applyBorder="1" applyAlignment="1">
      <alignment horizontal="center" vertical="center"/>
    </xf>
    <xf numFmtId="14" fontId="10" fillId="0" borderId="83" xfId="0" applyNumberFormat="1" applyFont="1" applyFill="1" applyBorder="1" applyAlignment="1">
      <alignment horizontal="center" vertical="center"/>
    </xf>
    <xf numFmtId="14" fontId="10" fillId="0" borderId="81" xfId="0" applyNumberFormat="1" applyFont="1" applyFill="1" applyBorder="1" applyAlignment="1">
      <alignment horizontal="center" vertical="center" wrapText="1"/>
    </xf>
    <xf numFmtId="14" fontId="10" fillId="0" borderId="82" xfId="0" applyNumberFormat="1" applyFont="1" applyFill="1" applyBorder="1" applyAlignment="1">
      <alignment horizontal="center" vertical="center" wrapText="1"/>
    </xf>
    <xf numFmtId="14" fontId="10" fillId="0" borderId="83" xfId="0" applyNumberFormat="1" applyFont="1" applyFill="1" applyBorder="1" applyAlignment="1">
      <alignment horizontal="center" vertical="center" wrapText="1"/>
    </xf>
    <xf numFmtId="14" fontId="10" fillId="0" borderId="81" xfId="0" applyNumberFormat="1" applyFont="1" applyBorder="1" applyAlignment="1">
      <alignment horizontal="center" vertical="center" wrapText="1"/>
    </xf>
    <xf numFmtId="14" fontId="10" fillId="0" borderId="82" xfId="0" applyNumberFormat="1" applyFont="1" applyBorder="1" applyAlignment="1">
      <alignment horizontal="center" vertical="center" wrapText="1"/>
    </xf>
    <xf numFmtId="14" fontId="10" fillId="0" borderId="83" xfId="0" applyNumberFormat="1" applyFont="1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168" fontId="64" fillId="11" borderId="0" xfId="0" applyNumberFormat="1" applyFont="1" applyFill="1" applyAlignment="1">
      <alignment horizontal="righ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right" vertical="center"/>
    </xf>
    <xf numFmtId="0" fontId="25" fillId="2" borderId="19" xfId="0" applyFont="1" applyFill="1" applyBorder="1" applyAlignment="1">
      <alignment horizontal="right" vertical="center"/>
    </xf>
    <xf numFmtId="49" fontId="26" fillId="0" borderId="11" xfId="0" applyNumberFormat="1" applyFont="1" applyBorder="1" applyAlignment="1">
      <alignment horizontal="left" vertical="center"/>
    </xf>
    <xf numFmtId="49" fontId="26" fillId="0" borderId="19" xfId="0" applyNumberFormat="1" applyFont="1" applyBorder="1" applyAlignment="1">
      <alignment horizontal="left" vertical="center"/>
    </xf>
    <xf numFmtId="0" fontId="26" fillId="0" borderId="11" xfId="0" applyFont="1" applyBorder="1" applyAlignment="1">
      <alignment horizontal="left" vertical="center"/>
    </xf>
    <xf numFmtId="0" fontId="26" fillId="0" borderId="19" xfId="0" applyFont="1" applyBorder="1" applyAlignment="1">
      <alignment horizontal="left" vertical="center"/>
    </xf>
    <xf numFmtId="0" fontId="25" fillId="2" borderId="11" xfId="0" applyFont="1" applyFill="1" applyBorder="1" applyAlignment="1">
      <alignment horizontal="righ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5" fillId="2" borderId="10" xfId="0" applyFont="1" applyFill="1" applyBorder="1" applyAlignment="1">
      <alignment horizontal="right" vertical="center"/>
    </xf>
    <xf numFmtId="0" fontId="26" fillId="0" borderId="10" xfId="0" applyFont="1" applyBorder="1" applyAlignment="1">
      <alignment horizontal="left" vertical="center"/>
    </xf>
    <xf numFmtId="0" fontId="26" fillId="0" borderId="50" xfId="0" applyFont="1" applyBorder="1" applyAlignment="1">
      <alignment horizontal="left" vertical="center"/>
    </xf>
    <xf numFmtId="49" fontId="26" fillId="0" borderId="46" xfId="0" applyNumberFormat="1" applyFont="1" applyBorder="1" applyAlignment="1">
      <alignment horizontal="left" vertical="center"/>
    </xf>
    <xf numFmtId="49" fontId="26" fillId="0" borderId="0" xfId="0" applyNumberFormat="1" applyFont="1" applyBorder="1" applyAlignment="1">
      <alignment horizontal="left" vertical="center"/>
    </xf>
    <xf numFmtId="49" fontId="26" fillId="0" borderId="47" xfId="0" applyNumberFormat="1" applyFont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5" fillId="2" borderId="43" xfId="0" applyFont="1" applyFill="1" applyBorder="1" applyAlignment="1">
      <alignment horizontal="right" vertical="center"/>
    </xf>
    <xf numFmtId="0" fontId="10" fillId="0" borderId="4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5" fillId="2" borderId="24" xfId="0" applyFont="1" applyFill="1" applyBorder="1" applyAlignment="1">
      <alignment horizontal="right" vertical="center"/>
    </xf>
    <xf numFmtId="0" fontId="25" fillId="2" borderId="32" xfId="0" applyFont="1" applyFill="1" applyBorder="1" applyAlignment="1">
      <alignment horizontal="right" vertical="center"/>
    </xf>
    <xf numFmtId="0" fontId="25" fillId="2" borderId="42" xfId="0" applyFont="1" applyFill="1" applyBorder="1" applyAlignment="1">
      <alignment horizontal="right" vertical="center"/>
    </xf>
    <xf numFmtId="49" fontId="26" fillId="0" borderId="10" xfId="0" applyNumberFormat="1" applyFont="1" applyBorder="1" applyAlignment="1">
      <alignment horizontal="left" vertical="center"/>
    </xf>
    <xf numFmtId="0" fontId="2" fillId="0" borderId="40" xfId="0" applyFont="1" applyFill="1" applyBorder="1" applyAlignment="1">
      <alignment horizontal="center" vertical="center"/>
    </xf>
    <xf numFmtId="0" fontId="10" fillId="0" borderId="73" xfId="0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/>
    </xf>
    <xf numFmtId="0" fontId="25" fillId="2" borderId="73" xfId="0" applyFont="1" applyFill="1" applyBorder="1" applyAlignment="1">
      <alignment horizontal="right" vertical="center"/>
    </xf>
    <xf numFmtId="0" fontId="26" fillId="0" borderId="64" xfId="0" applyFont="1" applyBorder="1" applyAlignment="1">
      <alignment horizontal="left" vertical="center"/>
    </xf>
    <xf numFmtId="0" fontId="26" fillId="0" borderId="63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1" fillId="0" borderId="12" xfId="0" applyFont="1" applyBorder="1" applyAlignment="1">
      <alignment horizontal="center" vertical="top"/>
    </xf>
    <xf numFmtId="0" fontId="56" fillId="16" borderId="106" xfId="0" applyFont="1" applyFill="1" applyBorder="1" applyAlignment="1">
      <alignment horizontal="center" vertical="center"/>
    </xf>
    <xf numFmtId="0" fontId="56" fillId="16" borderId="107" xfId="0" applyFont="1" applyFill="1" applyBorder="1" applyAlignment="1">
      <alignment horizontal="center" vertical="center"/>
    </xf>
    <xf numFmtId="0" fontId="56" fillId="17" borderId="0" xfId="0" applyFont="1" applyFill="1" applyAlignment="1">
      <alignment horizontal="center" vertical="center" wrapText="1"/>
    </xf>
    <xf numFmtId="0" fontId="10" fillId="0" borderId="75" xfId="0" applyFont="1" applyBorder="1" applyAlignment="1">
      <alignment horizontal="center" vertical="center"/>
    </xf>
    <xf numFmtId="4" fontId="10" fillId="0" borderId="81" xfId="0" applyNumberFormat="1" applyFont="1" applyBorder="1" applyAlignment="1">
      <alignment horizontal="center" vertical="center"/>
    </xf>
    <xf numFmtId="4" fontId="10" fillId="0" borderId="83" xfId="0" applyNumberFormat="1" applyFont="1" applyBorder="1" applyAlignment="1">
      <alignment horizontal="center" vertical="center"/>
    </xf>
    <xf numFmtId="4" fontId="10" fillId="0" borderId="107" xfId="0" applyNumberFormat="1" applyFont="1" applyFill="1" applyBorder="1" applyAlignment="1">
      <alignment horizontal="center" vertical="center"/>
    </xf>
    <xf numFmtId="4" fontId="10" fillId="0" borderId="0" xfId="0" applyNumberFormat="1" applyFont="1" applyFill="1" applyBorder="1" applyAlignment="1">
      <alignment horizontal="center" vertical="center"/>
    </xf>
    <xf numFmtId="4" fontId="10" fillId="0" borderId="111" xfId="0" applyNumberFormat="1" applyFont="1" applyFill="1" applyBorder="1" applyAlignment="1">
      <alignment horizontal="center" vertical="center"/>
    </xf>
    <xf numFmtId="4" fontId="10" fillId="0" borderId="82" xfId="0" applyNumberFormat="1" applyFont="1" applyBorder="1" applyAlignment="1">
      <alignment horizontal="center" vertical="center"/>
    </xf>
    <xf numFmtId="0" fontId="25" fillId="2" borderId="10" xfId="0" applyFont="1" applyFill="1" applyBorder="1" applyAlignment="1">
      <alignment horizontal="right"/>
    </xf>
    <xf numFmtId="0" fontId="25" fillId="2" borderId="11" xfId="0" applyFont="1" applyFill="1" applyBorder="1" applyAlignment="1">
      <alignment horizontal="right"/>
    </xf>
    <xf numFmtId="0" fontId="25" fillId="2" borderId="19" xfId="0" applyFont="1" applyFill="1" applyBorder="1" applyAlignment="1">
      <alignment horizontal="right"/>
    </xf>
    <xf numFmtId="0" fontId="25" fillId="2" borderId="11" xfId="0" applyFont="1" applyFill="1" applyBorder="1" applyAlignment="1">
      <alignment horizontal="center"/>
    </xf>
    <xf numFmtId="0" fontId="25" fillId="2" borderId="19" xfId="0" applyFont="1" applyFill="1" applyBorder="1" applyAlignment="1">
      <alignment horizontal="center"/>
    </xf>
    <xf numFmtId="0" fontId="6" fillId="0" borderId="75" xfId="0" applyFont="1" applyFill="1" applyBorder="1" applyAlignment="1">
      <alignment horizontal="center" vertical="center"/>
    </xf>
  </cellXfs>
  <cellStyles count="6">
    <cellStyle name="Moeda" xfId="5" builtinId="4"/>
    <cellStyle name="Moeda 2" xfId="3"/>
    <cellStyle name="Moeda 3" xfId="4"/>
    <cellStyle name="Normal" xfId="0" builtinId="0"/>
    <cellStyle name="Normal 2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3</xdr:row>
      <xdr:rowOff>19050</xdr:rowOff>
    </xdr:from>
    <xdr:to>
      <xdr:col>3</xdr:col>
      <xdr:colOff>2552700</xdr:colOff>
      <xdr:row>13</xdr:row>
      <xdr:rowOff>76200</xdr:rowOff>
    </xdr:to>
    <xdr:sp macro="" textlink="">
      <xdr:nvSpPr>
        <xdr:cNvPr id="2" name="Nuvem 1"/>
        <xdr:cNvSpPr/>
      </xdr:nvSpPr>
      <xdr:spPr>
        <a:xfrm>
          <a:off x="5038725" y="695325"/>
          <a:ext cx="2133600" cy="1962150"/>
        </a:xfrm>
        <a:prstGeom prst="cloud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oneCellAnchor>
    <xdr:from>
      <xdr:col>3</xdr:col>
      <xdr:colOff>276225</xdr:colOff>
      <xdr:row>5</xdr:row>
      <xdr:rowOff>142875</xdr:rowOff>
    </xdr:from>
    <xdr:ext cx="2295525" cy="1095375"/>
    <xdr:sp macro="" textlink="">
      <xdr:nvSpPr>
        <xdr:cNvPr id="5" name="Retângulo 4"/>
        <xdr:cNvSpPr/>
      </xdr:nvSpPr>
      <xdr:spPr>
        <a:xfrm>
          <a:off x="4895850" y="1200150"/>
          <a:ext cx="2295525" cy="10953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1800" b="1" cap="none" spc="0">
              <a:ln w="19050">
                <a:solidFill>
                  <a:srgbClr val="FF0000"/>
                </a:solidFill>
                <a:prstDash val="solid"/>
                <a:miter lim="800000"/>
              </a:ln>
              <a:solidFill>
                <a:srgbClr val="FFFF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*REQUISIÇÃO</a:t>
          </a:r>
        </a:p>
        <a:p>
          <a:pPr algn="ctr"/>
          <a:r>
            <a:rPr lang="pt-BR" sz="1800" b="1" cap="none" spc="0">
              <a:ln w="19050">
                <a:solidFill>
                  <a:srgbClr val="FF0000"/>
                </a:solidFill>
                <a:prstDash val="solid"/>
                <a:miter lim="800000"/>
              </a:ln>
              <a:solidFill>
                <a:srgbClr val="FFFF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*DIGITAÇÃO</a:t>
          </a:r>
        </a:p>
        <a:p>
          <a:pPr algn="ctr"/>
          <a:r>
            <a:rPr lang="pt-BR" sz="1800" b="1" cap="none" spc="0">
              <a:ln w="19050">
                <a:solidFill>
                  <a:srgbClr val="FF0000"/>
                </a:solidFill>
                <a:prstDash val="solid"/>
                <a:miter lim="800000"/>
              </a:ln>
              <a:solidFill>
                <a:srgbClr val="FFFF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*CONVÊNIO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542926</xdr:colOff>
      <xdr:row>0</xdr:row>
      <xdr:rowOff>156222</xdr:rowOff>
    </xdr:from>
    <xdr:to>
      <xdr:col>20</xdr:col>
      <xdr:colOff>200026</xdr:colOff>
      <xdr:row>5</xdr:row>
      <xdr:rowOff>200025</xdr:rowOff>
    </xdr:to>
    <xdr:pic>
      <xdr:nvPicPr>
        <xdr:cNvPr id="3" name="Imagem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903" t="19003" r="48744" b="62786"/>
        <a:stretch/>
      </xdr:blipFill>
      <xdr:spPr>
        <a:xfrm>
          <a:off x="15020926" y="156222"/>
          <a:ext cx="5943600" cy="1491603"/>
        </a:xfrm>
        <a:prstGeom prst="rect">
          <a:avLst/>
        </a:prstGeom>
      </xdr:spPr>
    </xdr:pic>
    <xdr:clientData/>
  </xdr:twoCellAnchor>
  <xdr:twoCellAnchor editAs="oneCell">
    <xdr:from>
      <xdr:col>13</xdr:col>
      <xdr:colOff>428625</xdr:colOff>
      <xdr:row>35</xdr:row>
      <xdr:rowOff>0</xdr:rowOff>
    </xdr:from>
    <xdr:to>
      <xdr:col>20</xdr:col>
      <xdr:colOff>85725</xdr:colOff>
      <xdr:row>37</xdr:row>
      <xdr:rowOff>320028</xdr:rowOff>
    </xdr:to>
    <xdr:pic>
      <xdr:nvPicPr>
        <xdr:cNvPr id="4" name="Imagem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903" t="75287" r="48744" b="12433"/>
        <a:stretch/>
      </xdr:blipFill>
      <xdr:spPr>
        <a:xfrm>
          <a:off x="14744700" y="2133600"/>
          <a:ext cx="5943600" cy="100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2"/>
  <sheetViews>
    <sheetView workbookViewId="0">
      <selection activeCell="C15" sqref="C15"/>
    </sheetView>
  </sheetViews>
  <sheetFormatPr defaultRowHeight="12.75" x14ac:dyDescent="0.2"/>
  <cols>
    <col min="1" max="1" width="2.5703125" style="330" customWidth="1"/>
    <col min="2" max="2" width="41" style="242" customWidth="1"/>
    <col min="3" max="3" width="25.7109375" style="242" customWidth="1"/>
    <col min="4" max="4" width="39.140625" style="330" customWidth="1"/>
    <col min="5" max="5" width="19.28515625" style="330" customWidth="1"/>
    <col min="6" max="6" width="15.42578125" style="242" customWidth="1"/>
    <col min="7" max="7" width="15" style="242" customWidth="1"/>
    <col min="8" max="8" width="13.140625" style="330" customWidth="1"/>
    <col min="9" max="9" width="20.140625" style="242" customWidth="1"/>
    <col min="10" max="10" width="11.42578125" style="242" customWidth="1"/>
    <col min="11" max="11" width="10.42578125" style="242" customWidth="1"/>
    <col min="12" max="12" width="10.85546875" style="242" customWidth="1"/>
    <col min="13" max="13" width="10.140625" style="242" customWidth="1"/>
    <col min="14" max="257" width="9.140625" style="242"/>
    <col min="258" max="258" width="27.28515625" style="242" bestFit="1" customWidth="1"/>
    <col min="259" max="259" width="39" style="242" customWidth="1"/>
    <col min="260" max="260" width="12.140625" style="242" bestFit="1" customWidth="1"/>
    <col min="261" max="261" width="9.140625" style="242"/>
    <col min="262" max="262" width="33.42578125" style="242" customWidth="1"/>
    <col min="263" max="263" width="12.5703125" style="242" customWidth="1"/>
    <col min="264" max="264" width="32" style="242" customWidth="1"/>
    <col min="265" max="265" width="33.42578125" style="242" customWidth="1"/>
    <col min="266" max="513" width="9.140625" style="242"/>
    <col min="514" max="514" width="27.28515625" style="242" bestFit="1" customWidth="1"/>
    <col min="515" max="515" width="39" style="242" customWidth="1"/>
    <col min="516" max="516" width="12.140625" style="242" bestFit="1" customWidth="1"/>
    <col min="517" max="517" width="9.140625" style="242"/>
    <col min="518" max="518" width="33.42578125" style="242" customWidth="1"/>
    <col min="519" max="519" width="12.5703125" style="242" customWidth="1"/>
    <col min="520" max="520" width="32" style="242" customWidth="1"/>
    <col min="521" max="521" width="33.42578125" style="242" customWidth="1"/>
    <col min="522" max="769" width="9.140625" style="242"/>
    <col min="770" max="770" width="27.28515625" style="242" bestFit="1" customWidth="1"/>
    <col min="771" max="771" width="39" style="242" customWidth="1"/>
    <col min="772" max="772" width="12.140625" style="242" bestFit="1" customWidth="1"/>
    <col min="773" max="773" width="9.140625" style="242"/>
    <col min="774" max="774" width="33.42578125" style="242" customWidth="1"/>
    <col min="775" max="775" width="12.5703125" style="242" customWidth="1"/>
    <col min="776" max="776" width="32" style="242" customWidth="1"/>
    <col min="777" max="777" width="33.42578125" style="242" customWidth="1"/>
    <col min="778" max="1025" width="9.140625" style="242"/>
    <col min="1026" max="1026" width="27.28515625" style="242" bestFit="1" customWidth="1"/>
    <col min="1027" max="1027" width="39" style="242" customWidth="1"/>
    <col min="1028" max="1028" width="12.140625" style="242" bestFit="1" customWidth="1"/>
    <col min="1029" max="1029" width="9.140625" style="242"/>
    <col min="1030" max="1030" width="33.42578125" style="242" customWidth="1"/>
    <col min="1031" max="1031" width="12.5703125" style="242" customWidth="1"/>
    <col min="1032" max="1032" width="32" style="242" customWidth="1"/>
    <col min="1033" max="1033" width="33.42578125" style="242" customWidth="1"/>
    <col min="1034" max="1281" width="9.140625" style="242"/>
    <col min="1282" max="1282" width="27.28515625" style="242" bestFit="1" customWidth="1"/>
    <col min="1283" max="1283" width="39" style="242" customWidth="1"/>
    <col min="1284" max="1284" width="12.140625" style="242" bestFit="1" customWidth="1"/>
    <col min="1285" max="1285" width="9.140625" style="242"/>
    <col min="1286" max="1286" width="33.42578125" style="242" customWidth="1"/>
    <col min="1287" max="1287" width="12.5703125" style="242" customWidth="1"/>
    <col min="1288" max="1288" width="32" style="242" customWidth="1"/>
    <col min="1289" max="1289" width="33.42578125" style="242" customWidth="1"/>
    <col min="1290" max="1537" width="9.140625" style="242"/>
    <col min="1538" max="1538" width="27.28515625" style="242" bestFit="1" customWidth="1"/>
    <col min="1539" max="1539" width="39" style="242" customWidth="1"/>
    <col min="1540" max="1540" width="12.140625" style="242" bestFit="1" customWidth="1"/>
    <col min="1541" max="1541" width="9.140625" style="242"/>
    <col min="1542" max="1542" width="33.42578125" style="242" customWidth="1"/>
    <col min="1543" max="1543" width="12.5703125" style="242" customWidth="1"/>
    <col min="1544" max="1544" width="32" style="242" customWidth="1"/>
    <col min="1545" max="1545" width="33.42578125" style="242" customWidth="1"/>
    <col min="1546" max="1793" width="9.140625" style="242"/>
    <col min="1794" max="1794" width="27.28515625" style="242" bestFit="1" customWidth="1"/>
    <col min="1795" max="1795" width="39" style="242" customWidth="1"/>
    <col min="1796" max="1796" width="12.140625" style="242" bestFit="1" customWidth="1"/>
    <col min="1797" max="1797" width="9.140625" style="242"/>
    <col min="1798" max="1798" width="33.42578125" style="242" customWidth="1"/>
    <col min="1799" max="1799" width="12.5703125" style="242" customWidth="1"/>
    <col min="1800" max="1800" width="32" style="242" customWidth="1"/>
    <col min="1801" max="1801" width="33.42578125" style="242" customWidth="1"/>
    <col min="1802" max="2049" width="9.140625" style="242"/>
    <col min="2050" max="2050" width="27.28515625" style="242" bestFit="1" customWidth="1"/>
    <col min="2051" max="2051" width="39" style="242" customWidth="1"/>
    <col min="2052" max="2052" width="12.140625" style="242" bestFit="1" customWidth="1"/>
    <col min="2053" max="2053" width="9.140625" style="242"/>
    <col min="2054" max="2054" width="33.42578125" style="242" customWidth="1"/>
    <col min="2055" max="2055" width="12.5703125" style="242" customWidth="1"/>
    <col min="2056" max="2056" width="32" style="242" customWidth="1"/>
    <col min="2057" max="2057" width="33.42578125" style="242" customWidth="1"/>
    <col min="2058" max="2305" width="9.140625" style="242"/>
    <col min="2306" max="2306" width="27.28515625" style="242" bestFit="1" customWidth="1"/>
    <col min="2307" max="2307" width="39" style="242" customWidth="1"/>
    <col min="2308" max="2308" width="12.140625" style="242" bestFit="1" customWidth="1"/>
    <col min="2309" max="2309" width="9.140625" style="242"/>
    <col min="2310" max="2310" width="33.42578125" style="242" customWidth="1"/>
    <col min="2311" max="2311" width="12.5703125" style="242" customWidth="1"/>
    <col min="2312" max="2312" width="32" style="242" customWidth="1"/>
    <col min="2313" max="2313" width="33.42578125" style="242" customWidth="1"/>
    <col min="2314" max="2561" width="9.140625" style="242"/>
    <col min="2562" max="2562" width="27.28515625" style="242" bestFit="1" customWidth="1"/>
    <col min="2563" max="2563" width="39" style="242" customWidth="1"/>
    <col min="2564" max="2564" width="12.140625" style="242" bestFit="1" customWidth="1"/>
    <col min="2565" max="2565" width="9.140625" style="242"/>
    <col min="2566" max="2566" width="33.42578125" style="242" customWidth="1"/>
    <col min="2567" max="2567" width="12.5703125" style="242" customWidth="1"/>
    <col min="2568" max="2568" width="32" style="242" customWidth="1"/>
    <col min="2569" max="2569" width="33.42578125" style="242" customWidth="1"/>
    <col min="2570" max="2817" width="9.140625" style="242"/>
    <col min="2818" max="2818" width="27.28515625" style="242" bestFit="1" customWidth="1"/>
    <col min="2819" max="2819" width="39" style="242" customWidth="1"/>
    <col min="2820" max="2820" width="12.140625" style="242" bestFit="1" customWidth="1"/>
    <col min="2821" max="2821" width="9.140625" style="242"/>
    <col min="2822" max="2822" width="33.42578125" style="242" customWidth="1"/>
    <col min="2823" max="2823" width="12.5703125" style="242" customWidth="1"/>
    <col min="2824" max="2824" width="32" style="242" customWidth="1"/>
    <col min="2825" max="2825" width="33.42578125" style="242" customWidth="1"/>
    <col min="2826" max="3073" width="9.140625" style="242"/>
    <col min="3074" max="3074" width="27.28515625" style="242" bestFit="1" customWidth="1"/>
    <col min="3075" max="3075" width="39" style="242" customWidth="1"/>
    <col min="3076" max="3076" width="12.140625" style="242" bestFit="1" customWidth="1"/>
    <col min="3077" max="3077" width="9.140625" style="242"/>
    <col min="3078" max="3078" width="33.42578125" style="242" customWidth="1"/>
    <col min="3079" max="3079" width="12.5703125" style="242" customWidth="1"/>
    <col min="3080" max="3080" width="32" style="242" customWidth="1"/>
    <col min="3081" max="3081" width="33.42578125" style="242" customWidth="1"/>
    <col min="3082" max="3329" width="9.140625" style="242"/>
    <col min="3330" max="3330" width="27.28515625" style="242" bestFit="1" customWidth="1"/>
    <col min="3331" max="3331" width="39" style="242" customWidth="1"/>
    <col min="3332" max="3332" width="12.140625" style="242" bestFit="1" customWidth="1"/>
    <col min="3333" max="3333" width="9.140625" style="242"/>
    <col min="3334" max="3334" width="33.42578125" style="242" customWidth="1"/>
    <col min="3335" max="3335" width="12.5703125" style="242" customWidth="1"/>
    <col min="3336" max="3336" width="32" style="242" customWidth="1"/>
    <col min="3337" max="3337" width="33.42578125" style="242" customWidth="1"/>
    <col min="3338" max="3585" width="9.140625" style="242"/>
    <col min="3586" max="3586" width="27.28515625" style="242" bestFit="1" customWidth="1"/>
    <col min="3587" max="3587" width="39" style="242" customWidth="1"/>
    <col min="3588" max="3588" width="12.140625" style="242" bestFit="1" customWidth="1"/>
    <col min="3589" max="3589" width="9.140625" style="242"/>
    <col min="3590" max="3590" width="33.42578125" style="242" customWidth="1"/>
    <col min="3591" max="3591" width="12.5703125" style="242" customWidth="1"/>
    <col min="3592" max="3592" width="32" style="242" customWidth="1"/>
    <col min="3593" max="3593" width="33.42578125" style="242" customWidth="1"/>
    <col min="3594" max="3841" width="9.140625" style="242"/>
    <col min="3842" max="3842" width="27.28515625" style="242" bestFit="1" customWidth="1"/>
    <col min="3843" max="3843" width="39" style="242" customWidth="1"/>
    <col min="3844" max="3844" width="12.140625" style="242" bestFit="1" customWidth="1"/>
    <col min="3845" max="3845" width="9.140625" style="242"/>
    <col min="3846" max="3846" width="33.42578125" style="242" customWidth="1"/>
    <col min="3847" max="3847" width="12.5703125" style="242" customWidth="1"/>
    <col min="3848" max="3848" width="32" style="242" customWidth="1"/>
    <col min="3849" max="3849" width="33.42578125" style="242" customWidth="1"/>
    <col min="3850" max="4097" width="9.140625" style="242"/>
    <col min="4098" max="4098" width="27.28515625" style="242" bestFit="1" customWidth="1"/>
    <col min="4099" max="4099" width="39" style="242" customWidth="1"/>
    <col min="4100" max="4100" width="12.140625" style="242" bestFit="1" customWidth="1"/>
    <col min="4101" max="4101" width="9.140625" style="242"/>
    <col min="4102" max="4102" width="33.42578125" style="242" customWidth="1"/>
    <col min="4103" max="4103" width="12.5703125" style="242" customWidth="1"/>
    <col min="4104" max="4104" width="32" style="242" customWidth="1"/>
    <col min="4105" max="4105" width="33.42578125" style="242" customWidth="1"/>
    <col min="4106" max="4353" width="9.140625" style="242"/>
    <col min="4354" max="4354" width="27.28515625" style="242" bestFit="1" customWidth="1"/>
    <col min="4355" max="4355" width="39" style="242" customWidth="1"/>
    <col min="4356" max="4356" width="12.140625" style="242" bestFit="1" customWidth="1"/>
    <col min="4357" max="4357" width="9.140625" style="242"/>
    <col min="4358" max="4358" width="33.42578125" style="242" customWidth="1"/>
    <col min="4359" max="4359" width="12.5703125" style="242" customWidth="1"/>
    <col min="4360" max="4360" width="32" style="242" customWidth="1"/>
    <col min="4361" max="4361" width="33.42578125" style="242" customWidth="1"/>
    <col min="4362" max="4609" width="9.140625" style="242"/>
    <col min="4610" max="4610" width="27.28515625" style="242" bestFit="1" customWidth="1"/>
    <col min="4611" max="4611" width="39" style="242" customWidth="1"/>
    <col min="4612" max="4612" width="12.140625" style="242" bestFit="1" customWidth="1"/>
    <col min="4613" max="4613" width="9.140625" style="242"/>
    <col min="4614" max="4614" width="33.42578125" style="242" customWidth="1"/>
    <col min="4615" max="4615" width="12.5703125" style="242" customWidth="1"/>
    <col min="4616" max="4616" width="32" style="242" customWidth="1"/>
    <col min="4617" max="4617" width="33.42578125" style="242" customWidth="1"/>
    <col min="4618" max="4865" width="9.140625" style="242"/>
    <col min="4866" max="4866" width="27.28515625" style="242" bestFit="1" customWidth="1"/>
    <col min="4867" max="4867" width="39" style="242" customWidth="1"/>
    <col min="4868" max="4868" width="12.140625" style="242" bestFit="1" customWidth="1"/>
    <col min="4869" max="4869" width="9.140625" style="242"/>
    <col min="4870" max="4870" width="33.42578125" style="242" customWidth="1"/>
    <col min="4871" max="4871" width="12.5703125" style="242" customWidth="1"/>
    <col min="4872" max="4872" width="32" style="242" customWidth="1"/>
    <col min="4873" max="4873" width="33.42578125" style="242" customWidth="1"/>
    <col min="4874" max="5121" width="9.140625" style="242"/>
    <col min="5122" max="5122" width="27.28515625" style="242" bestFit="1" customWidth="1"/>
    <col min="5123" max="5123" width="39" style="242" customWidth="1"/>
    <col min="5124" max="5124" width="12.140625" style="242" bestFit="1" customWidth="1"/>
    <col min="5125" max="5125" width="9.140625" style="242"/>
    <col min="5126" max="5126" width="33.42578125" style="242" customWidth="1"/>
    <col min="5127" max="5127" width="12.5703125" style="242" customWidth="1"/>
    <col min="5128" max="5128" width="32" style="242" customWidth="1"/>
    <col min="5129" max="5129" width="33.42578125" style="242" customWidth="1"/>
    <col min="5130" max="5377" width="9.140625" style="242"/>
    <col min="5378" max="5378" width="27.28515625" style="242" bestFit="1" customWidth="1"/>
    <col min="5379" max="5379" width="39" style="242" customWidth="1"/>
    <col min="5380" max="5380" width="12.140625" style="242" bestFit="1" customWidth="1"/>
    <col min="5381" max="5381" width="9.140625" style="242"/>
    <col min="5382" max="5382" width="33.42578125" style="242" customWidth="1"/>
    <col min="5383" max="5383" width="12.5703125" style="242" customWidth="1"/>
    <col min="5384" max="5384" width="32" style="242" customWidth="1"/>
    <col min="5385" max="5385" width="33.42578125" style="242" customWidth="1"/>
    <col min="5386" max="5633" width="9.140625" style="242"/>
    <col min="5634" max="5634" width="27.28515625" style="242" bestFit="1" customWidth="1"/>
    <col min="5635" max="5635" width="39" style="242" customWidth="1"/>
    <col min="5636" max="5636" width="12.140625" style="242" bestFit="1" customWidth="1"/>
    <col min="5637" max="5637" width="9.140625" style="242"/>
    <col min="5638" max="5638" width="33.42578125" style="242" customWidth="1"/>
    <col min="5639" max="5639" width="12.5703125" style="242" customWidth="1"/>
    <col min="5640" max="5640" width="32" style="242" customWidth="1"/>
    <col min="5641" max="5641" width="33.42578125" style="242" customWidth="1"/>
    <col min="5642" max="5889" width="9.140625" style="242"/>
    <col min="5890" max="5890" width="27.28515625" style="242" bestFit="1" customWidth="1"/>
    <col min="5891" max="5891" width="39" style="242" customWidth="1"/>
    <col min="5892" max="5892" width="12.140625" style="242" bestFit="1" customWidth="1"/>
    <col min="5893" max="5893" width="9.140625" style="242"/>
    <col min="5894" max="5894" width="33.42578125" style="242" customWidth="1"/>
    <col min="5895" max="5895" width="12.5703125" style="242" customWidth="1"/>
    <col min="5896" max="5896" width="32" style="242" customWidth="1"/>
    <col min="5897" max="5897" width="33.42578125" style="242" customWidth="1"/>
    <col min="5898" max="6145" width="9.140625" style="242"/>
    <col min="6146" max="6146" width="27.28515625" style="242" bestFit="1" customWidth="1"/>
    <col min="6147" max="6147" width="39" style="242" customWidth="1"/>
    <col min="6148" max="6148" width="12.140625" style="242" bestFit="1" customWidth="1"/>
    <col min="6149" max="6149" width="9.140625" style="242"/>
    <col min="6150" max="6150" width="33.42578125" style="242" customWidth="1"/>
    <col min="6151" max="6151" width="12.5703125" style="242" customWidth="1"/>
    <col min="6152" max="6152" width="32" style="242" customWidth="1"/>
    <col min="6153" max="6153" width="33.42578125" style="242" customWidth="1"/>
    <col min="6154" max="6401" width="9.140625" style="242"/>
    <col min="6402" max="6402" width="27.28515625" style="242" bestFit="1" customWidth="1"/>
    <col min="6403" max="6403" width="39" style="242" customWidth="1"/>
    <col min="6404" max="6404" width="12.140625" style="242" bestFit="1" customWidth="1"/>
    <col min="6405" max="6405" width="9.140625" style="242"/>
    <col min="6406" max="6406" width="33.42578125" style="242" customWidth="1"/>
    <col min="6407" max="6407" width="12.5703125" style="242" customWidth="1"/>
    <col min="6408" max="6408" width="32" style="242" customWidth="1"/>
    <col min="6409" max="6409" width="33.42578125" style="242" customWidth="1"/>
    <col min="6410" max="6657" width="9.140625" style="242"/>
    <col min="6658" max="6658" width="27.28515625" style="242" bestFit="1" customWidth="1"/>
    <col min="6659" max="6659" width="39" style="242" customWidth="1"/>
    <col min="6660" max="6660" width="12.140625" style="242" bestFit="1" customWidth="1"/>
    <col min="6661" max="6661" width="9.140625" style="242"/>
    <col min="6662" max="6662" width="33.42578125" style="242" customWidth="1"/>
    <col min="6663" max="6663" width="12.5703125" style="242" customWidth="1"/>
    <col min="6664" max="6664" width="32" style="242" customWidth="1"/>
    <col min="6665" max="6665" width="33.42578125" style="242" customWidth="1"/>
    <col min="6666" max="6913" width="9.140625" style="242"/>
    <col min="6914" max="6914" width="27.28515625" style="242" bestFit="1" customWidth="1"/>
    <col min="6915" max="6915" width="39" style="242" customWidth="1"/>
    <col min="6916" max="6916" width="12.140625" style="242" bestFit="1" customWidth="1"/>
    <col min="6917" max="6917" width="9.140625" style="242"/>
    <col min="6918" max="6918" width="33.42578125" style="242" customWidth="1"/>
    <col min="6919" max="6919" width="12.5703125" style="242" customWidth="1"/>
    <col min="6920" max="6920" width="32" style="242" customWidth="1"/>
    <col min="6921" max="6921" width="33.42578125" style="242" customWidth="1"/>
    <col min="6922" max="7169" width="9.140625" style="242"/>
    <col min="7170" max="7170" width="27.28515625" style="242" bestFit="1" customWidth="1"/>
    <col min="7171" max="7171" width="39" style="242" customWidth="1"/>
    <col min="7172" max="7172" width="12.140625" style="242" bestFit="1" customWidth="1"/>
    <col min="7173" max="7173" width="9.140625" style="242"/>
    <col min="7174" max="7174" width="33.42578125" style="242" customWidth="1"/>
    <col min="7175" max="7175" width="12.5703125" style="242" customWidth="1"/>
    <col min="7176" max="7176" width="32" style="242" customWidth="1"/>
    <col min="7177" max="7177" width="33.42578125" style="242" customWidth="1"/>
    <col min="7178" max="7425" width="9.140625" style="242"/>
    <col min="7426" max="7426" width="27.28515625" style="242" bestFit="1" customWidth="1"/>
    <col min="7427" max="7427" width="39" style="242" customWidth="1"/>
    <col min="7428" max="7428" width="12.140625" style="242" bestFit="1" customWidth="1"/>
    <col min="7429" max="7429" width="9.140625" style="242"/>
    <col min="7430" max="7430" width="33.42578125" style="242" customWidth="1"/>
    <col min="7431" max="7431" width="12.5703125" style="242" customWidth="1"/>
    <col min="7432" max="7432" width="32" style="242" customWidth="1"/>
    <col min="7433" max="7433" width="33.42578125" style="242" customWidth="1"/>
    <col min="7434" max="7681" width="9.140625" style="242"/>
    <col min="7682" max="7682" width="27.28515625" style="242" bestFit="1" customWidth="1"/>
    <col min="7683" max="7683" width="39" style="242" customWidth="1"/>
    <col min="7684" max="7684" width="12.140625" style="242" bestFit="1" customWidth="1"/>
    <col min="7685" max="7685" width="9.140625" style="242"/>
    <col min="7686" max="7686" width="33.42578125" style="242" customWidth="1"/>
    <col min="7687" max="7687" width="12.5703125" style="242" customWidth="1"/>
    <col min="7688" max="7688" width="32" style="242" customWidth="1"/>
    <col min="7689" max="7689" width="33.42578125" style="242" customWidth="1"/>
    <col min="7690" max="7937" width="9.140625" style="242"/>
    <col min="7938" max="7938" width="27.28515625" style="242" bestFit="1" customWidth="1"/>
    <col min="7939" max="7939" width="39" style="242" customWidth="1"/>
    <col min="7940" max="7940" width="12.140625" style="242" bestFit="1" customWidth="1"/>
    <col min="7941" max="7941" width="9.140625" style="242"/>
    <col min="7942" max="7942" width="33.42578125" style="242" customWidth="1"/>
    <col min="7943" max="7943" width="12.5703125" style="242" customWidth="1"/>
    <col min="7944" max="7944" width="32" style="242" customWidth="1"/>
    <col min="7945" max="7945" width="33.42578125" style="242" customWidth="1"/>
    <col min="7946" max="8193" width="9.140625" style="242"/>
    <col min="8194" max="8194" width="27.28515625" style="242" bestFit="1" customWidth="1"/>
    <col min="8195" max="8195" width="39" style="242" customWidth="1"/>
    <col min="8196" max="8196" width="12.140625" style="242" bestFit="1" customWidth="1"/>
    <col min="8197" max="8197" width="9.140625" style="242"/>
    <col min="8198" max="8198" width="33.42578125" style="242" customWidth="1"/>
    <col min="8199" max="8199" width="12.5703125" style="242" customWidth="1"/>
    <col min="8200" max="8200" width="32" style="242" customWidth="1"/>
    <col min="8201" max="8201" width="33.42578125" style="242" customWidth="1"/>
    <col min="8202" max="8449" width="9.140625" style="242"/>
    <col min="8450" max="8450" width="27.28515625" style="242" bestFit="1" customWidth="1"/>
    <col min="8451" max="8451" width="39" style="242" customWidth="1"/>
    <col min="8452" max="8452" width="12.140625" style="242" bestFit="1" customWidth="1"/>
    <col min="8453" max="8453" width="9.140625" style="242"/>
    <col min="8454" max="8454" width="33.42578125" style="242" customWidth="1"/>
    <col min="8455" max="8455" width="12.5703125" style="242" customWidth="1"/>
    <col min="8456" max="8456" width="32" style="242" customWidth="1"/>
    <col min="8457" max="8457" width="33.42578125" style="242" customWidth="1"/>
    <col min="8458" max="8705" width="9.140625" style="242"/>
    <col min="8706" max="8706" width="27.28515625" style="242" bestFit="1" customWidth="1"/>
    <col min="8707" max="8707" width="39" style="242" customWidth="1"/>
    <col min="8708" max="8708" width="12.140625" style="242" bestFit="1" customWidth="1"/>
    <col min="8709" max="8709" width="9.140625" style="242"/>
    <col min="8710" max="8710" width="33.42578125" style="242" customWidth="1"/>
    <col min="8711" max="8711" width="12.5703125" style="242" customWidth="1"/>
    <col min="8712" max="8712" width="32" style="242" customWidth="1"/>
    <col min="8713" max="8713" width="33.42578125" style="242" customWidth="1"/>
    <col min="8714" max="8961" width="9.140625" style="242"/>
    <col min="8962" max="8962" width="27.28515625" style="242" bestFit="1" customWidth="1"/>
    <col min="8963" max="8963" width="39" style="242" customWidth="1"/>
    <col min="8964" max="8964" width="12.140625" style="242" bestFit="1" customWidth="1"/>
    <col min="8965" max="8965" width="9.140625" style="242"/>
    <col min="8966" max="8966" width="33.42578125" style="242" customWidth="1"/>
    <col min="8967" max="8967" width="12.5703125" style="242" customWidth="1"/>
    <col min="8968" max="8968" width="32" style="242" customWidth="1"/>
    <col min="8969" max="8969" width="33.42578125" style="242" customWidth="1"/>
    <col min="8970" max="9217" width="9.140625" style="242"/>
    <col min="9218" max="9218" width="27.28515625" style="242" bestFit="1" customWidth="1"/>
    <col min="9219" max="9219" width="39" style="242" customWidth="1"/>
    <col min="9220" max="9220" width="12.140625" style="242" bestFit="1" customWidth="1"/>
    <col min="9221" max="9221" width="9.140625" style="242"/>
    <col min="9222" max="9222" width="33.42578125" style="242" customWidth="1"/>
    <col min="9223" max="9223" width="12.5703125" style="242" customWidth="1"/>
    <col min="9224" max="9224" width="32" style="242" customWidth="1"/>
    <col min="9225" max="9225" width="33.42578125" style="242" customWidth="1"/>
    <col min="9226" max="9473" width="9.140625" style="242"/>
    <col min="9474" max="9474" width="27.28515625" style="242" bestFit="1" customWidth="1"/>
    <col min="9475" max="9475" width="39" style="242" customWidth="1"/>
    <col min="9476" max="9476" width="12.140625" style="242" bestFit="1" customWidth="1"/>
    <col min="9477" max="9477" width="9.140625" style="242"/>
    <col min="9478" max="9478" width="33.42578125" style="242" customWidth="1"/>
    <col min="9479" max="9479" width="12.5703125" style="242" customWidth="1"/>
    <col min="9480" max="9480" width="32" style="242" customWidth="1"/>
    <col min="9481" max="9481" width="33.42578125" style="242" customWidth="1"/>
    <col min="9482" max="9729" width="9.140625" style="242"/>
    <col min="9730" max="9730" width="27.28515625" style="242" bestFit="1" customWidth="1"/>
    <col min="9731" max="9731" width="39" style="242" customWidth="1"/>
    <col min="9732" max="9732" width="12.140625" style="242" bestFit="1" customWidth="1"/>
    <col min="9733" max="9733" width="9.140625" style="242"/>
    <col min="9734" max="9734" width="33.42578125" style="242" customWidth="1"/>
    <col min="9735" max="9735" width="12.5703125" style="242" customWidth="1"/>
    <col min="9736" max="9736" width="32" style="242" customWidth="1"/>
    <col min="9737" max="9737" width="33.42578125" style="242" customWidth="1"/>
    <col min="9738" max="9985" width="9.140625" style="242"/>
    <col min="9986" max="9986" width="27.28515625" style="242" bestFit="1" customWidth="1"/>
    <col min="9987" max="9987" width="39" style="242" customWidth="1"/>
    <col min="9988" max="9988" width="12.140625" style="242" bestFit="1" customWidth="1"/>
    <col min="9989" max="9989" width="9.140625" style="242"/>
    <col min="9990" max="9990" width="33.42578125" style="242" customWidth="1"/>
    <col min="9991" max="9991" width="12.5703125" style="242" customWidth="1"/>
    <col min="9992" max="9992" width="32" style="242" customWidth="1"/>
    <col min="9993" max="9993" width="33.42578125" style="242" customWidth="1"/>
    <col min="9994" max="10241" width="9.140625" style="242"/>
    <col min="10242" max="10242" width="27.28515625" style="242" bestFit="1" customWidth="1"/>
    <col min="10243" max="10243" width="39" style="242" customWidth="1"/>
    <col min="10244" max="10244" width="12.140625" style="242" bestFit="1" customWidth="1"/>
    <col min="10245" max="10245" width="9.140625" style="242"/>
    <col min="10246" max="10246" width="33.42578125" style="242" customWidth="1"/>
    <col min="10247" max="10247" width="12.5703125" style="242" customWidth="1"/>
    <col min="10248" max="10248" width="32" style="242" customWidth="1"/>
    <col min="10249" max="10249" width="33.42578125" style="242" customWidth="1"/>
    <col min="10250" max="10497" width="9.140625" style="242"/>
    <col min="10498" max="10498" width="27.28515625" style="242" bestFit="1" customWidth="1"/>
    <col min="10499" max="10499" width="39" style="242" customWidth="1"/>
    <col min="10500" max="10500" width="12.140625" style="242" bestFit="1" customWidth="1"/>
    <col min="10501" max="10501" width="9.140625" style="242"/>
    <col min="10502" max="10502" width="33.42578125" style="242" customWidth="1"/>
    <col min="10503" max="10503" width="12.5703125" style="242" customWidth="1"/>
    <col min="10504" max="10504" width="32" style="242" customWidth="1"/>
    <col min="10505" max="10505" width="33.42578125" style="242" customWidth="1"/>
    <col min="10506" max="10753" width="9.140625" style="242"/>
    <col min="10754" max="10754" width="27.28515625" style="242" bestFit="1" customWidth="1"/>
    <col min="10755" max="10755" width="39" style="242" customWidth="1"/>
    <col min="10756" max="10756" width="12.140625" style="242" bestFit="1" customWidth="1"/>
    <col min="10757" max="10757" width="9.140625" style="242"/>
    <col min="10758" max="10758" width="33.42578125" style="242" customWidth="1"/>
    <col min="10759" max="10759" width="12.5703125" style="242" customWidth="1"/>
    <col min="10760" max="10760" width="32" style="242" customWidth="1"/>
    <col min="10761" max="10761" width="33.42578125" style="242" customWidth="1"/>
    <col min="10762" max="11009" width="9.140625" style="242"/>
    <col min="11010" max="11010" width="27.28515625" style="242" bestFit="1" customWidth="1"/>
    <col min="11011" max="11011" width="39" style="242" customWidth="1"/>
    <col min="11012" max="11012" width="12.140625" style="242" bestFit="1" customWidth="1"/>
    <col min="11013" max="11013" width="9.140625" style="242"/>
    <col min="11014" max="11014" width="33.42578125" style="242" customWidth="1"/>
    <col min="11015" max="11015" width="12.5703125" style="242" customWidth="1"/>
    <col min="11016" max="11016" width="32" style="242" customWidth="1"/>
    <col min="11017" max="11017" width="33.42578125" style="242" customWidth="1"/>
    <col min="11018" max="11265" width="9.140625" style="242"/>
    <col min="11266" max="11266" width="27.28515625" style="242" bestFit="1" customWidth="1"/>
    <col min="11267" max="11267" width="39" style="242" customWidth="1"/>
    <col min="11268" max="11268" width="12.140625" style="242" bestFit="1" customWidth="1"/>
    <col min="11269" max="11269" width="9.140625" style="242"/>
    <col min="11270" max="11270" width="33.42578125" style="242" customWidth="1"/>
    <col min="11271" max="11271" width="12.5703125" style="242" customWidth="1"/>
    <col min="11272" max="11272" width="32" style="242" customWidth="1"/>
    <col min="11273" max="11273" width="33.42578125" style="242" customWidth="1"/>
    <col min="11274" max="11521" width="9.140625" style="242"/>
    <col min="11522" max="11522" width="27.28515625" style="242" bestFit="1" customWidth="1"/>
    <col min="11523" max="11523" width="39" style="242" customWidth="1"/>
    <col min="11524" max="11524" width="12.140625" style="242" bestFit="1" customWidth="1"/>
    <col min="11525" max="11525" width="9.140625" style="242"/>
    <col min="11526" max="11526" width="33.42578125" style="242" customWidth="1"/>
    <col min="11527" max="11527" width="12.5703125" style="242" customWidth="1"/>
    <col min="11528" max="11528" width="32" style="242" customWidth="1"/>
    <col min="11529" max="11529" width="33.42578125" style="242" customWidth="1"/>
    <col min="11530" max="11777" width="9.140625" style="242"/>
    <col min="11778" max="11778" width="27.28515625" style="242" bestFit="1" customWidth="1"/>
    <col min="11779" max="11779" width="39" style="242" customWidth="1"/>
    <col min="11780" max="11780" width="12.140625" style="242" bestFit="1" customWidth="1"/>
    <col min="11781" max="11781" width="9.140625" style="242"/>
    <col min="11782" max="11782" width="33.42578125" style="242" customWidth="1"/>
    <col min="11783" max="11783" width="12.5703125" style="242" customWidth="1"/>
    <col min="11784" max="11784" width="32" style="242" customWidth="1"/>
    <col min="11785" max="11785" width="33.42578125" style="242" customWidth="1"/>
    <col min="11786" max="12033" width="9.140625" style="242"/>
    <col min="12034" max="12034" width="27.28515625" style="242" bestFit="1" customWidth="1"/>
    <col min="12035" max="12035" width="39" style="242" customWidth="1"/>
    <col min="12036" max="12036" width="12.140625" style="242" bestFit="1" customWidth="1"/>
    <col min="12037" max="12037" width="9.140625" style="242"/>
    <col min="12038" max="12038" width="33.42578125" style="242" customWidth="1"/>
    <col min="12039" max="12039" width="12.5703125" style="242" customWidth="1"/>
    <col min="12040" max="12040" width="32" style="242" customWidth="1"/>
    <col min="12041" max="12041" width="33.42578125" style="242" customWidth="1"/>
    <col min="12042" max="12289" width="9.140625" style="242"/>
    <col min="12290" max="12290" width="27.28515625" style="242" bestFit="1" customWidth="1"/>
    <col min="12291" max="12291" width="39" style="242" customWidth="1"/>
    <col min="12292" max="12292" width="12.140625" style="242" bestFit="1" customWidth="1"/>
    <col min="12293" max="12293" width="9.140625" style="242"/>
    <col min="12294" max="12294" width="33.42578125" style="242" customWidth="1"/>
    <col min="12295" max="12295" width="12.5703125" style="242" customWidth="1"/>
    <col min="12296" max="12296" width="32" style="242" customWidth="1"/>
    <col min="12297" max="12297" width="33.42578125" style="242" customWidth="1"/>
    <col min="12298" max="12545" width="9.140625" style="242"/>
    <col min="12546" max="12546" width="27.28515625" style="242" bestFit="1" customWidth="1"/>
    <col min="12547" max="12547" width="39" style="242" customWidth="1"/>
    <col min="12548" max="12548" width="12.140625" style="242" bestFit="1" customWidth="1"/>
    <col min="12549" max="12549" width="9.140625" style="242"/>
    <col min="12550" max="12550" width="33.42578125" style="242" customWidth="1"/>
    <col min="12551" max="12551" width="12.5703125" style="242" customWidth="1"/>
    <col min="12552" max="12552" width="32" style="242" customWidth="1"/>
    <col min="12553" max="12553" width="33.42578125" style="242" customWidth="1"/>
    <col min="12554" max="12801" width="9.140625" style="242"/>
    <col min="12802" max="12802" width="27.28515625" style="242" bestFit="1" customWidth="1"/>
    <col min="12803" max="12803" width="39" style="242" customWidth="1"/>
    <col min="12804" max="12804" width="12.140625" style="242" bestFit="1" customWidth="1"/>
    <col min="12805" max="12805" width="9.140625" style="242"/>
    <col min="12806" max="12806" width="33.42578125" style="242" customWidth="1"/>
    <col min="12807" max="12807" width="12.5703125" style="242" customWidth="1"/>
    <col min="12808" max="12808" width="32" style="242" customWidth="1"/>
    <col min="12809" max="12809" width="33.42578125" style="242" customWidth="1"/>
    <col min="12810" max="13057" width="9.140625" style="242"/>
    <col min="13058" max="13058" width="27.28515625" style="242" bestFit="1" customWidth="1"/>
    <col min="13059" max="13059" width="39" style="242" customWidth="1"/>
    <col min="13060" max="13060" width="12.140625" style="242" bestFit="1" customWidth="1"/>
    <col min="13061" max="13061" width="9.140625" style="242"/>
    <col min="13062" max="13062" width="33.42578125" style="242" customWidth="1"/>
    <col min="13063" max="13063" width="12.5703125" style="242" customWidth="1"/>
    <col min="13064" max="13064" width="32" style="242" customWidth="1"/>
    <col min="13065" max="13065" width="33.42578125" style="242" customWidth="1"/>
    <col min="13066" max="13313" width="9.140625" style="242"/>
    <col min="13314" max="13314" width="27.28515625" style="242" bestFit="1" customWidth="1"/>
    <col min="13315" max="13315" width="39" style="242" customWidth="1"/>
    <col min="13316" max="13316" width="12.140625" style="242" bestFit="1" customWidth="1"/>
    <col min="13317" max="13317" width="9.140625" style="242"/>
    <col min="13318" max="13318" width="33.42578125" style="242" customWidth="1"/>
    <col min="13319" max="13319" width="12.5703125" style="242" customWidth="1"/>
    <col min="13320" max="13320" width="32" style="242" customWidth="1"/>
    <col min="13321" max="13321" width="33.42578125" style="242" customWidth="1"/>
    <col min="13322" max="13569" width="9.140625" style="242"/>
    <col min="13570" max="13570" width="27.28515625" style="242" bestFit="1" customWidth="1"/>
    <col min="13571" max="13571" width="39" style="242" customWidth="1"/>
    <col min="13572" max="13572" width="12.140625" style="242" bestFit="1" customWidth="1"/>
    <col min="13573" max="13573" width="9.140625" style="242"/>
    <col min="13574" max="13574" width="33.42578125" style="242" customWidth="1"/>
    <col min="13575" max="13575" width="12.5703125" style="242" customWidth="1"/>
    <col min="13576" max="13576" width="32" style="242" customWidth="1"/>
    <col min="13577" max="13577" width="33.42578125" style="242" customWidth="1"/>
    <col min="13578" max="13825" width="9.140625" style="242"/>
    <col min="13826" max="13826" width="27.28515625" style="242" bestFit="1" customWidth="1"/>
    <col min="13827" max="13827" width="39" style="242" customWidth="1"/>
    <col min="13828" max="13828" width="12.140625" style="242" bestFit="1" customWidth="1"/>
    <col min="13829" max="13829" width="9.140625" style="242"/>
    <col min="13830" max="13830" width="33.42578125" style="242" customWidth="1"/>
    <col min="13831" max="13831" width="12.5703125" style="242" customWidth="1"/>
    <col min="13832" max="13832" width="32" style="242" customWidth="1"/>
    <col min="13833" max="13833" width="33.42578125" style="242" customWidth="1"/>
    <col min="13834" max="14081" width="9.140625" style="242"/>
    <col min="14082" max="14082" width="27.28515625" style="242" bestFit="1" customWidth="1"/>
    <col min="14083" max="14083" width="39" style="242" customWidth="1"/>
    <col min="14084" max="14084" width="12.140625" style="242" bestFit="1" customWidth="1"/>
    <col min="14085" max="14085" width="9.140625" style="242"/>
    <col min="14086" max="14086" width="33.42578125" style="242" customWidth="1"/>
    <col min="14087" max="14087" width="12.5703125" style="242" customWidth="1"/>
    <col min="14088" max="14088" width="32" style="242" customWidth="1"/>
    <col min="14089" max="14089" width="33.42578125" style="242" customWidth="1"/>
    <col min="14090" max="14337" width="9.140625" style="242"/>
    <col min="14338" max="14338" width="27.28515625" style="242" bestFit="1" customWidth="1"/>
    <col min="14339" max="14339" width="39" style="242" customWidth="1"/>
    <col min="14340" max="14340" width="12.140625" style="242" bestFit="1" customWidth="1"/>
    <col min="14341" max="14341" width="9.140625" style="242"/>
    <col min="14342" max="14342" width="33.42578125" style="242" customWidth="1"/>
    <col min="14343" max="14343" width="12.5703125" style="242" customWidth="1"/>
    <col min="14344" max="14344" width="32" style="242" customWidth="1"/>
    <col min="14345" max="14345" width="33.42578125" style="242" customWidth="1"/>
    <col min="14346" max="14593" width="9.140625" style="242"/>
    <col min="14594" max="14594" width="27.28515625" style="242" bestFit="1" customWidth="1"/>
    <col min="14595" max="14595" width="39" style="242" customWidth="1"/>
    <col min="14596" max="14596" width="12.140625" style="242" bestFit="1" customWidth="1"/>
    <col min="14597" max="14597" width="9.140625" style="242"/>
    <col min="14598" max="14598" width="33.42578125" style="242" customWidth="1"/>
    <col min="14599" max="14599" width="12.5703125" style="242" customWidth="1"/>
    <col min="14600" max="14600" width="32" style="242" customWidth="1"/>
    <col min="14601" max="14601" width="33.42578125" style="242" customWidth="1"/>
    <col min="14602" max="14849" width="9.140625" style="242"/>
    <col min="14850" max="14850" width="27.28515625" style="242" bestFit="1" customWidth="1"/>
    <col min="14851" max="14851" width="39" style="242" customWidth="1"/>
    <col min="14852" max="14852" width="12.140625" style="242" bestFit="1" customWidth="1"/>
    <col min="14853" max="14853" width="9.140625" style="242"/>
    <col min="14854" max="14854" width="33.42578125" style="242" customWidth="1"/>
    <col min="14855" max="14855" width="12.5703125" style="242" customWidth="1"/>
    <col min="14856" max="14856" width="32" style="242" customWidth="1"/>
    <col min="14857" max="14857" width="33.42578125" style="242" customWidth="1"/>
    <col min="14858" max="15105" width="9.140625" style="242"/>
    <col min="15106" max="15106" width="27.28515625" style="242" bestFit="1" customWidth="1"/>
    <col min="15107" max="15107" width="39" style="242" customWidth="1"/>
    <col min="15108" max="15108" width="12.140625" style="242" bestFit="1" customWidth="1"/>
    <col min="15109" max="15109" width="9.140625" style="242"/>
    <col min="15110" max="15110" width="33.42578125" style="242" customWidth="1"/>
    <col min="15111" max="15111" width="12.5703125" style="242" customWidth="1"/>
    <col min="15112" max="15112" width="32" style="242" customWidth="1"/>
    <col min="15113" max="15113" width="33.42578125" style="242" customWidth="1"/>
    <col min="15114" max="15361" width="9.140625" style="242"/>
    <col min="15362" max="15362" width="27.28515625" style="242" bestFit="1" customWidth="1"/>
    <col min="15363" max="15363" width="39" style="242" customWidth="1"/>
    <col min="15364" max="15364" width="12.140625" style="242" bestFit="1" customWidth="1"/>
    <col min="15365" max="15365" width="9.140625" style="242"/>
    <col min="15366" max="15366" width="33.42578125" style="242" customWidth="1"/>
    <col min="15367" max="15367" width="12.5703125" style="242" customWidth="1"/>
    <col min="15368" max="15368" width="32" style="242" customWidth="1"/>
    <col min="15369" max="15369" width="33.42578125" style="242" customWidth="1"/>
    <col min="15370" max="15617" width="9.140625" style="242"/>
    <col min="15618" max="15618" width="27.28515625" style="242" bestFit="1" customWidth="1"/>
    <col min="15619" max="15619" width="39" style="242" customWidth="1"/>
    <col min="15620" max="15620" width="12.140625" style="242" bestFit="1" customWidth="1"/>
    <col min="15621" max="15621" width="9.140625" style="242"/>
    <col min="15622" max="15622" width="33.42578125" style="242" customWidth="1"/>
    <col min="15623" max="15623" width="12.5703125" style="242" customWidth="1"/>
    <col min="15624" max="15624" width="32" style="242" customWidth="1"/>
    <col min="15625" max="15625" width="33.42578125" style="242" customWidth="1"/>
    <col min="15626" max="15873" width="9.140625" style="242"/>
    <col min="15874" max="15874" width="27.28515625" style="242" bestFit="1" customWidth="1"/>
    <col min="15875" max="15875" width="39" style="242" customWidth="1"/>
    <col min="15876" max="15876" width="12.140625" style="242" bestFit="1" customWidth="1"/>
    <col min="15877" max="15877" width="9.140625" style="242"/>
    <col min="15878" max="15878" width="33.42578125" style="242" customWidth="1"/>
    <col min="15879" max="15879" width="12.5703125" style="242" customWidth="1"/>
    <col min="15880" max="15880" width="32" style="242" customWidth="1"/>
    <col min="15881" max="15881" width="33.42578125" style="242" customWidth="1"/>
    <col min="15882" max="16129" width="9.140625" style="242"/>
    <col min="16130" max="16130" width="27.28515625" style="242" bestFit="1" customWidth="1"/>
    <col min="16131" max="16131" width="39" style="242" customWidth="1"/>
    <col min="16132" max="16132" width="12.140625" style="242" bestFit="1" customWidth="1"/>
    <col min="16133" max="16133" width="9.140625" style="242"/>
    <col min="16134" max="16134" width="33.42578125" style="242" customWidth="1"/>
    <col min="16135" max="16135" width="12.5703125" style="242" customWidth="1"/>
    <col min="16136" max="16136" width="32" style="242" customWidth="1"/>
    <col min="16137" max="16137" width="33.42578125" style="242" customWidth="1"/>
    <col min="16138" max="16384" width="9.140625" style="242"/>
  </cols>
  <sheetData>
    <row r="1" spans="1:9" ht="19.5" x14ac:dyDescent="0.3">
      <c r="A1" s="791" t="s">
        <v>440</v>
      </c>
      <c r="B1" s="791"/>
      <c r="C1" s="791"/>
      <c r="D1" s="791"/>
      <c r="E1" s="791"/>
      <c r="F1" s="791"/>
      <c r="G1" s="791"/>
    </row>
    <row r="2" spans="1:9" ht="19.5" x14ac:dyDescent="0.3">
      <c r="B2" s="793" t="s">
        <v>441</v>
      </c>
      <c r="C2" s="793"/>
      <c r="D2" s="793"/>
      <c r="E2" s="793"/>
      <c r="F2" s="793"/>
      <c r="H2" s="792" t="s">
        <v>333</v>
      </c>
      <c r="I2" s="792"/>
    </row>
    <row r="3" spans="1:9" ht="14.25" x14ac:dyDescent="0.3">
      <c r="E3" s="459" t="s">
        <v>444</v>
      </c>
      <c r="F3" s="460"/>
      <c r="G3" s="461"/>
      <c r="H3" s="461"/>
    </row>
    <row r="4" spans="1:9" ht="15" customHeight="1" x14ac:dyDescent="0.3">
      <c r="A4" s="771" t="s">
        <v>436</v>
      </c>
      <c r="B4" s="772"/>
      <c r="C4" s="773"/>
      <c r="D4" s="359"/>
      <c r="E4" s="459" t="s">
        <v>443</v>
      </c>
      <c r="F4" s="460"/>
      <c r="G4" s="461"/>
      <c r="H4" s="461"/>
    </row>
    <row r="5" spans="1:9" ht="15" customHeight="1" x14ac:dyDescent="0.25">
      <c r="A5" s="512">
        <v>1</v>
      </c>
      <c r="B5" s="358" t="s">
        <v>324</v>
      </c>
      <c r="C5" s="451" t="s">
        <v>539</v>
      </c>
      <c r="D5" s="360"/>
      <c r="E5" s="794" t="s">
        <v>442</v>
      </c>
      <c r="F5" s="794"/>
      <c r="G5" s="794"/>
      <c r="H5" s="794"/>
    </row>
    <row r="6" spans="1:9" ht="15" customHeight="1" x14ac:dyDescent="0.25">
      <c r="A6" s="513">
        <v>2</v>
      </c>
      <c r="B6" s="244" t="s">
        <v>28</v>
      </c>
      <c r="C6" s="583">
        <v>195.65</v>
      </c>
      <c r="D6" s="360"/>
      <c r="E6" s="794"/>
      <c r="F6" s="794"/>
      <c r="G6" s="794"/>
      <c r="H6" s="794"/>
    </row>
    <row r="7" spans="1:9" ht="15" customHeight="1" x14ac:dyDescent="0.3">
      <c r="A7" s="513">
        <v>3</v>
      </c>
      <c r="B7" s="244" t="s">
        <v>323</v>
      </c>
      <c r="C7" s="575">
        <v>1722</v>
      </c>
      <c r="D7" s="361"/>
      <c r="E7" s="459" t="s">
        <v>451</v>
      </c>
      <c r="F7" s="461"/>
      <c r="G7" s="461"/>
      <c r="H7" s="461"/>
    </row>
    <row r="8" spans="1:9" ht="15" customHeight="1" x14ac:dyDescent="0.25">
      <c r="A8" s="513">
        <v>4</v>
      </c>
      <c r="B8" s="244" t="s">
        <v>321</v>
      </c>
      <c r="C8" s="647" t="str">
        <f>E17</f>
        <v>NOTA FISCAL</v>
      </c>
      <c r="D8" s="360"/>
      <c r="F8" s="330"/>
      <c r="H8" s="242"/>
    </row>
    <row r="9" spans="1:9" ht="15" customHeight="1" x14ac:dyDescent="0.25">
      <c r="A9" s="513">
        <v>5</v>
      </c>
      <c r="B9" s="244" t="s">
        <v>107</v>
      </c>
      <c r="C9" s="632" t="str">
        <f>B52</f>
        <v>T.E.F. RODRIGUES COMÉRCIO DE COMBUSTÍVEL LTDA</v>
      </c>
      <c r="D9" s="360"/>
      <c r="E9" s="456" t="s">
        <v>323</v>
      </c>
      <c r="F9" s="330"/>
      <c r="H9" s="242"/>
    </row>
    <row r="10" spans="1:9" ht="15" customHeight="1" x14ac:dyDescent="0.25">
      <c r="A10" s="513">
        <v>6</v>
      </c>
      <c r="B10" s="244" t="s">
        <v>322</v>
      </c>
      <c r="C10" s="453" t="s">
        <v>540</v>
      </c>
      <c r="D10" s="360"/>
      <c r="E10" s="123" t="s">
        <v>325</v>
      </c>
      <c r="F10" s="330"/>
      <c r="H10" s="781" t="s">
        <v>446</v>
      </c>
      <c r="I10" s="781"/>
    </row>
    <row r="11" spans="1:9" ht="15" customHeight="1" x14ac:dyDescent="0.25">
      <c r="A11" s="513">
        <v>7</v>
      </c>
      <c r="B11" s="244" t="s">
        <v>114</v>
      </c>
      <c r="C11" s="453" t="s">
        <v>541</v>
      </c>
      <c r="D11" s="362"/>
      <c r="E11" s="123" t="s">
        <v>330</v>
      </c>
      <c r="F11" s="330"/>
      <c r="H11" s="781"/>
      <c r="I11" s="781"/>
    </row>
    <row r="12" spans="1:9" ht="15" customHeight="1" x14ac:dyDescent="0.25">
      <c r="A12" s="513"/>
      <c r="B12" s="782" t="s">
        <v>73</v>
      </c>
      <c r="C12" s="783"/>
      <c r="D12" s="363"/>
      <c r="E12" s="123" t="s">
        <v>331</v>
      </c>
      <c r="F12" s="330"/>
      <c r="H12" s="781"/>
      <c r="I12" s="781"/>
    </row>
    <row r="13" spans="1:9" ht="15" customHeight="1" x14ac:dyDescent="0.25">
      <c r="A13" s="513"/>
      <c r="B13" s="244" t="s">
        <v>447</v>
      </c>
      <c r="C13" s="467"/>
      <c r="D13" s="363"/>
      <c r="E13" s="457" t="s">
        <v>321</v>
      </c>
      <c r="F13" s="330"/>
      <c r="H13" s="242"/>
    </row>
    <row r="14" spans="1:9" ht="15" customHeight="1" x14ac:dyDescent="0.25">
      <c r="A14" s="513"/>
      <c r="B14" s="244"/>
      <c r="C14" s="454"/>
      <c r="D14" s="363"/>
      <c r="E14" s="458" t="s">
        <v>184</v>
      </c>
      <c r="F14" s="330"/>
      <c r="G14" s="648" t="s">
        <v>528</v>
      </c>
      <c r="H14" s="242"/>
    </row>
    <row r="15" spans="1:9" ht="21" customHeight="1" x14ac:dyDescent="0.25">
      <c r="A15" s="514">
        <v>8</v>
      </c>
      <c r="B15" s="500" t="s">
        <v>326</v>
      </c>
      <c r="C15" s="501">
        <v>42489</v>
      </c>
      <c r="D15" s="360"/>
      <c r="E15" s="458" t="s">
        <v>115</v>
      </c>
      <c r="F15" s="330"/>
      <c r="H15" s="242"/>
    </row>
    <row r="16" spans="1:9" ht="22.5" customHeight="1" x14ac:dyDescent="0.25">
      <c r="A16" s="513"/>
      <c r="B16" s="456" t="s">
        <v>320</v>
      </c>
      <c r="C16" s="501">
        <v>42489</v>
      </c>
      <c r="D16" s="494"/>
      <c r="E16" s="458" t="s">
        <v>529</v>
      </c>
      <c r="F16" s="330"/>
      <c r="H16" s="242"/>
    </row>
    <row r="17" spans="1:14" ht="15" customHeight="1" x14ac:dyDescent="0.25">
      <c r="A17" s="513"/>
      <c r="B17" s="244"/>
      <c r="C17" s="455"/>
      <c r="D17" s="360"/>
      <c r="E17" s="452" t="s">
        <v>129</v>
      </c>
      <c r="F17" s="330"/>
      <c r="H17" s="242"/>
    </row>
    <row r="18" spans="1:14" ht="15" customHeight="1" x14ac:dyDescent="0.25">
      <c r="A18" s="513"/>
      <c r="B18" s="774" t="s">
        <v>438</v>
      </c>
      <c r="C18" s="775"/>
      <c r="D18" s="360"/>
      <c r="E18" s="458" t="s">
        <v>113</v>
      </c>
      <c r="F18" s="330"/>
      <c r="H18" s="242"/>
    </row>
    <row r="19" spans="1:14" ht="15" customHeight="1" x14ac:dyDescent="0.25">
      <c r="A19" s="515"/>
      <c r="B19" s="778" t="s">
        <v>439</v>
      </c>
      <c r="C19" s="779"/>
      <c r="D19" s="359"/>
      <c r="E19" s="458" t="s">
        <v>538</v>
      </c>
      <c r="F19" s="330"/>
      <c r="H19" s="242"/>
      <c r="I19" s="330"/>
      <c r="J19" s="330"/>
      <c r="K19" s="330"/>
      <c r="L19" s="330"/>
      <c r="M19" s="330"/>
    </row>
    <row r="20" spans="1:14" ht="15" customHeight="1" x14ac:dyDescent="0.25">
      <c r="A20" s="359"/>
      <c r="B20" s="330"/>
      <c r="D20" s="359"/>
      <c r="E20" s="243"/>
      <c r="F20" s="330"/>
      <c r="G20" s="330"/>
      <c r="I20" s="330"/>
      <c r="J20" s="330"/>
      <c r="K20" s="330"/>
      <c r="L20" s="330"/>
      <c r="M20" s="330"/>
    </row>
    <row r="21" spans="1:14" ht="15" customHeight="1" x14ac:dyDescent="0.25">
      <c r="B21" s="776" t="s">
        <v>437</v>
      </c>
      <c r="C21" s="777"/>
      <c r="D21" s="777"/>
      <c r="E21" s="777"/>
      <c r="F21" s="777"/>
      <c r="G21" s="777"/>
      <c r="H21" s="777"/>
      <c r="I21" s="780" t="s">
        <v>445</v>
      </c>
      <c r="J21" s="780"/>
      <c r="K21" s="449"/>
      <c r="L21" s="449"/>
      <c r="M21" s="449"/>
      <c r="N21" s="450"/>
    </row>
    <row r="22" spans="1:14" ht="27" x14ac:dyDescent="0.2">
      <c r="B22" s="324" t="s">
        <v>107</v>
      </c>
      <c r="C22" s="324" t="s">
        <v>136</v>
      </c>
      <c r="D22" s="324" t="s">
        <v>180</v>
      </c>
      <c r="E22" s="324" t="s">
        <v>137</v>
      </c>
      <c r="F22" s="325" t="s">
        <v>139</v>
      </c>
      <c r="G22" s="326" t="s">
        <v>106</v>
      </c>
      <c r="H22" s="326" t="s">
        <v>140</v>
      </c>
      <c r="I22" s="327" t="s">
        <v>141</v>
      </c>
      <c r="J22" s="326" t="s">
        <v>142</v>
      </c>
      <c r="K22" s="328" t="s">
        <v>143</v>
      </c>
      <c r="L22" s="329" t="s">
        <v>144</v>
      </c>
      <c r="M22" s="329" t="s">
        <v>145</v>
      </c>
      <c r="N22" s="324" t="s">
        <v>138</v>
      </c>
    </row>
    <row r="23" spans="1:14" s="123" customFormat="1" ht="24.75" customHeight="1" x14ac:dyDescent="0.2">
      <c r="A23" s="495"/>
      <c r="B23" s="502" t="str">
        <f>C9</f>
        <v>T.E.F. RODRIGUES COMÉRCIO DE COMBUSTÍVEL LTDA</v>
      </c>
      <c r="C23" s="333" t="str">
        <f>C30</f>
        <v>47.424.653/0082-80</v>
      </c>
      <c r="D23" s="333" t="str">
        <f>D30</f>
        <v>MATERIAL DE LIMPEZA E PRODUTOS DE HIGIENIZAÇÃO</v>
      </c>
      <c r="E23" s="502" t="str">
        <f>C8</f>
        <v>NOTA FISCAL</v>
      </c>
      <c r="F23" s="503" t="str">
        <f>C10</f>
        <v>478</v>
      </c>
      <c r="G23" s="504">
        <f>C16</f>
        <v>42489</v>
      </c>
      <c r="H23" s="504">
        <f>C15</f>
        <v>42489</v>
      </c>
      <c r="I23" s="502">
        <f>C7</f>
        <v>1722</v>
      </c>
      <c r="J23" s="505">
        <f>H23</f>
        <v>42489</v>
      </c>
      <c r="K23" s="506">
        <f>C6</f>
        <v>195.65</v>
      </c>
      <c r="L23" s="506"/>
      <c r="M23" s="506">
        <f>K23+L23</f>
        <v>195.65</v>
      </c>
      <c r="N23" s="502">
        <f>C13</f>
        <v>0</v>
      </c>
    </row>
    <row r="24" spans="1:14" ht="36.75" customHeight="1" thickBot="1" x14ac:dyDescent="0.25">
      <c r="B24" s="330"/>
      <c r="C24" s="330"/>
      <c r="F24" s="330"/>
      <c r="G24" s="368"/>
      <c r="H24" s="368"/>
      <c r="I24" s="330"/>
      <c r="J24" s="330"/>
      <c r="K24" s="330"/>
      <c r="L24" s="330"/>
      <c r="M24" s="330"/>
      <c r="N24" s="330"/>
    </row>
    <row r="25" spans="1:14" ht="18.75" customHeight="1" thickBot="1" x14ac:dyDescent="0.25">
      <c r="B25" s="323" t="s">
        <v>107</v>
      </c>
      <c r="C25" s="323" t="s">
        <v>136</v>
      </c>
      <c r="D25" s="324" t="s">
        <v>180</v>
      </c>
      <c r="E25" s="324" t="s">
        <v>137</v>
      </c>
      <c r="G25" s="803" t="s">
        <v>179</v>
      </c>
      <c r="H25" s="804"/>
      <c r="I25" s="804"/>
      <c r="J25" s="804"/>
      <c r="K25" s="804"/>
      <c r="L25" s="804"/>
      <c r="M25" s="805"/>
    </row>
    <row r="26" spans="1:14" ht="15" customHeight="1" thickBot="1" x14ac:dyDescent="0.25">
      <c r="A26" s="330">
        <v>1</v>
      </c>
      <c r="B26" s="488" t="s">
        <v>452</v>
      </c>
      <c r="C26" s="364"/>
      <c r="D26" s="364"/>
      <c r="E26" s="364"/>
      <c r="G26" s="795" t="s">
        <v>146</v>
      </c>
      <c r="H26" s="796"/>
      <c r="I26" s="797" t="s">
        <v>153</v>
      </c>
      <c r="J26" s="798"/>
      <c r="K26" s="769" t="s">
        <v>167</v>
      </c>
      <c r="L26" s="770"/>
      <c r="M26" s="770"/>
    </row>
    <row r="27" spans="1:14" ht="15" customHeight="1" x14ac:dyDescent="0.2">
      <c r="B27" s="365" t="s">
        <v>224</v>
      </c>
      <c r="C27" s="364" t="s">
        <v>225</v>
      </c>
      <c r="D27" s="364" t="s">
        <v>226</v>
      </c>
      <c r="E27" s="364" t="s">
        <v>129</v>
      </c>
      <c r="G27" s="806" t="s">
        <v>147</v>
      </c>
      <c r="H27" s="807"/>
      <c r="I27" s="786" t="s">
        <v>154</v>
      </c>
      <c r="J27" s="787"/>
      <c r="K27" s="799" t="s">
        <v>168</v>
      </c>
      <c r="L27" s="800"/>
      <c r="M27" s="801"/>
    </row>
    <row r="28" spans="1:14" ht="15" customHeight="1" x14ac:dyDescent="0.2">
      <c r="B28" s="365" t="s">
        <v>243</v>
      </c>
      <c r="C28" s="364" t="s">
        <v>244</v>
      </c>
      <c r="D28" s="364" t="s">
        <v>227</v>
      </c>
      <c r="E28" s="364" t="s">
        <v>129</v>
      </c>
      <c r="G28" s="806" t="s">
        <v>148</v>
      </c>
      <c r="H28" s="807"/>
      <c r="I28" s="786" t="s">
        <v>155</v>
      </c>
      <c r="J28" s="787"/>
      <c r="K28" s="788" t="s">
        <v>169</v>
      </c>
      <c r="L28" s="789"/>
      <c r="M28" s="790"/>
    </row>
    <row r="29" spans="1:14" ht="15" customHeight="1" x14ac:dyDescent="0.2">
      <c r="B29" s="365" t="s">
        <v>241</v>
      </c>
      <c r="C29" s="364" t="s">
        <v>242</v>
      </c>
      <c r="D29" s="364" t="s">
        <v>228</v>
      </c>
      <c r="E29" s="364" t="s">
        <v>129</v>
      </c>
      <c r="G29" s="806" t="s">
        <v>149</v>
      </c>
      <c r="H29" s="807"/>
      <c r="I29" s="786" t="s">
        <v>156</v>
      </c>
      <c r="J29" s="787"/>
      <c r="K29" s="788" t="s">
        <v>170</v>
      </c>
      <c r="L29" s="789"/>
      <c r="M29" s="790"/>
    </row>
    <row r="30" spans="1:14" ht="15" customHeight="1" x14ac:dyDescent="0.2">
      <c r="B30" s="365" t="s">
        <v>512</v>
      </c>
      <c r="C30" s="364" t="s">
        <v>533</v>
      </c>
      <c r="D30" s="364" t="s">
        <v>226</v>
      </c>
      <c r="E30" s="364" t="s">
        <v>129</v>
      </c>
      <c r="G30" s="806" t="s">
        <v>150</v>
      </c>
      <c r="H30" s="807"/>
      <c r="I30" s="786" t="s">
        <v>157</v>
      </c>
      <c r="J30" s="787"/>
      <c r="K30" s="788" t="s">
        <v>171</v>
      </c>
      <c r="L30" s="789"/>
      <c r="M30" s="790"/>
    </row>
    <row r="31" spans="1:14" ht="19.5" customHeight="1" x14ac:dyDescent="0.2">
      <c r="B31" s="365" t="s">
        <v>255</v>
      </c>
      <c r="C31" s="364" t="s">
        <v>256</v>
      </c>
      <c r="D31" s="364" t="s">
        <v>456</v>
      </c>
      <c r="E31" s="475" t="s">
        <v>129</v>
      </c>
      <c r="G31" s="806" t="s">
        <v>151</v>
      </c>
      <c r="H31" s="807"/>
      <c r="I31" s="784" t="s">
        <v>158</v>
      </c>
      <c r="J31" s="785"/>
      <c r="K31" s="788" t="s">
        <v>172</v>
      </c>
      <c r="L31" s="789"/>
      <c r="M31" s="790"/>
    </row>
    <row r="32" spans="1:14" ht="15" customHeight="1" thickBot="1" x14ac:dyDescent="0.25">
      <c r="B32" s="487" t="s">
        <v>453</v>
      </c>
      <c r="C32" s="473"/>
      <c r="D32" s="474"/>
      <c r="E32" s="444"/>
      <c r="G32" s="808" t="s">
        <v>152</v>
      </c>
      <c r="H32" s="809"/>
      <c r="I32" s="784" t="s">
        <v>159</v>
      </c>
      <c r="J32" s="785"/>
      <c r="K32" s="788" t="s">
        <v>173</v>
      </c>
      <c r="L32" s="789"/>
      <c r="M32" s="790"/>
    </row>
    <row r="33" spans="2:13" ht="17.25" customHeight="1" x14ac:dyDescent="0.2">
      <c r="B33" s="477" t="s">
        <v>206</v>
      </c>
      <c r="C33" s="478" t="s">
        <v>207</v>
      </c>
      <c r="D33" s="444" t="s">
        <v>205</v>
      </c>
      <c r="E33" s="444" t="s">
        <v>184</v>
      </c>
      <c r="G33" s="371"/>
      <c r="H33" s="370"/>
      <c r="I33" s="784" t="s">
        <v>160</v>
      </c>
      <c r="J33" s="785"/>
      <c r="K33" s="788" t="s">
        <v>174</v>
      </c>
      <c r="L33" s="789"/>
      <c r="M33" s="790"/>
    </row>
    <row r="34" spans="2:13" ht="15" customHeight="1" x14ac:dyDescent="0.2">
      <c r="B34" s="469" t="s">
        <v>245</v>
      </c>
      <c r="C34" s="444" t="s">
        <v>246</v>
      </c>
      <c r="D34" s="444" t="s">
        <v>205</v>
      </c>
      <c r="E34" s="444" t="s">
        <v>184</v>
      </c>
      <c r="G34" s="371"/>
      <c r="H34" s="370"/>
      <c r="I34" s="784" t="s">
        <v>161</v>
      </c>
      <c r="J34" s="785"/>
      <c r="K34" s="788" t="s">
        <v>175</v>
      </c>
      <c r="L34" s="789"/>
      <c r="M34" s="790"/>
    </row>
    <row r="35" spans="2:13" ht="15" customHeight="1" x14ac:dyDescent="0.2">
      <c r="B35" s="469" t="s">
        <v>203</v>
      </c>
      <c r="C35" s="444" t="s">
        <v>204</v>
      </c>
      <c r="D35" s="444" t="s">
        <v>205</v>
      </c>
      <c r="E35" s="444" t="s">
        <v>184</v>
      </c>
      <c r="G35" s="371"/>
      <c r="H35" s="370"/>
      <c r="I35" s="784" t="s">
        <v>162</v>
      </c>
      <c r="J35" s="785"/>
      <c r="K35" s="788" t="s">
        <v>176</v>
      </c>
      <c r="L35" s="789"/>
      <c r="M35" s="790"/>
    </row>
    <row r="36" spans="2:13" ht="15" customHeight="1" x14ac:dyDescent="0.2">
      <c r="B36" s="469" t="s">
        <v>259</v>
      </c>
      <c r="C36" s="444" t="s">
        <v>260</v>
      </c>
      <c r="D36" s="470" t="s">
        <v>205</v>
      </c>
      <c r="E36" s="444" t="s">
        <v>184</v>
      </c>
      <c r="G36" s="371"/>
      <c r="H36" s="370"/>
      <c r="I36" s="786" t="s">
        <v>163</v>
      </c>
      <c r="J36" s="787"/>
      <c r="K36" s="788" t="s">
        <v>177</v>
      </c>
      <c r="L36" s="789"/>
      <c r="M36" s="790"/>
    </row>
    <row r="37" spans="2:13" ht="15" customHeight="1" thickBot="1" x14ac:dyDescent="0.25">
      <c r="B37" s="488" t="s">
        <v>454</v>
      </c>
      <c r="C37" s="364"/>
      <c r="D37" s="364"/>
      <c r="E37" s="364"/>
      <c r="G37" s="371"/>
      <c r="H37" s="370"/>
      <c r="I37" s="786" t="s">
        <v>164</v>
      </c>
      <c r="J37" s="787"/>
      <c r="K37" s="766" t="s">
        <v>178</v>
      </c>
      <c r="L37" s="767"/>
      <c r="M37" s="768"/>
    </row>
    <row r="38" spans="2:13" ht="19.5" customHeight="1" x14ac:dyDescent="0.2">
      <c r="B38" s="365" t="s">
        <v>181</v>
      </c>
      <c r="C38" s="364" t="s">
        <v>182</v>
      </c>
      <c r="D38" s="364" t="s">
        <v>183</v>
      </c>
      <c r="E38" s="364" t="s">
        <v>184</v>
      </c>
      <c r="G38" s="371"/>
      <c r="H38" s="370"/>
      <c r="I38" s="786" t="s">
        <v>165</v>
      </c>
      <c r="J38" s="787"/>
      <c r="K38" s="369"/>
      <c r="L38" s="369"/>
      <c r="M38" s="369"/>
    </row>
    <row r="39" spans="2:13" ht="15" customHeight="1" x14ac:dyDescent="0.2">
      <c r="B39" s="365" t="s">
        <v>198</v>
      </c>
      <c r="C39" s="364" t="s">
        <v>200</v>
      </c>
      <c r="D39" s="364" t="s">
        <v>201</v>
      </c>
      <c r="E39" s="364" t="s">
        <v>202</v>
      </c>
      <c r="G39" s="371"/>
      <c r="H39" s="370"/>
      <c r="I39" s="786" t="s">
        <v>166</v>
      </c>
      <c r="J39" s="787"/>
      <c r="K39" s="369"/>
      <c r="L39" s="369"/>
      <c r="M39" s="369"/>
    </row>
    <row r="40" spans="2:13" ht="15" customHeight="1" x14ac:dyDescent="0.2">
      <c r="B40" s="365" t="s">
        <v>198</v>
      </c>
      <c r="C40" s="364" t="s">
        <v>200</v>
      </c>
      <c r="D40" s="364" t="s">
        <v>199</v>
      </c>
      <c r="E40" s="468" t="s">
        <v>261</v>
      </c>
      <c r="G40" s="490"/>
      <c r="H40" s="490"/>
      <c r="I40" s="490"/>
      <c r="J40" s="490"/>
      <c r="K40" s="491"/>
      <c r="L40" s="491"/>
      <c r="M40" s="491"/>
    </row>
    <row r="41" spans="2:13" ht="15" customHeight="1" x14ac:dyDescent="0.2">
      <c r="B41" s="365" t="s">
        <v>211</v>
      </c>
      <c r="C41" s="364" t="s">
        <v>212</v>
      </c>
      <c r="D41" s="468" t="s">
        <v>187</v>
      </c>
      <c r="E41" s="364" t="s">
        <v>129</v>
      </c>
      <c r="G41" s="490"/>
      <c r="H41" s="490"/>
      <c r="I41" s="490"/>
      <c r="J41" s="490"/>
      <c r="K41" s="491"/>
      <c r="L41" s="491"/>
      <c r="M41" s="491"/>
    </row>
    <row r="42" spans="2:13" ht="15" customHeight="1" x14ac:dyDescent="0.2">
      <c r="B42" s="476" t="s">
        <v>191</v>
      </c>
      <c r="C42" s="364" t="s">
        <v>192</v>
      </c>
      <c r="D42" s="364" t="s">
        <v>193</v>
      </c>
      <c r="E42" s="364" t="s">
        <v>194</v>
      </c>
      <c r="G42" s="490"/>
      <c r="H42" s="490"/>
      <c r="I42" s="490"/>
      <c r="J42" s="490"/>
      <c r="K42" s="491"/>
      <c r="L42" s="491"/>
      <c r="M42" s="491"/>
    </row>
    <row r="43" spans="2:13" ht="15" customHeight="1" x14ac:dyDescent="0.2">
      <c r="B43" s="365" t="s">
        <v>537</v>
      </c>
      <c r="C43" s="364" t="s">
        <v>536</v>
      </c>
      <c r="D43" s="364" t="s">
        <v>329</v>
      </c>
      <c r="E43" s="364" t="s">
        <v>184</v>
      </c>
      <c r="G43" s="490"/>
      <c r="H43" s="490"/>
      <c r="I43" s="490"/>
      <c r="J43" s="490"/>
      <c r="K43" s="491"/>
      <c r="L43" s="491"/>
      <c r="M43" s="491"/>
    </row>
    <row r="44" spans="2:13" ht="15" customHeight="1" x14ac:dyDescent="0.2">
      <c r="B44" s="365" t="s">
        <v>247</v>
      </c>
      <c r="C44" s="482" t="s">
        <v>248</v>
      </c>
      <c r="D44" s="364" t="s">
        <v>240</v>
      </c>
      <c r="E44" s="364" t="s">
        <v>249</v>
      </c>
      <c r="G44" s="490"/>
      <c r="H44" s="490"/>
      <c r="I44" s="490"/>
      <c r="J44" s="490"/>
      <c r="K44" s="491"/>
      <c r="L44" s="491"/>
      <c r="M44" s="491"/>
    </row>
    <row r="45" spans="2:13" ht="15" customHeight="1" x14ac:dyDescent="0.2">
      <c r="B45" s="479" t="s">
        <v>208</v>
      </c>
      <c r="C45" s="480" t="s">
        <v>209</v>
      </c>
      <c r="D45" s="364" t="s">
        <v>210</v>
      </c>
      <c r="E45" s="364" t="s">
        <v>129</v>
      </c>
      <c r="G45" s="490"/>
      <c r="H45" s="490"/>
      <c r="I45" s="490"/>
      <c r="J45" s="490"/>
      <c r="K45" s="491"/>
      <c r="L45" s="491"/>
      <c r="M45" s="491"/>
    </row>
    <row r="46" spans="2:13" ht="15" customHeight="1" x14ac:dyDescent="0.2">
      <c r="B46" s="365" t="s">
        <v>298</v>
      </c>
      <c r="C46" s="468" t="s">
        <v>299</v>
      </c>
      <c r="D46" s="481" t="s">
        <v>300</v>
      </c>
      <c r="E46" s="364" t="s">
        <v>129</v>
      </c>
      <c r="G46" s="490"/>
      <c r="H46" s="490"/>
      <c r="I46" s="490"/>
      <c r="J46" s="490"/>
      <c r="K46" s="491"/>
      <c r="L46" s="491"/>
      <c r="M46" s="491"/>
    </row>
    <row r="47" spans="2:13" ht="15" customHeight="1" x14ac:dyDescent="0.2">
      <c r="B47" s="476" t="s">
        <v>195</v>
      </c>
      <c r="C47" s="364" t="s">
        <v>196</v>
      </c>
      <c r="D47" s="364" t="s">
        <v>197</v>
      </c>
      <c r="E47" s="364" t="s">
        <v>184</v>
      </c>
      <c r="G47" s="490"/>
      <c r="H47" s="490"/>
      <c r="I47" s="490"/>
      <c r="J47" s="490"/>
      <c r="K47" s="491"/>
      <c r="L47" s="491"/>
      <c r="M47" s="491"/>
    </row>
    <row r="48" spans="2:13" ht="15" customHeight="1" x14ac:dyDescent="0.2">
      <c r="B48" s="365" t="s">
        <v>250</v>
      </c>
      <c r="C48" s="468" t="s">
        <v>251</v>
      </c>
      <c r="D48" s="468" t="s">
        <v>252</v>
      </c>
      <c r="E48" s="364" t="s">
        <v>534</v>
      </c>
      <c r="G48" s="490"/>
      <c r="H48" s="490"/>
      <c r="I48" s="490"/>
      <c r="J48" s="490"/>
      <c r="K48" s="491"/>
      <c r="L48" s="491"/>
      <c r="M48" s="491"/>
    </row>
    <row r="49" spans="2:13" ht="15" customHeight="1" x14ac:dyDescent="0.2">
      <c r="B49" s="365" t="s">
        <v>250</v>
      </c>
      <c r="C49" s="468" t="s">
        <v>251</v>
      </c>
      <c r="D49" s="468" t="s">
        <v>240</v>
      </c>
      <c r="E49" s="364" t="s">
        <v>254</v>
      </c>
      <c r="G49" s="490"/>
      <c r="H49" s="490"/>
      <c r="I49" s="490"/>
      <c r="J49" s="490"/>
      <c r="K49" s="491"/>
      <c r="L49" s="491"/>
      <c r="M49" s="491"/>
    </row>
    <row r="50" spans="2:13" ht="15" customHeight="1" x14ac:dyDescent="0.2">
      <c r="B50" s="365" t="s">
        <v>257</v>
      </c>
      <c r="C50" s="480" t="s">
        <v>258</v>
      </c>
      <c r="D50" s="364" t="s">
        <v>227</v>
      </c>
      <c r="E50" s="364" t="s">
        <v>129</v>
      </c>
      <c r="G50" s="490"/>
      <c r="H50" s="490"/>
      <c r="I50" s="490"/>
      <c r="J50" s="490"/>
      <c r="K50" s="491"/>
      <c r="L50" s="491"/>
      <c r="M50" s="491"/>
    </row>
    <row r="51" spans="2:13" ht="15" customHeight="1" x14ac:dyDescent="0.2">
      <c r="B51" s="365" t="s">
        <v>531</v>
      </c>
      <c r="C51" s="480"/>
      <c r="D51" s="364"/>
      <c r="E51" s="364"/>
      <c r="G51" s="490"/>
      <c r="H51" s="490"/>
      <c r="I51" s="490"/>
      <c r="J51" s="490"/>
      <c r="K51" s="491"/>
      <c r="L51" s="491"/>
      <c r="M51" s="491"/>
    </row>
    <row r="52" spans="2:13" ht="15" customHeight="1" x14ac:dyDescent="0.2">
      <c r="B52" s="365" t="s">
        <v>188</v>
      </c>
      <c r="C52" s="364" t="s">
        <v>189</v>
      </c>
      <c r="D52" s="364" t="s">
        <v>190</v>
      </c>
      <c r="E52" s="364" t="s">
        <v>129</v>
      </c>
      <c r="G52" s="490"/>
      <c r="H52" s="490"/>
      <c r="I52" s="490"/>
      <c r="J52" s="490"/>
      <c r="K52" s="491"/>
      <c r="L52" s="491"/>
      <c r="M52" s="491"/>
    </row>
    <row r="53" spans="2:13" ht="15" customHeight="1" x14ac:dyDescent="0.25">
      <c r="B53" s="489" t="s">
        <v>455</v>
      </c>
      <c r="C53" s="483"/>
      <c r="D53" s="483"/>
      <c r="E53" s="483"/>
      <c r="G53" s="490"/>
      <c r="H53" s="490"/>
      <c r="I53" s="490"/>
      <c r="J53" s="490"/>
      <c r="K53" s="491"/>
      <c r="L53" s="491"/>
      <c r="M53" s="491"/>
    </row>
    <row r="54" spans="2:13" ht="15" customHeight="1" x14ac:dyDescent="0.2">
      <c r="B54" s="472" t="s">
        <v>308</v>
      </c>
      <c r="C54" s="473" t="s">
        <v>309</v>
      </c>
      <c r="D54" s="474" t="s">
        <v>310</v>
      </c>
      <c r="E54" s="444" t="s">
        <v>129</v>
      </c>
      <c r="G54" s="492"/>
      <c r="H54" s="493"/>
      <c r="I54" s="492"/>
      <c r="J54" s="492"/>
      <c r="K54" s="492"/>
      <c r="L54" s="492"/>
      <c r="M54" s="492"/>
    </row>
    <row r="55" spans="2:13" ht="15" customHeight="1" x14ac:dyDescent="0.2">
      <c r="B55" s="469" t="s">
        <v>303</v>
      </c>
      <c r="C55" s="478" t="s">
        <v>304</v>
      </c>
      <c r="D55" s="484" t="s">
        <v>221</v>
      </c>
      <c r="E55" s="485" t="s">
        <v>129</v>
      </c>
      <c r="G55" s="492"/>
      <c r="H55" s="493"/>
      <c r="I55" s="492"/>
      <c r="J55" s="492"/>
      <c r="K55" s="492"/>
      <c r="L55" s="492"/>
      <c r="M55" s="492"/>
    </row>
    <row r="56" spans="2:13" ht="15" customHeight="1" x14ac:dyDescent="0.2">
      <c r="B56" s="469" t="s">
        <v>532</v>
      </c>
      <c r="C56" s="478"/>
      <c r="D56" s="484"/>
      <c r="E56" s="485" t="s">
        <v>129</v>
      </c>
      <c r="G56" s="492"/>
      <c r="H56" s="493"/>
      <c r="I56" s="492"/>
      <c r="J56" s="492"/>
      <c r="K56" s="492"/>
      <c r="L56" s="492"/>
      <c r="M56" s="492"/>
    </row>
    <row r="57" spans="2:13" ht="15" customHeight="1" x14ac:dyDescent="0.2">
      <c r="B57" s="469" t="s">
        <v>213</v>
      </c>
      <c r="C57" s="444" t="s">
        <v>214</v>
      </c>
      <c r="D57" s="470" t="s">
        <v>215</v>
      </c>
      <c r="E57" s="444" t="s">
        <v>129</v>
      </c>
      <c r="G57" s="492"/>
      <c r="H57" s="493"/>
      <c r="I57" s="492"/>
      <c r="J57" s="492"/>
      <c r="K57" s="492"/>
      <c r="L57" s="492"/>
      <c r="M57" s="492"/>
    </row>
    <row r="58" spans="2:13" ht="15" customHeight="1" x14ac:dyDescent="0.2">
      <c r="B58" s="469" t="s">
        <v>185</v>
      </c>
      <c r="C58" s="486" t="s">
        <v>186</v>
      </c>
      <c r="D58" s="444" t="s">
        <v>187</v>
      </c>
      <c r="E58" s="444" t="s">
        <v>129</v>
      </c>
      <c r="G58" s="492"/>
      <c r="H58" s="493"/>
      <c r="I58" s="492"/>
      <c r="J58" s="492"/>
      <c r="K58" s="492"/>
      <c r="L58" s="492"/>
      <c r="M58" s="492"/>
    </row>
    <row r="59" spans="2:13" ht="15" customHeight="1" x14ac:dyDescent="0.2">
      <c r="B59" s="469" t="s">
        <v>233</v>
      </c>
      <c r="C59" s="444" t="s">
        <v>234</v>
      </c>
      <c r="D59" s="470" t="s">
        <v>215</v>
      </c>
      <c r="E59" s="444" t="s">
        <v>129</v>
      </c>
      <c r="G59" s="492"/>
      <c r="H59" s="493"/>
      <c r="I59" s="492"/>
      <c r="J59" s="492"/>
      <c r="K59" s="492"/>
      <c r="L59" s="492"/>
      <c r="M59" s="492"/>
    </row>
    <row r="60" spans="2:13" ht="24" customHeight="1" x14ac:dyDescent="0.2">
      <c r="B60" s="469" t="s">
        <v>230</v>
      </c>
      <c r="C60" s="444" t="s">
        <v>231</v>
      </c>
      <c r="D60" s="470" t="s">
        <v>232</v>
      </c>
      <c r="E60" s="444" t="s">
        <v>129</v>
      </c>
    </row>
    <row r="61" spans="2:13" ht="15" customHeight="1" x14ac:dyDescent="0.2">
      <c r="B61" s="469" t="s">
        <v>235</v>
      </c>
      <c r="C61" s="444" t="s">
        <v>236</v>
      </c>
      <c r="D61" s="470" t="s">
        <v>218</v>
      </c>
      <c r="E61" s="444" t="s">
        <v>129</v>
      </c>
    </row>
    <row r="62" spans="2:13" ht="15" customHeight="1" x14ac:dyDescent="0.2">
      <c r="B62" s="469" t="s">
        <v>222</v>
      </c>
      <c r="C62" s="444" t="s">
        <v>223</v>
      </c>
      <c r="D62" s="471" t="s">
        <v>218</v>
      </c>
      <c r="E62" s="444" t="s">
        <v>129</v>
      </c>
    </row>
    <row r="63" spans="2:13" ht="15" customHeight="1" x14ac:dyDescent="0.2">
      <c r="B63" s="469" t="s">
        <v>222</v>
      </c>
      <c r="C63" s="444" t="s">
        <v>223</v>
      </c>
      <c r="D63" s="471" t="s">
        <v>218</v>
      </c>
      <c r="E63" s="444" t="s">
        <v>129</v>
      </c>
    </row>
    <row r="64" spans="2:13" ht="15" customHeight="1" x14ac:dyDescent="0.25">
      <c r="B64" s="632"/>
      <c r="C64" s="333"/>
      <c r="D64" s="333"/>
      <c r="E64" s="339"/>
    </row>
    <row r="65" spans="2:13" ht="15" customHeight="1" x14ac:dyDescent="0.2">
      <c r="D65" s="242"/>
      <c r="E65" s="242"/>
    </row>
    <row r="66" spans="2:13" ht="15" customHeight="1" x14ac:dyDescent="0.2">
      <c r="D66" s="242"/>
      <c r="E66" s="242"/>
    </row>
    <row r="67" spans="2:13" ht="15" customHeight="1" x14ac:dyDescent="0.2">
      <c r="D67" s="242"/>
      <c r="E67" s="242"/>
    </row>
    <row r="68" spans="2:13" ht="24.75" customHeight="1" x14ac:dyDescent="0.2">
      <c r="D68" s="242"/>
      <c r="E68" s="242"/>
      <c r="G68" s="372"/>
      <c r="H68" s="372"/>
      <c r="I68" s="370"/>
      <c r="J68" s="370"/>
      <c r="K68" s="369"/>
      <c r="L68" s="369"/>
      <c r="M68" s="369"/>
    </row>
    <row r="69" spans="2:13" ht="24" customHeight="1" x14ac:dyDescent="0.2">
      <c r="D69" s="242"/>
      <c r="E69" s="242"/>
      <c r="G69" s="368"/>
      <c r="H69" s="368"/>
      <c r="I69" s="330"/>
      <c r="J69" s="330"/>
      <c r="K69" s="330"/>
      <c r="L69" s="330"/>
      <c r="M69" s="330"/>
    </row>
    <row r="70" spans="2:13" ht="15" customHeight="1" x14ac:dyDescent="0.2">
      <c r="D70" s="242"/>
      <c r="E70" s="242"/>
      <c r="G70" s="368" t="s">
        <v>448</v>
      </c>
      <c r="H70" s="368" t="s">
        <v>449</v>
      </c>
      <c r="I70" s="330"/>
      <c r="J70" s="330"/>
      <c r="K70" s="330"/>
      <c r="L70" s="330"/>
      <c r="M70" s="330"/>
    </row>
    <row r="71" spans="2:13" ht="15" customHeight="1" x14ac:dyDescent="0.2">
      <c r="D71" s="242"/>
      <c r="E71" s="242"/>
      <c r="G71" s="368"/>
      <c r="H71" s="368"/>
      <c r="I71" s="330"/>
      <c r="J71" s="330"/>
      <c r="K71" s="330"/>
      <c r="L71" s="330"/>
      <c r="M71" s="330"/>
    </row>
    <row r="72" spans="2:13" ht="15" customHeight="1" x14ac:dyDescent="0.2">
      <c r="D72" s="242"/>
      <c r="E72" s="242"/>
      <c r="G72" s="368"/>
      <c r="H72" s="368"/>
      <c r="I72" s="330"/>
      <c r="J72" s="330"/>
      <c r="K72" s="330"/>
      <c r="L72" s="330"/>
      <c r="M72" s="330"/>
    </row>
    <row r="73" spans="2:13" ht="15" customHeight="1" x14ac:dyDescent="0.2">
      <c r="B73" s="332"/>
      <c r="C73" s="336"/>
      <c r="D73" s="344"/>
      <c r="E73" s="333"/>
      <c r="G73" s="368"/>
      <c r="H73" s="368"/>
      <c r="I73" s="330"/>
      <c r="J73" s="330"/>
      <c r="K73" s="330"/>
      <c r="L73" s="330"/>
      <c r="M73" s="330"/>
    </row>
    <row r="74" spans="2:13" ht="15" customHeight="1" x14ac:dyDescent="0.2">
      <c r="B74" s="332" t="s">
        <v>216</v>
      </c>
      <c r="C74" s="337" t="s">
        <v>217</v>
      </c>
      <c r="D74" s="336" t="s">
        <v>218</v>
      </c>
      <c r="E74" s="333" t="s">
        <v>129</v>
      </c>
      <c r="G74" s="368"/>
      <c r="H74" s="368"/>
      <c r="I74" s="330"/>
      <c r="J74" s="330"/>
      <c r="K74" s="330"/>
      <c r="L74" s="330"/>
      <c r="M74" s="330"/>
    </row>
    <row r="75" spans="2:13" ht="15" customHeight="1" x14ac:dyDescent="0.2">
      <c r="D75" s="242"/>
      <c r="E75" s="242"/>
      <c r="G75" s="368"/>
      <c r="H75" s="368"/>
      <c r="I75" s="330"/>
      <c r="J75" s="330"/>
      <c r="K75" s="330"/>
      <c r="L75" s="330"/>
      <c r="M75" s="330"/>
    </row>
    <row r="76" spans="2:13" ht="15" customHeight="1" x14ac:dyDescent="0.2">
      <c r="B76" s="332"/>
      <c r="C76" s="333"/>
      <c r="D76" s="333"/>
      <c r="E76" s="333"/>
      <c r="G76" s="368"/>
      <c r="H76" s="368"/>
      <c r="I76" s="330"/>
      <c r="J76" s="330"/>
      <c r="K76" s="330"/>
      <c r="L76" s="330"/>
      <c r="M76" s="330"/>
    </row>
    <row r="77" spans="2:13" ht="15" customHeight="1" x14ac:dyDescent="0.2">
      <c r="D77" s="242"/>
      <c r="E77" s="242"/>
      <c r="G77" s="368"/>
      <c r="H77" s="368"/>
      <c r="I77" s="330"/>
      <c r="J77" s="330"/>
      <c r="K77" s="330"/>
      <c r="L77" s="330"/>
      <c r="M77" s="330"/>
    </row>
    <row r="78" spans="2:13" ht="15" customHeight="1" x14ac:dyDescent="0.2">
      <c r="B78" s="332" t="s">
        <v>237</v>
      </c>
      <c r="C78" s="333" t="s">
        <v>238</v>
      </c>
      <c r="D78" s="336" t="s">
        <v>229</v>
      </c>
      <c r="E78" s="333" t="s">
        <v>129</v>
      </c>
      <c r="G78" s="368"/>
      <c r="H78" s="368"/>
      <c r="I78" s="330"/>
      <c r="J78" s="330"/>
      <c r="K78" s="330"/>
      <c r="L78" s="330"/>
      <c r="M78" s="330"/>
    </row>
    <row r="79" spans="2:13" ht="15" customHeight="1" x14ac:dyDescent="0.2">
      <c r="B79" s="355" t="s">
        <v>219</v>
      </c>
      <c r="C79" s="356" t="s">
        <v>220</v>
      </c>
      <c r="D79" s="357" t="s">
        <v>221</v>
      </c>
      <c r="E79" s="338" t="s">
        <v>129</v>
      </c>
      <c r="G79" s="368"/>
      <c r="H79" s="368"/>
      <c r="I79" s="330"/>
      <c r="J79" s="330"/>
      <c r="K79" s="330"/>
      <c r="L79" s="330"/>
      <c r="M79" s="330"/>
    </row>
    <row r="80" spans="2:13" ht="15" customHeight="1" x14ac:dyDescent="0.25">
      <c r="B80" s="245"/>
      <c r="C80" s="330"/>
      <c r="G80" s="368"/>
      <c r="H80" s="368"/>
      <c r="I80" s="330"/>
      <c r="J80" s="330"/>
      <c r="K80" s="330"/>
      <c r="L80" s="330"/>
      <c r="M80" s="330"/>
    </row>
    <row r="81" spans="2:8" ht="24.95" customHeight="1" x14ac:dyDescent="0.2">
      <c r="G81" s="366"/>
      <c r="H81" s="368"/>
    </row>
    <row r="82" spans="2:8" ht="24.95" customHeight="1" x14ac:dyDescent="0.2">
      <c r="B82" s="802" t="s">
        <v>305</v>
      </c>
      <c r="C82" s="802"/>
      <c r="D82" s="802"/>
      <c r="E82" s="802"/>
      <c r="G82" s="366"/>
      <c r="H82" s="368"/>
    </row>
    <row r="83" spans="2:8" ht="24.95" customHeight="1" x14ac:dyDescent="0.2">
      <c r="B83" s="349" t="s">
        <v>295</v>
      </c>
      <c r="C83" s="350" t="s">
        <v>306</v>
      </c>
      <c r="D83" s="351" t="s">
        <v>240</v>
      </c>
      <c r="E83" s="351" t="s">
        <v>307</v>
      </c>
      <c r="G83" s="366"/>
      <c r="H83" s="368"/>
    </row>
    <row r="84" spans="2:8" ht="24.95" customHeight="1" x14ac:dyDescent="0.2">
      <c r="B84" s="349" t="s">
        <v>301</v>
      </c>
      <c r="C84" s="334" t="s">
        <v>302</v>
      </c>
      <c r="D84" s="351" t="s">
        <v>240</v>
      </c>
      <c r="E84" s="351" t="s">
        <v>307</v>
      </c>
      <c r="G84" s="366"/>
      <c r="H84" s="367"/>
    </row>
    <row r="85" spans="2:8" ht="24.95" customHeight="1" x14ac:dyDescent="0.2">
      <c r="B85" s="332" t="s">
        <v>265</v>
      </c>
      <c r="C85" s="333" t="s">
        <v>266</v>
      </c>
      <c r="D85" s="333" t="s">
        <v>240</v>
      </c>
      <c r="E85" s="351" t="s">
        <v>307</v>
      </c>
      <c r="G85" s="366"/>
      <c r="H85" s="367"/>
    </row>
    <row r="86" spans="2:8" ht="24.95" customHeight="1" x14ac:dyDescent="0.2">
      <c r="B86" s="349" t="s">
        <v>262</v>
      </c>
      <c r="C86" s="333" t="s">
        <v>263</v>
      </c>
      <c r="D86" s="351" t="s">
        <v>240</v>
      </c>
      <c r="E86" s="351" t="s">
        <v>307</v>
      </c>
      <c r="G86" s="366"/>
      <c r="H86" s="367"/>
    </row>
    <row r="87" spans="2:8" ht="24.95" customHeight="1" x14ac:dyDescent="0.2">
      <c r="B87" s="349" t="s">
        <v>269</v>
      </c>
      <c r="C87" s="333" t="s">
        <v>270</v>
      </c>
      <c r="D87" s="351" t="s">
        <v>240</v>
      </c>
      <c r="E87" s="351" t="s">
        <v>307</v>
      </c>
      <c r="G87" s="366"/>
      <c r="H87" s="367"/>
    </row>
    <row r="88" spans="2:8" ht="22.5" x14ac:dyDescent="0.2">
      <c r="B88" s="349" t="s">
        <v>267</v>
      </c>
      <c r="C88" s="335" t="s">
        <v>268</v>
      </c>
      <c r="D88" s="351" t="s">
        <v>240</v>
      </c>
      <c r="E88" s="351" t="s">
        <v>307</v>
      </c>
      <c r="G88" s="366"/>
      <c r="H88" s="367"/>
    </row>
    <row r="89" spans="2:8" ht="22.5" x14ac:dyDescent="0.2">
      <c r="B89" s="349" t="s">
        <v>271</v>
      </c>
      <c r="C89" s="340" t="s">
        <v>272</v>
      </c>
      <c r="D89" s="351" t="s">
        <v>240</v>
      </c>
      <c r="E89" s="351" t="s">
        <v>307</v>
      </c>
      <c r="G89" s="366"/>
      <c r="H89" s="367"/>
    </row>
    <row r="90" spans="2:8" ht="21" customHeight="1" x14ac:dyDescent="0.2">
      <c r="B90" s="349" t="s">
        <v>293</v>
      </c>
      <c r="C90" s="333" t="s">
        <v>294</v>
      </c>
      <c r="D90" s="351" t="s">
        <v>240</v>
      </c>
      <c r="E90" s="351" t="s">
        <v>307</v>
      </c>
      <c r="G90" s="366"/>
      <c r="H90" s="367"/>
    </row>
    <row r="91" spans="2:8" ht="22.5" x14ac:dyDescent="0.2">
      <c r="B91" s="349" t="s">
        <v>291</v>
      </c>
      <c r="C91" s="335" t="s">
        <v>292</v>
      </c>
      <c r="D91" s="351" t="s">
        <v>240</v>
      </c>
      <c r="E91" s="351" t="s">
        <v>307</v>
      </c>
      <c r="G91" s="366"/>
      <c r="H91" s="367"/>
    </row>
    <row r="92" spans="2:8" ht="22.5" x14ac:dyDescent="0.2">
      <c r="B92" s="349" t="s">
        <v>273</v>
      </c>
      <c r="C92" s="341" t="s">
        <v>274</v>
      </c>
      <c r="D92" s="351" t="s">
        <v>240</v>
      </c>
      <c r="E92" s="351" t="s">
        <v>307</v>
      </c>
      <c r="G92" s="366"/>
      <c r="H92" s="367"/>
    </row>
    <row r="93" spans="2:8" ht="22.5" x14ac:dyDescent="0.2">
      <c r="B93" s="349" t="s">
        <v>275</v>
      </c>
      <c r="C93" s="333" t="s">
        <v>276</v>
      </c>
      <c r="D93" s="351" t="s">
        <v>240</v>
      </c>
      <c r="E93" s="351" t="s">
        <v>307</v>
      </c>
      <c r="G93" s="366"/>
      <c r="H93" s="367"/>
    </row>
    <row r="94" spans="2:8" ht="22.5" x14ac:dyDescent="0.2">
      <c r="B94" s="349" t="s">
        <v>277</v>
      </c>
      <c r="C94" s="333" t="s">
        <v>278</v>
      </c>
      <c r="D94" s="351" t="s">
        <v>240</v>
      </c>
      <c r="E94" s="351" t="s">
        <v>307</v>
      </c>
      <c r="G94" s="366"/>
      <c r="H94" s="367"/>
    </row>
    <row r="95" spans="2:8" ht="22.5" x14ac:dyDescent="0.2">
      <c r="B95" s="349" t="s">
        <v>279</v>
      </c>
      <c r="C95" s="333" t="s">
        <v>280</v>
      </c>
      <c r="D95" s="351" t="s">
        <v>240</v>
      </c>
      <c r="E95" s="351" t="s">
        <v>307</v>
      </c>
      <c r="G95" s="366"/>
      <c r="H95" s="367"/>
    </row>
    <row r="96" spans="2:8" ht="22.5" x14ac:dyDescent="0.2">
      <c r="B96" s="349" t="s">
        <v>296</v>
      </c>
      <c r="C96" s="335" t="s">
        <v>297</v>
      </c>
      <c r="D96" s="351" t="s">
        <v>240</v>
      </c>
      <c r="E96" s="351" t="s">
        <v>307</v>
      </c>
      <c r="G96" s="366"/>
      <c r="H96" s="367"/>
    </row>
    <row r="97" spans="2:8" ht="22.5" x14ac:dyDescent="0.2">
      <c r="B97" s="349" t="s">
        <v>281</v>
      </c>
      <c r="C97" s="333" t="s">
        <v>282</v>
      </c>
      <c r="D97" s="351" t="s">
        <v>240</v>
      </c>
      <c r="E97" s="351" t="s">
        <v>307</v>
      </c>
      <c r="G97" s="366"/>
      <c r="H97" s="367"/>
    </row>
    <row r="98" spans="2:8" ht="22.5" x14ac:dyDescent="0.2">
      <c r="B98" s="349" t="s">
        <v>283</v>
      </c>
      <c r="C98" s="340" t="s">
        <v>284</v>
      </c>
      <c r="D98" s="351" t="s">
        <v>240</v>
      </c>
      <c r="E98" s="351" t="s">
        <v>307</v>
      </c>
      <c r="G98" s="366"/>
      <c r="H98" s="367"/>
    </row>
    <row r="99" spans="2:8" ht="22.5" x14ac:dyDescent="0.2">
      <c r="B99" s="349" t="s">
        <v>285</v>
      </c>
      <c r="C99" s="338" t="s">
        <v>286</v>
      </c>
      <c r="D99" s="351" t="s">
        <v>240</v>
      </c>
      <c r="E99" s="351" t="s">
        <v>307</v>
      </c>
      <c r="G99" s="366"/>
      <c r="H99" s="367"/>
    </row>
    <row r="100" spans="2:8" ht="22.5" x14ac:dyDescent="0.2">
      <c r="B100" s="342" t="s">
        <v>287</v>
      </c>
      <c r="C100" s="343" t="s">
        <v>288</v>
      </c>
      <c r="D100" s="333" t="s">
        <v>240</v>
      </c>
      <c r="E100" s="351" t="s">
        <v>307</v>
      </c>
      <c r="G100" s="366"/>
      <c r="H100" s="367"/>
    </row>
    <row r="101" spans="2:8" ht="22.5" x14ac:dyDescent="0.2">
      <c r="B101" s="332" t="s">
        <v>289</v>
      </c>
      <c r="C101" s="333" t="s">
        <v>290</v>
      </c>
      <c r="D101" s="333" t="s">
        <v>240</v>
      </c>
      <c r="E101" s="351" t="s">
        <v>307</v>
      </c>
      <c r="G101" s="366"/>
      <c r="H101" s="367"/>
    </row>
    <row r="102" spans="2:8" x14ac:dyDescent="0.2">
      <c r="G102" s="366"/>
      <c r="H102" s="367"/>
    </row>
    <row r="103" spans="2:8" x14ac:dyDescent="0.2">
      <c r="G103" s="366"/>
      <c r="H103" s="367"/>
    </row>
    <row r="104" spans="2:8" x14ac:dyDescent="0.2">
      <c r="G104" s="366"/>
      <c r="H104" s="367"/>
    </row>
    <row r="105" spans="2:8" x14ac:dyDescent="0.2">
      <c r="H105" s="367"/>
    </row>
    <row r="106" spans="2:8" x14ac:dyDescent="0.2">
      <c r="H106" s="367"/>
    </row>
    <row r="107" spans="2:8" x14ac:dyDescent="0.2">
      <c r="H107" s="367"/>
    </row>
    <row r="108" spans="2:8" x14ac:dyDescent="0.2">
      <c r="H108" s="367"/>
    </row>
    <row r="109" spans="2:8" x14ac:dyDescent="0.2">
      <c r="H109" s="367"/>
    </row>
    <row r="110" spans="2:8" x14ac:dyDescent="0.2">
      <c r="H110" s="367"/>
    </row>
    <row r="111" spans="2:8" x14ac:dyDescent="0.2">
      <c r="H111" s="367"/>
    </row>
    <row r="112" spans="2:8" x14ac:dyDescent="0.2">
      <c r="H112" s="367"/>
    </row>
    <row r="113" spans="2:8" x14ac:dyDescent="0.2">
      <c r="H113" s="367"/>
    </row>
    <row r="114" spans="2:8" x14ac:dyDescent="0.2">
      <c r="H114" s="367"/>
    </row>
    <row r="115" spans="2:8" x14ac:dyDescent="0.2">
      <c r="H115" s="367"/>
    </row>
    <row r="116" spans="2:8" x14ac:dyDescent="0.2">
      <c r="H116" s="367"/>
    </row>
    <row r="117" spans="2:8" x14ac:dyDescent="0.2">
      <c r="H117" s="367"/>
    </row>
    <row r="118" spans="2:8" x14ac:dyDescent="0.2">
      <c r="H118" s="367"/>
    </row>
    <row r="119" spans="2:8" x14ac:dyDescent="0.2">
      <c r="H119" s="367"/>
    </row>
    <row r="120" spans="2:8" x14ac:dyDescent="0.2">
      <c r="H120" s="367"/>
    </row>
    <row r="121" spans="2:8" x14ac:dyDescent="0.2">
      <c r="H121" s="367"/>
    </row>
    <row r="122" spans="2:8" x14ac:dyDescent="0.2">
      <c r="B122" s="345" t="s">
        <v>301</v>
      </c>
      <c r="C122" s="346" t="s">
        <v>302</v>
      </c>
      <c r="D122" s="347" t="s">
        <v>240</v>
      </c>
      <c r="E122" s="347" t="s">
        <v>264</v>
      </c>
      <c r="H122" s="367"/>
    </row>
    <row r="123" spans="2:8" x14ac:dyDescent="0.2">
      <c r="B123" s="345" t="s">
        <v>301</v>
      </c>
      <c r="C123" s="346" t="s">
        <v>302</v>
      </c>
      <c r="D123" s="348" t="s">
        <v>239</v>
      </c>
      <c r="E123" s="347" t="s">
        <v>264</v>
      </c>
      <c r="H123" s="367"/>
    </row>
    <row r="124" spans="2:8" ht="22.5" x14ac:dyDescent="0.2">
      <c r="B124" s="349" t="s">
        <v>295</v>
      </c>
      <c r="C124" s="350" t="s">
        <v>306</v>
      </c>
      <c r="D124" s="351" t="s">
        <v>240</v>
      </c>
      <c r="E124" s="351" t="s">
        <v>307</v>
      </c>
      <c r="H124" s="367"/>
    </row>
    <row r="125" spans="2:8" ht="22.5" x14ac:dyDescent="0.2">
      <c r="B125" s="349" t="s">
        <v>296</v>
      </c>
      <c r="C125" s="335" t="s">
        <v>297</v>
      </c>
      <c r="D125" s="351" t="s">
        <v>240</v>
      </c>
      <c r="E125" s="351" t="s">
        <v>307</v>
      </c>
      <c r="H125" s="367"/>
    </row>
    <row r="126" spans="2:8" ht="22.5" x14ac:dyDescent="0.2">
      <c r="B126" s="349" t="s">
        <v>301</v>
      </c>
      <c r="C126" s="334" t="s">
        <v>302</v>
      </c>
      <c r="D126" s="351" t="s">
        <v>240</v>
      </c>
      <c r="E126" s="351" t="s">
        <v>307</v>
      </c>
      <c r="H126" s="367"/>
    </row>
    <row r="127" spans="2:8" ht="22.5" x14ac:dyDescent="0.2">
      <c r="B127" s="332" t="s">
        <v>265</v>
      </c>
      <c r="C127" s="333" t="s">
        <v>266</v>
      </c>
      <c r="D127" s="333" t="s">
        <v>240</v>
      </c>
      <c r="E127" s="351" t="s">
        <v>307</v>
      </c>
      <c r="H127" s="367"/>
    </row>
    <row r="128" spans="2:8" ht="22.5" x14ac:dyDescent="0.2">
      <c r="B128" s="349" t="s">
        <v>262</v>
      </c>
      <c r="C128" s="333" t="s">
        <v>263</v>
      </c>
      <c r="D128" s="351" t="s">
        <v>240</v>
      </c>
      <c r="E128" s="351" t="s">
        <v>307</v>
      </c>
      <c r="H128" s="367"/>
    </row>
    <row r="129" spans="2:8" ht="22.5" x14ac:dyDescent="0.2">
      <c r="B129" s="349" t="s">
        <v>269</v>
      </c>
      <c r="C129" s="333" t="s">
        <v>270</v>
      </c>
      <c r="D129" s="351" t="s">
        <v>240</v>
      </c>
      <c r="E129" s="351" t="s">
        <v>307</v>
      </c>
      <c r="H129" s="367"/>
    </row>
    <row r="130" spans="2:8" ht="22.5" x14ac:dyDescent="0.2">
      <c r="B130" s="349" t="s">
        <v>267</v>
      </c>
      <c r="C130" s="335" t="s">
        <v>268</v>
      </c>
      <c r="D130" s="351" t="s">
        <v>240</v>
      </c>
      <c r="E130" s="351" t="s">
        <v>307</v>
      </c>
      <c r="H130" s="367"/>
    </row>
    <row r="131" spans="2:8" ht="22.5" x14ac:dyDescent="0.2">
      <c r="B131" s="349" t="s">
        <v>271</v>
      </c>
      <c r="C131" s="340" t="s">
        <v>272</v>
      </c>
      <c r="D131" s="351" t="s">
        <v>240</v>
      </c>
      <c r="E131" s="351" t="s">
        <v>307</v>
      </c>
    </row>
    <row r="132" spans="2:8" ht="22.5" x14ac:dyDescent="0.2">
      <c r="B132" s="349" t="s">
        <v>293</v>
      </c>
      <c r="C132" s="333" t="s">
        <v>294</v>
      </c>
      <c r="D132" s="351" t="s">
        <v>240</v>
      </c>
      <c r="E132" s="351" t="s">
        <v>307</v>
      </c>
    </row>
    <row r="133" spans="2:8" ht="22.5" x14ac:dyDescent="0.2">
      <c r="B133" s="349" t="s">
        <v>291</v>
      </c>
      <c r="C133" s="335" t="s">
        <v>292</v>
      </c>
      <c r="D133" s="351" t="s">
        <v>240</v>
      </c>
      <c r="E133" s="351" t="s">
        <v>307</v>
      </c>
    </row>
    <row r="134" spans="2:8" ht="22.5" x14ac:dyDescent="0.2">
      <c r="B134" s="349" t="s">
        <v>273</v>
      </c>
      <c r="C134" s="341" t="s">
        <v>274</v>
      </c>
      <c r="D134" s="351" t="s">
        <v>240</v>
      </c>
      <c r="E134" s="351" t="s">
        <v>307</v>
      </c>
    </row>
    <row r="135" spans="2:8" ht="22.5" x14ac:dyDescent="0.2">
      <c r="B135" s="349" t="s">
        <v>275</v>
      </c>
      <c r="C135" s="333" t="s">
        <v>276</v>
      </c>
      <c r="D135" s="351" t="s">
        <v>240</v>
      </c>
      <c r="E135" s="351" t="s">
        <v>307</v>
      </c>
    </row>
    <row r="136" spans="2:8" ht="22.5" x14ac:dyDescent="0.2">
      <c r="B136" s="349" t="s">
        <v>277</v>
      </c>
      <c r="C136" s="333" t="s">
        <v>278</v>
      </c>
      <c r="D136" s="351" t="s">
        <v>240</v>
      </c>
      <c r="E136" s="351" t="s">
        <v>307</v>
      </c>
    </row>
    <row r="137" spans="2:8" ht="22.5" x14ac:dyDescent="0.2">
      <c r="B137" s="349" t="s">
        <v>279</v>
      </c>
      <c r="C137" s="333" t="s">
        <v>280</v>
      </c>
      <c r="D137" s="351" t="s">
        <v>240</v>
      </c>
      <c r="E137" s="351" t="s">
        <v>307</v>
      </c>
    </row>
    <row r="138" spans="2:8" ht="22.5" x14ac:dyDescent="0.2">
      <c r="B138" s="349" t="s">
        <v>281</v>
      </c>
      <c r="C138" s="333" t="s">
        <v>282</v>
      </c>
      <c r="D138" s="351" t="s">
        <v>240</v>
      </c>
      <c r="E138" s="351" t="s">
        <v>307</v>
      </c>
    </row>
    <row r="139" spans="2:8" ht="22.5" x14ac:dyDescent="0.2">
      <c r="B139" s="349" t="s">
        <v>283</v>
      </c>
      <c r="C139" s="340" t="s">
        <v>284</v>
      </c>
      <c r="D139" s="351" t="s">
        <v>240</v>
      </c>
      <c r="E139" s="351" t="s">
        <v>307</v>
      </c>
    </row>
    <row r="140" spans="2:8" ht="22.5" x14ac:dyDescent="0.2">
      <c r="B140" s="349" t="s">
        <v>285</v>
      </c>
      <c r="C140" s="338" t="s">
        <v>286</v>
      </c>
      <c r="D140" s="351" t="s">
        <v>240</v>
      </c>
      <c r="E140" s="351" t="s">
        <v>307</v>
      </c>
    </row>
    <row r="141" spans="2:8" ht="22.5" x14ac:dyDescent="0.2">
      <c r="B141" s="342" t="s">
        <v>287</v>
      </c>
      <c r="C141" s="343" t="s">
        <v>288</v>
      </c>
      <c r="D141" s="333" t="s">
        <v>240</v>
      </c>
      <c r="E141" s="351" t="s">
        <v>307</v>
      </c>
    </row>
    <row r="142" spans="2:8" ht="22.5" x14ac:dyDescent="0.2">
      <c r="B142" s="332" t="s">
        <v>289</v>
      </c>
      <c r="C142" s="333" t="s">
        <v>290</v>
      </c>
      <c r="D142" s="333" t="s">
        <v>240</v>
      </c>
      <c r="E142" s="351" t="s">
        <v>307</v>
      </c>
    </row>
  </sheetData>
  <sortState ref="B33:E36">
    <sortCondition ref="B33:B36"/>
  </sortState>
  <mergeCells count="46">
    <mergeCell ref="B82:E82"/>
    <mergeCell ref="G25:M25"/>
    <mergeCell ref="G27:H27"/>
    <mergeCell ref="G28:H28"/>
    <mergeCell ref="G29:H29"/>
    <mergeCell ref="G30:H30"/>
    <mergeCell ref="G31:H31"/>
    <mergeCell ref="G32:H32"/>
    <mergeCell ref="I27:J27"/>
    <mergeCell ref="I28:J28"/>
    <mergeCell ref="I29:J29"/>
    <mergeCell ref="I30:J30"/>
    <mergeCell ref="I31:J31"/>
    <mergeCell ref="I32:J32"/>
    <mergeCell ref="I38:J38"/>
    <mergeCell ref="I39:J39"/>
    <mergeCell ref="K31:M31"/>
    <mergeCell ref="K32:M32"/>
    <mergeCell ref="K33:M33"/>
    <mergeCell ref="K34:M34"/>
    <mergeCell ref="G26:H26"/>
    <mergeCell ref="I26:J26"/>
    <mergeCell ref="K27:M27"/>
    <mergeCell ref="K28:M28"/>
    <mergeCell ref="K29:M29"/>
    <mergeCell ref="A1:G1"/>
    <mergeCell ref="H2:I2"/>
    <mergeCell ref="B2:F2"/>
    <mergeCell ref="E5:H6"/>
    <mergeCell ref="K30:M30"/>
    <mergeCell ref="K37:M37"/>
    <mergeCell ref="K26:M26"/>
    <mergeCell ref="A4:C4"/>
    <mergeCell ref="B18:C18"/>
    <mergeCell ref="B21:H21"/>
    <mergeCell ref="B19:C19"/>
    <mergeCell ref="I21:J21"/>
    <mergeCell ref="H10:I12"/>
    <mergeCell ref="B12:C12"/>
    <mergeCell ref="I35:J35"/>
    <mergeCell ref="I36:J36"/>
    <mergeCell ref="I37:J37"/>
    <mergeCell ref="K35:M35"/>
    <mergeCell ref="K36:M36"/>
    <mergeCell ref="I33:J33"/>
    <mergeCell ref="I34:J3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C19" workbookViewId="0">
      <selection activeCell="I27" sqref="I27"/>
    </sheetView>
  </sheetViews>
  <sheetFormatPr defaultRowHeight="12.75" x14ac:dyDescent="0.2"/>
  <cols>
    <col min="1" max="1" width="1.85546875" style="123" hidden="1" customWidth="1"/>
    <col min="2" max="2" width="3.5703125" style="123" hidden="1" customWidth="1"/>
    <col min="3" max="3" width="13.140625" style="123" customWidth="1"/>
    <col min="4" max="4" width="17" style="123" customWidth="1"/>
    <col min="5" max="5" width="12.140625" style="123" customWidth="1"/>
    <col min="6" max="6" width="20" style="123" customWidth="1"/>
    <col min="7" max="8" width="13.42578125" style="123" customWidth="1"/>
    <col min="9" max="9" width="23.7109375" style="123" customWidth="1"/>
    <col min="10" max="10" width="4.85546875" style="123" customWidth="1"/>
    <col min="11" max="11" width="10.140625" style="123" customWidth="1"/>
    <col min="12" max="12" width="10.42578125" style="123" customWidth="1"/>
    <col min="13" max="13" width="18.140625" style="123" customWidth="1"/>
    <col min="14" max="15" width="13.85546875" style="123" customWidth="1"/>
    <col min="16" max="16" width="6.7109375" style="123" customWidth="1"/>
    <col min="17" max="256" width="9.140625" style="123"/>
    <col min="257" max="258" width="0" style="123" hidden="1" customWidth="1"/>
    <col min="259" max="259" width="13.140625" style="123" customWidth="1"/>
    <col min="260" max="260" width="16.140625" style="123" customWidth="1"/>
    <col min="261" max="261" width="12.85546875" style="123" customWidth="1"/>
    <col min="262" max="262" width="19.28515625" style="123" customWidth="1"/>
    <col min="263" max="263" width="13.42578125" style="123" customWidth="1"/>
    <col min="264" max="264" width="12.140625" style="123" customWidth="1"/>
    <col min="265" max="265" width="24.28515625" style="123" customWidth="1"/>
    <col min="266" max="266" width="4.85546875" style="123" customWidth="1"/>
    <col min="267" max="267" width="10.140625" style="123" customWidth="1"/>
    <col min="268" max="268" width="10.42578125" style="123" customWidth="1"/>
    <col min="269" max="269" width="11.5703125" style="123" customWidth="1"/>
    <col min="270" max="270" width="9.140625" style="123" customWidth="1"/>
    <col min="271" max="271" width="13.85546875" style="123" customWidth="1"/>
    <col min="272" max="272" width="6.7109375" style="123" customWidth="1"/>
    <col min="273" max="512" width="9.140625" style="123"/>
    <col min="513" max="514" width="0" style="123" hidden="1" customWidth="1"/>
    <col min="515" max="515" width="13.140625" style="123" customWidth="1"/>
    <col min="516" max="516" width="16.140625" style="123" customWidth="1"/>
    <col min="517" max="517" width="12.85546875" style="123" customWidth="1"/>
    <col min="518" max="518" width="19.28515625" style="123" customWidth="1"/>
    <col min="519" max="519" width="13.42578125" style="123" customWidth="1"/>
    <col min="520" max="520" width="12.140625" style="123" customWidth="1"/>
    <col min="521" max="521" width="24.28515625" style="123" customWidth="1"/>
    <col min="522" max="522" width="4.85546875" style="123" customWidth="1"/>
    <col min="523" max="523" width="10.140625" style="123" customWidth="1"/>
    <col min="524" max="524" width="10.42578125" style="123" customWidth="1"/>
    <col min="525" max="525" width="11.5703125" style="123" customWidth="1"/>
    <col min="526" max="526" width="9.140625" style="123" customWidth="1"/>
    <col min="527" max="527" width="13.85546875" style="123" customWidth="1"/>
    <col min="528" max="528" width="6.7109375" style="123" customWidth="1"/>
    <col min="529" max="768" width="9.140625" style="123"/>
    <col min="769" max="770" width="0" style="123" hidden="1" customWidth="1"/>
    <col min="771" max="771" width="13.140625" style="123" customWidth="1"/>
    <col min="772" max="772" width="16.140625" style="123" customWidth="1"/>
    <col min="773" max="773" width="12.85546875" style="123" customWidth="1"/>
    <col min="774" max="774" width="19.28515625" style="123" customWidth="1"/>
    <col min="775" max="775" width="13.42578125" style="123" customWidth="1"/>
    <col min="776" max="776" width="12.140625" style="123" customWidth="1"/>
    <col min="777" max="777" width="24.28515625" style="123" customWidth="1"/>
    <col min="778" max="778" width="4.85546875" style="123" customWidth="1"/>
    <col min="779" max="779" width="10.140625" style="123" customWidth="1"/>
    <col min="780" max="780" width="10.42578125" style="123" customWidth="1"/>
    <col min="781" max="781" width="11.5703125" style="123" customWidth="1"/>
    <col min="782" max="782" width="9.140625" style="123" customWidth="1"/>
    <col min="783" max="783" width="13.85546875" style="123" customWidth="1"/>
    <col min="784" max="784" width="6.7109375" style="123" customWidth="1"/>
    <col min="785" max="1024" width="9.140625" style="123"/>
    <col min="1025" max="1026" width="0" style="123" hidden="1" customWidth="1"/>
    <col min="1027" max="1027" width="13.140625" style="123" customWidth="1"/>
    <col min="1028" max="1028" width="16.140625" style="123" customWidth="1"/>
    <col min="1029" max="1029" width="12.85546875" style="123" customWidth="1"/>
    <col min="1030" max="1030" width="19.28515625" style="123" customWidth="1"/>
    <col min="1031" max="1031" width="13.42578125" style="123" customWidth="1"/>
    <col min="1032" max="1032" width="12.140625" style="123" customWidth="1"/>
    <col min="1033" max="1033" width="24.28515625" style="123" customWidth="1"/>
    <col min="1034" max="1034" width="4.85546875" style="123" customWidth="1"/>
    <col min="1035" max="1035" width="10.140625" style="123" customWidth="1"/>
    <col min="1036" max="1036" width="10.42578125" style="123" customWidth="1"/>
    <col min="1037" max="1037" width="11.5703125" style="123" customWidth="1"/>
    <col min="1038" max="1038" width="9.140625" style="123" customWidth="1"/>
    <col min="1039" max="1039" width="13.85546875" style="123" customWidth="1"/>
    <col min="1040" max="1040" width="6.7109375" style="123" customWidth="1"/>
    <col min="1041" max="1280" width="9.140625" style="123"/>
    <col min="1281" max="1282" width="0" style="123" hidden="1" customWidth="1"/>
    <col min="1283" max="1283" width="13.140625" style="123" customWidth="1"/>
    <col min="1284" max="1284" width="16.140625" style="123" customWidth="1"/>
    <col min="1285" max="1285" width="12.85546875" style="123" customWidth="1"/>
    <col min="1286" max="1286" width="19.28515625" style="123" customWidth="1"/>
    <col min="1287" max="1287" width="13.42578125" style="123" customWidth="1"/>
    <col min="1288" max="1288" width="12.140625" style="123" customWidth="1"/>
    <col min="1289" max="1289" width="24.28515625" style="123" customWidth="1"/>
    <col min="1290" max="1290" width="4.85546875" style="123" customWidth="1"/>
    <col min="1291" max="1291" width="10.140625" style="123" customWidth="1"/>
    <col min="1292" max="1292" width="10.42578125" style="123" customWidth="1"/>
    <col min="1293" max="1293" width="11.5703125" style="123" customWidth="1"/>
    <col min="1294" max="1294" width="9.140625" style="123" customWidth="1"/>
    <col min="1295" max="1295" width="13.85546875" style="123" customWidth="1"/>
    <col min="1296" max="1296" width="6.7109375" style="123" customWidth="1"/>
    <col min="1297" max="1536" width="9.140625" style="123"/>
    <col min="1537" max="1538" width="0" style="123" hidden="1" customWidth="1"/>
    <col min="1539" max="1539" width="13.140625" style="123" customWidth="1"/>
    <col min="1540" max="1540" width="16.140625" style="123" customWidth="1"/>
    <col min="1541" max="1541" width="12.85546875" style="123" customWidth="1"/>
    <col min="1542" max="1542" width="19.28515625" style="123" customWidth="1"/>
    <col min="1543" max="1543" width="13.42578125" style="123" customWidth="1"/>
    <col min="1544" max="1544" width="12.140625" style="123" customWidth="1"/>
    <col min="1545" max="1545" width="24.28515625" style="123" customWidth="1"/>
    <col min="1546" max="1546" width="4.85546875" style="123" customWidth="1"/>
    <col min="1547" max="1547" width="10.140625" style="123" customWidth="1"/>
    <col min="1548" max="1548" width="10.42578125" style="123" customWidth="1"/>
    <col min="1549" max="1549" width="11.5703125" style="123" customWidth="1"/>
    <col min="1550" max="1550" width="9.140625" style="123" customWidth="1"/>
    <col min="1551" max="1551" width="13.85546875" style="123" customWidth="1"/>
    <col min="1552" max="1552" width="6.7109375" style="123" customWidth="1"/>
    <col min="1553" max="1792" width="9.140625" style="123"/>
    <col min="1793" max="1794" width="0" style="123" hidden="1" customWidth="1"/>
    <col min="1795" max="1795" width="13.140625" style="123" customWidth="1"/>
    <col min="1796" max="1796" width="16.140625" style="123" customWidth="1"/>
    <col min="1797" max="1797" width="12.85546875" style="123" customWidth="1"/>
    <col min="1798" max="1798" width="19.28515625" style="123" customWidth="1"/>
    <col min="1799" max="1799" width="13.42578125" style="123" customWidth="1"/>
    <col min="1800" max="1800" width="12.140625" style="123" customWidth="1"/>
    <col min="1801" max="1801" width="24.28515625" style="123" customWidth="1"/>
    <col min="1802" max="1802" width="4.85546875" style="123" customWidth="1"/>
    <col min="1803" max="1803" width="10.140625" style="123" customWidth="1"/>
    <col min="1804" max="1804" width="10.42578125" style="123" customWidth="1"/>
    <col min="1805" max="1805" width="11.5703125" style="123" customWidth="1"/>
    <col min="1806" max="1806" width="9.140625" style="123" customWidth="1"/>
    <col min="1807" max="1807" width="13.85546875" style="123" customWidth="1"/>
    <col min="1808" max="1808" width="6.7109375" style="123" customWidth="1"/>
    <col min="1809" max="2048" width="9.140625" style="123"/>
    <col min="2049" max="2050" width="0" style="123" hidden="1" customWidth="1"/>
    <col min="2051" max="2051" width="13.140625" style="123" customWidth="1"/>
    <col min="2052" max="2052" width="16.140625" style="123" customWidth="1"/>
    <col min="2053" max="2053" width="12.85546875" style="123" customWidth="1"/>
    <col min="2054" max="2054" width="19.28515625" style="123" customWidth="1"/>
    <col min="2055" max="2055" width="13.42578125" style="123" customWidth="1"/>
    <col min="2056" max="2056" width="12.140625" style="123" customWidth="1"/>
    <col min="2057" max="2057" width="24.28515625" style="123" customWidth="1"/>
    <col min="2058" max="2058" width="4.85546875" style="123" customWidth="1"/>
    <col min="2059" max="2059" width="10.140625" style="123" customWidth="1"/>
    <col min="2060" max="2060" width="10.42578125" style="123" customWidth="1"/>
    <col min="2061" max="2061" width="11.5703125" style="123" customWidth="1"/>
    <col min="2062" max="2062" width="9.140625" style="123" customWidth="1"/>
    <col min="2063" max="2063" width="13.85546875" style="123" customWidth="1"/>
    <col min="2064" max="2064" width="6.7109375" style="123" customWidth="1"/>
    <col min="2065" max="2304" width="9.140625" style="123"/>
    <col min="2305" max="2306" width="0" style="123" hidden="1" customWidth="1"/>
    <col min="2307" max="2307" width="13.140625" style="123" customWidth="1"/>
    <col min="2308" max="2308" width="16.140625" style="123" customWidth="1"/>
    <col min="2309" max="2309" width="12.85546875" style="123" customWidth="1"/>
    <col min="2310" max="2310" width="19.28515625" style="123" customWidth="1"/>
    <col min="2311" max="2311" width="13.42578125" style="123" customWidth="1"/>
    <col min="2312" max="2312" width="12.140625" style="123" customWidth="1"/>
    <col min="2313" max="2313" width="24.28515625" style="123" customWidth="1"/>
    <col min="2314" max="2314" width="4.85546875" style="123" customWidth="1"/>
    <col min="2315" max="2315" width="10.140625" style="123" customWidth="1"/>
    <col min="2316" max="2316" width="10.42578125" style="123" customWidth="1"/>
    <col min="2317" max="2317" width="11.5703125" style="123" customWidth="1"/>
    <col min="2318" max="2318" width="9.140625" style="123" customWidth="1"/>
    <col min="2319" max="2319" width="13.85546875" style="123" customWidth="1"/>
    <col min="2320" max="2320" width="6.7109375" style="123" customWidth="1"/>
    <col min="2321" max="2560" width="9.140625" style="123"/>
    <col min="2561" max="2562" width="0" style="123" hidden="1" customWidth="1"/>
    <col min="2563" max="2563" width="13.140625" style="123" customWidth="1"/>
    <col min="2564" max="2564" width="16.140625" style="123" customWidth="1"/>
    <col min="2565" max="2565" width="12.85546875" style="123" customWidth="1"/>
    <col min="2566" max="2566" width="19.28515625" style="123" customWidth="1"/>
    <col min="2567" max="2567" width="13.42578125" style="123" customWidth="1"/>
    <col min="2568" max="2568" width="12.140625" style="123" customWidth="1"/>
    <col min="2569" max="2569" width="24.28515625" style="123" customWidth="1"/>
    <col min="2570" max="2570" width="4.85546875" style="123" customWidth="1"/>
    <col min="2571" max="2571" width="10.140625" style="123" customWidth="1"/>
    <col min="2572" max="2572" width="10.42578125" style="123" customWidth="1"/>
    <col min="2573" max="2573" width="11.5703125" style="123" customWidth="1"/>
    <col min="2574" max="2574" width="9.140625" style="123" customWidth="1"/>
    <col min="2575" max="2575" width="13.85546875" style="123" customWidth="1"/>
    <col min="2576" max="2576" width="6.7109375" style="123" customWidth="1"/>
    <col min="2577" max="2816" width="9.140625" style="123"/>
    <col min="2817" max="2818" width="0" style="123" hidden="1" customWidth="1"/>
    <col min="2819" max="2819" width="13.140625" style="123" customWidth="1"/>
    <col min="2820" max="2820" width="16.140625" style="123" customWidth="1"/>
    <col min="2821" max="2821" width="12.85546875" style="123" customWidth="1"/>
    <col min="2822" max="2822" width="19.28515625" style="123" customWidth="1"/>
    <col min="2823" max="2823" width="13.42578125" style="123" customWidth="1"/>
    <col min="2824" max="2824" width="12.140625" style="123" customWidth="1"/>
    <col min="2825" max="2825" width="24.28515625" style="123" customWidth="1"/>
    <col min="2826" max="2826" width="4.85546875" style="123" customWidth="1"/>
    <col min="2827" max="2827" width="10.140625" style="123" customWidth="1"/>
    <col min="2828" max="2828" width="10.42578125" style="123" customWidth="1"/>
    <col min="2829" max="2829" width="11.5703125" style="123" customWidth="1"/>
    <col min="2830" max="2830" width="9.140625" style="123" customWidth="1"/>
    <col min="2831" max="2831" width="13.85546875" style="123" customWidth="1"/>
    <col min="2832" max="2832" width="6.7109375" style="123" customWidth="1"/>
    <col min="2833" max="3072" width="9.140625" style="123"/>
    <col min="3073" max="3074" width="0" style="123" hidden="1" customWidth="1"/>
    <col min="3075" max="3075" width="13.140625" style="123" customWidth="1"/>
    <col min="3076" max="3076" width="16.140625" style="123" customWidth="1"/>
    <col min="3077" max="3077" width="12.85546875" style="123" customWidth="1"/>
    <col min="3078" max="3078" width="19.28515625" style="123" customWidth="1"/>
    <col min="3079" max="3079" width="13.42578125" style="123" customWidth="1"/>
    <col min="3080" max="3080" width="12.140625" style="123" customWidth="1"/>
    <col min="3081" max="3081" width="24.28515625" style="123" customWidth="1"/>
    <col min="3082" max="3082" width="4.85546875" style="123" customWidth="1"/>
    <col min="3083" max="3083" width="10.140625" style="123" customWidth="1"/>
    <col min="3084" max="3084" width="10.42578125" style="123" customWidth="1"/>
    <col min="3085" max="3085" width="11.5703125" style="123" customWidth="1"/>
    <col min="3086" max="3086" width="9.140625" style="123" customWidth="1"/>
    <col min="3087" max="3087" width="13.85546875" style="123" customWidth="1"/>
    <col min="3088" max="3088" width="6.7109375" style="123" customWidth="1"/>
    <col min="3089" max="3328" width="9.140625" style="123"/>
    <col min="3329" max="3330" width="0" style="123" hidden="1" customWidth="1"/>
    <col min="3331" max="3331" width="13.140625" style="123" customWidth="1"/>
    <col min="3332" max="3332" width="16.140625" style="123" customWidth="1"/>
    <col min="3333" max="3333" width="12.85546875" style="123" customWidth="1"/>
    <col min="3334" max="3334" width="19.28515625" style="123" customWidth="1"/>
    <col min="3335" max="3335" width="13.42578125" style="123" customWidth="1"/>
    <col min="3336" max="3336" width="12.140625" style="123" customWidth="1"/>
    <col min="3337" max="3337" width="24.28515625" style="123" customWidth="1"/>
    <col min="3338" max="3338" width="4.85546875" style="123" customWidth="1"/>
    <col min="3339" max="3339" width="10.140625" style="123" customWidth="1"/>
    <col min="3340" max="3340" width="10.42578125" style="123" customWidth="1"/>
    <col min="3341" max="3341" width="11.5703125" style="123" customWidth="1"/>
    <col min="3342" max="3342" width="9.140625" style="123" customWidth="1"/>
    <col min="3343" max="3343" width="13.85546875" style="123" customWidth="1"/>
    <col min="3344" max="3344" width="6.7109375" style="123" customWidth="1"/>
    <col min="3345" max="3584" width="9.140625" style="123"/>
    <col min="3585" max="3586" width="0" style="123" hidden="1" customWidth="1"/>
    <col min="3587" max="3587" width="13.140625" style="123" customWidth="1"/>
    <col min="3588" max="3588" width="16.140625" style="123" customWidth="1"/>
    <col min="3589" max="3589" width="12.85546875" style="123" customWidth="1"/>
    <col min="3590" max="3590" width="19.28515625" style="123" customWidth="1"/>
    <col min="3591" max="3591" width="13.42578125" style="123" customWidth="1"/>
    <col min="3592" max="3592" width="12.140625" style="123" customWidth="1"/>
    <col min="3593" max="3593" width="24.28515625" style="123" customWidth="1"/>
    <col min="3594" max="3594" width="4.85546875" style="123" customWidth="1"/>
    <col min="3595" max="3595" width="10.140625" style="123" customWidth="1"/>
    <col min="3596" max="3596" width="10.42578125" style="123" customWidth="1"/>
    <col min="3597" max="3597" width="11.5703125" style="123" customWidth="1"/>
    <col min="3598" max="3598" width="9.140625" style="123" customWidth="1"/>
    <col min="3599" max="3599" width="13.85546875" style="123" customWidth="1"/>
    <col min="3600" max="3600" width="6.7109375" style="123" customWidth="1"/>
    <col min="3601" max="3840" width="9.140625" style="123"/>
    <col min="3841" max="3842" width="0" style="123" hidden="1" customWidth="1"/>
    <col min="3843" max="3843" width="13.140625" style="123" customWidth="1"/>
    <col min="3844" max="3844" width="16.140625" style="123" customWidth="1"/>
    <col min="3845" max="3845" width="12.85546875" style="123" customWidth="1"/>
    <col min="3846" max="3846" width="19.28515625" style="123" customWidth="1"/>
    <col min="3847" max="3847" width="13.42578125" style="123" customWidth="1"/>
    <col min="3848" max="3848" width="12.140625" style="123" customWidth="1"/>
    <col min="3849" max="3849" width="24.28515625" style="123" customWidth="1"/>
    <col min="3850" max="3850" width="4.85546875" style="123" customWidth="1"/>
    <col min="3851" max="3851" width="10.140625" style="123" customWidth="1"/>
    <col min="3852" max="3852" width="10.42578125" style="123" customWidth="1"/>
    <col min="3853" max="3853" width="11.5703125" style="123" customWidth="1"/>
    <col min="3854" max="3854" width="9.140625" style="123" customWidth="1"/>
    <col min="3855" max="3855" width="13.85546875" style="123" customWidth="1"/>
    <col min="3856" max="3856" width="6.7109375" style="123" customWidth="1"/>
    <col min="3857" max="4096" width="9.140625" style="123"/>
    <col min="4097" max="4098" width="0" style="123" hidden="1" customWidth="1"/>
    <col min="4099" max="4099" width="13.140625" style="123" customWidth="1"/>
    <col min="4100" max="4100" width="16.140625" style="123" customWidth="1"/>
    <col min="4101" max="4101" width="12.85546875" style="123" customWidth="1"/>
    <col min="4102" max="4102" width="19.28515625" style="123" customWidth="1"/>
    <col min="4103" max="4103" width="13.42578125" style="123" customWidth="1"/>
    <col min="4104" max="4104" width="12.140625" style="123" customWidth="1"/>
    <col min="4105" max="4105" width="24.28515625" style="123" customWidth="1"/>
    <col min="4106" max="4106" width="4.85546875" style="123" customWidth="1"/>
    <col min="4107" max="4107" width="10.140625" style="123" customWidth="1"/>
    <col min="4108" max="4108" width="10.42578125" style="123" customWidth="1"/>
    <col min="4109" max="4109" width="11.5703125" style="123" customWidth="1"/>
    <col min="4110" max="4110" width="9.140625" style="123" customWidth="1"/>
    <col min="4111" max="4111" width="13.85546875" style="123" customWidth="1"/>
    <col min="4112" max="4112" width="6.7109375" style="123" customWidth="1"/>
    <col min="4113" max="4352" width="9.140625" style="123"/>
    <col min="4353" max="4354" width="0" style="123" hidden="1" customWidth="1"/>
    <col min="4355" max="4355" width="13.140625" style="123" customWidth="1"/>
    <col min="4356" max="4356" width="16.140625" style="123" customWidth="1"/>
    <col min="4357" max="4357" width="12.85546875" style="123" customWidth="1"/>
    <col min="4358" max="4358" width="19.28515625" style="123" customWidth="1"/>
    <col min="4359" max="4359" width="13.42578125" style="123" customWidth="1"/>
    <col min="4360" max="4360" width="12.140625" style="123" customWidth="1"/>
    <col min="4361" max="4361" width="24.28515625" style="123" customWidth="1"/>
    <col min="4362" max="4362" width="4.85546875" style="123" customWidth="1"/>
    <col min="4363" max="4363" width="10.140625" style="123" customWidth="1"/>
    <col min="4364" max="4364" width="10.42578125" style="123" customWidth="1"/>
    <col min="4365" max="4365" width="11.5703125" style="123" customWidth="1"/>
    <col min="4366" max="4366" width="9.140625" style="123" customWidth="1"/>
    <col min="4367" max="4367" width="13.85546875" style="123" customWidth="1"/>
    <col min="4368" max="4368" width="6.7109375" style="123" customWidth="1"/>
    <col min="4369" max="4608" width="9.140625" style="123"/>
    <col min="4609" max="4610" width="0" style="123" hidden="1" customWidth="1"/>
    <col min="4611" max="4611" width="13.140625" style="123" customWidth="1"/>
    <col min="4612" max="4612" width="16.140625" style="123" customWidth="1"/>
    <col min="4613" max="4613" width="12.85546875" style="123" customWidth="1"/>
    <col min="4614" max="4614" width="19.28515625" style="123" customWidth="1"/>
    <col min="4615" max="4615" width="13.42578125" style="123" customWidth="1"/>
    <col min="4616" max="4616" width="12.140625" style="123" customWidth="1"/>
    <col min="4617" max="4617" width="24.28515625" style="123" customWidth="1"/>
    <col min="4618" max="4618" width="4.85546875" style="123" customWidth="1"/>
    <col min="4619" max="4619" width="10.140625" style="123" customWidth="1"/>
    <col min="4620" max="4620" width="10.42578125" style="123" customWidth="1"/>
    <col min="4621" max="4621" width="11.5703125" style="123" customWidth="1"/>
    <col min="4622" max="4622" width="9.140625" style="123" customWidth="1"/>
    <col min="4623" max="4623" width="13.85546875" style="123" customWidth="1"/>
    <col min="4624" max="4624" width="6.7109375" style="123" customWidth="1"/>
    <col min="4625" max="4864" width="9.140625" style="123"/>
    <col min="4865" max="4866" width="0" style="123" hidden="1" customWidth="1"/>
    <col min="4867" max="4867" width="13.140625" style="123" customWidth="1"/>
    <col min="4868" max="4868" width="16.140625" style="123" customWidth="1"/>
    <col min="4869" max="4869" width="12.85546875" style="123" customWidth="1"/>
    <col min="4870" max="4870" width="19.28515625" style="123" customWidth="1"/>
    <col min="4871" max="4871" width="13.42578125" style="123" customWidth="1"/>
    <col min="4872" max="4872" width="12.140625" style="123" customWidth="1"/>
    <col min="4873" max="4873" width="24.28515625" style="123" customWidth="1"/>
    <col min="4874" max="4874" width="4.85546875" style="123" customWidth="1"/>
    <col min="4875" max="4875" width="10.140625" style="123" customWidth="1"/>
    <col min="4876" max="4876" width="10.42578125" style="123" customWidth="1"/>
    <col min="4877" max="4877" width="11.5703125" style="123" customWidth="1"/>
    <col min="4878" max="4878" width="9.140625" style="123" customWidth="1"/>
    <col min="4879" max="4879" width="13.85546875" style="123" customWidth="1"/>
    <col min="4880" max="4880" width="6.7109375" style="123" customWidth="1"/>
    <col min="4881" max="5120" width="9.140625" style="123"/>
    <col min="5121" max="5122" width="0" style="123" hidden="1" customWidth="1"/>
    <col min="5123" max="5123" width="13.140625" style="123" customWidth="1"/>
    <col min="5124" max="5124" width="16.140625" style="123" customWidth="1"/>
    <col min="5125" max="5125" width="12.85546875" style="123" customWidth="1"/>
    <col min="5126" max="5126" width="19.28515625" style="123" customWidth="1"/>
    <col min="5127" max="5127" width="13.42578125" style="123" customWidth="1"/>
    <col min="5128" max="5128" width="12.140625" style="123" customWidth="1"/>
    <col min="5129" max="5129" width="24.28515625" style="123" customWidth="1"/>
    <col min="5130" max="5130" width="4.85546875" style="123" customWidth="1"/>
    <col min="5131" max="5131" width="10.140625" style="123" customWidth="1"/>
    <col min="5132" max="5132" width="10.42578125" style="123" customWidth="1"/>
    <col min="5133" max="5133" width="11.5703125" style="123" customWidth="1"/>
    <col min="5134" max="5134" width="9.140625" style="123" customWidth="1"/>
    <col min="5135" max="5135" width="13.85546875" style="123" customWidth="1"/>
    <col min="5136" max="5136" width="6.7109375" style="123" customWidth="1"/>
    <col min="5137" max="5376" width="9.140625" style="123"/>
    <col min="5377" max="5378" width="0" style="123" hidden="1" customWidth="1"/>
    <col min="5379" max="5379" width="13.140625" style="123" customWidth="1"/>
    <col min="5380" max="5380" width="16.140625" style="123" customWidth="1"/>
    <col min="5381" max="5381" width="12.85546875" style="123" customWidth="1"/>
    <col min="5382" max="5382" width="19.28515625" style="123" customWidth="1"/>
    <col min="5383" max="5383" width="13.42578125" style="123" customWidth="1"/>
    <col min="5384" max="5384" width="12.140625" style="123" customWidth="1"/>
    <col min="5385" max="5385" width="24.28515625" style="123" customWidth="1"/>
    <col min="5386" max="5386" width="4.85546875" style="123" customWidth="1"/>
    <col min="5387" max="5387" width="10.140625" style="123" customWidth="1"/>
    <col min="5388" max="5388" width="10.42578125" style="123" customWidth="1"/>
    <col min="5389" max="5389" width="11.5703125" style="123" customWidth="1"/>
    <col min="5390" max="5390" width="9.140625" style="123" customWidth="1"/>
    <col min="5391" max="5391" width="13.85546875" style="123" customWidth="1"/>
    <col min="5392" max="5392" width="6.7109375" style="123" customWidth="1"/>
    <col min="5393" max="5632" width="9.140625" style="123"/>
    <col min="5633" max="5634" width="0" style="123" hidden="1" customWidth="1"/>
    <col min="5635" max="5635" width="13.140625" style="123" customWidth="1"/>
    <col min="5636" max="5636" width="16.140625" style="123" customWidth="1"/>
    <col min="5637" max="5637" width="12.85546875" style="123" customWidth="1"/>
    <col min="5638" max="5638" width="19.28515625" style="123" customWidth="1"/>
    <col min="5639" max="5639" width="13.42578125" style="123" customWidth="1"/>
    <col min="5640" max="5640" width="12.140625" style="123" customWidth="1"/>
    <col min="5641" max="5641" width="24.28515625" style="123" customWidth="1"/>
    <col min="5642" max="5642" width="4.85546875" style="123" customWidth="1"/>
    <col min="5643" max="5643" width="10.140625" style="123" customWidth="1"/>
    <col min="5644" max="5644" width="10.42578125" style="123" customWidth="1"/>
    <col min="5645" max="5645" width="11.5703125" style="123" customWidth="1"/>
    <col min="5646" max="5646" width="9.140625" style="123" customWidth="1"/>
    <col min="5647" max="5647" width="13.85546875" style="123" customWidth="1"/>
    <col min="5648" max="5648" width="6.7109375" style="123" customWidth="1"/>
    <col min="5649" max="5888" width="9.140625" style="123"/>
    <col min="5889" max="5890" width="0" style="123" hidden="1" customWidth="1"/>
    <col min="5891" max="5891" width="13.140625" style="123" customWidth="1"/>
    <col min="5892" max="5892" width="16.140625" style="123" customWidth="1"/>
    <col min="5893" max="5893" width="12.85546875" style="123" customWidth="1"/>
    <col min="5894" max="5894" width="19.28515625" style="123" customWidth="1"/>
    <col min="5895" max="5895" width="13.42578125" style="123" customWidth="1"/>
    <col min="5896" max="5896" width="12.140625" style="123" customWidth="1"/>
    <col min="5897" max="5897" width="24.28515625" style="123" customWidth="1"/>
    <col min="5898" max="5898" width="4.85546875" style="123" customWidth="1"/>
    <col min="5899" max="5899" width="10.140625" style="123" customWidth="1"/>
    <col min="5900" max="5900" width="10.42578125" style="123" customWidth="1"/>
    <col min="5901" max="5901" width="11.5703125" style="123" customWidth="1"/>
    <col min="5902" max="5902" width="9.140625" style="123" customWidth="1"/>
    <col min="5903" max="5903" width="13.85546875" style="123" customWidth="1"/>
    <col min="5904" max="5904" width="6.7109375" style="123" customWidth="1"/>
    <col min="5905" max="6144" width="9.140625" style="123"/>
    <col min="6145" max="6146" width="0" style="123" hidden="1" customWidth="1"/>
    <col min="6147" max="6147" width="13.140625" style="123" customWidth="1"/>
    <col min="6148" max="6148" width="16.140625" style="123" customWidth="1"/>
    <col min="6149" max="6149" width="12.85546875" style="123" customWidth="1"/>
    <col min="6150" max="6150" width="19.28515625" style="123" customWidth="1"/>
    <col min="6151" max="6151" width="13.42578125" style="123" customWidth="1"/>
    <col min="6152" max="6152" width="12.140625" style="123" customWidth="1"/>
    <col min="6153" max="6153" width="24.28515625" style="123" customWidth="1"/>
    <col min="6154" max="6154" width="4.85546875" style="123" customWidth="1"/>
    <col min="6155" max="6155" width="10.140625" style="123" customWidth="1"/>
    <col min="6156" max="6156" width="10.42578125" style="123" customWidth="1"/>
    <col min="6157" max="6157" width="11.5703125" style="123" customWidth="1"/>
    <col min="6158" max="6158" width="9.140625" style="123" customWidth="1"/>
    <col min="6159" max="6159" width="13.85546875" style="123" customWidth="1"/>
    <col min="6160" max="6160" width="6.7109375" style="123" customWidth="1"/>
    <col min="6161" max="6400" width="9.140625" style="123"/>
    <col min="6401" max="6402" width="0" style="123" hidden="1" customWidth="1"/>
    <col min="6403" max="6403" width="13.140625" style="123" customWidth="1"/>
    <col min="6404" max="6404" width="16.140625" style="123" customWidth="1"/>
    <col min="6405" max="6405" width="12.85546875" style="123" customWidth="1"/>
    <col min="6406" max="6406" width="19.28515625" style="123" customWidth="1"/>
    <col min="6407" max="6407" width="13.42578125" style="123" customWidth="1"/>
    <col min="6408" max="6408" width="12.140625" style="123" customWidth="1"/>
    <col min="6409" max="6409" width="24.28515625" style="123" customWidth="1"/>
    <col min="6410" max="6410" width="4.85546875" style="123" customWidth="1"/>
    <col min="6411" max="6411" width="10.140625" style="123" customWidth="1"/>
    <col min="6412" max="6412" width="10.42578125" style="123" customWidth="1"/>
    <col min="6413" max="6413" width="11.5703125" style="123" customWidth="1"/>
    <col min="6414" max="6414" width="9.140625" style="123" customWidth="1"/>
    <col min="6415" max="6415" width="13.85546875" style="123" customWidth="1"/>
    <col min="6416" max="6416" width="6.7109375" style="123" customWidth="1"/>
    <col min="6417" max="6656" width="9.140625" style="123"/>
    <col min="6657" max="6658" width="0" style="123" hidden="1" customWidth="1"/>
    <col min="6659" max="6659" width="13.140625" style="123" customWidth="1"/>
    <col min="6660" max="6660" width="16.140625" style="123" customWidth="1"/>
    <col min="6661" max="6661" width="12.85546875" style="123" customWidth="1"/>
    <col min="6662" max="6662" width="19.28515625" style="123" customWidth="1"/>
    <col min="6663" max="6663" width="13.42578125" style="123" customWidth="1"/>
    <col min="6664" max="6664" width="12.140625" style="123" customWidth="1"/>
    <col min="6665" max="6665" width="24.28515625" style="123" customWidth="1"/>
    <col min="6666" max="6666" width="4.85546875" style="123" customWidth="1"/>
    <col min="6667" max="6667" width="10.140625" style="123" customWidth="1"/>
    <col min="6668" max="6668" width="10.42578125" style="123" customWidth="1"/>
    <col min="6669" max="6669" width="11.5703125" style="123" customWidth="1"/>
    <col min="6670" max="6670" width="9.140625" style="123" customWidth="1"/>
    <col min="6671" max="6671" width="13.85546875" style="123" customWidth="1"/>
    <col min="6672" max="6672" width="6.7109375" style="123" customWidth="1"/>
    <col min="6673" max="6912" width="9.140625" style="123"/>
    <col min="6913" max="6914" width="0" style="123" hidden="1" customWidth="1"/>
    <col min="6915" max="6915" width="13.140625" style="123" customWidth="1"/>
    <col min="6916" max="6916" width="16.140625" style="123" customWidth="1"/>
    <col min="6917" max="6917" width="12.85546875" style="123" customWidth="1"/>
    <col min="6918" max="6918" width="19.28515625" style="123" customWidth="1"/>
    <col min="6919" max="6919" width="13.42578125" style="123" customWidth="1"/>
    <col min="6920" max="6920" width="12.140625" style="123" customWidth="1"/>
    <col min="6921" max="6921" width="24.28515625" style="123" customWidth="1"/>
    <col min="6922" max="6922" width="4.85546875" style="123" customWidth="1"/>
    <col min="6923" max="6923" width="10.140625" style="123" customWidth="1"/>
    <col min="6924" max="6924" width="10.42578125" style="123" customWidth="1"/>
    <col min="6925" max="6925" width="11.5703125" style="123" customWidth="1"/>
    <col min="6926" max="6926" width="9.140625" style="123" customWidth="1"/>
    <col min="6927" max="6927" width="13.85546875" style="123" customWidth="1"/>
    <col min="6928" max="6928" width="6.7109375" style="123" customWidth="1"/>
    <col min="6929" max="7168" width="9.140625" style="123"/>
    <col min="7169" max="7170" width="0" style="123" hidden="1" customWidth="1"/>
    <col min="7171" max="7171" width="13.140625" style="123" customWidth="1"/>
    <col min="7172" max="7172" width="16.140625" style="123" customWidth="1"/>
    <col min="7173" max="7173" width="12.85546875" style="123" customWidth="1"/>
    <col min="7174" max="7174" width="19.28515625" style="123" customWidth="1"/>
    <col min="7175" max="7175" width="13.42578125" style="123" customWidth="1"/>
    <col min="7176" max="7176" width="12.140625" style="123" customWidth="1"/>
    <col min="7177" max="7177" width="24.28515625" style="123" customWidth="1"/>
    <col min="7178" max="7178" width="4.85546875" style="123" customWidth="1"/>
    <col min="7179" max="7179" width="10.140625" style="123" customWidth="1"/>
    <col min="7180" max="7180" width="10.42578125" style="123" customWidth="1"/>
    <col min="7181" max="7181" width="11.5703125" style="123" customWidth="1"/>
    <col min="7182" max="7182" width="9.140625" style="123" customWidth="1"/>
    <col min="7183" max="7183" width="13.85546875" style="123" customWidth="1"/>
    <col min="7184" max="7184" width="6.7109375" style="123" customWidth="1"/>
    <col min="7185" max="7424" width="9.140625" style="123"/>
    <col min="7425" max="7426" width="0" style="123" hidden="1" customWidth="1"/>
    <col min="7427" max="7427" width="13.140625" style="123" customWidth="1"/>
    <col min="7428" max="7428" width="16.140625" style="123" customWidth="1"/>
    <col min="7429" max="7429" width="12.85546875" style="123" customWidth="1"/>
    <col min="7430" max="7430" width="19.28515625" style="123" customWidth="1"/>
    <col min="7431" max="7431" width="13.42578125" style="123" customWidth="1"/>
    <col min="7432" max="7432" width="12.140625" style="123" customWidth="1"/>
    <col min="7433" max="7433" width="24.28515625" style="123" customWidth="1"/>
    <col min="7434" max="7434" width="4.85546875" style="123" customWidth="1"/>
    <col min="7435" max="7435" width="10.140625" style="123" customWidth="1"/>
    <col min="7436" max="7436" width="10.42578125" style="123" customWidth="1"/>
    <col min="7437" max="7437" width="11.5703125" style="123" customWidth="1"/>
    <col min="7438" max="7438" width="9.140625" style="123" customWidth="1"/>
    <col min="7439" max="7439" width="13.85546875" style="123" customWidth="1"/>
    <col min="7440" max="7440" width="6.7109375" style="123" customWidth="1"/>
    <col min="7441" max="7680" width="9.140625" style="123"/>
    <col min="7681" max="7682" width="0" style="123" hidden="1" customWidth="1"/>
    <col min="7683" max="7683" width="13.140625" style="123" customWidth="1"/>
    <col min="7684" max="7684" width="16.140625" style="123" customWidth="1"/>
    <col min="7685" max="7685" width="12.85546875" style="123" customWidth="1"/>
    <col min="7686" max="7686" width="19.28515625" style="123" customWidth="1"/>
    <col min="7687" max="7687" width="13.42578125" style="123" customWidth="1"/>
    <col min="7688" max="7688" width="12.140625" style="123" customWidth="1"/>
    <col min="7689" max="7689" width="24.28515625" style="123" customWidth="1"/>
    <col min="7690" max="7690" width="4.85546875" style="123" customWidth="1"/>
    <col min="7691" max="7691" width="10.140625" style="123" customWidth="1"/>
    <col min="7692" max="7692" width="10.42578125" style="123" customWidth="1"/>
    <col min="7693" max="7693" width="11.5703125" style="123" customWidth="1"/>
    <col min="7694" max="7694" width="9.140625" style="123" customWidth="1"/>
    <col min="7695" max="7695" width="13.85546875" style="123" customWidth="1"/>
    <col min="7696" max="7696" width="6.7109375" style="123" customWidth="1"/>
    <col min="7697" max="7936" width="9.140625" style="123"/>
    <col min="7937" max="7938" width="0" style="123" hidden="1" customWidth="1"/>
    <col min="7939" max="7939" width="13.140625" style="123" customWidth="1"/>
    <col min="7940" max="7940" width="16.140625" style="123" customWidth="1"/>
    <col min="7941" max="7941" width="12.85546875" style="123" customWidth="1"/>
    <col min="7942" max="7942" width="19.28515625" style="123" customWidth="1"/>
    <col min="7943" max="7943" width="13.42578125" style="123" customWidth="1"/>
    <col min="7944" max="7944" width="12.140625" style="123" customWidth="1"/>
    <col min="7945" max="7945" width="24.28515625" style="123" customWidth="1"/>
    <col min="7946" max="7946" width="4.85546875" style="123" customWidth="1"/>
    <col min="7947" max="7947" width="10.140625" style="123" customWidth="1"/>
    <col min="7948" max="7948" width="10.42578125" style="123" customWidth="1"/>
    <col min="7949" max="7949" width="11.5703125" style="123" customWidth="1"/>
    <col min="7950" max="7950" width="9.140625" style="123" customWidth="1"/>
    <col min="7951" max="7951" width="13.85546875" style="123" customWidth="1"/>
    <col min="7952" max="7952" width="6.7109375" style="123" customWidth="1"/>
    <col min="7953" max="8192" width="9.140625" style="123"/>
    <col min="8193" max="8194" width="0" style="123" hidden="1" customWidth="1"/>
    <col min="8195" max="8195" width="13.140625" style="123" customWidth="1"/>
    <col min="8196" max="8196" width="16.140625" style="123" customWidth="1"/>
    <col min="8197" max="8197" width="12.85546875" style="123" customWidth="1"/>
    <col min="8198" max="8198" width="19.28515625" style="123" customWidth="1"/>
    <col min="8199" max="8199" width="13.42578125" style="123" customWidth="1"/>
    <col min="8200" max="8200" width="12.140625" style="123" customWidth="1"/>
    <col min="8201" max="8201" width="24.28515625" style="123" customWidth="1"/>
    <col min="8202" max="8202" width="4.85546875" style="123" customWidth="1"/>
    <col min="8203" max="8203" width="10.140625" style="123" customWidth="1"/>
    <col min="8204" max="8204" width="10.42578125" style="123" customWidth="1"/>
    <col min="8205" max="8205" width="11.5703125" style="123" customWidth="1"/>
    <col min="8206" max="8206" width="9.140625" style="123" customWidth="1"/>
    <col min="8207" max="8207" width="13.85546875" style="123" customWidth="1"/>
    <col min="8208" max="8208" width="6.7109375" style="123" customWidth="1"/>
    <col min="8209" max="8448" width="9.140625" style="123"/>
    <col min="8449" max="8450" width="0" style="123" hidden="1" customWidth="1"/>
    <col min="8451" max="8451" width="13.140625" style="123" customWidth="1"/>
    <col min="8452" max="8452" width="16.140625" style="123" customWidth="1"/>
    <col min="8453" max="8453" width="12.85546875" style="123" customWidth="1"/>
    <col min="8454" max="8454" width="19.28515625" style="123" customWidth="1"/>
    <col min="8455" max="8455" width="13.42578125" style="123" customWidth="1"/>
    <col min="8456" max="8456" width="12.140625" style="123" customWidth="1"/>
    <col min="8457" max="8457" width="24.28515625" style="123" customWidth="1"/>
    <col min="8458" max="8458" width="4.85546875" style="123" customWidth="1"/>
    <col min="8459" max="8459" width="10.140625" style="123" customWidth="1"/>
    <col min="8460" max="8460" width="10.42578125" style="123" customWidth="1"/>
    <col min="8461" max="8461" width="11.5703125" style="123" customWidth="1"/>
    <col min="8462" max="8462" width="9.140625" style="123" customWidth="1"/>
    <col min="8463" max="8463" width="13.85546875" style="123" customWidth="1"/>
    <col min="8464" max="8464" width="6.7109375" style="123" customWidth="1"/>
    <col min="8465" max="8704" width="9.140625" style="123"/>
    <col min="8705" max="8706" width="0" style="123" hidden="1" customWidth="1"/>
    <col min="8707" max="8707" width="13.140625" style="123" customWidth="1"/>
    <col min="8708" max="8708" width="16.140625" style="123" customWidth="1"/>
    <col min="8709" max="8709" width="12.85546875" style="123" customWidth="1"/>
    <col min="8710" max="8710" width="19.28515625" style="123" customWidth="1"/>
    <col min="8711" max="8711" width="13.42578125" style="123" customWidth="1"/>
    <col min="8712" max="8712" width="12.140625" style="123" customWidth="1"/>
    <col min="8713" max="8713" width="24.28515625" style="123" customWidth="1"/>
    <col min="8714" max="8714" width="4.85546875" style="123" customWidth="1"/>
    <col min="8715" max="8715" width="10.140625" style="123" customWidth="1"/>
    <col min="8716" max="8716" width="10.42578125" style="123" customWidth="1"/>
    <col min="8717" max="8717" width="11.5703125" style="123" customWidth="1"/>
    <col min="8718" max="8718" width="9.140625" style="123" customWidth="1"/>
    <col min="8719" max="8719" width="13.85546875" style="123" customWidth="1"/>
    <col min="8720" max="8720" width="6.7109375" style="123" customWidth="1"/>
    <col min="8721" max="8960" width="9.140625" style="123"/>
    <col min="8961" max="8962" width="0" style="123" hidden="1" customWidth="1"/>
    <col min="8963" max="8963" width="13.140625" style="123" customWidth="1"/>
    <col min="8964" max="8964" width="16.140625" style="123" customWidth="1"/>
    <col min="8965" max="8965" width="12.85546875" style="123" customWidth="1"/>
    <col min="8966" max="8966" width="19.28515625" style="123" customWidth="1"/>
    <col min="8967" max="8967" width="13.42578125" style="123" customWidth="1"/>
    <col min="8968" max="8968" width="12.140625" style="123" customWidth="1"/>
    <col min="8969" max="8969" width="24.28515625" style="123" customWidth="1"/>
    <col min="8970" max="8970" width="4.85546875" style="123" customWidth="1"/>
    <col min="8971" max="8971" width="10.140625" style="123" customWidth="1"/>
    <col min="8972" max="8972" width="10.42578125" style="123" customWidth="1"/>
    <col min="8973" max="8973" width="11.5703125" style="123" customWidth="1"/>
    <col min="8974" max="8974" width="9.140625" style="123" customWidth="1"/>
    <col min="8975" max="8975" width="13.85546875" style="123" customWidth="1"/>
    <col min="8976" max="8976" width="6.7109375" style="123" customWidth="1"/>
    <col min="8977" max="9216" width="9.140625" style="123"/>
    <col min="9217" max="9218" width="0" style="123" hidden="1" customWidth="1"/>
    <col min="9219" max="9219" width="13.140625" style="123" customWidth="1"/>
    <col min="9220" max="9220" width="16.140625" style="123" customWidth="1"/>
    <col min="9221" max="9221" width="12.85546875" style="123" customWidth="1"/>
    <col min="9222" max="9222" width="19.28515625" style="123" customWidth="1"/>
    <col min="9223" max="9223" width="13.42578125" style="123" customWidth="1"/>
    <col min="9224" max="9224" width="12.140625" style="123" customWidth="1"/>
    <col min="9225" max="9225" width="24.28515625" style="123" customWidth="1"/>
    <col min="9226" max="9226" width="4.85546875" style="123" customWidth="1"/>
    <col min="9227" max="9227" width="10.140625" style="123" customWidth="1"/>
    <col min="9228" max="9228" width="10.42578125" style="123" customWidth="1"/>
    <col min="9229" max="9229" width="11.5703125" style="123" customWidth="1"/>
    <col min="9230" max="9230" width="9.140625" style="123" customWidth="1"/>
    <col min="9231" max="9231" width="13.85546875" style="123" customWidth="1"/>
    <col min="9232" max="9232" width="6.7109375" style="123" customWidth="1"/>
    <col min="9233" max="9472" width="9.140625" style="123"/>
    <col min="9473" max="9474" width="0" style="123" hidden="1" customWidth="1"/>
    <col min="9475" max="9475" width="13.140625" style="123" customWidth="1"/>
    <col min="9476" max="9476" width="16.140625" style="123" customWidth="1"/>
    <col min="9477" max="9477" width="12.85546875" style="123" customWidth="1"/>
    <col min="9478" max="9478" width="19.28515625" style="123" customWidth="1"/>
    <col min="9479" max="9479" width="13.42578125" style="123" customWidth="1"/>
    <col min="9480" max="9480" width="12.140625" style="123" customWidth="1"/>
    <col min="9481" max="9481" width="24.28515625" style="123" customWidth="1"/>
    <col min="9482" max="9482" width="4.85546875" style="123" customWidth="1"/>
    <col min="9483" max="9483" width="10.140625" style="123" customWidth="1"/>
    <col min="9484" max="9484" width="10.42578125" style="123" customWidth="1"/>
    <col min="9485" max="9485" width="11.5703125" style="123" customWidth="1"/>
    <col min="9486" max="9486" width="9.140625" style="123" customWidth="1"/>
    <col min="9487" max="9487" width="13.85546875" style="123" customWidth="1"/>
    <col min="9488" max="9488" width="6.7109375" style="123" customWidth="1"/>
    <col min="9489" max="9728" width="9.140625" style="123"/>
    <col min="9729" max="9730" width="0" style="123" hidden="1" customWidth="1"/>
    <col min="9731" max="9731" width="13.140625" style="123" customWidth="1"/>
    <col min="9732" max="9732" width="16.140625" style="123" customWidth="1"/>
    <col min="9733" max="9733" width="12.85546875" style="123" customWidth="1"/>
    <col min="9734" max="9734" width="19.28515625" style="123" customWidth="1"/>
    <col min="9735" max="9735" width="13.42578125" style="123" customWidth="1"/>
    <col min="9736" max="9736" width="12.140625" style="123" customWidth="1"/>
    <col min="9737" max="9737" width="24.28515625" style="123" customWidth="1"/>
    <col min="9738" max="9738" width="4.85546875" style="123" customWidth="1"/>
    <col min="9739" max="9739" width="10.140625" style="123" customWidth="1"/>
    <col min="9740" max="9740" width="10.42578125" style="123" customWidth="1"/>
    <col min="9741" max="9741" width="11.5703125" style="123" customWidth="1"/>
    <col min="9742" max="9742" width="9.140625" style="123" customWidth="1"/>
    <col min="9743" max="9743" width="13.85546875" style="123" customWidth="1"/>
    <col min="9744" max="9744" width="6.7109375" style="123" customWidth="1"/>
    <col min="9745" max="9984" width="9.140625" style="123"/>
    <col min="9985" max="9986" width="0" style="123" hidden="1" customWidth="1"/>
    <col min="9987" max="9987" width="13.140625" style="123" customWidth="1"/>
    <col min="9988" max="9988" width="16.140625" style="123" customWidth="1"/>
    <col min="9989" max="9989" width="12.85546875" style="123" customWidth="1"/>
    <col min="9990" max="9990" width="19.28515625" style="123" customWidth="1"/>
    <col min="9991" max="9991" width="13.42578125" style="123" customWidth="1"/>
    <col min="9992" max="9992" width="12.140625" style="123" customWidth="1"/>
    <col min="9993" max="9993" width="24.28515625" style="123" customWidth="1"/>
    <col min="9994" max="9994" width="4.85546875" style="123" customWidth="1"/>
    <col min="9995" max="9995" width="10.140625" style="123" customWidth="1"/>
    <col min="9996" max="9996" width="10.42578125" style="123" customWidth="1"/>
    <col min="9997" max="9997" width="11.5703125" style="123" customWidth="1"/>
    <col min="9998" max="9998" width="9.140625" style="123" customWidth="1"/>
    <col min="9999" max="9999" width="13.85546875" style="123" customWidth="1"/>
    <col min="10000" max="10000" width="6.7109375" style="123" customWidth="1"/>
    <col min="10001" max="10240" width="9.140625" style="123"/>
    <col min="10241" max="10242" width="0" style="123" hidden="1" customWidth="1"/>
    <col min="10243" max="10243" width="13.140625" style="123" customWidth="1"/>
    <col min="10244" max="10244" width="16.140625" style="123" customWidth="1"/>
    <col min="10245" max="10245" width="12.85546875" style="123" customWidth="1"/>
    <col min="10246" max="10246" width="19.28515625" style="123" customWidth="1"/>
    <col min="10247" max="10247" width="13.42578125" style="123" customWidth="1"/>
    <col min="10248" max="10248" width="12.140625" style="123" customWidth="1"/>
    <col min="10249" max="10249" width="24.28515625" style="123" customWidth="1"/>
    <col min="10250" max="10250" width="4.85546875" style="123" customWidth="1"/>
    <col min="10251" max="10251" width="10.140625" style="123" customWidth="1"/>
    <col min="10252" max="10252" width="10.42578125" style="123" customWidth="1"/>
    <col min="10253" max="10253" width="11.5703125" style="123" customWidth="1"/>
    <col min="10254" max="10254" width="9.140625" style="123" customWidth="1"/>
    <col min="10255" max="10255" width="13.85546875" style="123" customWidth="1"/>
    <col min="10256" max="10256" width="6.7109375" style="123" customWidth="1"/>
    <col min="10257" max="10496" width="9.140625" style="123"/>
    <col min="10497" max="10498" width="0" style="123" hidden="1" customWidth="1"/>
    <col min="10499" max="10499" width="13.140625" style="123" customWidth="1"/>
    <col min="10500" max="10500" width="16.140625" style="123" customWidth="1"/>
    <col min="10501" max="10501" width="12.85546875" style="123" customWidth="1"/>
    <col min="10502" max="10502" width="19.28515625" style="123" customWidth="1"/>
    <col min="10503" max="10503" width="13.42578125" style="123" customWidth="1"/>
    <col min="10504" max="10504" width="12.140625" style="123" customWidth="1"/>
    <col min="10505" max="10505" width="24.28515625" style="123" customWidth="1"/>
    <col min="10506" max="10506" width="4.85546875" style="123" customWidth="1"/>
    <col min="10507" max="10507" width="10.140625" style="123" customWidth="1"/>
    <col min="10508" max="10508" width="10.42578125" style="123" customWidth="1"/>
    <col min="10509" max="10509" width="11.5703125" style="123" customWidth="1"/>
    <col min="10510" max="10510" width="9.140625" style="123" customWidth="1"/>
    <col min="10511" max="10511" width="13.85546875" style="123" customWidth="1"/>
    <col min="10512" max="10512" width="6.7109375" style="123" customWidth="1"/>
    <col min="10513" max="10752" width="9.140625" style="123"/>
    <col min="10753" max="10754" width="0" style="123" hidden="1" customWidth="1"/>
    <col min="10755" max="10755" width="13.140625" style="123" customWidth="1"/>
    <col min="10756" max="10756" width="16.140625" style="123" customWidth="1"/>
    <col min="10757" max="10757" width="12.85546875" style="123" customWidth="1"/>
    <col min="10758" max="10758" width="19.28515625" style="123" customWidth="1"/>
    <col min="10759" max="10759" width="13.42578125" style="123" customWidth="1"/>
    <col min="10760" max="10760" width="12.140625" style="123" customWidth="1"/>
    <col min="10761" max="10761" width="24.28515625" style="123" customWidth="1"/>
    <col min="10762" max="10762" width="4.85546875" style="123" customWidth="1"/>
    <col min="10763" max="10763" width="10.140625" style="123" customWidth="1"/>
    <col min="10764" max="10764" width="10.42578125" style="123" customWidth="1"/>
    <col min="10765" max="10765" width="11.5703125" style="123" customWidth="1"/>
    <col min="10766" max="10766" width="9.140625" style="123" customWidth="1"/>
    <col min="10767" max="10767" width="13.85546875" style="123" customWidth="1"/>
    <col min="10768" max="10768" width="6.7109375" style="123" customWidth="1"/>
    <col min="10769" max="11008" width="9.140625" style="123"/>
    <col min="11009" max="11010" width="0" style="123" hidden="1" customWidth="1"/>
    <col min="11011" max="11011" width="13.140625" style="123" customWidth="1"/>
    <col min="11012" max="11012" width="16.140625" style="123" customWidth="1"/>
    <col min="11013" max="11013" width="12.85546875" style="123" customWidth="1"/>
    <col min="11014" max="11014" width="19.28515625" style="123" customWidth="1"/>
    <col min="11015" max="11015" width="13.42578125" style="123" customWidth="1"/>
    <col min="11016" max="11016" width="12.140625" style="123" customWidth="1"/>
    <col min="11017" max="11017" width="24.28515625" style="123" customWidth="1"/>
    <col min="11018" max="11018" width="4.85546875" style="123" customWidth="1"/>
    <col min="11019" max="11019" width="10.140625" style="123" customWidth="1"/>
    <col min="11020" max="11020" width="10.42578125" style="123" customWidth="1"/>
    <col min="11021" max="11021" width="11.5703125" style="123" customWidth="1"/>
    <col min="11022" max="11022" width="9.140625" style="123" customWidth="1"/>
    <col min="11023" max="11023" width="13.85546875" style="123" customWidth="1"/>
    <col min="11024" max="11024" width="6.7109375" style="123" customWidth="1"/>
    <col min="11025" max="11264" width="9.140625" style="123"/>
    <col min="11265" max="11266" width="0" style="123" hidden="1" customWidth="1"/>
    <col min="11267" max="11267" width="13.140625" style="123" customWidth="1"/>
    <col min="11268" max="11268" width="16.140625" style="123" customWidth="1"/>
    <col min="11269" max="11269" width="12.85546875" style="123" customWidth="1"/>
    <col min="11270" max="11270" width="19.28515625" style="123" customWidth="1"/>
    <col min="11271" max="11271" width="13.42578125" style="123" customWidth="1"/>
    <col min="11272" max="11272" width="12.140625" style="123" customWidth="1"/>
    <col min="11273" max="11273" width="24.28515625" style="123" customWidth="1"/>
    <col min="11274" max="11274" width="4.85546875" style="123" customWidth="1"/>
    <col min="11275" max="11275" width="10.140625" style="123" customWidth="1"/>
    <col min="11276" max="11276" width="10.42578125" style="123" customWidth="1"/>
    <col min="11277" max="11277" width="11.5703125" style="123" customWidth="1"/>
    <col min="11278" max="11278" width="9.140625" style="123" customWidth="1"/>
    <col min="11279" max="11279" width="13.85546875" style="123" customWidth="1"/>
    <col min="11280" max="11280" width="6.7109375" style="123" customWidth="1"/>
    <col min="11281" max="11520" width="9.140625" style="123"/>
    <col min="11521" max="11522" width="0" style="123" hidden="1" customWidth="1"/>
    <col min="11523" max="11523" width="13.140625" style="123" customWidth="1"/>
    <col min="11524" max="11524" width="16.140625" style="123" customWidth="1"/>
    <col min="11525" max="11525" width="12.85546875" style="123" customWidth="1"/>
    <col min="11526" max="11526" width="19.28515625" style="123" customWidth="1"/>
    <col min="11527" max="11527" width="13.42578125" style="123" customWidth="1"/>
    <col min="11528" max="11528" width="12.140625" style="123" customWidth="1"/>
    <col min="11529" max="11529" width="24.28515625" style="123" customWidth="1"/>
    <col min="11530" max="11530" width="4.85546875" style="123" customWidth="1"/>
    <col min="11531" max="11531" width="10.140625" style="123" customWidth="1"/>
    <col min="11532" max="11532" width="10.42578125" style="123" customWidth="1"/>
    <col min="11533" max="11533" width="11.5703125" style="123" customWidth="1"/>
    <col min="11534" max="11534" width="9.140625" style="123" customWidth="1"/>
    <col min="11535" max="11535" width="13.85546875" style="123" customWidth="1"/>
    <col min="11536" max="11536" width="6.7109375" style="123" customWidth="1"/>
    <col min="11537" max="11776" width="9.140625" style="123"/>
    <col min="11777" max="11778" width="0" style="123" hidden="1" customWidth="1"/>
    <col min="11779" max="11779" width="13.140625" style="123" customWidth="1"/>
    <col min="11780" max="11780" width="16.140625" style="123" customWidth="1"/>
    <col min="11781" max="11781" width="12.85546875" style="123" customWidth="1"/>
    <col min="11782" max="11782" width="19.28515625" style="123" customWidth="1"/>
    <col min="11783" max="11783" width="13.42578125" style="123" customWidth="1"/>
    <col min="11784" max="11784" width="12.140625" style="123" customWidth="1"/>
    <col min="11785" max="11785" width="24.28515625" style="123" customWidth="1"/>
    <col min="11786" max="11786" width="4.85546875" style="123" customWidth="1"/>
    <col min="11787" max="11787" width="10.140625" style="123" customWidth="1"/>
    <col min="11788" max="11788" width="10.42578125" style="123" customWidth="1"/>
    <col min="11789" max="11789" width="11.5703125" style="123" customWidth="1"/>
    <col min="11790" max="11790" width="9.140625" style="123" customWidth="1"/>
    <col min="11791" max="11791" width="13.85546875" style="123" customWidth="1"/>
    <col min="11792" max="11792" width="6.7109375" style="123" customWidth="1"/>
    <col min="11793" max="12032" width="9.140625" style="123"/>
    <col min="12033" max="12034" width="0" style="123" hidden="1" customWidth="1"/>
    <col min="12035" max="12035" width="13.140625" style="123" customWidth="1"/>
    <col min="12036" max="12036" width="16.140625" style="123" customWidth="1"/>
    <col min="12037" max="12037" width="12.85546875" style="123" customWidth="1"/>
    <col min="12038" max="12038" width="19.28515625" style="123" customWidth="1"/>
    <col min="12039" max="12039" width="13.42578125" style="123" customWidth="1"/>
    <col min="12040" max="12040" width="12.140625" style="123" customWidth="1"/>
    <col min="12041" max="12041" width="24.28515625" style="123" customWidth="1"/>
    <col min="12042" max="12042" width="4.85546875" style="123" customWidth="1"/>
    <col min="12043" max="12043" width="10.140625" style="123" customWidth="1"/>
    <col min="12044" max="12044" width="10.42578125" style="123" customWidth="1"/>
    <col min="12045" max="12045" width="11.5703125" style="123" customWidth="1"/>
    <col min="12046" max="12046" width="9.140625" style="123" customWidth="1"/>
    <col min="12047" max="12047" width="13.85546875" style="123" customWidth="1"/>
    <col min="12048" max="12048" width="6.7109375" style="123" customWidth="1"/>
    <col min="12049" max="12288" width="9.140625" style="123"/>
    <col min="12289" max="12290" width="0" style="123" hidden="1" customWidth="1"/>
    <col min="12291" max="12291" width="13.140625" style="123" customWidth="1"/>
    <col min="12292" max="12292" width="16.140625" style="123" customWidth="1"/>
    <col min="12293" max="12293" width="12.85546875" style="123" customWidth="1"/>
    <col min="12294" max="12294" width="19.28515625" style="123" customWidth="1"/>
    <col min="12295" max="12295" width="13.42578125" style="123" customWidth="1"/>
    <col min="12296" max="12296" width="12.140625" style="123" customWidth="1"/>
    <col min="12297" max="12297" width="24.28515625" style="123" customWidth="1"/>
    <col min="12298" max="12298" width="4.85546875" style="123" customWidth="1"/>
    <col min="12299" max="12299" width="10.140625" style="123" customWidth="1"/>
    <col min="12300" max="12300" width="10.42578125" style="123" customWidth="1"/>
    <col min="12301" max="12301" width="11.5703125" style="123" customWidth="1"/>
    <col min="12302" max="12302" width="9.140625" style="123" customWidth="1"/>
    <col min="12303" max="12303" width="13.85546875" style="123" customWidth="1"/>
    <col min="12304" max="12304" width="6.7109375" style="123" customWidth="1"/>
    <col min="12305" max="12544" width="9.140625" style="123"/>
    <col min="12545" max="12546" width="0" style="123" hidden="1" customWidth="1"/>
    <col min="12547" max="12547" width="13.140625" style="123" customWidth="1"/>
    <col min="12548" max="12548" width="16.140625" style="123" customWidth="1"/>
    <col min="12549" max="12549" width="12.85546875" style="123" customWidth="1"/>
    <col min="12550" max="12550" width="19.28515625" style="123" customWidth="1"/>
    <col min="12551" max="12551" width="13.42578125" style="123" customWidth="1"/>
    <col min="12552" max="12552" width="12.140625" style="123" customWidth="1"/>
    <col min="12553" max="12553" width="24.28515625" style="123" customWidth="1"/>
    <col min="12554" max="12554" width="4.85546875" style="123" customWidth="1"/>
    <col min="12555" max="12555" width="10.140625" style="123" customWidth="1"/>
    <col min="12556" max="12556" width="10.42578125" style="123" customWidth="1"/>
    <col min="12557" max="12557" width="11.5703125" style="123" customWidth="1"/>
    <col min="12558" max="12558" width="9.140625" style="123" customWidth="1"/>
    <col min="12559" max="12559" width="13.85546875" style="123" customWidth="1"/>
    <col min="12560" max="12560" width="6.7109375" style="123" customWidth="1"/>
    <col min="12561" max="12800" width="9.140625" style="123"/>
    <col min="12801" max="12802" width="0" style="123" hidden="1" customWidth="1"/>
    <col min="12803" max="12803" width="13.140625" style="123" customWidth="1"/>
    <col min="12804" max="12804" width="16.140625" style="123" customWidth="1"/>
    <col min="12805" max="12805" width="12.85546875" style="123" customWidth="1"/>
    <col min="12806" max="12806" width="19.28515625" style="123" customWidth="1"/>
    <col min="12807" max="12807" width="13.42578125" style="123" customWidth="1"/>
    <col min="12808" max="12808" width="12.140625" style="123" customWidth="1"/>
    <col min="12809" max="12809" width="24.28515625" style="123" customWidth="1"/>
    <col min="12810" max="12810" width="4.85546875" style="123" customWidth="1"/>
    <col min="12811" max="12811" width="10.140625" style="123" customWidth="1"/>
    <col min="12812" max="12812" width="10.42578125" style="123" customWidth="1"/>
    <col min="12813" max="12813" width="11.5703125" style="123" customWidth="1"/>
    <col min="12814" max="12814" width="9.140625" style="123" customWidth="1"/>
    <col min="12815" max="12815" width="13.85546875" style="123" customWidth="1"/>
    <col min="12816" max="12816" width="6.7109375" style="123" customWidth="1"/>
    <col min="12817" max="13056" width="9.140625" style="123"/>
    <col min="13057" max="13058" width="0" style="123" hidden="1" customWidth="1"/>
    <col min="13059" max="13059" width="13.140625" style="123" customWidth="1"/>
    <col min="13060" max="13060" width="16.140625" style="123" customWidth="1"/>
    <col min="13061" max="13061" width="12.85546875" style="123" customWidth="1"/>
    <col min="13062" max="13062" width="19.28515625" style="123" customWidth="1"/>
    <col min="13063" max="13063" width="13.42578125" style="123" customWidth="1"/>
    <col min="13064" max="13064" width="12.140625" style="123" customWidth="1"/>
    <col min="13065" max="13065" width="24.28515625" style="123" customWidth="1"/>
    <col min="13066" max="13066" width="4.85546875" style="123" customWidth="1"/>
    <col min="13067" max="13067" width="10.140625" style="123" customWidth="1"/>
    <col min="13068" max="13068" width="10.42578125" style="123" customWidth="1"/>
    <col min="13069" max="13069" width="11.5703125" style="123" customWidth="1"/>
    <col min="13070" max="13070" width="9.140625" style="123" customWidth="1"/>
    <col min="13071" max="13071" width="13.85546875" style="123" customWidth="1"/>
    <col min="13072" max="13072" width="6.7109375" style="123" customWidth="1"/>
    <col min="13073" max="13312" width="9.140625" style="123"/>
    <col min="13313" max="13314" width="0" style="123" hidden="1" customWidth="1"/>
    <col min="13315" max="13315" width="13.140625" style="123" customWidth="1"/>
    <col min="13316" max="13316" width="16.140625" style="123" customWidth="1"/>
    <col min="13317" max="13317" width="12.85546875" style="123" customWidth="1"/>
    <col min="13318" max="13318" width="19.28515625" style="123" customWidth="1"/>
    <col min="13319" max="13319" width="13.42578125" style="123" customWidth="1"/>
    <col min="13320" max="13320" width="12.140625" style="123" customWidth="1"/>
    <col min="13321" max="13321" width="24.28515625" style="123" customWidth="1"/>
    <col min="13322" max="13322" width="4.85546875" style="123" customWidth="1"/>
    <col min="13323" max="13323" width="10.140625" style="123" customWidth="1"/>
    <col min="13324" max="13324" width="10.42578125" style="123" customWidth="1"/>
    <col min="13325" max="13325" width="11.5703125" style="123" customWidth="1"/>
    <col min="13326" max="13326" width="9.140625" style="123" customWidth="1"/>
    <col min="13327" max="13327" width="13.85546875" style="123" customWidth="1"/>
    <col min="13328" max="13328" width="6.7109375" style="123" customWidth="1"/>
    <col min="13329" max="13568" width="9.140625" style="123"/>
    <col min="13569" max="13570" width="0" style="123" hidden="1" customWidth="1"/>
    <col min="13571" max="13571" width="13.140625" style="123" customWidth="1"/>
    <col min="13572" max="13572" width="16.140625" style="123" customWidth="1"/>
    <col min="13573" max="13573" width="12.85546875" style="123" customWidth="1"/>
    <col min="13574" max="13574" width="19.28515625" style="123" customWidth="1"/>
    <col min="13575" max="13575" width="13.42578125" style="123" customWidth="1"/>
    <col min="13576" max="13576" width="12.140625" style="123" customWidth="1"/>
    <col min="13577" max="13577" width="24.28515625" style="123" customWidth="1"/>
    <col min="13578" max="13578" width="4.85546875" style="123" customWidth="1"/>
    <col min="13579" max="13579" width="10.140625" style="123" customWidth="1"/>
    <col min="13580" max="13580" width="10.42578125" style="123" customWidth="1"/>
    <col min="13581" max="13581" width="11.5703125" style="123" customWidth="1"/>
    <col min="13582" max="13582" width="9.140625" style="123" customWidth="1"/>
    <col min="13583" max="13583" width="13.85546875" style="123" customWidth="1"/>
    <col min="13584" max="13584" width="6.7109375" style="123" customWidth="1"/>
    <col min="13585" max="13824" width="9.140625" style="123"/>
    <col min="13825" max="13826" width="0" style="123" hidden="1" customWidth="1"/>
    <col min="13827" max="13827" width="13.140625" style="123" customWidth="1"/>
    <col min="13828" max="13828" width="16.140625" style="123" customWidth="1"/>
    <col min="13829" max="13829" width="12.85546875" style="123" customWidth="1"/>
    <col min="13830" max="13830" width="19.28515625" style="123" customWidth="1"/>
    <col min="13831" max="13831" width="13.42578125" style="123" customWidth="1"/>
    <col min="13832" max="13832" width="12.140625" style="123" customWidth="1"/>
    <col min="13833" max="13833" width="24.28515625" style="123" customWidth="1"/>
    <col min="13834" max="13834" width="4.85546875" style="123" customWidth="1"/>
    <col min="13835" max="13835" width="10.140625" style="123" customWidth="1"/>
    <col min="13836" max="13836" width="10.42578125" style="123" customWidth="1"/>
    <col min="13837" max="13837" width="11.5703125" style="123" customWidth="1"/>
    <col min="13838" max="13838" width="9.140625" style="123" customWidth="1"/>
    <col min="13839" max="13839" width="13.85546875" style="123" customWidth="1"/>
    <col min="13840" max="13840" width="6.7109375" style="123" customWidth="1"/>
    <col min="13841" max="14080" width="9.140625" style="123"/>
    <col min="14081" max="14082" width="0" style="123" hidden="1" customWidth="1"/>
    <col min="14083" max="14083" width="13.140625" style="123" customWidth="1"/>
    <col min="14084" max="14084" width="16.140625" style="123" customWidth="1"/>
    <col min="14085" max="14085" width="12.85546875" style="123" customWidth="1"/>
    <col min="14086" max="14086" width="19.28515625" style="123" customWidth="1"/>
    <col min="14087" max="14087" width="13.42578125" style="123" customWidth="1"/>
    <col min="14088" max="14088" width="12.140625" style="123" customWidth="1"/>
    <col min="14089" max="14089" width="24.28515625" style="123" customWidth="1"/>
    <col min="14090" max="14090" width="4.85546875" style="123" customWidth="1"/>
    <col min="14091" max="14091" width="10.140625" style="123" customWidth="1"/>
    <col min="14092" max="14092" width="10.42578125" style="123" customWidth="1"/>
    <col min="14093" max="14093" width="11.5703125" style="123" customWidth="1"/>
    <col min="14094" max="14094" width="9.140625" style="123" customWidth="1"/>
    <col min="14095" max="14095" width="13.85546875" style="123" customWidth="1"/>
    <col min="14096" max="14096" width="6.7109375" style="123" customWidth="1"/>
    <col min="14097" max="14336" width="9.140625" style="123"/>
    <col min="14337" max="14338" width="0" style="123" hidden="1" customWidth="1"/>
    <col min="14339" max="14339" width="13.140625" style="123" customWidth="1"/>
    <col min="14340" max="14340" width="16.140625" style="123" customWidth="1"/>
    <col min="14341" max="14341" width="12.85546875" style="123" customWidth="1"/>
    <col min="14342" max="14342" width="19.28515625" style="123" customWidth="1"/>
    <col min="14343" max="14343" width="13.42578125" style="123" customWidth="1"/>
    <col min="14344" max="14344" width="12.140625" style="123" customWidth="1"/>
    <col min="14345" max="14345" width="24.28515625" style="123" customWidth="1"/>
    <col min="14346" max="14346" width="4.85546875" style="123" customWidth="1"/>
    <col min="14347" max="14347" width="10.140625" style="123" customWidth="1"/>
    <col min="14348" max="14348" width="10.42578125" style="123" customWidth="1"/>
    <col min="14349" max="14349" width="11.5703125" style="123" customWidth="1"/>
    <col min="14350" max="14350" width="9.140625" style="123" customWidth="1"/>
    <col min="14351" max="14351" width="13.85546875" style="123" customWidth="1"/>
    <col min="14352" max="14352" width="6.7109375" style="123" customWidth="1"/>
    <col min="14353" max="14592" width="9.140625" style="123"/>
    <col min="14593" max="14594" width="0" style="123" hidden="1" customWidth="1"/>
    <col min="14595" max="14595" width="13.140625" style="123" customWidth="1"/>
    <col min="14596" max="14596" width="16.140625" style="123" customWidth="1"/>
    <col min="14597" max="14597" width="12.85546875" style="123" customWidth="1"/>
    <col min="14598" max="14598" width="19.28515625" style="123" customWidth="1"/>
    <col min="14599" max="14599" width="13.42578125" style="123" customWidth="1"/>
    <col min="14600" max="14600" width="12.140625" style="123" customWidth="1"/>
    <col min="14601" max="14601" width="24.28515625" style="123" customWidth="1"/>
    <col min="14602" max="14602" width="4.85546875" style="123" customWidth="1"/>
    <col min="14603" max="14603" width="10.140625" style="123" customWidth="1"/>
    <col min="14604" max="14604" width="10.42578125" style="123" customWidth="1"/>
    <col min="14605" max="14605" width="11.5703125" style="123" customWidth="1"/>
    <col min="14606" max="14606" width="9.140625" style="123" customWidth="1"/>
    <col min="14607" max="14607" width="13.85546875" style="123" customWidth="1"/>
    <col min="14608" max="14608" width="6.7109375" style="123" customWidth="1"/>
    <col min="14609" max="14848" width="9.140625" style="123"/>
    <col min="14849" max="14850" width="0" style="123" hidden="1" customWidth="1"/>
    <col min="14851" max="14851" width="13.140625" style="123" customWidth="1"/>
    <col min="14852" max="14852" width="16.140625" style="123" customWidth="1"/>
    <col min="14853" max="14853" width="12.85546875" style="123" customWidth="1"/>
    <col min="14854" max="14854" width="19.28515625" style="123" customWidth="1"/>
    <col min="14855" max="14855" width="13.42578125" style="123" customWidth="1"/>
    <col min="14856" max="14856" width="12.140625" style="123" customWidth="1"/>
    <col min="14857" max="14857" width="24.28515625" style="123" customWidth="1"/>
    <col min="14858" max="14858" width="4.85546875" style="123" customWidth="1"/>
    <col min="14859" max="14859" width="10.140625" style="123" customWidth="1"/>
    <col min="14860" max="14860" width="10.42578125" style="123" customWidth="1"/>
    <col min="14861" max="14861" width="11.5703125" style="123" customWidth="1"/>
    <col min="14862" max="14862" width="9.140625" style="123" customWidth="1"/>
    <col min="14863" max="14863" width="13.85546875" style="123" customWidth="1"/>
    <col min="14864" max="14864" width="6.7109375" style="123" customWidth="1"/>
    <col min="14865" max="15104" width="9.140625" style="123"/>
    <col min="15105" max="15106" width="0" style="123" hidden="1" customWidth="1"/>
    <col min="15107" max="15107" width="13.140625" style="123" customWidth="1"/>
    <col min="15108" max="15108" width="16.140625" style="123" customWidth="1"/>
    <col min="15109" max="15109" width="12.85546875" style="123" customWidth="1"/>
    <col min="15110" max="15110" width="19.28515625" style="123" customWidth="1"/>
    <col min="15111" max="15111" width="13.42578125" style="123" customWidth="1"/>
    <col min="15112" max="15112" width="12.140625" style="123" customWidth="1"/>
    <col min="15113" max="15113" width="24.28515625" style="123" customWidth="1"/>
    <col min="15114" max="15114" width="4.85546875" style="123" customWidth="1"/>
    <col min="15115" max="15115" width="10.140625" style="123" customWidth="1"/>
    <col min="15116" max="15116" width="10.42578125" style="123" customWidth="1"/>
    <col min="15117" max="15117" width="11.5703125" style="123" customWidth="1"/>
    <col min="15118" max="15118" width="9.140625" style="123" customWidth="1"/>
    <col min="15119" max="15119" width="13.85546875" style="123" customWidth="1"/>
    <col min="15120" max="15120" width="6.7109375" style="123" customWidth="1"/>
    <col min="15121" max="15360" width="9.140625" style="123"/>
    <col min="15361" max="15362" width="0" style="123" hidden="1" customWidth="1"/>
    <col min="15363" max="15363" width="13.140625" style="123" customWidth="1"/>
    <col min="15364" max="15364" width="16.140625" style="123" customWidth="1"/>
    <col min="15365" max="15365" width="12.85546875" style="123" customWidth="1"/>
    <col min="15366" max="15366" width="19.28515625" style="123" customWidth="1"/>
    <col min="15367" max="15367" width="13.42578125" style="123" customWidth="1"/>
    <col min="15368" max="15368" width="12.140625" style="123" customWidth="1"/>
    <col min="15369" max="15369" width="24.28515625" style="123" customWidth="1"/>
    <col min="15370" max="15370" width="4.85546875" style="123" customWidth="1"/>
    <col min="15371" max="15371" width="10.140625" style="123" customWidth="1"/>
    <col min="15372" max="15372" width="10.42578125" style="123" customWidth="1"/>
    <col min="15373" max="15373" width="11.5703125" style="123" customWidth="1"/>
    <col min="15374" max="15374" width="9.140625" style="123" customWidth="1"/>
    <col min="15375" max="15375" width="13.85546875" style="123" customWidth="1"/>
    <col min="15376" max="15376" width="6.7109375" style="123" customWidth="1"/>
    <col min="15377" max="15616" width="9.140625" style="123"/>
    <col min="15617" max="15618" width="0" style="123" hidden="1" customWidth="1"/>
    <col min="15619" max="15619" width="13.140625" style="123" customWidth="1"/>
    <col min="15620" max="15620" width="16.140625" style="123" customWidth="1"/>
    <col min="15621" max="15621" width="12.85546875" style="123" customWidth="1"/>
    <col min="15622" max="15622" width="19.28515625" style="123" customWidth="1"/>
    <col min="15623" max="15623" width="13.42578125" style="123" customWidth="1"/>
    <col min="15624" max="15624" width="12.140625" style="123" customWidth="1"/>
    <col min="15625" max="15625" width="24.28515625" style="123" customWidth="1"/>
    <col min="15626" max="15626" width="4.85546875" style="123" customWidth="1"/>
    <col min="15627" max="15627" width="10.140625" style="123" customWidth="1"/>
    <col min="15628" max="15628" width="10.42578125" style="123" customWidth="1"/>
    <col min="15629" max="15629" width="11.5703125" style="123" customWidth="1"/>
    <col min="15630" max="15630" width="9.140625" style="123" customWidth="1"/>
    <col min="15631" max="15631" width="13.85546875" style="123" customWidth="1"/>
    <col min="15632" max="15632" width="6.7109375" style="123" customWidth="1"/>
    <col min="15633" max="15872" width="9.140625" style="123"/>
    <col min="15873" max="15874" width="0" style="123" hidden="1" customWidth="1"/>
    <col min="15875" max="15875" width="13.140625" style="123" customWidth="1"/>
    <col min="15876" max="15876" width="16.140625" style="123" customWidth="1"/>
    <col min="15877" max="15877" width="12.85546875" style="123" customWidth="1"/>
    <col min="15878" max="15878" width="19.28515625" style="123" customWidth="1"/>
    <col min="15879" max="15879" width="13.42578125" style="123" customWidth="1"/>
    <col min="15880" max="15880" width="12.140625" style="123" customWidth="1"/>
    <col min="15881" max="15881" width="24.28515625" style="123" customWidth="1"/>
    <col min="15882" max="15882" width="4.85546875" style="123" customWidth="1"/>
    <col min="15883" max="15883" width="10.140625" style="123" customWidth="1"/>
    <col min="15884" max="15884" width="10.42578125" style="123" customWidth="1"/>
    <col min="15885" max="15885" width="11.5703125" style="123" customWidth="1"/>
    <col min="15886" max="15886" width="9.140625" style="123" customWidth="1"/>
    <col min="15887" max="15887" width="13.85546875" style="123" customWidth="1"/>
    <col min="15888" max="15888" width="6.7109375" style="123" customWidth="1"/>
    <col min="15889" max="16128" width="9.140625" style="123"/>
    <col min="16129" max="16130" width="0" style="123" hidden="1" customWidth="1"/>
    <col min="16131" max="16131" width="13.140625" style="123" customWidth="1"/>
    <col min="16132" max="16132" width="16.140625" style="123" customWidth="1"/>
    <col min="16133" max="16133" width="12.85546875" style="123" customWidth="1"/>
    <col min="16134" max="16134" width="19.28515625" style="123" customWidth="1"/>
    <col min="16135" max="16135" width="13.42578125" style="123" customWidth="1"/>
    <col min="16136" max="16136" width="12.140625" style="123" customWidth="1"/>
    <col min="16137" max="16137" width="24.28515625" style="123" customWidth="1"/>
    <col min="16138" max="16138" width="4.85546875" style="123" customWidth="1"/>
    <col min="16139" max="16139" width="10.140625" style="123" customWidth="1"/>
    <col min="16140" max="16140" width="10.42578125" style="123" customWidth="1"/>
    <col min="16141" max="16141" width="11.5703125" style="123" customWidth="1"/>
    <col min="16142" max="16142" width="9.140625" style="123" customWidth="1"/>
    <col min="16143" max="16143" width="13.85546875" style="123" customWidth="1"/>
    <col min="16144" max="16144" width="6.7109375" style="123" customWidth="1"/>
    <col min="16145" max="16384" width="9.140625" style="123"/>
  </cols>
  <sheetData>
    <row r="1" spans="1:11" ht="13.5" thickBot="1" x14ac:dyDescent="0.25">
      <c r="A1" s="157"/>
      <c r="B1" s="157"/>
      <c r="C1" s="157"/>
    </row>
    <row r="2" spans="1:11" ht="18.75" customHeight="1" x14ac:dyDescent="0.2">
      <c r="A2" s="241"/>
      <c r="B2" s="241"/>
      <c r="C2" s="240" t="s">
        <v>112</v>
      </c>
      <c r="D2" s="239"/>
      <c r="E2" s="239"/>
      <c r="F2" s="238"/>
      <c r="G2" s="812" t="s">
        <v>111</v>
      </c>
      <c r="H2" s="812"/>
      <c r="I2" s="237" t="str">
        <f>'Preenche Requi.'!C5</f>
        <v>00227/16</v>
      </c>
    </row>
    <row r="3" spans="1:11" ht="19.5" customHeight="1" x14ac:dyDescent="0.2">
      <c r="A3" s="136"/>
      <c r="B3" s="136"/>
      <c r="C3" s="226"/>
      <c r="D3" s="236"/>
      <c r="E3" s="236"/>
      <c r="F3" s="223"/>
      <c r="G3" s="222"/>
      <c r="H3" s="222"/>
      <c r="I3" s="221"/>
    </row>
    <row r="4" spans="1:11" ht="21.75" customHeight="1" x14ac:dyDescent="0.2">
      <c r="A4" s="136"/>
      <c r="B4" s="136"/>
      <c r="C4" s="226"/>
      <c r="D4" s="222"/>
      <c r="E4" s="222"/>
      <c r="F4" s="222"/>
      <c r="G4" s="222"/>
      <c r="H4" s="222"/>
      <c r="I4" s="221"/>
    </row>
    <row r="5" spans="1:11" ht="21.75" customHeight="1" x14ac:dyDescent="0.2">
      <c r="A5" s="136"/>
      <c r="B5" s="136"/>
      <c r="C5" s="226"/>
      <c r="D5" s="222"/>
      <c r="E5" s="222"/>
      <c r="F5" s="222"/>
      <c r="G5" s="222"/>
      <c r="H5" s="222"/>
      <c r="I5" s="221"/>
    </row>
    <row r="6" spans="1:11" ht="34.5" customHeight="1" x14ac:dyDescent="0.2">
      <c r="A6" s="136"/>
      <c r="B6" s="136"/>
      <c r="C6" s="226"/>
      <c r="D6" s="224"/>
      <c r="E6" s="224"/>
      <c r="F6" s="223"/>
      <c r="G6" s="222"/>
      <c r="H6" s="222"/>
      <c r="I6" s="221"/>
    </row>
    <row r="7" spans="1:11" ht="27" customHeight="1" x14ac:dyDescent="0.2">
      <c r="A7" s="136"/>
      <c r="B7" s="136"/>
      <c r="C7" s="226"/>
      <c r="D7" s="224"/>
      <c r="E7" s="224"/>
      <c r="F7" s="223"/>
      <c r="G7" s="222"/>
      <c r="H7" s="222"/>
      <c r="I7" s="221"/>
      <c r="K7" s="218"/>
    </row>
    <row r="8" spans="1:11" x14ac:dyDescent="0.2">
      <c r="A8" s="136"/>
      <c r="B8" s="136"/>
      <c r="C8" s="226"/>
      <c r="D8" s="224"/>
      <c r="E8" s="224"/>
      <c r="F8" s="223"/>
      <c r="G8" s="222"/>
      <c r="H8" s="235"/>
      <c r="I8" s="221"/>
      <c r="K8" s="218"/>
    </row>
    <row r="9" spans="1:11" ht="37.5" customHeight="1" x14ac:dyDescent="0.2">
      <c r="A9" s="136"/>
      <c r="B9" s="136"/>
      <c r="C9" s="226"/>
      <c r="D9" s="224"/>
      <c r="E9" s="224"/>
      <c r="F9" s="223"/>
      <c r="G9" s="222"/>
      <c r="H9" s="222"/>
      <c r="I9" s="221"/>
    </row>
    <row r="10" spans="1:11" ht="126" customHeight="1" thickBot="1" x14ac:dyDescent="0.25">
      <c r="A10" s="136"/>
      <c r="B10" s="136"/>
      <c r="C10" s="234"/>
      <c r="D10" s="233"/>
      <c r="E10" s="233"/>
      <c r="F10" s="232"/>
      <c r="G10" s="231"/>
      <c r="H10" s="231"/>
      <c r="I10" s="230"/>
    </row>
    <row r="11" spans="1:11" ht="20.100000000000001" customHeight="1" thickTop="1" x14ac:dyDescent="0.2">
      <c r="A11" s="136"/>
      <c r="B11" s="136"/>
      <c r="C11" s="229"/>
      <c r="D11" s="228"/>
      <c r="E11" s="227"/>
      <c r="F11" s="223"/>
      <c r="G11" s="222"/>
      <c r="H11" s="222"/>
      <c r="I11" s="221"/>
    </row>
    <row r="12" spans="1:11" ht="20.100000000000001" customHeight="1" x14ac:dyDescent="0.2">
      <c r="A12" s="136"/>
      <c r="B12" s="136"/>
      <c r="C12" s="226"/>
      <c r="D12" s="224"/>
      <c r="E12" s="224"/>
      <c r="F12" s="223"/>
      <c r="G12" s="222"/>
      <c r="H12" s="222"/>
      <c r="I12" s="221"/>
    </row>
    <row r="13" spans="1:11" ht="20.100000000000001" customHeight="1" x14ac:dyDescent="0.2">
      <c r="A13" s="136"/>
      <c r="B13" s="136"/>
      <c r="C13" s="226"/>
      <c r="D13" s="224"/>
      <c r="E13" s="224"/>
      <c r="F13" s="223"/>
      <c r="G13" s="222"/>
      <c r="H13" s="222"/>
      <c r="I13" s="221"/>
    </row>
    <row r="14" spans="1:11" ht="16.5" customHeight="1" thickBot="1" x14ac:dyDescent="0.25">
      <c r="A14" s="136"/>
      <c r="B14" s="136"/>
      <c r="C14" s="226"/>
      <c r="D14" s="224"/>
      <c r="E14" s="224"/>
      <c r="F14" s="223"/>
      <c r="G14" s="222"/>
      <c r="H14" s="222"/>
      <c r="I14" s="221"/>
    </row>
    <row r="15" spans="1:11" ht="7.5" hidden="1" customHeight="1" thickBot="1" x14ac:dyDescent="0.25">
      <c r="A15" s="136"/>
      <c r="B15" s="136"/>
      <c r="C15" s="225"/>
      <c r="D15" s="224"/>
      <c r="E15" s="224"/>
      <c r="F15" s="223"/>
      <c r="G15" s="222"/>
      <c r="H15" s="222"/>
      <c r="I15" s="221"/>
    </row>
    <row r="16" spans="1:11" ht="3" hidden="1" customHeight="1" thickBot="1" x14ac:dyDescent="0.25">
      <c r="A16" s="136"/>
      <c r="B16" s="136"/>
      <c r="C16" s="220"/>
      <c r="D16" s="224"/>
      <c r="E16" s="224"/>
      <c r="F16" s="223"/>
      <c r="G16" s="222"/>
      <c r="H16" s="222"/>
      <c r="I16" s="221"/>
    </row>
    <row r="17" spans="1:18" ht="3.75" hidden="1" customHeight="1" x14ac:dyDescent="0.2">
      <c r="A17" s="136"/>
      <c r="B17" s="136"/>
      <c r="C17" s="220"/>
      <c r="D17" s="157"/>
      <c r="E17" s="157"/>
      <c r="F17" s="157"/>
      <c r="G17" s="157"/>
      <c r="H17" s="157"/>
      <c r="I17" s="219"/>
      <c r="M17" s="218"/>
    </row>
    <row r="18" spans="1:18" ht="0.75" hidden="1" customHeight="1" x14ac:dyDescent="0.2">
      <c r="A18" s="136"/>
      <c r="B18" s="136"/>
      <c r="C18" s="813"/>
      <c r="D18" s="814"/>
      <c r="E18" s="814"/>
      <c r="F18" s="814"/>
      <c r="G18" s="814"/>
      <c r="H18" s="814"/>
      <c r="I18" s="815"/>
    </row>
    <row r="19" spans="1:18" ht="15.75" customHeight="1" x14ac:dyDescent="0.2">
      <c r="A19" s="136"/>
      <c r="B19" s="136"/>
      <c r="C19" s="217"/>
      <c r="D19" s="216"/>
      <c r="E19" s="216"/>
      <c r="F19" s="216"/>
      <c r="G19" s="816" t="s">
        <v>110</v>
      </c>
      <c r="H19" s="817"/>
      <c r="I19" s="818"/>
    </row>
    <row r="20" spans="1:18" ht="19.5" customHeight="1" x14ac:dyDescent="0.2">
      <c r="A20" s="136"/>
      <c r="B20" s="136"/>
      <c r="C20" s="215" t="s">
        <v>109</v>
      </c>
      <c r="D20" s="214"/>
      <c r="E20" s="214"/>
      <c r="F20" s="214"/>
      <c r="G20" s="819" t="s">
        <v>108</v>
      </c>
      <c r="H20" s="820"/>
      <c r="I20" s="821"/>
    </row>
    <row r="21" spans="1:18" ht="15" x14ac:dyDescent="0.2">
      <c r="A21" s="136"/>
      <c r="B21" s="136"/>
      <c r="C21" s="213"/>
      <c r="D21" s="211"/>
      <c r="E21" s="211"/>
      <c r="F21" s="211"/>
      <c r="G21" s="212"/>
      <c r="H21" s="211"/>
      <c r="I21" s="210"/>
    </row>
    <row r="22" spans="1:18" ht="15" x14ac:dyDescent="0.2">
      <c r="A22" s="136"/>
      <c r="B22" s="136"/>
      <c r="C22" s="209" t="s">
        <v>107</v>
      </c>
      <c r="D22" s="134"/>
      <c r="E22" s="134"/>
      <c r="F22" s="134"/>
      <c r="G22" s="822" t="s">
        <v>106</v>
      </c>
      <c r="H22" s="823"/>
      <c r="I22" s="208" t="s">
        <v>105</v>
      </c>
    </row>
    <row r="23" spans="1:18" ht="21.75" customHeight="1" x14ac:dyDescent="0.2">
      <c r="A23" s="136"/>
      <c r="B23" s="136"/>
      <c r="C23" s="462" t="str">
        <f>'Preenche Requi.'!C9</f>
        <v>T.E.F. RODRIGUES COMÉRCIO DE COMBUSTÍVEL LTDA</v>
      </c>
      <c r="D23" s="134"/>
      <c r="E23" s="134"/>
      <c r="F23" s="134"/>
      <c r="G23" s="832">
        <f>'Preenche Requi.'!C15</f>
        <v>42489</v>
      </c>
      <c r="H23" s="833"/>
      <c r="I23" s="207">
        <f>G23</f>
        <v>42489</v>
      </c>
      <c r="L23" s="203"/>
      <c r="M23" s="206"/>
    </row>
    <row r="24" spans="1:18" ht="3.75" customHeight="1" x14ac:dyDescent="0.2">
      <c r="A24" s="136"/>
      <c r="B24" s="136"/>
      <c r="C24" s="205"/>
      <c r="D24" s="137"/>
      <c r="E24" s="137"/>
      <c r="F24" s="137"/>
      <c r="G24" s="133"/>
      <c r="H24" s="132"/>
      <c r="I24" s="130"/>
    </row>
    <row r="25" spans="1:18" ht="15.75" x14ac:dyDescent="0.2">
      <c r="A25" s="136"/>
      <c r="B25" s="136"/>
      <c r="C25" s="840" t="s">
        <v>104</v>
      </c>
      <c r="D25" s="841"/>
      <c r="E25" s="842" t="str">
        <f>'Preenche Requi.'!C8</f>
        <v>NOTA FISCAL</v>
      </c>
      <c r="F25" s="842"/>
      <c r="G25" s="152" t="s">
        <v>103</v>
      </c>
      <c r="H25" s="179"/>
      <c r="I25" s="204">
        <f>'Preenche Requi.'!C6</f>
        <v>195.65</v>
      </c>
      <c r="L25" s="203"/>
      <c r="M25" s="197"/>
    </row>
    <row r="26" spans="1:18" ht="18" customHeight="1" x14ac:dyDescent="0.2">
      <c r="A26" s="136"/>
      <c r="B26" s="136"/>
      <c r="C26" s="200" t="s">
        <v>102</v>
      </c>
      <c r="D26" s="202"/>
      <c r="E26" s="843" t="str">
        <f>'Preenche Requi.'!C10</f>
        <v>478</v>
      </c>
      <c r="F26" s="844"/>
      <c r="G26" s="352" t="s">
        <v>101</v>
      </c>
      <c r="H26" s="179"/>
      <c r="I26" s="178"/>
      <c r="K26" s="157"/>
      <c r="L26" s="198"/>
      <c r="M26" s="201"/>
      <c r="N26" s="157"/>
      <c r="O26" s="157"/>
      <c r="P26" s="157"/>
    </row>
    <row r="27" spans="1:18" ht="15" x14ac:dyDescent="0.2">
      <c r="A27" s="136"/>
      <c r="B27" s="136"/>
      <c r="C27" s="200"/>
      <c r="D27" s="199"/>
      <c r="E27" s="824"/>
      <c r="F27" s="825"/>
      <c r="G27" s="134" t="s">
        <v>100</v>
      </c>
      <c r="H27" s="179"/>
      <c r="I27" s="181"/>
      <c r="K27" s="157"/>
      <c r="L27" s="198"/>
      <c r="M27" s="197"/>
      <c r="N27" s="142"/>
      <c r="O27" s="142"/>
      <c r="P27" s="142"/>
      <c r="Q27" s="142"/>
      <c r="R27" s="142"/>
    </row>
    <row r="28" spans="1:18" ht="19.5" customHeight="1" x14ac:dyDescent="0.2">
      <c r="A28" s="136"/>
      <c r="B28" s="136"/>
      <c r="C28" s="196" t="s">
        <v>99</v>
      </c>
      <c r="D28" s="582" t="str">
        <f>'Preenche Requi.'!C11</f>
        <v>Combustível veículo</v>
      </c>
      <c r="E28" s="592"/>
      <c r="F28" s="516"/>
      <c r="G28" s="134"/>
      <c r="H28" s="179"/>
      <c r="I28" s="178"/>
      <c r="K28" s="170"/>
      <c r="L28" s="191"/>
      <c r="M28" s="170"/>
      <c r="N28" s="170"/>
      <c r="O28" s="170"/>
      <c r="P28" s="170"/>
      <c r="Q28" s="142"/>
      <c r="R28" s="142"/>
    </row>
    <row r="29" spans="1:18" ht="19.5" customHeight="1" x14ac:dyDescent="0.2">
      <c r="A29" s="136"/>
      <c r="B29" s="136"/>
      <c r="C29" s="185"/>
      <c r="D29" s="585"/>
      <c r="E29" s="637"/>
      <c r="F29" s="516"/>
      <c r="G29" s="134"/>
      <c r="H29" s="179"/>
      <c r="I29" s="178"/>
      <c r="K29" s="170"/>
      <c r="L29" s="191"/>
      <c r="M29" s="195"/>
      <c r="N29" s="195"/>
      <c r="O29" s="195"/>
      <c r="P29" s="170"/>
      <c r="Q29" s="142"/>
      <c r="R29" s="142"/>
    </row>
    <row r="30" spans="1:18" ht="17.25" customHeight="1" x14ac:dyDescent="0.2">
      <c r="A30" s="136"/>
      <c r="B30" s="136"/>
      <c r="C30" s="194"/>
      <c r="D30" s="585"/>
      <c r="E30" s="638"/>
      <c r="F30" s="576"/>
      <c r="G30" s="134"/>
      <c r="H30" s="179"/>
      <c r="I30" s="178"/>
      <c r="K30" s="170"/>
      <c r="L30" s="171"/>
      <c r="M30" s="518"/>
      <c r="N30" s="183"/>
      <c r="O30" s="177"/>
      <c r="P30" s="142"/>
      <c r="Q30" s="146"/>
      <c r="R30" s="142"/>
    </row>
    <row r="31" spans="1:18" ht="18.75" customHeight="1" x14ac:dyDescent="0.2">
      <c r="A31" s="136"/>
      <c r="B31" s="136"/>
      <c r="C31" s="185"/>
      <c r="D31" s="193"/>
      <c r="E31" s="639"/>
      <c r="F31" s="509"/>
      <c r="G31" s="134"/>
      <c r="H31" s="179"/>
      <c r="I31" s="178"/>
      <c r="K31" s="170"/>
      <c r="L31" s="171"/>
      <c r="M31" s="518"/>
      <c r="N31" s="171"/>
      <c r="O31" s="177"/>
      <c r="P31" s="142"/>
      <c r="Q31" s="146"/>
      <c r="R31" s="142"/>
    </row>
    <row r="32" spans="1:18" ht="15" customHeight="1" x14ac:dyDescent="0.2">
      <c r="A32" s="136"/>
      <c r="B32" s="136"/>
      <c r="C32" s="185"/>
      <c r="E32" s="640"/>
      <c r="F32" s="509"/>
      <c r="G32" s="134" t="s">
        <v>98</v>
      </c>
      <c r="H32" s="179"/>
      <c r="I32" s="181"/>
      <c r="K32" s="170"/>
      <c r="L32" s="171"/>
      <c r="M32" s="518"/>
      <c r="N32" s="171"/>
      <c r="O32" s="177"/>
      <c r="P32" s="142"/>
      <c r="Q32" s="146"/>
      <c r="R32" s="142"/>
    </row>
    <row r="33" spans="1:18" ht="15" customHeight="1" x14ac:dyDescent="0.2">
      <c r="A33" s="136"/>
      <c r="B33" s="136"/>
      <c r="C33" s="136"/>
      <c r="E33" s="641"/>
      <c r="F33" s="192"/>
      <c r="G33" s="134" t="s">
        <v>97</v>
      </c>
      <c r="H33" s="179"/>
      <c r="I33" s="181"/>
      <c r="K33" s="191"/>
      <c r="L33" s="171"/>
      <c r="M33" s="519"/>
      <c r="N33" s="171"/>
      <c r="O33" s="177"/>
      <c r="P33" s="142"/>
      <c r="Q33" s="146"/>
      <c r="R33" s="142"/>
    </row>
    <row r="34" spans="1:18" ht="15" customHeight="1" x14ac:dyDescent="0.2">
      <c r="A34" s="136"/>
      <c r="B34" s="136"/>
      <c r="C34" s="185"/>
      <c r="D34" s="190"/>
      <c r="E34" s="525"/>
      <c r="F34" s="189"/>
      <c r="G34" s="134" t="s">
        <v>96</v>
      </c>
      <c r="H34" s="179"/>
      <c r="I34" s="181"/>
      <c r="K34" s="157"/>
      <c r="L34" s="171"/>
      <c r="M34" s="519"/>
      <c r="N34" s="171"/>
      <c r="O34" s="177"/>
      <c r="P34" s="142"/>
      <c r="Q34" s="146"/>
      <c r="R34" s="142"/>
    </row>
    <row r="35" spans="1:18" ht="15" customHeight="1" x14ac:dyDescent="0.2">
      <c r="A35" s="136"/>
      <c r="B35" s="136"/>
      <c r="C35" s="185"/>
      <c r="D35" s="190" t="s">
        <v>73</v>
      </c>
      <c r="E35" s="523"/>
      <c r="F35" s="189"/>
      <c r="G35" s="188" t="s">
        <v>95</v>
      </c>
      <c r="H35" s="179"/>
      <c r="I35" s="181"/>
      <c r="K35" s="157"/>
      <c r="L35" s="171"/>
      <c r="M35" s="519"/>
      <c r="N35" s="517"/>
      <c r="O35" s="177"/>
      <c r="P35" s="142"/>
      <c r="Q35" s="146"/>
      <c r="R35" s="142"/>
    </row>
    <row r="36" spans="1:18" ht="15" customHeight="1" x14ac:dyDescent="0.2">
      <c r="A36" s="136"/>
      <c r="B36" s="136"/>
      <c r="C36" s="185"/>
      <c r="D36" s="184"/>
      <c r="E36" s="187"/>
      <c r="F36" s="182"/>
      <c r="G36" s="180" t="s">
        <v>94</v>
      </c>
      <c r="H36" s="179"/>
      <c r="I36" s="181"/>
      <c r="K36" s="186"/>
      <c r="L36" s="171"/>
      <c r="M36" s="519"/>
      <c r="N36" s="171"/>
      <c r="O36" s="177"/>
      <c r="P36" s="142"/>
      <c r="Q36" s="146"/>
      <c r="R36" s="142"/>
    </row>
    <row r="37" spans="1:18" ht="18" customHeight="1" x14ac:dyDescent="0.2">
      <c r="A37" s="136"/>
      <c r="B37" s="157"/>
      <c r="C37" s="185"/>
      <c r="D37" s="184"/>
      <c r="E37" s="183"/>
      <c r="F37" s="182"/>
      <c r="G37" s="180" t="s">
        <v>93</v>
      </c>
      <c r="H37" s="179"/>
      <c r="I37" s="181"/>
      <c r="K37" s="157"/>
      <c r="L37" s="171"/>
      <c r="M37" s="518"/>
      <c r="N37" s="171"/>
      <c r="O37" s="177"/>
      <c r="P37" s="142"/>
      <c r="Q37" s="146"/>
      <c r="R37" s="142"/>
    </row>
    <row r="38" spans="1:18" ht="16.5" customHeight="1" x14ac:dyDescent="0.2">
      <c r="A38" s="136"/>
      <c r="B38" s="157"/>
      <c r="C38" s="510" t="s">
        <v>447</v>
      </c>
      <c r="D38" s="511">
        <f>'Preenche Requi.'!C13</f>
        <v>0</v>
      </c>
      <c r="E38" s="170"/>
      <c r="F38" s="169"/>
      <c r="G38" s="180"/>
      <c r="H38" s="179"/>
      <c r="I38" s="178"/>
      <c r="K38" s="157"/>
      <c r="L38" s="171"/>
      <c r="M38" s="519"/>
      <c r="N38" s="171"/>
      <c r="O38" s="177"/>
      <c r="P38" s="142"/>
      <c r="Q38" s="146"/>
      <c r="R38" s="142"/>
    </row>
    <row r="39" spans="1:18" ht="16.5" customHeight="1" x14ac:dyDescent="0.2">
      <c r="A39" s="136"/>
      <c r="B39" s="136"/>
      <c r="C39" s="373"/>
      <c r="D39" s="374"/>
      <c r="E39" s="176"/>
      <c r="F39" s="175"/>
      <c r="G39" s="174" t="s">
        <v>92</v>
      </c>
      <c r="H39" s="173"/>
      <c r="I39" s="172">
        <f>SUM(I25:I27)-SUM(I32:I37)</f>
        <v>195.65</v>
      </c>
      <c r="K39" s="157"/>
      <c r="L39" s="171"/>
      <c r="M39" s="520"/>
      <c r="N39" s="170"/>
      <c r="O39" s="169"/>
      <c r="P39" s="142"/>
      <c r="Q39" s="146"/>
      <c r="R39" s="142"/>
    </row>
    <row r="40" spans="1:18" x14ac:dyDescent="0.2">
      <c r="A40" s="136"/>
      <c r="B40" s="136"/>
      <c r="C40" s="845" t="s">
        <v>91</v>
      </c>
      <c r="D40" s="846"/>
      <c r="E40" s="168"/>
      <c r="F40" s="167" t="s">
        <v>90</v>
      </c>
      <c r="G40" s="166"/>
      <c r="H40" s="134"/>
      <c r="I40" s="165"/>
      <c r="K40" s="157"/>
      <c r="L40" s="142"/>
      <c r="M40" s="142"/>
      <c r="N40" s="142"/>
      <c r="O40" s="157"/>
      <c r="P40" s="142"/>
      <c r="Q40" s="146"/>
      <c r="R40" s="142"/>
    </row>
    <row r="41" spans="1:18" ht="13.5" thickBot="1" x14ac:dyDescent="0.25">
      <c r="A41" s="136"/>
      <c r="B41" s="136"/>
      <c r="C41" s="834" t="s">
        <v>515</v>
      </c>
      <c r="D41" s="835"/>
      <c r="E41" s="149"/>
      <c r="F41" s="148" t="s">
        <v>81</v>
      </c>
      <c r="G41" s="148"/>
      <c r="H41" s="164"/>
      <c r="I41" s="124"/>
      <c r="K41" s="157"/>
      <c r="L41" s="142"/>
      <c r="M41" s="157"/>
      <c r="N41" s="157"/>
      <c r="O41" s="157"/>
      <c r="P41" s="142"/>
      <c r="Q41" s="146"/>
      <c r="R41" s="142"/>
    </row>
    <row r="42" spans="1:18" ht="13.5" thickTop="1" x14ac:dyDescent="0.2">
      <c r="A42" s="136"/>
      <c r="B42" s="136"/>
      <c r="C42" s="145" t="s">
        <v>89</v>
      </c>
      <c r="D42" s="144"/>
      <c r="E42" s="163"/>
      <c r="F42" s="163"/>
      <c r="G42" s="163"/>
      <c r="H42" s="162"/>
      <c r="I42" s="161"/>
      <c r="L42" s="810"/>
      <c r="M42" s="810"/>
      <c r="N42" s="157"/>
      <c r="O42" s="157"/>
      <c r="P42" s="142"/>
      <c r="Q42" s="146"/>
      <c r="R42" s="142"/>
    </row>
    <row r="43" spans="1:18" ht="21" customHeight="1" x14ac:dyDescent="0.2">
      <c r="A43" s="136"/>
      <c r="B43" s="136"/>
      <c r="C43" s="154" t="s">
        <v>88</v>
      </c>
      <c r="D43" s="153"/>
      <c r="E43" s="160"/>
      <c r="F43" s="159" t="s">
        <v>87</v>
      </c>
      <c r="G43" s="151"/>
      <c r="H43" s="152" t="s">
        <v>86</v>
      </c>
      <c r="I43" s="158">
        <f>'Preenche Requi.'!C7</f>
        <v>1722</v>
      </c>
      <c r="L43" s="142"/>
      <c r="M43" s="157"/>
      <c r="N43" s="157"/>
      <c r="O43" s="157"/>
      <c r="P43" s="142"/>
      <c r="Q43" s="146"/>
      <c r="R43" s="142"/>
    </row>
    <row r="44" spans="1:18" ht="18" customHeight="1" x14ac:dyDescent="0.2">
      <c r="A44" s="136"/>
      <c r="B44" s="136"/>
      <c r="C44" s="828"/>
      <c r="D44" s="802"/>
      <c r="E44" s="829"/>
      <c r="F44" s="830"/>
      <c r="G44" s="831"/>
      <c r="H44" s="156"/>
      <c r="I44" s="155"/>
      <c r="L44" s="142"/>
      <c r="M44" s="157"/>
      <c r="P44" s="142"/>
      <c r="Q44" s="146"/>
      <c r="R44" s="142"/>
    </row>
    <row r="45" spans="1:18" x14ac:dyDescent="0.2">
      <c r="A45" s="136"/>
      <c r="B45" s="136"/>
      <c r="C45" s="154" t="s">
        <v>85</v>
      </c>
      <c r="D45" s="153"/>
      <c r="E45" s="151"/>
      <c r="F45" s="153" t="s">
        <v>84</v>
      </c>
      <c r="G45" s="152" t="s">
        <v>83</v>
      </c>
      <c r="H45" s="151"/>
      <c r="I45" s="150" t="s">
        <v>82</v>
      </c>
      <c r="L45" s="811"/>
      <c r="M45" s="811"/>
      <c r="P45" s="142"/>
      <c r="Q45" s="146"/>
      <c r="R45" s="142"/>
    </row>
    <row r="46" spans="1:18" ht="16.5" customHeight="1" thickBot="1" x14ac:dyDescent="0.25">
      <c r="A46" s="136"/>
      <c r="B46" s="136"/>
      <c r="C46" s="834" t="s">
        <v>515</v>
      </c>
      <c r="D46" s="835"/>
      <c r="E46" s="149"/>
      <c r="F46" s="148"/>
      <c r="G46" s="836" t="s">
        <v>81</v>
      </c>
      <c r="H46" s="837"/>
      <c r="I46" s="147" t="s">
        <v>475</v>
      </c>
      <c r="L46" s="142"/>
      <c r="M46" s="157"/>
      <c r="P46" s="142"/>
      <c r="Q46" s="146"/>
      <c r="R46" s="142"/>
    </row>
    <row r="47" spans="1:18" ht="20.25" customHeight="1" thickTop="1" x14ac:dyDescent="0.2">
      <c r="A47" s="136"/>
      <c r="B47" s="136"/>
      <c r="C47" s="828" t="s">
        <v>80</v>
      </c>
      <c r="D47" s="802"/>
      <c r="E47" s="802"/>
      <c r="F47" s="838"/>
      <c r="G47" s="838"/>
      <c r="H47" s="838"/>
      <c r="I47" s="839"/>
      <c r="L47" s="142"/>
      <c r="M47" s="157"/>
      <c r="P47" s="142"/>
      <c r="Q47" s="142"/>
      <c r="R47" s="142"/>
    </row>
    <row r="48" spans="1:18" x14ac:dyDescent="0.2">
      <c r="A48" s="136"/>
      <c r="B48" s="136"/>
      <c r="C48" s="145" t="s">
        <v>79</v>
      </c>
      <c r="D48" s="144"/>
      <c r="E48" s="144"/>
      <c r="F48" s="826" t="s">
        <v>20</v>
      </c>
      <c r="G48" s="827"/>
      <c r="H48" s="144" t="s">
        <v>28</v>
      </c>
      <c r="I48" s="143"/>
      <c r="L48" s="142"/>
      <c r="P48" s="142"/>
      <c r="Q48" s="142"/>
      <c r="R48" s="142"/>
    </row>
    <row r="49" spans="1:9" x14ac:dyDescent="0.2">
      <c r="A49" s="136"/>
      <c r="B49" s="136"/>
      <c r="C49" s="141" t="s">
        <v>78</v>
      </c>
      <c r="D49" s="140" t="s">
        <v>77</v>
      </c>
      <c r="E49" s="140"/>
      <c r="F49" s="826" t="s">
        <v>76</v>
      </c>
      <c r="G49" s="827"/>
      <c r="H49" s="139" t="s">
        <v>75</v>
      </c>
      <c r="I49" s="138" t="s">
        <v>74</v>
      </c>
    </row>
    <row r="50" spans="1:9" x14ac:dyDescent="0.2">
      <c r="A50" s="136"/>
      <c r="B50" s="136"/>
      <c r="C50" s="135"/>
      <c r="D50" s="137"/>
      <c r="E50" s="137"/>
      <c r="F50" s="133"/>
      <c r="G50" s="132"/>
      <c r="H50" s="131"/>
      <c r="I50" s="130"/>
    </row>
    <row r="51" spans="1:9" x14ac:dyDescent="0.2">
      <c r="A51" s="136"/>
      <c r="B51" s="136"/>
      <c r="C51" s="135"/>
      <c r="D51" s="137"/>
      <c r="E51" s="137"/>
      <c r="F51" s="133"/>
      <c r="G51" s="132"/>
      <c r="H51" s="131"/>
      <c r="I51" s="130"/>
    </row>
    <row r="52" spans="1:9" x14ac:dyDescent="0.2">
      <c r="A52" s="136"/>
      <c r="B52" s="136"/>
      <c r="C52" s="135" t="s">
        <v>73</v>
      </c>
      <c r="D52" s="137"/>
      <c r="E52" s="137"/>
      <c r="F52" s="133"/>
      <c r="G52" s="132"/>
      <c r="H52" s="131"/>
      <c r="I52" s="130"/>
    </row>
    <row r="53" spans="1:9" ht="12" customHeight="1" x14ac:dyDescent="0.2">
      <c r="A53" s="136"/>
      <c r="B53" s="136"/>
      <c r="C53" s="135" t="s">
        <v>73</v>
      </c>
      <c r="D53" s="134"/>
      <c r="E53" s="134"/>
      <c r="F53" s="133"/>
      <c r="G53" s="132"/>
      <c r="H53" s="131"/>
      <c r="I53" s="130"/>
    </row>
    <row r="54" spans="1:9" ht="13.5" thickBot="1" x14ac:dyDescent="0.25">
      <c r="A54" s="129"/>
      <c r="B54" s="129"/>
      <c r="C54" s="128" t="s">
        <v>72</v>
      </c>
      <c r="D54" s="127"/>
      <c r="E54" s="126"/>
      <c r="F54" s="127" t="s">
        <v>71</v>
      </c>
      <c r="G54" s="126"/>
      <c r="H54" s="125"/>
      <c r="I54" s="124"/>
    </row>
  </sheetData>
  <protectedRanges>
    <protectedRange sqref="L23 L25:L27" name="Intervalo1_1_2_1"/>
  </protectedRanges>
  <mergeCells count="21">
    <mergeCell ref="F49:G49"/>
    <mergeCell ref="C44:E44"/>
    <mergeCell ref="F44:G44"/>
    <mergeCell ref="G23:H23"/>
    <mergeCell ref="C46:D46"/>
    <mergeCell ref="G46:H46"/>
    <mergeCell ref="C47:I47"/>
    <mergeCell ref="F48:G48"/>
    <mergeCell ref="C25:D25"/>
    <mergeCell ref="E25:F25"/>
    <mergeCell ref="E26:F26"/>
    <mergeCell ref="C40:D40"/>
    <mergeCell ref="C41:D41"/>
    <mergeCell ref="L42:M42"/>
    <mergeCell ref="L45:M45"/>
    <mergeCell ref="G2:H2"/>
    <mergeCell ref="C18:I18"/>
    <mergeCell ref="G19:I19"/>
    <mergeCell ref="G20:I20"/>
    <mergeCell ref="G22:H22"/>
    <mergeCell ref="E27:F27"/>
  </mergeCells>
  <printOptions horizontalCentered="1"/>
  <pageMargins left="0.59055118110236227" right="0.51181102362204722" top="0.59055118110236227" bottom="0.59055118110236227" header="0.31496062992125984" footer="0.31496062992125984"/>
  <pageSetup paperSize="9" scale="80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AF245"/>
  <sheetViews>
    <sheetView showGridLines="0" zoomScaleNormal="100" zoomScalePageLayoutView="115" workbookViewId="0">
      <selection activeCell="F22" sqref="F22"/>
    </sheetView>
  </sheetViews>
  <sheetFormatPr defaultColWidth="11.42578125" defaultRowHeight="12.75" x14ac:dyDescent="0.2"/>
  <cols>
    <col min="1" max="1" width="9.42578125" style="279" customWidth="1"/>
    <col min="2" max="2" width="9.85546875" style="279" bestFit="1" customWidth="1"/>
    <col min="3" max="3" width="9.42578125" style="286" customWidth="1"/>
    <col min="4" max="4" width="11" style="318" customWidth="1"/>
    <col min="5" max="5" width="51" style="279" customWidth="1"/>
    <col min="6" max="6" width="10.140625" style="279" customWidth="1"/>
    <col min="7" max="7" width="11.42578125" style="279" customWidth="1"/>
    <col min="8" max="8" width="11.7109375" style="279" customWidth="1"/>
    <col min="9" max="9" width="13.140625" style="278" customWidth="1"/>
    <col min="10" max="10" width="11.42578125" style="278" customWidth="1"/>
    <col min="11" max="11" width="4.7109375" style="279" customWidth="1"/>
    <col min="12" max="12" width="11.140625" style="279" customWidth="1"/>
    <col min="13" max="13" width="7" style="279" customWidth="1"/>
    <col min="14" max="14" width="16.42578125" style="279" customWidth="1"/>
    <col min="15" max="15" width="32.42578125" style="279" customWidth="1"/>
    <col min="16" max="16" width="16" style="279" customWidth="1"/>
    <col min="17" max="17" width="13.5703125" style="279" customWidth="1"/>
    <col min="18" max="18" width="7.42578125" style="279" customWidth="1"/>
    <col min="19" max="21" width="11.42578125" style="279"/>
    <col min="22" max="22" width="12.85546875" style="279" customWidth="1"/>
    <col min="23" max="30" width="11.42578125" style="279"/>
    <col min="31" max="31" width="13.140625" style="279" customWidth="1"/>
    <col min="32" max="16384" width="11.42578125" style="279"/>
  </cols>
  <sheetData>
    <row r="1" spans="1:32" s="247" customFormat="1" ht="15" customHeight="1" thickBot="1" x14ac:dyDescent="0.25">
      <c r="A1" s="863" t="s">
        <v>73</v>
      </c>
      <c r="B1" s="864"/>
      <c r="C1" s="864"/>
      <c r="D1" s="864"/>
      <c r="E1" s="864"/>
      <c r="F1" s="864"/>
      <c r="G1" s="864"/>
      <c r="H1" s="864"/>
      <c r="I1" s="246" t="s">
        <v>471</v>
      </c>
      <c r="J1" s="296"/>
    </row>
    <row r="2" spans="1:32" s="247" customFormat="1" ht="14.25" x14ac:dyDescent="0.2">
      <c r="A2" s="248"/>
      <c r="B2" s="249"/>
      <c r="C2" s="250"/>
      <c r="D2" s="315"/>
      <c r="E2" s="249"/>
      <c r="F2" s="249"/>
      <c r="G2" s="249"/>
      <c r="H2" s="249"/>
      <c r="I2" s="251"/>
      <c r="J2" s="296"/>
    </row>
    <row r="3" spans="1:32" s="247" customFormat="1" ht="14.25" x14ac:dyDescent="0.2">
      <c r="A3" s="252"/>
      <c r="B3" s="253"/>
      <c r="C3" s="254"/>
      <c r="D3" s="254"/>
      <c r="E3" s="255" t="s">
        <v>1</v>
      </c>
      <c r="F3" s="255"/>
      <c r="G3" s="255"/>
      <c r="H3" s="255"/>
      <c r="I3" s="251"/>
      <c r="J3" s="296"/>
    </row>
    <row r="4" spans="1:32" s="247" customFormat="1" ht="14.25" x14ac:dyDescent="0.2">
      <c r="A4" s="252"/>
      <c r="B4" s="253"/>
      <c r="C4" s="254"/>
      <c r="D4" s="254"/>
      <c r="E4" s="255" t="s">
        <v>2</v>
      </c>
      <c r="F4" s="255"/>
      <c r="G4" s="255"/>
      <c r="H4" s="255"/>
      <c r="I4" s="251"/>
      <c r="J4" s="296"/>
    </row>
    <row r="5" spans="1:32" s="247" customFormat="1" ht="14.25" x14ac:dyDescent="0.2">
      <c r="A5" s="248"/>
      <c r="B5" s="249"/>
      <c r="C5" s="250"/>
      <c r="D5" s="315"/>
      <c r="E5" s="249"/>
      <c r="F5" s="249"/>
      <c r="G5" s="249"/>
      <c r="H5" s="249"/>
      <c r="I5" s="251"/>
      <c r="J5" s="296"/>
    </row>
    <row r="6" spans="1:32" s="247" customFormat="1" ht="21" x14ac:dyDescent="0.2">
      <c r="A6" s="887" t="s">
        <v>34</v>
      </c>
      <c r="B6" s="876"/>
      <c r="C6" s="890" t="s">
        <v>59</v>
      </c>
      <c r="D6" s="890"/>
      <c r="E6" s="256"/>
      <c r="F6" s="249"/>
      <c r="G6" s="257"/>
      <c r="H6" s="258"/>
      <c r="I6" s="259"/>
      <c r="J6" s="296"/>
    </row>
    <row r="7" spans="1:32" s="247" customFormat="1" ht="21" x14ac:dyDescent="0.2">
      <c r="A7" s="887" t="s">
        <v>36</v>
      </c>
      <c r="B7" s="876"/>
      <c r="C7" s="877" t="s">
        <v>60</v>
      </c>
      <c r="D7" s="877"/>
      <c r="E7" s="256"/>
      <c r="F7" s="876" t="s">
        <v>35</v>
      </c>
      <c r="G7" s="876"/>
      <c r="H7" s="872" t="s">
        <v>545</v>
      </c>
      <c r="I7" s="873"/>
      <c r="J7" s="296"/>
    </row>
    <row r="8" spans="1:32" s="247" customFormat="1" ht="21" x14ac:dyDescent="0.2">
      <c r="A8" s="887" t="s">
        <v>38</v>
      </c>
      <c r="B8" s="876"/>
      <c r="C8" s="877" t="s">
        <v>61</v>
      </c>
      <c r="D8" s="877"/>
      <c r="E8" s="256"/>
      <c r="F8" s="876" t="s">
        <v>37</v>
      </c>
      <c r="G8" s="876"/>
      <c r="H8" s="872">
        <v>589</v>
      </c>
      <c r="I8" s="873"/>
      <c r="J8" s="296"/>
    </row>
    <row r="9" spans="1:32" s="247" customFormat="1" ht="21" x14ac:dyDescent="0.2">
      <c r="A9" s="887" t="s">
        <v>40</v>
      </c>
      <c r="B9" s="876"/>
      <c r="C9" s="879" t="s">
        <v>542</v>
      </c>
      <c r="D9" s="880"/>
      <c r="E9" s="881"/>
      <c r="F9" s="876" t="s">
        <v>39</v>
      </c>
      <c r="G9" s="876"/>
      <c r="H9" s="882" t="s">
        <v>64</v>
      </c>
      <c r="I9" s="883"/>
      <c r="J9" s="296"/>
    </row>
    <row r="10" spans="1:32" s="247" customFormat="1" ht="21.75" thickBot="1" x14ac:dyDescent="0.25">
      <c r="A10" s="888" t="s">
        <v>42</v>
      </c>
      <c r="B10" s="889"/>
      <c r="C10" s="877" t="s">
        <v>543</v>
      </c>
      <c r="D10" s="878"/>
      <c r="E10" s="260"/>
      <c r="F10" s="884" t="s">
        <v>41</v>
      </c>
      <c r="G10" s="884"/>
      <c r="H10" s="885" t="s">
        <v>65</v>
      </c>
      <c r="I10" s="886"/>
      <c r="J10" s="296"/>
    </row>
    <row r="11" spans="1:32" s="247" customFormat="1" ht="24.75" thickBot="1" x14ac:dyDescent="0.25">
      <c r="A11" s="261" t="s">
        <v>3</v>
      </c>
      <c r="B11" s="262" t="s">
        <v>4</v>
      </c>
      <c r="C11" s="263" t="s">
        <v>5</v>
      </c>
      <c r="D11" s="331" t="s">
        <v>56</v>
      </c>
      <c r="E11" s="264" t="s">
        <v>58</v>
      </c>
      <c r="F11" s="265" t="s">
        <v>6</v>
      </c>
      <c r="G11" s="266" t="s">
        <v>7</v>
      </c>
      <c r="H11" s="266" t="s">
        <v>8</v>
      </c>
      <c r="I11" s="267" t="s">
        <v>57</v>
      </c>
      <c r="J11" s="297" t="s">
        <v>116</v>
      </c>
      <c r="S11" s="438"/>
      <c r="T11" s="439"/>
      <c r="U11" s="439"/>
      <c r="V11" s="439"/>
      <c r="W11" s="439"/>
      <c r="X11" s="440"/>
      <c r="Y11" s="441"/>
      <c r="Z11" s="441"/>
      <c r="AA11" s="442"/>
      <c r="AB11" s="441"/>
      <c r="AC11" s="443"/>
      <c r="AD11" s="443"/>
      <c r="AE11" s="443"/>
      <c r="AF11" s="257"/>
    </row>
    <row r="12" spans="1:32" s="247" customFormat="1" ht="15" x14ac:dyDescent="0.2">
      <c r="A12" s="268"/>
      <c r="B12" s="268"/>
      <c r="C12" s="269"/>
      <c r="D12" s="316"/>
      <c r="E12" s="270" t="s">
        <v>9</v>
      </c>
      <c r="F12" s="271"/>
      <c r="G12" s="272"/>
      <c r="H12" s="273">
        <v>50129.62</v>
      </c>
      <c r="I12" s="565"/>
      <c r="J12" s="297"/>
      <c r="L12" s="375" t="s">
        <v>334</v>
      </c>
      <c r="M12" s="376"/>
      <c r="N12" s="376"/>
      <c r="O12" s="376"/>
      <c r="P12" s="376"/>
      <c r="Q12" s="376"/>
      <c r="R12" s="376"/>
      <c r="S12" s="436"/>
      <c r="T12" s="436"/>
      <c r="U12" s="437"/>
    </row>
    <row r="13" spans="1:32" s="247" customFormat="1" ht="12.75" customHeight="1" x14ac:dyDescent="0.2">
      <c r="A13" s="101">
        <v>56200</v>
      </c>
      <c r="B13" s="109">
        <v>11100</v>
      </c>
      <c r="C13" s="102">
        <v>42614</v>
      </c>
      <c r="D13" s="567">
        <v>1001</v>
      </c>
      <c r="E13" s="568" t="s">
        <v>571</v>
      </c>
      <c r="F13" s="105"/>
      <c r="G13" s="584">
        <v>218</v>
      </c>
      <c r="H13" s="273">
        <f t="shared" ref="H13:H76" si="0">H12+F13-G13</f>
        <v>49911.62</v>
      </c>
      <c r="I13" s="566" t="s">
        <v>543</v>
      </c>
      <c r="J13" s="297"/>
      <c r="L13" s="377" t="s">
        <v>335</v>
      </c>
      <c r="M13" s="378" t="s">
        <v>4</v>
      </c>
      <c r="N13" s="379" t="s">
        <v>336</v>
      </c>
      <c r="O13" s="380" t="s">
        <v>20</v>
      </c>
      <c r="P13" s="381"/>
      <c r="Q13" s="381" t="s">
        <v>337</v>
      </c>
      <c r="R13" s="381"/>
      <c r="S13" s="382" t="s">
        <v>3</v>
      </c>
      <c r="T13" s="383" t="s">
        <v>4</v>
      </c>
      <c r="U13" s="384" t="s">
        <v>338</v>
      </c>
    </row>
    <row r="14" spans="1:32" s="247" customFormat="1" ht="12.75" hidden="1" customHeight="1" x14ac:dyDescent="0.2">
      <c r="A14" s="101">
        <v>92610</v>
      </c>
      <c r="B14" s="109">
        <v>11100</v>
      </c>
      <c r="C14" s="102">
        <v>42618</v>
      </c>
      <c r="D14" s="567">
        <v>5002</v>
      </c>
      <c r="E14" s="568" t="s">
        <v>588</v>
      </c>
      <c r="F14" s="105"/>
      <c r="G14" s="584">
        <v>160.25</v>
      </c>
      <c r="H14" s="273">
        <f t="shared" si="0"/>
        <v>49751.37</v>
      </c>
      <c r="I14" s="566" t="s">
        <v>543</v>
      </c>
      <c r="J14" s="297"/>
      <c r="L14" s="377">
        <v>88810</v>
      </c>
      <c r="M14" s="378">
        <v>11100</v>
      </c>
      <c r="N14" s="379"/>
      <c r="O14" s="380" t="s">
        <v>339</v>
      </c>
      <c r="P14" s="381"/>
      <c r="Q14" s="381"/>
      <c r="R14" s="381"/>
      <c r="S14" s="382"/>
      <c r="T14" s="383" t="s">
        <v>340</v>
      </c>
      <c r="U14" s="384"/>
    </row>
    <row r="15" spans="1:32" s="247" customFormat="1" ht="12.75" hidden="1" customHeight="1" x14ac:dyDescent="0.2">
      <c r="A15" s="101">
        <v>92610</v>
      </c>
      <c r="B15" s="109">
        <v>11100</v>
      </c>
      <c r="C15" s="102">
        <v>42618</v>
      </c>
      <c r="D15" s="567">
        <v>5003</v>
      </c>
      <c r="E15" s="568" t="s">
        <v>589</v>
      </c>
      <c r="F15" s="105"/>
      <c r="G15" s="584">
        <v>384.82</v>
      </c>
      <c r="H15" s="273">
        <f t="shared" si="0"/>
        <v>49366.55</v>
      </c>
      <c r="I15" s="566" t="s">
        <v>543</v>
      </c>
      <c r="J15" s="297"/>
      <c r="L15" s="377"/>
      <c r="M15" s="378"/>
      <c r="N15" s="379"/>
      <c r="O15" s="380"/>
      <c r="P15" s="381"/>
      <c r="Q15" s="381"/>
      <c r="R15" s="381"/>
      <c r="S15" s="382"/>
      <c r="T15" s="383"/>
      <c r="U15" s="384"/>
    </row>
    <row r="16" spans="1:32" s="247" customFormat="1" ht="12.75" customHeight="1" x14ac:dyDescent="0.2">
      <c r="A16" s="101">
        <v>11100</v>
      </c>
      <c r="B16" s="109">
        <v>11200</v>
      </c>
      <c r="C16" s="102">
        <v>42619</v>
      </c>
      <c r="D16" s="567">
        <v>6002</v>
      </c>
      <c r="E16" s="568" t="s">
        <v>339</v>
      </c>
      <c r="F16" s="105"/>
      <c r="G16" s="584">
        <v>50500</v>
      </c>
      <c r="H16" s="273">
        <f t="shared" si="0"/>
        <v>-1133.4499999999971</v>
      </c>
      <c r="I16" s="566"/>
      <c r="J16" s="297"/>
      <c r="L16" s="377">
        <v>11100</v>
      </c>
      <c r="M16" s="378">
        <v>88810</v>
      </c>
      <c r="N16" s="379"/>
      <c r="O16" s="380" t="s">
        <v>66</v>
      </c>
      <c r="P16" s="381"/>
      <c r="Q16" s="381"/>
      <c r="R16" s="381"/>
      <c r="S16" s="382">
        <v>3730.98</v>
      </c>
      <c r="T16" s="383"/>
      <c r="U16" s="384"/>
    </row>
    <row r="17" spans="1:21" s="247" customFormat="1" ht="12.75" customHeight="1" x14ac:dyDescent="0.2">
      <c r="A17" s="101">
        <v>11100</v>
      </c>
      <c r="B17" s="109">
        <v>11200</v>
      </c>
      <c r="C17" s="102">
        <v>42619</v>
      </c>
      <c r="D17" s="567">
        <v>6004</v>
      </c>
      <c r="E17" s="568" t="s">
        <v>66</v>
      </c>
      <c r="F17" s="105">
        <v>965.45</v>
      </c>
      <c r="G17" s="584"/>
      <c r="H17" s="273">
        <f t="shared" si="0"/>
        <v>-167.99999999999704</v>
      </c>
      <c r="I17" s="566" t="s">
        <v>543</v>
      </c>
      <c r="J17" s="297"/>
      <c r="L17" s="377"/>
      <c r="M17" s="378"/>
      <c r="N17" s="379"/>
      <c r="O17" s="380"/>
      <c r="P17" s="381"/>
      <c r="Q17" s="381"/>
      <c r="R17" s="381"/>
      <c r="S17" s="382"/>
      <c r="T17" s="383"/>
      <c r="U17" s="384"/>
    </row>
    <row r="18" spans="1:21" s="247" customFormat="1" ht="12.75" customHeight="1" x14ac:dyDescent="0.2">
      <c r="A18" s="101">
        <v>52300</v>
      </c>
      <c r="B18" s="101">
        <v>11100</v>
      </c>
      <c r="C18" s="102">
        <v>42621</v>
      </c>
      <c r="D18" s="567">
        <v>8002</v>
      </c>
      <c r="E18" s="568" t="s">
        <v>572</v>
      </c>
      <c r="F18" s="105"/>
      <c r="G18" s="584">
        <v>1515.6</v>
      </c>
      <c r="H18" s="273">
        <f t="shared" si="0"/>
        <v>-1683.599999999997</v>
      </c>
      <c r="I18" s="566"/>
      <c r="J18" s="297"/>
      <c r="L18" s="377">
        <v>92633</v>
      </c>
      <c r="M18" s="378">
        <v>11100</v>
      </c>
      <c r="N18" s="385" t="s">
        <v>341</v>
      </c>
      <c r="O18" s="380" t="s">
        <v>342</v>
      </c>
      <c r="P18" s="386" t="s">
        <v>343</v>
      </c>
      <c r="Q18" s="387"/>
      <c r="R18" s="388"/>
      <c r="S18" s="389"/>
      <c r="T18" s="389">
        <v>26.67</v>
      </c>
      <c r="U18" s="384" t="s">
        <v>344</v>
      </c>
    </row>
    <row r="19" spans="1:21" s="247" customFormat="1" ht="12.75" customHeight="1" x14ac:dyDescent="0.2">
      <c r="A19" s="109">
        <v>53502</v>
      </c>
      <c r="B19" s="101">
        <v>11100</v>
      </c>
      <c r="C19" s="102">
        <v>42622</v>
      </c>
      <c r="D19" s="567">
        <v>9001</v>
      </c>
      <c r="E19" s="568" t="s">
        <v>573</v>
      </c>
      <c r="F19" s="105"/>
      <c r="G19" s="584">
        <v>180.17</v>
      </c>
      <c r="H19" s="273">
        <f t="shared" si="0"/>
        <v>-1863.769999999997</v>
      </c>
      <c r="I19" s="566" t="s">
        <v>543</v>
      </c>
      <c r="J19" s="297"/>
      <c r="L19" s="377"/>
      <c r="M19" s="378"/>
      <c r="N19" s="385"/>
      <c r="O19" s="380"/>
      <c r="P19" s="386"/>
      <c r="Q19" s="387"/>
      <c r="R19" s="388"/>
      <c r="S19" s="389"/>
      <c r="T19" s="389"/>
      <c r="U19" s="384"/>
    </row>
    <row r="20" spans="1:21" s="247" customFormat="1" ht="12.75" customHeight="1" x14ac:dyDescent="0.2">
      <c r="A20" s="109">
        <v>53502</v>
      </c>
      <c r="B20" s="101">
        <v>11100</v>
      </c>
      <c r="C20" s="102">
        <v>42622</v>
      </c>
      <c r="D20" s="567">
        <v>9001</v>
      </c>
      <c r="E20" s="568" t="s">
        <v>574</v>
      </c>
      <c r="F20" s="105"/>
      <c r="G20" s="584">
        <v>301.06</v>
      </c>
      <c r="H20" s="273">
        <f t="shared" si="0"/>
        <v>-2164.8299999999972</v>
      </c>
      <c r="I20" s="566" t="s">
        <v>543</v>
      </c>
      <c r="J20" s="297"/>
      <c r="L20" s="377">
        <v>56300</v>
      </c>
      <c r="M20" s="378">
        <v>11100</v>
      </c>
      <c r="N20" s="390" t="s">
        <v>345</v>
      </c>
      <c r="O20" s="380" t="s">
        <v>346</v>
      </c>
      <c r="P20" s="391" t="s">
        <v>347</v>
      </c>
      <c r="Q20" s="392" t="s">
        <v>348</v>
      </c>
      <c r="R20" s="380"/>
      <c r="S20" s="389"/>
      <c r="T20" s="393">
        <v>345</v>
      </c>
      <c r="U20" s="384" t="s">
        <v>344</v>
      </c>
    </row>
    <row r="21" spans="1:21" s="247" customFormat="1" ht="12.75" customHeight="1" x14ac:dyDescent="0.2">
      <c r="A21" s="109">
        <v>53502</v>
      </c>
      <c r="B21" s="101">
        <v>11100</v>
      </c>
      <c r="C21" s="102">
        <v>42622</v>
      </c>
      <c r="D21" s="567">
        <v>9001</v>
      </c>
      <c r="E21" s="568" t="s">
        <v>575</v>
      </c>
      <c r="F21" s="105"/>
      <c r="G21" s="584">
        <v>384.18</v>
      </c>
      <c r="H21" s="273">
        <f t="shared" si="0"/>
        <v>-2549.009999999997</v>
      </c>
      <c r="I21" s="566" t="s">
        <v>543</v>
      </c>
      <c r="J21" s="297"/>
      <c r="L21" s="394" t="s">
        <v>349</v>
      </c>
      <c r="M21" s="302">
        <v>11100</v>
      </c>
      <c r="N21" s="385" t="s">
        <v>341</v>
      </c>
      <c r="O21" s="395" t="s">
        <v>350</v>
      </c>
      <c r="P21" s="386" t="s">
        <v>351</v>
      </c>
      <c r="Q21" s="396" t="s">
        <v>340</v>
      </c>
      <c r="R21" s="380"/>
      <c r="S21" s="389"/>
      <c r="T21" s="393">
        <v>100</v>
      </c>
      <c r="U21" s="384" t="s">
        <v>344</v>
      </c>
    </row>
    <row r="22" spans="1:21" s="247" customFormat="1" ht="12.75" customHeight="1" x14ac:dyDescent="0.2">
      <c r="A22" s="109">
        <v>53502</v>
      </c>
      <c r="B22" s="101">
        <v>11100</v>
      </c>
      <c r="C22" s="102">
        <v>42622</v>
      </c>
      <c r="D22" s="567">
        <v>9001</v>
      </c>
      <c r="E22" s="568" t="s">
        <v>576</v>
      </c>
      <c r="F22" s="105"/>
      <c r="G22" s="584">
        <v>343.53</v>
      </c>
      <c r="H22" s="273">
        <f t="shared" si="0"/>
        <v>-2892.5399999999972</v>
      </c>
      <c r="I22" s="566" t="s">
        <v>543</v>
      </c>
      <c r="J22" s="297"/>
      <c r="L22" s="394" t="s">
        <v>352</v>
      </c>
      <c r="M22" s="302">
        <v>11100</v>
      </c>
      <c r="N22" s="848" t="s">
        <v>353</v>
      </c>
      <c r="O22" s="380" t="s">
        <v>354</v>
      </c>
      <c r="P22" s="395" t="s">
        <v>355</v>
      </c>
      <c r="Q22" s="397" t="s">
        <v>356</v>
      </c>
      <c r="R22" s="397">
        <v>1</v>
      </c>
      <c r="S22" s="389"/>
      <c r="T22" s="393">
        <v>1368</v>
      </c>
      <c r="U22" s="384" t="s">
        <v>344</v>
      </c>
    </row>
    <row r="23" spans="1:21" s="247" customFormat="1" ht="12.75" customHeight="1" x14ac:dyDescent="0.2">
      <c r="A23" s="101">
        <v>53501</v>
      </c>
      <c r="B23" s="109">
        <v>11100</v>
      </c>
      <c r="C23" s="102">
        <v>42622</v>
      </c>
      <c r="D23" s="567">
        <v>9001</v>
      </c>
      <c r="E23" s="568" t="s">
        <v>577</v>
      </c>
      <c r="F23" s="105"/>
      <c r="G23" s="584">
        <v>287.08</v>
      </c>
      <c r="H23" s="273">
        <f t="shared" si="0"/>
        <v>-3179.6199999999972</v>
      </c>
      <c r="I23" s="566" t="s">
        <v>543</v>
      </c>
      <c r="J23" s="297"/>
      <c r="L23" s="398">
        <v>71500</v>
      </c>
      <c r="M23" s="378">
        <v>11100</v>
      </c>
      <c r="N23" s="849"/>
      <c r="O23" s="395" t="s">
        <v>67</v>
      </c>
      <c r="P23" s="395" t="s">
        <v>355</v>
      </c>
      <c r="Q23" s="397" t="s">
        <v>356</v>
      </c>
      <c r="R23" s="397">
        <v>1</v>
      </c>
      <c r="S23" s="389"/>
      <c r="T23" s="393">
        <v>2.8</v>
      </c>
      <c r="U23" s="384" t="s">
        <v>357</v>
      </c>
    </row>
    <row r="24" spans="1:21" s="247" customFormat="1" ht="12.75" customHeight="1" x14ac:dyDescent="0.2">
      <c r="A24" s="101">
        <v>56300</v>
      </c>
      <c r="B24" s="109">
        <v>11100</v>
      </c>
      <c r="C24" s="102">
        <v>42622</v>
      </c>
      <c r="D24" s="101">
        <v>9003</v>
      </c>
      <c r="E24" s="568" t="s">
        <v>578</v>
      </c>
      <c r="F24" s="108"/>
      <c r="G24" s="107">
        <v>4500</v>
      </c>
      <c r="H24" s="273">
        <f t="shared" si="0"/>
        <v>-7679.6199999999972</v>
      </c>
      <c r="I24" s="566" t="s">
        <v>543</v>
      </c>
      <c r="J24" s="297"/>
      <c r="L24" s="394" t="s">
        <v>352</v>
      </c>
      <c r="M24" s="302">
        <v>11100</v>
      </c>
      <c r="N24" s="849"/>
      <c r="O24" s="395" t="s">
        <v>358</v>
      </c>
      <c r="P24" s="395" t="s">
        <v>355</v>
      </c>
      <c r="Q24" s="397"/>
      <c r="R24" s="397">
        <v>3</v>
      </c>
      <c r="S24" s="389"/>
      <c r="T24" s="393">
        <v>1100</v>
      </c>
      <c r="U24" s="384" t="s">
        <v>344</v>
      </c>
    </row>
    <row r="25" spans="1:21" s="247" customFormat="1" ht="12.75" customHeight="1" x14ac:dyDescent="0.2">
      <c r="A25" s="101">
        <v>52200</v>
      </c>
      <c r="B25" s="109">
        <v>11100</v>
      </c>
      <c r="C25" s="102">
        <v>42622</v>
      </c>
      <c r="D25" s="101">
        <v>9004</v>
      </c>
      <c r="E25" s="104" t="s">
        <v>579</v>
      </c>
      <c r="F25" s="106"/>
      <c r="G25" s="107">
        <v>770.2</v>
      </c>
      <c r="H25" s="273">
        <f t="shared" si="0"/>
        <v>-8449.8199999999979</v>
      </c>
      <c r="I25" s="566" t="s">
        <v>543</v>
      </c>
      <c r="J25" s="297"/>
      <c r="L25" s="398">
        <v>71500</v>
      </c>
      <c r="M25" s="378">
        <v>11100</v>
      </c>
      <c r="N25" s="849"/>
      <c r="O25" s="395" t="s">
        <v>67</v>
      </c>
      <c r="P25" s="395" t="s">
        <v>355</v>
      </c>
      <c r="Q25" s="397"/>
      <c r="R25" s="397">
        <v>3</v>
      </c>
      <c r="S25" s="389"/>
      <c r="T25" s="393">
        <v>2.8</v>
      </c>
      <c r="U25" s="384" t="s">
        <v>357</v>
      </c>
    </row>
    <row r="26" spans="1:21" s="247" customFormat="1" ht="12.75" customHeight="1" x14ac:dyDescent="0.2">
      <c r="A26" s="101">
        <v>52200</v>
      </c>
      <c r="B26" s="109">
        <v>11100</v>
      </c>
      <c r="C26" s="102">
        <v>42622</v>
      </c>
      <c r="D26" s="101">
        <v>9004</v>
      </c>
      <c r="E26" s="104" t="s">
        <v>581</v>
      </c>
      <c r="F26" s="106"/>
      <c r="G26" s="107">
        <v>75</v>
      </c>
      <c r="H26" s="273">
        <f t="shared" si="0"/>
        <v>-8524.8199999999979</v>
      </c>
      <c r="I26" s="566" t="s">
        <v>543</v>
      </c>
      <c r="J26" s="297"/>
      <c r="L26" s="394" t="s">
        <v>359</v>
      </c>
      <c r="M26" s="302">
        <v>11100</v>
      </c>
      <c r="N26" s="849"/>
      <c r="O26" s="399" t="s">
        <v>360</v>
      </c>
      <c r="P26" s="395" t="s">
        <v>361</v>
      </c>
      <c r="Q26" s="397"/>
      <c r="R26" s="388"/>
      <c r="S26" s="389"/>
      <c r="T26" s="393">
        <v>229.5</v>
      </c>
      <c r="U26" s="384" t="s">
        <v>344</v>
      </c>
    </row>
    <row r="27" spans="1:21" s="247" customFormat="1" ht="12.75" customHeight="1" x14ac:dyDescent="0.2">
      <c r="A27" s="101">
        <v>52300</v>
      </c>
      <c r="B27" s="563" t="s">
        <v>474</v>
      </c>
      <c r="C27" s="102">
        <v>42622</v>
      </c>
      <c r="D27" s="101">
        <v>9004</v>
      </c>
      <c r="E27" s="586" t="s">
        <v>580</v>
      </c>
      <c r="F27" s="107"/>
      <c r="G27" s="107">
        <v>901.04</v>
      </c>
      <c r="H27" s="273">
        <f t="shared" ref="H27:H44" si="1">H26+F27-G27</f>
        <v>-9425.8599999999969</v>
      </c>
      <c r="I27" s="566" t="s">
        <v>543</v>
      </c>
      <c r="J27" s="297"/>
      <c r="L27" s="394" t="s">
        <v>362</v>
      </c>
      <c r="M27" s="302">
        <v>11100</v>
      </c>
      <c r="N27" s="849"/>
      <c r="O27" s="395" t="s">
        <v>363</v>
      </c>
      <c r="P27" s="400" t="s">
        <v>364</v>
      </c>
      <c r="Q27" s="401" t="s">
        <v>365</v>
      </c>
      <c r="R27" s="388"/>
      <c r="S27" s="389"/>
      <c r="T27" s="393">
        <v>3586.17</v>
      </c>
      <c r="U27" s="384" t="s">
        <v>344</v>
      </c>
    </row>
    <row r="28" spans="1:21" s="247" customFormat="1" ht="12.75" customHeight="1" x14ac:dyDescent="0.2">
      <c r="A28" s="563" t="s">
        <v>359</v>
      </c>
      <c r="B28" s="563" t="s">
        <v>474</v>
      </c>
      <c r="C28" s="102">
        <v>42622</v>
      </c>
      <c r="D28" s="103">
        <v>9005</v>
      </c>
      <c r="E28" s="568" t="s">
        <v>582</v>
      </c>
      <c r="F28" s="107"/>
      <c r="G28" s="584">
        <v>153.6</v>
      </c>
      <c r="H28" s="273">
        <f t="shared" si="1"/>
        <v>-9579.4599999999973</v>
      </c>
      <c r="I28" s="566" t="s">
        <v>543</v>
      </c>
      <c r="J28" s="297"/>
      <c r="L28" s="394" t="s">
        <v>362</v>
      </c>
      <c r="M28" s="302">
        <v>11100</v>
      </c>
      <c r="N28" s="850"/>
      <c r="O28" s="395" t="s">
        <v>366</v>
      </c>
      <c r="P28" s="400" t="s">
        <v>364</v>
      </c>
      <c r="Q28" s="401" t="s">
        <v>365</v>
      </c>
      <c r="R28" s="388"/>
      <c r="S28" s="402"/>
      <c r="T28" s="389">
        <v>522.5</v>
      </c>
      <c r="U28" s="384" t="s">
        <v>357</v>
      </c>
    </row>
    <row r="29" spans="1:21" s="247" customFormat="1" ht="12.75" customHeight="1" x14ac:dyDescent="0.2">
      <c r="A29" s="563" t="s">
        <v>367</v>
      </c>
      <c r="B29" s="563" t="s">
        <v>474</v>
      </c>
      <c r="C29" s="102">
        <v>42622</v>
      </c>
      <c r="D29" s="103">
        <v>9008</v>
      </c>
      <c r="E29" s="568" t="s">
        <v>583</v>
      </c>
      <c r="F29" s="107"/>
      <c r="G29" s="584">
        <v>207.72</v>
      </c>
      <c r="H29" s="273">
        <f t="shared" si="1"/>
        <v>-9787.1799999999967</v>
      </c>
      <c r="I29" s="566" t="s">
        <v>543</v>
      </c>
      <c r="J29" s="297"/>
      <c r="L29" s="394" t="s">
        <v>367</v>
      </c>
      <c r="M29" s="302">
        <v>11100</v>
      </c>
      <c r="N29" s="848" t="s">
        <v>368</v>
      </c>
      <c r="O29" s="380" t="s">
        <v>369</v>
      </c>
      <c r="P29" s="386" t="s">
        <v>370</v>
      </c>
      <c r="Q29" s="396"/>
      <c r="R29" s="388" t="s">
        <v>371</v>
      </c>
      <c r="S29" s="389"/>
      <c r="T29" s="393">
        <v>81.34</v>
      </c>
      <c r="U29" s="384" t="s">
        <v>344</v>
      </c>
    </row>
    <row r="30" spans="1:21" s="247" customFormat="1" ht="12.75" customHeight="1" x14ac:dyDescent="0.2">
      <c r="A30" s="563" t="s">
        <v>367</v>
      </c>
      <c r="B30" s="563" t="s">
        <v>474</v>
      </c>
      <c r="C30" s="102">
        <v>42622</v>
      </c>
      <c r="D30" s="103">
        <v>9008</v>
      </c>
      <c r="E30" s="104" t="s">
        <v>584</v>
      </c>
      <c r="F30" s="107"/>
      <c r="G30" s="107">
        <v>201.53</v>
      </c>
      <c r="H30" s="273">
        <f t="shared" si="1"/>
        <v>-9988.7099999999973</v>
      </c>
      <c r="I30" s="566" t="s">
        <v>543</v>
      </c>
      <c r="J30" s="297"/>
      <c r="L30" s="394" t="s">
        <v>367</v>
      </c>
      <c r="M30" s="302">
        <v>11100</v>
      </c>
      <c r="N30" s="849"/>
      <c r="O30" s="380" t="s">
        <v>369</v>
      </c>
      <c r="P30" s="386" t="s">
        <v>370</v>
      </c>
      <c r="Q30" s="396"/>
      <c r="R30" s="397">
        <v>1</v>
      </c>
      <c r="S30" s="389"/>
      <c r="T30" s="393">
        <v>219.5</v>
      </c>
      <c r="U30" s="384" t="s">
        <v>344</v>
      </c>
    </row>
    <row r="31" spans="1:21" s="247" customFormat="1" ht="12.75" customHeight="1" x14ac:dyDescent="0.2">
      <c r="A31" s="563" t="s">
        <v>367</v>
      </c>
      <c r="B31" s="563" t="s">
        <v>474</v>
      </c>
      <c r="C31" s="102">
        <v>42622</v>
      </c>
      <c r="D31" s="103">
        <v>9008</v>
      </c>
      <c r="E31" s="104" t="s">
        <v>585</v>
      </c>
      <c r="F31" s="106"/>
      <c r="G31" s="107">
        <v>318.5</v>
      </c>
      <c r="H31" s="273">
        <f t="shared" si="1"/>
        <v>-10307.209999999997</v>
      </c>
      <c r="I31" s="566" t="s">
        <v>543</v>
      </c>
      <c r="J31" s="297"/>
      <c r="L31" s="394" t="s">
        <v>367</v>
      </c>
      <c r="M31" s="302">
        <v>11100</v>
      </c>
      <c r="N31" s="849"/>
      <c r="O31" s="395" t="s">
        <v>369</v>
      </c>
      <c r="P31" s="386" t="s">
        <v>370</v>
      </c>
      <c r="Q31" s="396"/>
      <c r="R31" s="397">
        <v>2</v>
      </c>
      <c r="S31" s="389"/>
      <c r="T31" s="393">
        <v>177.54</v>
      </c>
      <c r="U31" s="384" t="s">
        <v>344</v>
      </c>
    </row>
    <row r="32" spans="1:21" s="247" customFormat="1" ht="12.75" customHeight="1" x14ac:dyDescent="0.2">
      <c r="A32" s="563" t="s">
        <v>367</v>
      </c>
      <c r="B32" s="563" t="s">
        <v>474</v>
      </c>
      <c r="C32" s="102">
        <v>42622</v>
      </c>
      <c r="D32" s="103">
        <v>9008</v>
      </c>
      <c r="E32" s="104" t="s">
        <v>586</v>
      </c>
      <c r="F32" s="106"/>
      <c r="G32" s="107">
        <v>533.96</v>
      </c>
      <c r="H32" s="273">
        <f t="shared" si="1"/>
        <v>-10841.169999999998</v>
      </c>
      <c r="I32" s="566" t="s">
        <v>543</v>
      </c>
      <c r="J32" s="297"/>
      <c r="L32" s="394" t="s">
        <v>367</v>
      </c>
      <c r="M32" s="302">
        <v>11100</v>
      </c>
      <c r="N32" s="849"/>
      <c r="O32" s="395" t="s">
        <v>369</v>
      </c>
      <c r="P32" s="386" t="s">
        <v>370</v>
      </c>
      <c r="Q32" s="396"/>
      <c r="R32" s="388">
        <v>3</v>
      </c>
      <c r="S32" s="389"/>
      <c r="T32" s="393">
        <v>163.80000000000001</v>
      </c>
      <c r="U32" s="384" t="s">
        <v>344</v>
      </c>
    </row>
    <row r="33" spans="1:21" s="247" customFormat="1" ht="12.75" customHeight="1" x14ac:dyDescent="0.2">
      <c r="A33" s="563" t="s">
        <v>367</v>
      </c>
      <c r="B33" s="563" t="s">
        <v>474</v>
      </c>
      <c r="C33" s="102">
        <v>42622</v>
      </c>
      <c r="D33" s="103">
        <v>9008</v>
      </c>
      <c r="E33" s="104" t="s">
        <v>587</v>
      </c>
      <c r="F33" s="106"/>
      <c r="G33" s="107">
        <v>194.04</v>
      </c>
      <c r="H33" s="273">
        <f>H32+F33-G33</f>
        <v>-11035.21</v>
      </c>
      <c r="I33" s="566" t="s">
        <v>543</v>
      </c>
      <c r="J33" s="297"/>
      <c r="L33" s="377">
        <v>53501</v>
      </c>
      <c r="M33" s="378">
        <v>11100</v>
      </c>
      <c r="N33" s="849"/>
      <c r="O33" s="395" t="s">
        <v>369</v>
      </c>
      <c r="P33" s="386" t="s">
        <v>370</v>
      </c>
      <c r="Q33" s="396"/>
      <c r="R33" s="388">
        <v>4</v>
      </c>
      <c r="S33" s="389"/>
      <c r="T33" s="393">
        <v>101.18</v>
      </c>
      <c r="U33" s="384" t="s">
        <v>344</v>
      </c>
    </row>
    <row r="34" spans="1:21" s="247" customFormat="1" ht="12.75" customHeight="1" x14ac:dyDescent="0.2">
      <c r="A34" s="101">
        <v>11100</v>
      </c>
      <c r="B34" s="101">
        <v>11200</v>
      </c>
      <c r="C34" s="102">
        <v>42622</v>
      </c>
      <c r="D34" s="101">
        <v>9011</v>
      </c>
      <c r="E34" s="568" t="s">
        <v>66</v>
      </c>
      <c r="F34" s="106">
        <v>9351.61</v>
      </c>
      <c r="G34" s="584"/>
      <c r="H34" s="273">
        <f>H33+F34-G34</f>
        <v>-1683.5999999999985</v>
      </c>
      <c r="I34" s="566"/>
      <c r="J34" s="297"/>
      <c r="L34" s="398">
        <v>53501</v>
      </c>
      <c r="M34" s="302">
        <v>11100</v>
      </c>
      <c r="N34" s="849"/>
      <c r="O34" s="395" t="s">
        <v>369</v>
      </c>
      <c r="P34" s="386" t="s">
        <v>370</v>
      </c>
      <c r="Q34" s="396"/>
      <c r="R34" s="388">
        <v>5</v>
      </c>
      <c r="S34" s="389"/>
      <c r="T34" s="393">
        <v>195.87</v>
      </c>
      <c r="U34" s="384" t="s">
        <v>344</v>
      </c>
    </row>
    <row r="35" spans="1:21" s="247" customFormat="1" ht="12.75" customHeight="1" x14ac:dyDescent="0.2">
      <c r="A35" s="563" t="s">
        <v>349</v>
      </c>
      <c r="B35" s="109">
        <v>11100</v>
      </c>
      <c r="C35" s="102">
        <v>42625</v>
      </c>
      <c r="D35" s="101">
        <v>12004</v>
      </c>
      <c r="E35" s="568" t="s">
        <v>595</v>
      </c>
      <c r="F35" s="105"/>
      <c r="G35" s="584">
        <v>220</v>
      </c>
      <c r="H35" s="273">
        <f>H34+F35-G35</f>
        <v>-1903.5999999999985</v>
      </c>
      <c r="I35" s="566" t="s">
        <v>543</v>
      </c>
      <c r="J35" s="297"/>
      <c r="L35" s="394" t="s">
        <v>367</v>
      </c>
      <c r="M35" s="302">
        <v>11100</v>
      </c>
      <c r="N35" s="849"/>
      <c r="O35" s="395" t="s">
        <v>369</v>
      </c>
      <c r="P35" s="386" t="s">
        <v>370</v>
      </c>
      <c r="Q35" s="396"/>
      <c r="R35" s="388">
        <v>6</v>
      </c>
      <c r="S35" s="389"/>
      <c r="T35" s="393">
        <v>182.12</v>
      </c>
      <c r="U35" s="384" t="s">
        <v>344</v>
      </c>
    </row>
    <row r="36" spans="1:21" s="247" customFormat="1" ht="12.75" customHeight="1" x14ac:dyDescent="0.2">
      <c r="A36" s="101">
        <v>11100</v>
      </c>
      <c r="B36" s="101">
        <v>11200</v>
      </c>
      <c r="C36" s="102">
        <v>42627</v>
      </c>
      <c r="D36" s="101">
        <v>14001</v>
      </c>
      <c r="E36" s="568" t="s">
        <v>66</v>
      </c>
      <c r="F36" s="105">
        <v>1515.6</v>
      </c>
      <c r="G36" s="584"/>
      <c r="H36" s="273">
        <f>H35+F36-G36</f>
        <v>-387.99999999999864</v>
      </c>
      <c r="I36" s="566"/>
      <c r="J36" s="297"/>
      <c r="L36" s="398">
        <v>53501</v>
      </c>
      <c r="M36" s="302">
        <v>11100</v>
      </c>
      <c r="N36" s="849"/>
      <c r="O36" s="395" t="s">
        <v>369</v>
      </c>
      <c r="P36" s="400" t="s">
        <v>370</v>
      </c>
      <c r="Q36" s="396"/>
      <c r="R36" s="388">
        <v>7</v>
      </c>
      <c r="S36" s="389"/>
      <c r="T36" s="393">
        <v>118.99</v>
      </c>
      <c r="U36" s="384" t="s">
        <v>344</v>
      </c>
    </row>
    <row r="37" spans="1:21" s="247" customFormat="1" ht="12.75" customHeight="1" x14ac:dyDescent="0.2">
      <c r="A37" s="109">
        <v>51500</v>
      </c>
      <c r="B37" s="101">
        <v>11100</v>
      </c>
      <c r="C37" s="102">
        <v>42632</v>
      </c>
      <c r="D37" s="567">
        <v>19002</v>
      </c>
      <c r="E37" s="568" t="s">
        <v>592</v>
      </c>
      <c r="F37" s="105"/>
      <c r="G37" s="584">
        <v>110</v>
      </c>
      <c r="H37" s="273">
        <f t="shared" si="1"/>
        <v>-497.99999999999864</v>
      </c>
      <c r="I37" s="566" t="s">
        <v>543</v>
      </c>
      <c r="J37" s="297"/>
      <c r="L37" s="394" t="s">
        <v>372</v>
      </c>
      <c r="M37" s="302">
        <v>11100</v>
      </c>
      <c r="N37" s="849"/>
      <c r="O37" s="403" t="s">
        <v>373</v>
      </c>
      <c r="P37" s="400" t="s">
        <v>374</v>
      </c>
      <c r="Q37" s="392"/>
      <c r="R37" s="388" t="s">
        <v>332</v>
      </c>
      <c r="S37" s="389"/>
      <c r="T37" s="393">
        <v>26.44</v>
      </c>
      <c r="U37" s="384" t="s">
        <v>344</v>
      </c>
    </row>
    <row r="38" spans="1:21" s="247" customFormat="1" ht="12.75" customHeight="1" x14ac:dyDescent="0.2">
      <c r="A38" s="101">
        <v>51500</v>
      </c>
      <c r="B38" s="101">
        <v>11100</v>
      </c>
      <c r="C38" s="102">
        <v>42632</v>
      </c>
      <c r="D38" s="567">
        <v>19003</v>
      </c>
      <c r="E38" s="568" t="s">
        <v>590</v>
      </c>
      <c r="F38" s="105"/>
      <c r="G38" s="584">
        <v>465</v>
      </c>
      <c r="H38" s="273">
        <f t="shared" si="1"/>
        <v>-962.99999999999864</v>
      </c>
      <c r="I38" s="566" t="s">
        <v>543</v>
      </c>
      <c r="J38" s="297"/>
      <c r="L38" s="394" t="s">
        <v>372</v>
      </c>
      <c r="M38" s="302">
        <v>11100</v>
      </c>
      <c r="N38" s="849"/>
      <c r="O38" s="403" t="s">
        <v>373</v>
      </c>
      <c r="P38" s="400" t="s">
        <v>374</v>
      </c>
      <c r="Q38" s="311"/>
      <c r="R38" s="311" t="s">
        <v>332</v>
      </c>
      <c r="S38" s="389"/>
      <c r="T38" s="393">
        <v>229.82</v>
      </c>
      <c r="U38" s="384" t="s">
        <v>344</v>
      </c>
    </row>
    <row r="39" spans="1:21" s="247" customFormat="1" ht="12.75" customHeight="1" x14ac:dyDescent="0.2">
      <c r="A39" s="101">
        <v>51500</v>
      </c>
      <c r="B39" s="101">
        <v>11100</v>
      </c>
      <c r="C39" s="102">
        <v>42632</v>
      </c>
      <c r="D39" s="567">
        <v>19004</v>
      </c>
      <c r="E39" s="568" t="s">
        <v>591</v>
      </c>
      <c r="F39" s="105"/>
      <c r="G39" s="584">
        <v>825</v>
      </c>
      <c r="H39" s="273">
        <f t="shared" si="1"/>
        <v>-1787.9999999999986</v>
      </c>
      <c r="I39" s="566" t="s">
        <v>543</v>
      </c>
      <c r="J39" s="297"/>
      <c r="K39" s="247" t="s">
        <v>457</v>
      </c>
      <c r="L39" s="394" t="s">
        <v>372</v>
      </c>
      <c r="M39" s="302">
        <v>11100</v>
      </c>
      <c r="N39" s="849"/>
      <c r="O39" s="403" t="s">
        <v>373</v>
      </c>
      <c r="P39" s="386" t="s">
        <v>374</v>
      </c>
      <c r="Q39" s="392"/>
      <c r="R39" s="388">
        <v>1</v>
      </c>
      <c r="S39" s="402"/>
      <c r="T39" s="393">
        <v>289.58999999999997</v>
      </c>
      <c r="U39" s="384" t="s">
        <v>344</v>
      </c>
    </row>
    <row r="40" spans="1:21" s="247" customFormat="1" ht="12.75" customHeight="1" x14ac:dyDescent="0.2">
      <c r="A40" s="109">
        <v>51500</v>
      </c>
      <c r="B40" s="101">
        <v>11100</v>
      </c>
      <c r="C40" s="102">
        <v>42632</v>
      </c>
      <c r="D40" s="567">
        <v>19005</v>
      </c>
      <c r="E40" s="568" t="s">
        <v>593</v>
      </c>
      <c r="F40" s="106"/>
      <c r="G40" s="107">
        <v>345</v>
      </c>
      <c r="H40" s="273">
        <f t="shared" si="1"/>
        <v>-2132.9999999999986</v>
      </c>
      <c r="I40" s="566" t="s">
        <v>543</v>
      </c>
      <c r="J40" s="297"/>
      <c r="L40" s="394" t="s">
        <v>372</v>
      </c>
      <c r="M40" s="302">
        <v>11100</v>
      </c>
      <c r="N40" s="849"/>
      <c r="O40" s="403" t="s">
        <v>373</v>
      </c>
      <c r="P40" s="386" t="s">
        <v>374</v>
      </c>
      <c r="Q40" s="392"/>
      <c r="R40" s="388">
        <v>2</v>
      </c>
      <c r="S40" s="389"/>
      <c r="T40" s="393">
        <v>187.14</v>
      </c>
      <c r="U40" s="384" t="s">
        <v>344</v>
      </c>
    </row>
    <row r="41" spans="1:21" s="247" customFormat="1" ht="12.75" customHeight="1" x14ac:dyDescent="0.2">
      <c r="A41" s="563" t="s">
        <v>349</v>
      </c>
      <c r="B41" s="109">
        <v>11100</v>
      </c>
      <c r="C41" s="102">
        <v>42632</v>
      </c>
      <c r="D41" s="101">
        <v>19006</v>
      </c>
      <c r="E41" s="568" t="s">
        <v>594</v>
      </c>
      <c r="F41" s="106"/>
      <c r="G41" s="107">
        <v>181.52</v>
      </c>
      <c r="H41" s="273">
        <f t="shared" si="1"/>
        <v>-2314.5199999999986</v>
      </c>
      <c r="I41" s="566" t="s">
        <v>543</v>
      </c>
      <c r="J41" s="297"/>
      <c r="L41" s="394" t="s">
        <v>372</v>
      </c>
      <c r="M41" s="302">
        <v>11100</v>
      </c>
      <c r="N41" s="849"/>
      <c r="O41" s="403" t="s">
        <v>373</v>
      </c>
      <c r="P41" s="386" t="s">
        <v>374</v>
      </c>
      <c r="Q41" s="392"/>
      <c r="R41" s="388">
        <v>5</v>
      </c>
      <c r="S41" s="389"/>
      <c r="T41" s="393">
        <v>369.29</v>
      </c>
      <c r="U41" s="384" t="s">
        <v>344</v>
      </c>
    </row>
    <row r="42" spans="1:21" s="247" customFormat="1" ht="12.75" hidden="1" customHeight="1" x14ac:dyDescent="0.2">
      <c r="A42" s="101">
        <v>92631</v>
      </c>
      <c r="B42" s="101">
        <v>11100</v>
      </c>
      <c r="C42" s="102">
        <v>42632</v>
      </c>
      <c r="D42" s="567">
        <v>19007</v>
      </c>
      <c r="E42" s="568" t="s">
        <v>596</v>
      </c>
      <c r="F42" s="106"/>
      <c r="G42" s="107">
        <v>4472.04</v>
      </c>
      <c r="H42" s="273">
        <f t="shared" si="1"/>
        <v>-6786.5599999999986</v>
      </c>
      <c r="I42" s="566" t="s">
        <v>543</v>
      </c>
      <c r="J42" s="297"/>
      <c r="L42" s="394" t="s">
        <v>372</v>
      </c>
      <c r="M42" s="302">
        <v>11100</v>
      </c>
      <c r="N42" s="849"/>
      <c r="O42" s="403" t="s">
        <v>373</v>
      </c>
      <c r="P42" s="386" t="s">
        <v>374</v>
      </c>
      <c r="Q42" s="392"/>
      <c r="R42" s="388">
        <v>6</v>
      </c>
      <c r="S42" s="389"/>
      <c r="T42" s="393">
        <v>352.32</v>
      </c>
      <c r="U42" s="384" t="s">
        <v>344</v>
      </c>
    </row>
    <row r="43" spans="1:21" s="247" customFormat="1" ht="12.75" hidden="1" customHeight="1" x14ac:dyDescent="0.2">
      <c r="A43" s="563" t="s">
        <v>553</v>
      </c>
      <c r="B43" s="101">
        <v>11100</v>
      </c>
      <c r="C43" s="102">
        <v>42632</v>
      </c>
      <c r="D43" s="101">
        <v>19008</v>
      </c>
      <c r="E43" s="104" t="s">
        <v>597</v>
      </c>
      <c r="F43" s="106"/>
      <c r="G43" s="107">
        <v>482.99</v>
      </c>
      <c r="H43" s="273">
        <f t="shared" si="1"/>
        <v>-7269.5499999999984</v>
      </c>
      <c r="I43" s="566" t="s">
        <v>543</v>
      </c>
      <c r="J43" s="297"/>
      <c r="L43" s="394"/>
      <c r="M43" s="302"/>
      <c r="N43" s="849"/>
      <c r="O43" s="403"/>
      <c r="P43" s="386"/>
      <c r="Q43" s="392"/>
      <c r="R43" s="388"/>
      <c r="S43" s="389"/>
      <c r="T43" s="393"/>
      <c r="U43" s="384"/>
    </row>
    <row r="44" spans="1:21" s="247" customFormat="1" ht="12.75" hidden="1" customHeight="1" x14ac:dyDescent="0.2">
      <c r="A44" s="101">
        <v>92621</v>
      </c>
      <c r="B44" s="101">
        <v>11100</v>
      </c>
      <c r="C44" s="102">
        <v>42632</v>
      </c>
      <c r="D44" s="101">
        <v>19009</v>
      </c>
      <c r="E44" s="104" t="s">
        <v>598</v>
      </c>
      <c r="F44" s="106"/>
      <c r="G44" s="107">
        <v>57.18</v>
      </c>
      <c r="H44" s="273">
        <f t="shared" si="1"/>
        <v>-7326.7299999999987</v>
      </c>
      <c r="I44" s="566" t="s">
        <v>543</v>
      </c>
      <c r="J44" s="297"/>
      <c r="L44" s="394" t="s">
        <v>352</v>
      </c>
      <c r="M44" s="302">
        <v>11100</v>
      </c>
      <c r="N44" s="849"/>
      <c r="O44" s="403" t="s">
        <v>375</v>
      </c>
      <c r="P44" s="400" t="s">
        <v>376</v>
      </c>
      <c r="Q44" s="311"/>
      <c r="R44" s="388">
        <v>6</v>
      </c>
      <c r="S44" s="389"/>
      <c r="T44" s="393">
        <v>1470</v>
      </c>
      <c r="U44" s="384" t="s">
        <v>344</v>
      </c>
    </row>
    <row r="45" spans="1:21" s="247" customFormat="1" ht="12.75" hidden="1" customHeight="1" x14ac:dyDescent="0.2">
      <c r="A45" s="101">
        <v>92621</v>
      </c>
      <c r="B45" s="101">
        <v>11100</v>
      </c>
      <c r="C45" s="102">
        <v>42632</v>
      </c>
      <c r="D45" s="567">
        <v>19010</v>
      </c>
      <c r="E45" s="568" t="s">
        <v>599</v>
      </c>
      <c r="F45" s="106"/>
      <c r="G45" s="107">
        <v>253.01</v>
      </c>
      <c r="H45" s="273">
        <f t="shared" si="0"/>
        <v>-7579.7399999999989</v>
      </c>
      <c r="I45" s="566" t="s">
        <v>543</v>
      </c>
      <c r="J45" s="297"/>
      <c r="L45" s="377">
        <v>71700</v>
      </c>
      <c r="M45" s="302">
        <v>11100</v>
      </c>
      <c r="N45" s="849"/>
      <c r="O45" s="399" t="s">
        <v>377</v>
      </c>
      <c r="P45" s="391" t="s">
        <v>378</v>
      </c>
      <c r="Q45" s="392"/>
      <c r="R45" s="397">
        <v>5</v>
      </c>
      <c r="S45" s="389"/>
      <c r="T45" s="389">
        <v>110</v>
      </c>
      <c r="U45" s="384" t="s">
        <v>344</v>
      </c>
    </row>
    <row r="46" spans="1:21" s="247" customFormat="1" ht="12.75" customHeight="1" x14ac:dyDescent="0.2">
      <c r="A46" s="563" t="s">
        <v>390</v>
      </c>
      <c r="B46" s="109">
        <v>11100</v>
      </c>
      <c r="C46" s="102">
        <v>42632</v>
      </c>
      <c r="D46" s="103">
        <v>19011</v>
      </c>
      <c r="E46" s="104" t="s">
        <v>600</v>
      </c>
      <c r="F46" s="106"/>
      <c r="G46" s="107">
        <v>760.32</v>
      </c>
      <c r="H46" s="273">
        <f t="shared" si="0"/>
        <v>-8340.06</v>
      </c>
      <c r="I46" s="566" t="s">
        <v>543</v>
      </c>
      <c r="J46" s="297"/>
      <c r="K46" s="247" t="s">
        <v>466</v>
      </c>
      <c r="L46" s="394" t="s">
        <v>359</v>
      </c>
      <c r="M46" s="302">
        <v>11100</v>
      </c>
      <c r="N46" s="849"/>
      <c r="O46" s="395" t="s">
        <v>379</v>
      </c>
      <c r="P46" s="386" t="s">
        <v>380</v>
      </c>
      <c r="Q46" s="396">
        <v>144</v>
      </c>
      <c r="R46" s="388"/>
      <c r="S46" s="389"/>
      <c r="T46" s="393">
        <v>100</v>
      </c>
      <c r="U46" s="384" t="s">
        <v>344</v>
      </c>
    </row>
    <row r="47" spans="1:21" s="247" customFormat="1" ht="12.75" customHeight="1" x14ac:dyDescent="0.2">
      <c r="A47" s="109">
        <v>11100</v>
      </c>
      <c r="B47" s="101">
        <v>11200</v>
      </c>
      <c r="C47" s="110">
        <v>42632</v>
      </c>
      <c r="D47" s="101">
        <v>19013</v>
      </c>
      <c r="E47" s="568" t="s">
        <v>66</v>
      </c>
      <c r="F47" s="106">
        <v>1963</v>
      </c>
      <c r="G47" s="107"/>
      <c r="H47" s="273">
        <f t="shared" si="0"/>
        <v>-6377.0599999999995</v>
      </c>
      <c r="I47" s="566"/>
      <c r="J47" s="297"/>
      <c r="L47" s="394" t="s">
        <v>359</v>
      </c>
      <c r="M47" s="302">
        <v>11100</v>
      </c>
      <c r="N47" s="850"/>
      <c r="O47" s="395" t="s">
        <v>381</v>
      </c>
      <c r="P47" s="386" t="s">
        <v>382</v>
      </c>
      <c r="Q47" s="396">
        <v>145</v>
      </c>
      <c r="R47" s="388"/>
      <c r="S47" s="389"/>
      <c r="T47" s="393">
        <v>2146.8200000000002</v>
      </c>
      <c r="U47" s="384" t="s">
        <v>344</v>
      </c>
    </row>
    <row r="48" spans="1:21" s="247" customFormat="1" ht="12.75" customHeight="1" x14ac:dyDescent="0.2">
      <c r="A48" s="109">
        <v>11100</v>
      </c>
      <c r="B48" s="101">
        <v>11200</v>
      </c>
      <c r="C48" s="110">
        <v>42633</v>
      </c>
      <c r="D48" s="101">
        <v>20007</v>
      </c>
      <c r="E48" s="568" t="s">
        <v>66</v>
      </c>
      <c r="F48" s="106">
        <v>6025.54</v>
      </c>
      <c r="G48" s="107"/>
      <c r="H48" s="273">
        <f t="shared" si="0"/>
        <v>-351.51999999999953</v>
      </c>
      <c r="I48" s="566"/>
      <c r="J48" s="297"/>
      <c r="L48" s="463" t="s">
        <v>383</v>
      </c>
      <c r="M48" s="302">
        <v>11100</v>
      </c>
      <c r="N48" s="851" t="s">
        <v>384</v>
      </c>
      <c r="O48" s="464" t="s">
        <v>385</v>
      </c>
      <c r="P48" s="404" t="s">
        <v>386</v>
      </c>
      <c r="Q48" s="405"/>
      <c r="R48" s="406"/>
      <c r="S48" s="389"/>
      <c r="T48" s="393" t="s">
        <v>387</v>
      </c>
      <c r="U48" s="384" t="s">
        <v>344</v>
      </c>
    </row>
    <row r="49" spans="1:21" s="247" customFormat="1" ht="12.75" customHeight="1" x14ac:dyDescent="0.2">
      <c r="A49" s="109">
        <v>56200</v>
      </c>
      <c r="B49" s="101">
        <v>11100</v>
      </c>
      <c r="C49" s="110">
        <v>42633</v>
      </c>
      <c r="D49" s="101">
        <v>20005</v>
      </c>
      <c r="E49" s="568" t="s">
        <v>704</v>
      </c>
      <c r="F49" s="106"/>
      <c r="G49" s="107">
        <v>100.01</v>
      </c>
      <c r="H49" s="273">
        <f t="shared" si="0"/>
        <v>-451.52999999999952</v>
      </c>
      <c r="I49" s="566" t="s">
        <v>543</v>
      </c>
      <c r="J49" s="297"/>
      <c r="L49" s="463" t="s">
        <v>388</v>
      </c>
      <c r="M49" s="302">
        <v>11100</v>
      </c>
      <c r="N49" s="852"/>
      <c r="O49" s="464" t="s">
        <v>389</v>
      </c>
      <c r="P49" s="404" t="s">
        <v>386</v>
      </c>
      <c r="Q49" s="405"/>
      <c r="R49" s="406"/>
      <c r="S49" s="389"/>
      <c r="T49" s="393" t="s">
        <v>387</v>
      </c>
      <c r="U49" s="384" t="s">
        <v>344</v>
      </c>
    </row>
    <row r="50" spans="1:21" s="247" customFormat="1" ht="12.75" customHeight="1" x14ac:dyDescent="0.2">
      <c r="A50" s="109">
        <v>56200</v>
      </c>
      <c r="B50" s="101">
        <v>11100</v>
      </c>
      <c r="C50" s="110">
        <v>42636</v>
      </c>
      <c r="D50" s="101">
        <v>23002</v>
      </c>
      <c r="E50" s="568" t="s">
        <v>638</v>
      </c>
      <c r="F50" s="106"/>
      <c r="G50" s="107">
        <v>217.01</v>
      </c>
      <c r="H50" s="273">
        <f t="shared" si="0"/>
        <v>-668.53999999999951</v>
      </c>
      <c r="I50" s="566" t="s">
        <v>543</v>
      </c>
      <c r="J50" s="297"/>
      <c r="L50" s="463" t="s">
        <v>390</v>
      </c>
      <c r="M50" s="302">
        <v>11100</v>
      </c>
      <c r="N50" s="852"/>
      <c r="O50" s="464" t="s">
        <v>128</v>
      </c>
      <c r="P50" s="404" t="s">
        <v>386</v>
      </c>
      <c r="Q50" s="405"/>
      <c r="R50" s="406"/>
      <c r="S50" s="389"/>
      <c r="T50" s="393" t="s">
        <v>387</v>
      </c>
      <c r="U50" s="384" t="s">
        <v>344</v>
      </c>
    </row>
    <row r="51" spans="1:21" s="247" customFormat="1" ht="12.75" customHeight="1" x14ac:dyDescent="0.2">
      <c r="A51" s="109">
        <v>51400</v>
      </c>
      <c r="B51" s="101">
        <v>11100</v>
      </c>
      <c r="C51" s="110">
        <v>42636</v>
      </c>
      <c r="D51" s="101">
        <v>23003</v>
      </c>
      <c r="E51" s="568" t="s">
        <v>639</v>
      </c>
      <c r="F51" s="106"/>
      <c r="G51" s="107">
        <v>950</v>
      </c>
      <c r="H51" s="273">
        <f>H50+F51-G51</f>
        <v>-1618.5399999999995</v>
      </c>
      <c r="I51" s="566" t="s">
        <v>543</v>
      </c>
      <c r="J51" s="297"/>
      <c r="L51" s="463" t="s">
        <v>391</v>
      </c>
      <c r="M51" s="302">
        <v>11100</v>
      </c>
      <c r="N51" s="853"/>
      <c r="O51" s="464" t="s">
        <v>392</v>
      </c>
      <c r="P51" s="386"/>
      <c r="Q51" s="392"/>
      <c r="R51" s="388"/>
      <c r="S51" s="389"/>
      <c r="T51" s="393"/>
      <c r="U51" s="384"/>
    </row>
    <row r="52" spans="1:21" s="247" customFormat="1" ht="12.75" customHeight="1" x14ac:dyDescent="0.2">
      <c r="A52" s="563" t="s">
        <v>409</v>
      </c>
      <c r="B52" s="109">
        <v>11100</v>
      </c>
      <c r="C52" s="102">
        <v>42636</v>
      </c>
      <c r="D52" s="103">
        <v>23004</v>
      </c>
      <c r="E52" s="586" t="s">
        <v>640</v>
      </c>
      <c r="F52" s="106"/>
      <c r="G52" s="107">
        <v>63.08</v>
      </c>
      <c r="H52" s="273">
        <f>H51+F52-G52</f>
        <v>-1681.6199999999994</v>
      </c>
      <c r="I52" s="566" t="s">
        <v>543</v>
      </c>
      <c r="J52" s="297"/>
      <c r="L52" s="463" t="s">
        <v>393</v>
      </c>
      <c r="M52" s="302">
        <v>11100</v>
      </c>
      <c r="N52" s="848" t="s">
        <v>394</v>
      </c>
      <c r="O52" s="464" t="s">
        <v>395</v>
      </c>
      <c r="P52" s="400" t="s">
        <v>396</v>
      </c>
      <c r="Q52" s="406">
        <v>73</v>
      </c>
      <c r="R52" s="406"/>
      <c r="S52" s="389"/>
      <c r="T52" s="393">
        <v>512.79999999999995</v>
      </c>
      <c r="U52" s="384" t="s">
        <v>344</v>
      </c>
    </row>
    <row r="53" spans="1:21" s="247" customFormat="1" ht="12.75" customHeight="1" x14ac:dyDescent="0.2">
      <c r="A53" s="394" t="s">
        <v>641</v>
      </c>
      <c r="B53" s="101">
        <v>11100</v>
      </c>
      <c r="C53" s="102">
        <v>42636</v>
      </c>
      <c r="D53" s="101">
        <v>23005</v>
      </c>
      <c r="E53" s="104" t="s">
        <v>642</v>
      </c>
      <c r="F53" s="106"/>
      <c r="G53" s="107">
        <v>1159.5999999999999</v>
      </c>
      <c r="H53" s="273">
        <f>H52+F53-G53</f>
        <v>-2841.2199999999993</v>
      </c>
      <c r="I53" s="566" t="s">
        <v>543</v>
      </c>
      <c r="J53" s="297"/>
      <c r="L53" s="394" t="s">
        <v>383</v>
      </c>
      <c r="M53" s="302">
        <v>11100</v>
      </c>
      <c r="N53" s="850"/>
      <c r="O53" s="403" t="s">
        <v>397</v>
      </c>
      <c r="P53" s="400" t="s">
        <v>396</v>
      </c>
      <c r="Q53" s="406">
        <v>73</v>
      </c>
      <c r="R53" s="406"/>
      <c r="S53" s="389"/>
      <c r="T53" s="393">
        <v>3</v>
      </c>
      <c r="U53" s="384" t="s">
        <v>344</v>
      </c>
    </row>
    <row r="54" spans="1:21" s="247" customFormat="1" x14ac:dyDescent="0.2">
      <c r="A54" s="394" t="s">
        <v>409</v>
      </c>
      <c r="B54" s="101">
        <v>11100</v>
      </c>
      <c r="C54" s="102">
        <v>42636</v>
      </c>
      <c r="D54" s="101">
        <v>23007</v>
      </c>
      <c r="E54" s="104" t="s">
        <v>643</v>
      </c>
      <c r="F54" s="106"/>
      <c r="G54" s="107">
        <v>222.66</v>
      </c>
      <c r="H54" s="273">
        <f t="shared" si="0"/>
        <v>-3063.8799999999992</v>
      </c>
      <c r="I54" s="566" t="s">
        <v>543</v>
      </c>
      <c r="J54" s="297"/>
      <c r="L54" s="394" t="s">
        <v>352</v>
      </c>
      <c r="M54" s="302">
        <v>11100</v>
      </c>
      <c r="N54" s="848" t="s">
        <v>398</v>
      </c>
      <c r="O54" s="403" t="s">
        <v>399</v>
      </c>
      <c r="P54" s="400" t="s">
        <v>400</v>
      </c>
      <c r="Q54" s="311"/>
      <c r="R54" s="388">
        <v>4</v>
      </c>
      <c r="S54" s="389"/>
      <c r="T54" s="393">
        <v>850</v>
      </c>
      <c r="U54" s="384"/>
    </row>
    <row r="55" spans="1:21" s="247" customFormat="1" x14ac:dyDescent="0.2">
      <c r="A55" s="394" t="s">
        <v>411</v>
      </c>
      <c r="B55" s="101">
        <v>11100</v>
      </c>
      <c r="C55" s="102">
        <v>42636</v>
      </c>
      <c r="D55" s="101">
        <v>23007</v>
      </c>
      <c r="E55" s="104" t="s">
        <v>644</v>
      </c>
      <c r="F55" s="106"/>
      <c r="G55" s="107">
        <v>200.68</v>
      </c>
      <c r="H55" s="273">
        <f t="shared" si="0"/>
        <v>-3264.559999999999</v>
      </c>
      <c r="I55" s="566" t="s">
        <v>543</v>
      </c>
      <c r="J55" s="297"/>
      <c r="L55" s="394" t="s">
        <v>352</v>
      </c>
      <c r="M55" s="302">
        <v>11100</v>
      </c>
      <c r="N55" s="849"/>
      <c r="O55" s="407" t="s">
        <v>401</v>
      </c>
      <c r="P55" s="400" t="s">
        <v>400</v>
      </c>
      <c r="Q55" s="406"/>
      <c r="R55" s="388">
        <v>5</v>
      </c>
      <c r="S55" s="389"/>
      <c r="T55" s="393">
        <v>1020</v>
      </c>
      <c r="U55" s="384"/>
    </row>
    <row r="56" spans="1:21" s="247" customFormat="1" ht="12.75" customHeight="1" x14ac:dyDescent="0.2">
      <c r="A56" s="394" t="s">
        <v>474</v>
      </c>
      <c r="B56" s="101">
        <v>11200</v>
      </c>
      <c r="C56" s="102">
        <v>42636</v>
      </c>
      <c r="D56" s="101">
        <v>23009</v>
      </c>
      <c r="E56" s="104" t="s">
        <v>66</v>
      </c>
      <c r="F56" s="105">
        <v>2997.54</v>
      </c>
      <c r="G56" s="584"/>
      <c r="H56" s="273">
        <f t="shared" si="0"/>
        <v>-267.01999999999907</v>
      </c>
      <c r="I56" s="566"/>
      <c r="J56" s="297"/>
      <c r="L56" s="394" t="s">
        <v>352</v>
      </c>
      <c r="M56" s="302">
        <v>11100</v>
      </c>
      <c r="N56" s="850"/>
      <c r="O56" s="407" t="s">
        <v>402</v>
      </c>
      <c r="P56" s="400" t="s">
        <v>400</v>
      </c>
      <c r="Q56" s="406"/>
      <c r="R56" s="388">
        <v>7</v>
      </c>
      <c r="S56" s="389"/>
      <c r="T56" s="393">
        <v>870</v>
      </c>
      <c r="U56" s="384"/>
    </row>
    <row r="57" spans="1:21" s="247" customFormat="1" ht="12.75" customHeight="1" x14ac:dyDescent="0.2">
      <c r="A57" s="101">
        <v>71500</v>
      </c>
      <c r="B57" s="101">
        <v>11100</v>
      </c>
      <c r="C57" s="102">
        <v>42639</v>
      </c>
      <c r="D57" s="101">
        <v>26001</v>
      </c>
      <c r="E57" s="586" t="s">
        <v>552</v>
      </c>
      <c r="F57" s="105"/>
      <c r="G57" s="584">
        <v>25.3</v>
      </c>
      <c r="H57" s="273">
        <f t="shared" si="0"/>
        <v>-292.31999999999908</v>
      </c>
      <c r="I57" s="566" t="s">
        <v>543</v>
      </c>
      <c r="J57" s="297"/>
      <c r="L57" s="394" t="s">
        <v>403</v>
      </c>
      <c r="M57" s="302">
        <v>11100</v>
      </c>
      <c r="N57" s="408" t="s">
        <v>404</v>
      </c>
      <c r="O57" s="395" t="s">
        <v>405</v>
      </c>
      <c r="P57" s="386" t="s">
        <v>406</v>
      </c>
      <c r="Q57" s="396">
        <v>2305</v>
      </c>
      <c r="R57" s="388"/>
      <c r="S57" s="389"/>
      <c r="T57" s="393">
        <v>4368.08</v>
      </c>
      <c r="U57" s="384" t="s">
        <v>344</v>
      </c>
    </row>
    <row r="58" spans="1:21" s="247" customFormat="1" ht="12.75" customHeight="1" x14ac:dyDescent="0.2">
      <c r="A58" s="101">
        <v>51300</v>
      </c>
      <c r="B58" s="109">
        <v>11100</v>
      </c>
      <c r="C58" s="102">
        <v>42640</v>
      </c>
      <c r="D58" s="101">
        <v>27002</v>
      </c>
      <c r="E58" s="104" t="s">
        <v>646</v>
      </c>
      <c r="F58" s="105"/>
      <c r="G58" s="584">
        <v>155</v>
      </c>
      <c r="H58" s="273">
        <f t="shared" si="0"/>
        <v>-447.31999999999908</v>
      </c>
      <c r="I58" s="566"/>
      <c r="J58" s="297"/>
      <c r="L58" s="394"/>
      <c r="M58" s="302"/>
      <c r="N58" s="408"/>
      <c r="O58" s="403"/>
      <c r="P58" s="400"/>
      <c r="Q58" s="409"/>
      <c r="R58" s="388"/>
      <c r="S58" s="389"/>
      <c r="T58" s="389"/>
      <c r="U58" s="384"/>
    </row>
    <row r="59" spans="1:21" s="247" customFormat="1" ht="12.75" customHeight="1" x14ac:dyDescent="0.2">
      <c r="A59" s="101"/>
      <c r="B59" s="101">
        <v>11100</v>
      </c>
      <c r="C59" s="102">
        <v>42640</v>
      </c>
      <c r="D59" s="101">
        <v>27003</v>
      </c>
      <c r="E59" s="586" t="s">
        <v>645</v>
      </c>
      <c r="F59" s="105">
        <v>96517</v>
      </c>
      <c r="G59" s="107"/>
      <c r="H59" s="273">
        <f t="shared" si="0"/>
        <v>96069.680000000008</v>
      </c>
      <c r="I59" s="566"/>
      <c r="J59" s="297"/>
      <c r="L59" s="410" t="s">
        <v>372</v>
      </c>
      <c r="M59" s="302">
        <v>11100</v>
      </c>
      <c r="N59" s="848" t="s">
        <v>407</v>
      </c>
      <c r="O59" s="395" t="s">
        <v>408</v>
      </c>
      <c r="P59" s="386" t="s">
        <v>374</v>
      </c>
      <c r="Q59" s="411"/>
      <c r="R59" s="412">
        <v>3</v>
      </c>
      <c r="S59" s="389"/>
      <c r="T59" s="389">
        <v>189.69</v>
      </c>
      <c r="U59" s="384" t="s">
        <v>344</v>
      </c>
    </row>
    <row r="60" spans="1:21" s="247" customFormat="1" ht="12.75" customHeight="1" x14ac:dyDescent="0.2">
      <c r="A60" s="101">
        <v>53600</v>
      </c>
      <c r="B60" s="101">
        <v>11100</v>
      </c>
      <c r="C60" s="102">
        <v>42642</v>
      </c>
      <c r="D60" s="101">
        <v>28001</v>
      </c>
      <c r="E60" s="586" t="s">
        <v>681</v>
      </c>
      <c r="F60" s="105"/>
      <c r="G60" s="107">
        <v>1700</v>
      </c>
      <c r="H60" s="273">
        <f t="shared" si="0"/>
        <v>94369.680000000008</v>
      </c>
      <c r="I60" s="566" t="s">
        <v>543</v>
      </c>
      <c r="J60" s="560"/>
      <c r="L60" s="410" t="s">
        <v>372</v>
      </c>
      <c r="M60" s="302">
        <v>11100</v>
      </c>
      <c r="N60" s="849"/>
      <c r="O60" s="395" t="s">
        <v>408</v>
      </c>
      <c r="P60" s="386" t="s">
        <v>374</v>
      </c>
      <c r="Q60" s="411"/>
      <c r="R60" s="412">
        <v>4</v>
      </c>
      <c r="S60" s="389"/>
      <c r="T60" s="389">
        <v>186.75</v>
      </c>
      <c r="U60" s="384" t="s">
        <v>344</v>
      </c>
    </row>
    <row r="61" spans="1:21" s="247" customFormat="1" ht="12.75" customHeight="1" x14ac:dyDescent="0.2">
      <c r="A61" s="101">
        <v>53600</v>
      </c>
      <c r="B61" s="101">
        <v>11100</v>
      </c>
      <c r="C61" s="102">
        <v>42642</v>
      </c>
      <c r="D61" s="101">
        <v>28002</v>
      </c>
      <c r="E61" s="586" t="s">
        <v>682</v>
      </c>
      <c r="F61" s="106"/>
      <c r="G61" s="107">
        <v>1210</v>
      </c>
      <c r="H61" s="273">
        <f t="shared" si="0"/>
        <v>93159.680000000008</v>
      </c>
      <c r="I61" s="566" t="s">
        <v>543</v>
      </c>
      <c r="J61" s="297"/>
      <c r="L61" s="410" t="s">
        <v>372</v>
      </c>
      <c r="M61" s="302">
        <v>11100</v>
      </c>
      <c r="N61" s="849"/>
      <c r="O61" s="395" t="s">
        <v>408</v>
      </c>
      <c r="P61" s="386" t="s">
        <v>374</v>
      </c>
      <c r="Q61" s="411"/>
      <c r="R61" s="412">
        <v>7</v>
      </c>
      <c r="S61" s="389"/>
      <c r="T61" s="389">
        <v>233.75</v>
      </c>
      <c r="U61" s="384" t="s">
        <v>344</v>
      </c>
    </row>
    <row r="62" spans="1:21" s="247" customFormat="1" ht="12.75" customHeight="1" x14ac:dyDescent="0.2">
      <c r="A62" s="101">
        <v>11100</v>
      </c>
      <c r="B62" s="101">
        <v>11200</v>
      </c>
      <c r="C62" s="102">
        <v>42642</v>
      </c>
      <c r="D62" s="101">
        <v>29001</v>
      </c>
      <c r="E62" s="586" t="s">
        <v>339</v>
      </c>
      <c r="F62" s="105"/>
      <c r="G62" s="107">
        <v>96300</v>
      </c>
      <c r="H62" s="273">
        <f t="shared" si="0"/>
        <v>-3140.3199999999924</v>
      </c>
      <c r="I62" s="566" t="s">
        <v>543</v>
      </c>
      <c r="J62" s="297"/>
      <c r="L62" s="410" t="s">
        <v>409</v>
      </c>
      <c r="M62" s="378">
        <v>11100</v>
      </c>
      <c r="N62" s="849"/>
      <c r="O62" s="407" t="s">
        <v>410</v>
      </c>
      <c r="P62" s="413" t="s">
        <v>317</v>
      </c>
      <c r="Q62" s="405">
        <v>2006062120</v>
      </c>
      <c r="R62" s="412"/>
      <c r="S62" s="389"/>
      <c r="T62" s="389">
        <v>285.08999999999997</v>
      </c>
      <c r="U62" s="384" t="s">
        <v>344</v>
      </c>
    </row>
    <row r="63" spans="1:21" s="247" customFormat="1" ht="12.75" customHeight="1" x14ac:dyDescent="0.2">
      <c r="A63" s="101">
        <v>53600</v>
      </c>
      <c r="B63" s="101">
        <v>11100</v>
      </c>
      <c r="C63" s="102">
        <v>42642</v>
      </c>
      <c r="D63" s="101">
        <v>29007</v>
      </c>
      <c r="E63" s="586" t="s">
        <v>668</v>
      </c>
      <c r="F63" s="105"/>
      <c r="G63" s="107">
        <v>1688</v>
      </c>
      <c r="H63" s="273">
        <f t="shared" si="0"/>
        <v>-4828.3199999999924</v>
      </c>
      <c r="I63" s="566" t="s">
        <v>543</v>
      </c>
      <c r="J63" s="297"/>
      <c r="L63" s="410" t="s">
        <v>411</v>
      </c>
      <c r="M63" s="378">
        <v>11100</v>
      </c>
      <c r="N63" s="849"/>
      <c r="O63" s="407" t="s">
        <v>412</v>
      </c>
      <c r="P63" s="414" t="s">
        <v>317</v>
      </c>
      <c r="Q63" s="405">
        <v>2006062120</v>
      </c>
      <c r="R63" s="412"/>
      <c r="S63" s="389"/>
      <c r="T63" s="389">
        <v>183.7</v>
      </c>
      <c r="U63" s="384" t="s">
        <v>344</v>
      </c>
    </row>
    <row r="64" spans="1:21" s="247" customFormat="1" ht="12.75" customHeight="1" x14ac:dyDescent="0.2">
      <c r="A64" s="101">
        <v>53600</v>
      </c>
      <c r="B64" s="101">
        <v>11100</v>
      </c>
      <c r="C64" s="102">
        <v>42642</v>
      </c>
      <c r="D64" s="101">
        <v>29008</v>
      </c>
      <c r="E64" s="586" t="s">
        <v>669</v>
      </c>
      <c r="F64" s="106"/>
      <c r="G64" s="107">
        <v>975</v>
      </c>
      <c r="H64" s="273">
        <f t="shared" si="0"/>
        <v>-5803.3199999999924</v>
      </c>
      <c r="I64" s="566" t="s">
        <v>671</v>
      </c>
      <c r="J64" s="297"/>
      <c r="L64" s="463" t="s">
        <v>413</v>
      </c>
      <c r="M64" s="527">
        <v>11100</v>
      </c>
      <c r="N64" s="849"/>
      <c r="O64" s="528" t="s">
        <v>414</v>
      </c>
      <c r="P64" s="404"/>
      <c r="Q64" s="405"/>
      <c r="R64" s="406"/>
      <c r="S64" s="389"/>
      <c r="T64" s="389">
        <v>20.3</v>
      </c>
      <c r="U64" s="384" t="s">
        <v>344</v>
      </c>
    </row>
    <row r="65" spans="1:21" s="247" customFormat="1" ht="12.75" customHeight="1" x14ac:dyDescent="0.2">
      <c r="A65" s="101">
        <v>53600</v>
      </c>
      <c r="B65" s="101">
        <v>11100</v>
      </c>
      <c r="C65" s="102">
        <v>42642</v>
      </c>
      <c r="D65" s="101">
        <v>29008</v>
      </c>
      <c r="E65" s="586" t="s">
        <v>670</v>
      </c>
      <c r="F65" s="106"/>
      <c r="G65" s="107">
        <v>3.2</v>
      </c>
      <c r="H65" s="273">
        <f t="shared" si="0"/>
        <v>-5806.5199999999923</v>
      </c>
      <c r="I65" s="566" t="s">
        <v>543</v>
      </c>
      <c r="J65" s="297"/>
      <c r="L65" s="394" t="s">
        <v>415</v>
      </c>
      <c r="M65" s="302">
        <v>11100</v>
      </c>
      <c r="N65" s="850"/>
      <c r="O65" s="399" t="s">
        <v>416</v>
      </c>
      <c r="P65" s="399" t="s">
        <v>417</v>
      </c>
      <c r="Q65" s="411" t="s">
        <v>340</v>
      </c>
      <c r="R65" s="397"/>
      <c r="S65" s="389"/>
      <c r="T65" s="393">
        <v>80</v>
      </c>
      <c r="U65" s="384" t="s">
        <v>344</v>
      </c>
    </row>
    <row r="66" spans="1:21" s="247" customFormat="1" ht="12.75" customHeight="1" x14ac:dyDescent="0.2">
      <c r="A66" s="101">
        <v>53600</v>
      </c>
      <c r="B66" s="101">
        <v>11100</v>
      </c>
      <c r="C66" s="102">
        <v>42642</v>
      </c>
      <c r="D66" s="101">
        <v>29009</v>
      </c>
      <c r="E66" s="586" t="s">
        <v>672</v>
      </c>
      <c r="F66" s="106"/>
      <c r="G66" s="107">
        <v>940</v>
      </c>
      <c r="H66" s="273">
        <f t="shared" si="0"/>
        <v>-6746.5199999999923</v>
      </c>
      <c r="I66" s="566" t="s">
        <v>671</v>
      </c>
      <c r="J66" s="297"/>
      <c r="L66" s="394" t="s">
        <v>418</v>
      </c>
      <c r="M66" s="378">
        <v>11100</v>
      </c>
      <c r="N66" s="415" t="s">
        <v>419</v>
      </c>
      <c r="O66" s="416" t="s">
        <v>420</v>
      </c>
      <c r="P66" s="403" t="s">
        <v>421</v>
      </c>
      <c r="Q66" s="403"/>
      <c r="R66" s="403"/>
      <c r="S66" s="403"/>
      <c r="T66" s="403" t="s">
        <v>387</v>
      </c>
      <c r="U66" s="384" t="s">
        <v>344</v>
      </c>
    </row>
    <row r="67" spans="1:21" s="247" customFormat="1" ht="12.75" customHeight="1" x14ac:dyDescent="0.2">
      <c r="A67" s="101">
        <v>53600</v>
      </c>
      <c r="B67" s="101">
        <v>11100</v>
      </c>
      <c r="C67" s="102">
        <v>42642</v>
      </c>
      <c r="D67" s="101">
        <v>29009</v>
      </c>
      <c r="E67" s="586" t="s">
        <v>673</v>
      </c>
      <c r="F67" s="106"/>
      <c r="G67" s="107">
        <v>3.2</v>
      </c>
      <c r="H67" s="273">
        <f t="shared" si="0"/>
        <v>-6749.7199999999921</v>
      </c>
      <c r="I67" s="566" t="s">
        <v>543</v>
      </c>
      <c r="J67" s="297"/>
      <c r="L67" s="394" t="s">
        <v>422</v>
      </c>
      <c r="M67" s="378">
        <v>11100</v>
      </c>
      <c r="N67" s="385" t="s">
        <v>423</v>
      </c>
      <c r="O67" s="407" t="s">
        <v>424</v>
      </c>
      <c r="P67" s="403" t="s">
        <v>421</v>
      </c>
      <c r="Q67" s="405"/>
      <c r="R67" s="403"/>
      <c r="S67" s="403"/>
      <c r="T67" s="403"/>
      <c r="U67" s="384"/>
    </row>
    <row r="68" spans="1:21" s="247" customFormat="1" ht="12.75" customHeight="1" x14ac:dyDescent="0.2">
      <c r="A68" s="101">
        <v>52300</v>
      </c>
      <c r="B68" s="101">
        <v>11100</v>
      </c>
      <c r="C68" s="102">
        <v>42642</v>
      </c>
      <c r="D68" s="101">
        <v>29010</v>
      </c>
      <c r="E68" s="586" t="s">
        <v>674</v>
      </c>
      <c r="F68" s="105"/>
      <c r="G68" s="107">
        <v>295.44</v>
      </c>
      <c r="H68" s="273">
        <f t="shared" si="0"/>
        <v>-7045.1599999999917</v>
      </c>
      <c r="I68" s="566" t="s">
        <v>543</v>
      </c>
      <c r="J68" s="297"/>
      <c r="L68" s="417" t="s">
        <v>425</v>
      </c>
      <c r="M68" s="418"/>
      <c r="N68" s="418"/>
      <c r="O68" s="418"/>
      <c r="P68" s="418"/>
      <c r="Q68" s="418"/>
      <c r="R68" s="418"/>
      <c r="S68" s="418"/>
      <c r="T68" s="418"/>
      <c r="U68" s="419"/>
    </row>
    <row r="69" spans="1:21" s="247" customFormat="1" ht="12.75" customHeight="1" x14ac:dyDescent="0.2">
      <c r="A69" s="101">
        <v>52900</v>
      </c>
      <c r="B69" s="101">
        <v>11100</v>
      </c>
      <c r="C69" s="102">
        <v>42642</v>
      </c>
      <c r="D69" s="101">
        <v>29010</v>
      </c>
      <c r="E69" s="104" t="s">
        <v>675</v>
      </c>
      <c r="F69" s="105"/>
      <c r="G69" s="107">
        <v>321.35000000000002</v>
      </c>
      <c r="H69" s="273">
        <f t="shared" si="0"/>
        <v>-7366.509999999992</v>
      </c>
      <c r="I69" s="566" t="s">
        <v>543</v>
      </c>
      <c r="J69" s="297"/>
      <c r="L69" s="410" t="s">
        <v>426</v>
      </c>
      <c r="M69" s="302">
        <v>11100</v>
      </c>
      <c r="N69" s="854"/>
      <c r="O69" s="399" t="s">
        <v>427</v>
      </c>
      <c r="P69" s="404"/>
      <c r="Q69" s="420"/>
      <c r="R69" s="412"/>
      <c r="S69" s="389"/>
      <c r="T69" s="389" t="s">
        <v>387</v>
      </c>
      <c r="U69" s="384" t="s">
        <v>344</v>
      </c>
    </row>
    <row r="70" spans="1:21" s="247" customFormat="1" ht="12.75" customHeight="1" x14ac:dyDescent="0.2">
      <c r="A70" s="115">
        <v>51300</v>
      </c>
      <c r="B70" s="115">
        <v>11100</v>
      </c>
      <c r="C70" s="102">
        <v>42642</v>
      </c>
      <c r="D70" s="101">
        <v>29011</v>
      </c>
      <c r="E70" s="104" t="s">
        <v>676</v>
      </c>
      <c r="F70" s="105"/>
      <c r="G70" s="584">
        <v>5393.8</v>
      </c>
      <c r="H70" s="273">
        <f t="shared" si="0"/>
        <v>-12760.309999999992</v>
      </c>
      <c r="I70" s="566" t="s">
        <v>671</v>
      </c>
      <c r="J70" s="297"/>
      <c r="L70" s="394" t="s">
        <v>428</v>
      </c>
      <c r="M70" s="302">
        <v>11100</v>
      </c>
      <c r="N70" s="855"/>
      <c r="O70" s="403" t="s">
        <v>429</v>
      </c>
      <c r="P70" s="403"/>
      <c r="Q70" s="403"/>
      <c r="R70" s="403"/>
      <c r="S70" s="403"/>
      <c r="T70" s="403" t="s">
        <v>387</v>
      </c>
      <c r="U70" s="384" t="s">
        <v>344</v>
      </c>
    </row>
    <row r="71" spans="1:21" s="247" customFormat="1" ht="12.75" customHeight="1" x14ac:dyDescent="0.2">
      <c r="A71" s="563" t="s">
        <v>413</v>
      </c>
      <c r="B71" s="109">
        <v>11100</v>
      </c>
      <c r="C71" s="102">
        <v>42642</v>
      </c>
      <c r="D71" s="101">
        <v>29011</v>
      </c>
      <c r="E71" s="104" t="s">
        <v>703</v>
      </c>
      <c r="F71" s="105"/>
      <c r="G71" s="584">
        <v>14.7</v>
      </c>
      <c r="H71" s="273">
        <f t="shared" si="0"/>
        <v>-12775.009999999993</v>
      </c>
      <c r="I71" s="566" t="s">
        <v>543</v>
      </c>
      <c r="J71" s="297"/>
      <c r="L71" s="394" t="s">
        <v>422</v>
      </c>
      <c r="M71" s="302">
        <v>11100</v>
      </c>
      <c r="N71" s="855"/>
      <c r="O71" s="403" t="s">
        <v>430</v>
      </c>
      <c r="P71" s="403" t="s">
        <v>421</v>
      </c>
      <c r="Q71" s="403"/>
      <c r="R71" s="403"/>
      <c r="S71" s="403"/>
      <c r="T71" s="403"/>
      <c r="U71" s="384"/>
    </row>
    <row r="72" spans="1:21" s="247" customFormat="1" ht="12.75" customHeight="1" x14ac:dyDescent="0.2">
      <c r="A72" s="563" t="s">
        <v>390</v>
      </c>
      <c r="B72" s="109">
        <v>11100</v>
      </c>
      <c r="C72" s="102">
        <v>42642</v>
      </c>
      <c r="D72" s="103">
        <v>29012</v>
      </c>
      <c r="E72" s="104" t="s">
        <v>677</v>
      </c>
      <c r="F72" s="105"/>
      <c r="G72" s="584">
        <v>1359.66</v>
      </c>
      <c r="H72" s="273">
        <f t="shared" si="0"/>
        <v>-14134.669999999993</v>
      </c>
      <c r="I72" s="566" t="s">
        <v>543</v>
      </c>
      <c r="J72" s="297"/>
      <c r="L72" s="410" t="s">
        <v>431</v>
      </c>
      <c r="M72" s="302">
        <v>11100</v>
      </c>
      <c r="N72" s="855"/>
      <c r="O72" s="395" t="s">
        <v>432</v>
      </c>
      <c r="P72" s="404"/>
      <c r="Q72" s="420"/>
      <c r="R72" s="412"/>
      <c r="S72" s="389"/>
      <c r="T72" s="389" t="s">
        <v>387</v>
      </c>
      <c r="U72" s="384" t="s">
        <v>357</v>
      </c>
    </row>
    <row r="73" spans="1:21" s="247" customFormat="1" ht="12.75" customHeight="1" x14ac:dyDescent="0.2">
      <c r="A73" s="101">
        <v>52300</v>
      </c>
      <c r="B73" s="101">
        <v>11100</v>
      </c>
      <c r="C73" s="102">
        <v>42642</v>
      </c>
      <c r="D73" s="103">
        <v>29012</v>
      </c>
      <c r="E73" s="586" t="s">
        <v>678</v>
      </c>
      <c r="F73" s="105"/>
      <c r="G73" s="584">
        <v>125.83</v>
      </c>
      <c r="H73" s="273">
        <f t="shared" si="0"/>
        <v>-14260.499999999993</v>
      </c>
      <c r="I73" s="566" t="s">
        <v>543</v>
      </c>
      <c r="J73" s="297"/>
      <c r="L73" s="410" t="s">
        <v>413</v>
      </c>
      <c r="M73" s="302">
        <v>11100</v>
      </c>
      <c r="N73" s="856"/>
      <c r="O73" s="407" t="s">
        <v>433</v>
      </c>
      <c r="P73" s="421"/>
      <c r="Q73" s="405"/>
      <c r="R73" s="412"/>
      <c r="S73" s="389"/>
      <c r="T73" s="389" t="s">
        <v>387</v>
      </c>
      <c r="U73" s="384" t="s">
        <v>357</v>
      </c>
    </row>
    <row r="74" spans="1:21" s="247" customFormat="1" ht="12.75" customHeight="1" x14ac:dyDescent="0.2">
      <c r="A74" s="563" t="s">
        <v>390</v>
      </c>
      <c r="B74" s="109">
        <v>11100</v>
      </c>
      <c r="C74" s="102">
        <v>42642</v>
      </c>
      <c r="D74" s="103">
        <v>29013</v>
      </c>
      <c r="E74" s="104" t="s">
        <v>679</v>
      </c>
      <c r="F74" s="105"/>
      <c r="G74" s="584">
        <v>179.5</v>
      </c>
      <c r="H74" s="273">
        <f t="shared" si="0"/>
        <v>-14439.999999999993</v>
      </c>
      <c r="I74" s="566" t="s">
        <v>543</v>
      </c>
      <c r="J74" s="297"/>
      <c r="L74" s="422"/>
      <c r="M74" s="423"/>
      <c r="N74" s="424"/>
      <c r="O74" s="424"/>
      <c r="P74" s="424"/>
      <c r="Q74" s="424"/>
      <c r="R74" s="425"/>
      <c r="S74" s="426"/>
      <c r="T74" s="427" t="s">
        <v>387</v>
      </c>
      <c r="U74" s="428" t="s">
        <v>344</v>
      </c>
    </row>
    <row r="75" spans="1:21" s="247" customFormat="1" ht="12.75" customHeight="1" x14ac:dyDescent="0.2">
      <c r="A75" s="563" t="s">
        <v>390</v>
      </c>
      <c r="B75" s="109">
        <v>11100</v>
      </c>
      <c r="C75" s="102">
        <v>42642</v>
      </c>
      <c r="D75" s="103">
        <v>29014</v>
      </c>
      <c r="E75" s="104" t="s">
        <v>680</v>
      </c>
      <c r="F75" s="105"/>
      <c r="G75" s="107">
        <v>244.25</v>
      </c>
      <c r="H75" s="273">
        <f t="shared" si="0"/>
        <v>-14684.249999999993</v>
      </c>
      <c r="I75" s="566" t="s">
        <v>543</v>
      </c>
      <c r="J75" s="297"/>
      <c r="L75" s="429"/>
      <c r="M75" s="430"/>
      <c r="N75" s="257"/>
      <c r="O75" s="431"/>
      <c r="P75" s="431"/>
      <c r="Q75" s="431"/>
      <c r="R75" s="432"/>
      <c r="S75" s="433"/>
      <c r="T75" s="434"/>
      <c r="U75" s="435"/>
    </row>
    <row r="76" spans="1:21" s="247" customFormat="1" ht="12.75" customHeight="1" x14ac:dyDescent="0.2">
      <c r="A76" s="115">
        <v>51300</v>
      </c>
      <c r="B76" s="115">
        <v>11100</v>
      </c>
      <c r="C76" s="102">
        <v>42642</v>
      </c>
      <c r="D76" s="101">
        <v>29015</v>
      </c>
      <c r="E76" s="104" t="s">
        <v>683</v>
      </c>
      <c r="F76" s="105"/>
      <c r="G76" s="107">
        <v>537.17999999999995</v>
      </c>
      <c r="H76" s="273">
        <f t="shared" si="0"/>
        <v>-15221.429999999993</v>
      </c>
      <c r="I76" s="566" t="s">
        <v>543</v>
      </c>
      <c r="J76" s="297"/>
      <c r="L76" s="394"/>
      <c r="M76" s="302"/>
      <c r="O76" s="407"/>
      <c r="P76" s="400"/>
      <c r="Q76" s="406"/>
      <c r="R76" s="388"/>
      <c r="S76" s="389"/>
      <c r="T76" s="393"/>
      <c r="U76" s="384"/>
    </row>
    <row r="77" spans="1:21" s="247" customFormat="1" x14ac:dyDescent="0.2">
      <c r="A77" s="287"/>
      <c r="B77" s="287"/>
      <c r="C77" s="288"/>
      <c r="D77" s="289"/>
      <c r="E77" s="290"/>
      <c r="F77" s="291"/>
      <c r="G77" s="292"/>
      <c r="H77" s="293"/>
      <c r="I77" s="282"/>
      <c r="J77" s="282"/>
      <c r="L77" s="394"/>
      <c r="M77" s="302"/>
      <c r="O77" s="407"/>
      <c r="P77" s="400"/>
      <c r="Q77" s="406"/>
      <c r="R77" s="388"/>
      <c r="S77" s="389"/>
      <c r="T77" s="393"/>
      <c r="U77" s="384"/>
    </row>
    <row r="78" spans="1:21" x14ac:dyDescent="0.2">
      <c r="A78" s="276"/>
      <c r="B78" s="276"/>
      <c r="C78" s="277"/>
      <c r="D78" s="317"/>
      <c r="E78" s="276"/>
      <c r="F78" s="276"/>
      <c r="G78" s="276"/>
      <c r="H78" s="276"/>
      <c r="L78" s="394"/>
      <c r="M78" s="302"/>
      <c r="N78" s="247"/>
      <c r="O78" s="407"/>
      <c r="P78" s="400"/>
      <c r="Q78" s="406"/>
      <c r="R78" s="388"/>
      <c r="S78" s="389"/>
      <c r="T78" s="393"/>
      <c r="U78" s="384"/>
    </row>
    <row r="79" spans="1:21" x14ac:dyDescent="0.2">
      <c r="A79" s="276"/>
      <c r="B79" s="276"/>
      <c r="C79" s="277"/>
      <c r="D79" s="317"/>
      <c r="E79" s="276"/>
      <c r="F79" s="276"/>
      <c r="G79" s="276"/>
      <c r="H79" s="276"/>
      <c r="L79" s="394"/>
      <c r="M79" s="302"/>
      <c r="N79" s="247"/>
      <c r="O79" s="407"/>
      <c r="P79" s="400"/>
      <c r="Q79" s="406"/>
      <c r="R79" s="388"/>
      <c r="S79" s="389"/>
      <c r="T79" s="393"/>
      <c r="U79" s="384"/>
    </row>
    <row r="80" spans="1:21" x14ac:dyDescent="0.2">
      <c r="A80" s="280"/>
      <c r="B80" s="280"/>
      <c r="C80" s="280"/>
      <c r="D80" s="298"/>
      <c r="E80" s="281"/>
      <c r="F80" s="280"/>
      <c r="G80" s="294"/>
      <c r="H80" s="280"/>
      <c r="I80" s="295"/>
      <c r="L80" s="101">
        <v>92622</v>
      </c>
      <c r="M80" s="101">
        <v>11100</v>
      </c>
      <c r="N80" s="101">
        <v>939</v>
      </c>
      <c r="O80" s="104" t="s">
        <v>117</v>
      </c>
      <c r="P80" s="106"/>
      <c r="Q80" s="107">
        <v>495.6</v>
      </c>
    </row>
    <row r="81" spans="1:17" x14ac:dyDescent="0.2">
      <c r="A81" s="862" t="s">
        <v>10</v>
      </c>
      <c r="B81" s="862"/>
      <c r="C81" s="862"/>
      <c r="D81" s="282"/>
      <c r="E81" s="283"/>
      <c r="G81" s="284"/>
      <c r="H81" s="285" t="s">
        <v>11</v>
      </c>
      <c r="L81" s="101">
        <v>92621</v>
      </c>
      <c r="M81" s="101">
        <v>11100</v>
      </c>
      <c r="N81" s="101">
        <v>940</v>
      </c>
      <c r="O81" s="104" t="s">
        <v>118</v>
      </c>
      <c r="P81" s="106"/>
      <c r="Q81" s="107">
        <v>246.24</v>
      </c>
    </row>
    <row r="82" spans="1:17" x14ac:dyDescent="0.2">
      <c r="A82" s="282"/>
      <c r="B82" s="282"/>
      <c r="C82" s="282"/>
      <c r="D82" s="282"/>
      <c r="E82" s="283"/>
      <c r="G82" s="284"/>
      <c r="H82" s="282"/>
      <c r="L82" s="101"/>
      <c r="M82" s="101"/>
      <c r="N82" s="101"/>
      <c r="O82" s="104"/>
      <c r="P82" s="106"/>
      <c r="Q82" s="107"/>
    </row>
    <row r="83" spans="1:17" x14ac:dyDescent="0.2">
      <c r="A83" s="282"/>
      <c r="B83" s="282"/>
      <c r="C83" s="282"/>
      <c r="D83" s="282"/>
      <c r="E83" s="283"/>
      <c r="G83" s="284"/>
      <c r="H83" s="282"/>
      <c r="L83" s="101"/>
      <c r="M83" s="101"/>
      <c r="N83" s="101"/>
      <c r="O83" s="104"/>
      <c r="P83" s="106"/>
      <c r="Q83" s="107"/>
    </row>
    <row r="84" spans="1:17" ht="13.5" thickBot="1" x14ac:dyDescent="0.25">
      <c r="A84" s="282"/>
      <c r="B84" s="282"/>
      <c r="C84" s="282"/>
      <c r="D84" s="282"/>
      <c r="E84" s="283"/>
      <c r="G84" s="284"/>
      <c r="H84" s="282"/>
      <c r="L84" s="101"/>
      <c r="M84" s="101"/>
      <c r="N84" s="101"/>
      <c r="O84" s="104"/>
      <c r="P84" s="106"/>
      <c r="Q84" s="107"/>
    </row>
    <row r="85" spans="1:17" ht="15" thickBot="1" x14ac:dyDescent="0.25">
      <c r="A85" s="863" t="s">
        <v>0</v>
      </c>
      <c r="B85" s="864"/>
      <c r="C85" s="864"/>
      <c r="D85" s="864"/>
      <c r="E85" s="864"/>
      <c r="F85" s="864"/>
      <c r="G85" s="864"/>
      <c r="H85" s="864"/>
      <c r="I85" s="246" t="s">
        <v>472</v>
      </c>
      <c r="L85" s="101">
        <v>53502</v>
      </c>
      <c r="M85" s="101">
        <v>11100</v>
      </c>
      <c r="N85" s="103">
        <v>941</v>
      </c>
      <c r="O85" s="104" t="s">
        <v>119</v>
      </c>
      <c r="P85" s="106"/>
      <c r="Q85" s="107">
        <v>550.72</v>
      </c>
    </row>
    <row r="86" spans="1:17" ht="14.25" x14ac:dyDescent="0.2">
      <c r="A86" s="248"/>
      <c r="B86" s="249"/>
      <c r="C86" s="250"/>
      <c r="D86" s="315"/>
      <c r="E86" s="249"/>
      <c r="F86" s="249"/>
      <c r="G86" s="249"/>
      <c r="H86" s="249"/>
      <c r="I86" s="251"/>
      <c r="L86" s="101">
        <v>55500</v>
      </c>
      <c r="M86" s="101">
        <v>11100</v>
      </c>
      <c r="N86" s="103">
        <v>942</v>
      </c>
      <c r="O86" s="104" t="s">
        <v>120</v>
      </c>
      <c r="P86" s="106"/>
      <c r="Q86" s="107">
        <v>854.28</v>
      </c>
    </row>
    <row r="87" spans="1:17" ht="14.25" x14ac:dyDescent="0.2">
      <c r="A87" s="252"/>
      <c r="B87" s="253"/>
      <c r="C87" s="254"/>
      <c r="D87" s="254"/>
      <c r="E87" s="255" t="s">
        <v>1</v>
      </c>
      <c r="F87" s="255"/>
      <c r="G87" s="255"/>
      <c r="H87" s="255"/>
      <c r="I87" s="251"/>
      <c r="L87" s="101">
        <v>52200</v>
      </c>
      <c r="M87" s="101">
        <v>11100</v>
      </c>
      <c r="N87" s="101">
        <v>943</v>
      </c>
      <c r="O87" s="104" t="s">
        <v>121</v>
      </c>
      <c r="P87" s="106"/>
      <c r="Q87" s="107">
        <v>196.83</v>
      </c>
    </row>
    <row r="88" spans="1:17" ht="14.25" x14ac:dyDescent="0.2">
      <c r="A88" s="252"/>
      <c r="B88" s="253"/>
      <c r="C88" s="254"/>
      <c r="D88" s="254"/>
      <c r="E88" s="255" t="s">
        <v>2</v>
      </c>
      <c r="F88" s="255"/>
      <c r="G88" s="255"/>
      <c r="H88" s="255"/>
      <c r="I88" s="251"/>
      <c r="L88" s="101">
        <v>53503</v>
      </c>
      <c r="M88" s="101">
        <v>11100</v>
      </c>
      <c r="N88" s="103">
        <v>982</v>
      </c>
      <c r="O88" s="104" t="s">
        <v>133</v>
      </c>
      <c r="P88" s="106"/>
      <c r="Q88" s="107">
        <v>490</v>
      </c>
    </row>
    <row r="89" spans="1:17" ht="14.25" x14ac:dyDescent="0.2">
      <c r="A89" s="248"/>
      <c r="B89" s="249"/>
      <c r="C89" s="250"/>
      <c r="D89" s="315"/>
      <c r="E89" s="249"/>
      <c r="F89" s="249"/>
      <c r="G89" s="249"/>
      <c r="H89" s="249"/>
      <c r="I89" s="251"/>
      <c r="L89" s="322">
        <v>92610</v>
      </c>
      <c r="M89" s="101">
        <v>11100</v>
      </c>
      <c r="N89" s="103">
        <v>983</v>
      </c>
      <c r="O89" s="529" t="s">
        <v>134</v>
      </c>
      <c r="P89" s="106"/>
      <c r="Q89" s="107">
        <v>1673</v>
      </c>
    </row>
    <row r="90" spans="1:17" ht="21" x14ac:dyDescent="0.2">
      <c r="A90" s="865" t="s">
        <v>34</v>
      </c>
      <c r="B90" s="866"/>
      <c r="C90" s="867" t="s">
        <v>59</v>
      </c>
      <c r="D90" s="868"/>
      <c r="E90" s="256"/>
      <c r="F90" s="249"/>
      <c r="G90" s="257"/>
      <c r="H90" s="258"/>
      <c r="I90" s="259"/>
      <c r="L90" s="101">
        <v>52900</v>
      </c>
      <c r="M90" s="101">
        <v>11100</v>
      </c>
      <c r="N90" s="103">
        <v>984</v>
      </c>
      <c r="O90" s="104" t="s">
        <v>135</v>
      </c>
      <c r="P90" s="106"/>
      <c r="Q90" s="107">
        <v>2600</v>
      </c>
    </row>
    <row r="91" spans="1:17" ht="21" x14ac:dyDescent="0.2">
      <c r="A91" s="865" t="s">
        <v>36</v>
      </c>
      <c r="B91" s="866"/>
      <c r="C91" s="869" t="s">
        <v>60</v>
      </c>
      <c r="D91" s="870"/>
      <c r="E91" s="256"/>
      <c r="F91" s="871" t="s">
        <v>35</v>
      </c>
      <c r="G91" s="866"/>
      <c r="H91" s="872" t="s">
        <v>545</v>
      </c>
      <c r="I91" s="873"/>
    </row>
    <row r="92" spans="1:17" ht="21" x14ac:dyDescent="0.2">
      <c r="A92" s="865" t="s">
        <v>38</v>
      </c>
      <c r="B92" s="866"/>
      <c r="C92" s="869" t="s">
        <v>61</v>
      </c>
      <c r="D92" s="870"/>
      <c r="E92" s="256"/>
      <c r="F92" s="871" t="s">
        <v>37</v>
      </c>
      <c r="G92" s="866"/>
      <c r="H92" s="860">
        <v>589</v>
      </c>
      <c r="I92" s="861"/>
    </row>
    <row r="93" spans="1:17" ht="21" x14ac:dyDescent="0.2">
      <c r="A93" s="865" t="s">
        <v>40</v>
      </c>
      <c r="B93" s="866"/>
      <c r="C93" s="879" t="s">
        <v>542</v>
      </c>
      <c r="D93" s="880"/>
      <c r="E93" s="881"/>
      <c r="F93" s="871" t="s">
        <v>39</v>
      </c>
      <c r="G93" s="866"/>
      <c r="H93" s="874" t="s">
        <v>64</v>
      </c>
      <c r="I93" s="875"/>
    </row>
    <row r="94" spans="1:17" ht="21.75" thickBot="1" x14ac:dyDescent="0.25">
      <c r="A94" s="888" t="s">
        <v>42</v>
      </c>
      <c r="B94" s="889"/>
      <c r="C94" s="877" t="s">
        <v>544</v>
      </c>
      <c r="D94" s="878"/>
      <c r="E94" s="260"/>
      <c r="F94" s="894" t="s">
        <v>41</v>
      </c>
      <c r="G94" s="889"/>
      <c r="H94" s="892" t="s">
        <v>65</v>
      </c>
      <c r="I94" s="893"/>
    </row>
    <row r="95" spans="1:17" ht="24.75" thickBot="1" x14ac:dyDescent="0.25">
      <c r="A95" s="261" t="s">
        <v>3</v>
      </c>
      <c r="B95" s="262" t="s">
        <v>4</v>
      </c>
      <c r="C95" s="263" t="s">
        <v>5</v>
      </c>
      <c r="D95" s="331" t="s">
        <v>56</v>
      </c>
      <c r="E95" s="264" t="s">
        <v>58</v>
      </c>
      <c r="F95" s="265" t="s">
        <v>6</v>
      </c>
      <c r="G95" s="266" t="s">
        <v>7</v>
      </c>
      <c r="H95" s="266" t="s">
        <v>8</v>
      </c>
      <c r="I95" s="267" t="s">
        <v>57</v>
      </c>
      <c r="J95" s="297" t="s">
        <v>116</v>
      </c>
    </row>
    <row r="96" spans="1:17" ht="15" x14ac:dyDescent="0.2">
      <c r="A96" s="268"/>
      <c r="B96" s="268"/>
      <c r="C96" s="269"/>
      <c r="D96" s="316"/>
      <c r="E96" s="270" t="s">
        <v>9</v>
      </c>
      <c r="F96" s="271"/>
      <c r="G96" s="272"/>
      <c r="H96" s="273">
        <f>H76</f>
        <v>-15221.429999999993</v>
      </c>
      <c r="I96" s="114"/>
      <c r="J96" s="297"/>
    </row>
    <row r="97" spans="1:10" x14ac:dyDescent="0.2">
      <c r="A97" s="101">
        <v>52200</v>
      </c>
      <c r="B97" s="101">
        <v>11100</v>
      </c>
      <c r="C97" s="102">
        <v>42642</v>
      </c>
      <c r="D97" s="103">
        <v>29016</v>
      </c>
      <c r="E97" s="104" t="s">
        <v>684</v>
      </c>
      <c r="F97" s="105"/>
      <c r="G97" s="107">
        <v>6796.17</v>
      </c>
      <c r="H97" s="562">
        <f t="shared" ref="H97:H100" si="2">H96+F97-G97</f>
        <v>-22017.599999999991</v>
      </c>
      <c r="I97" s="566" t="s">
        <v>543</v>
      </c>
      <c r="J97" s="564"/>
    </row>
    <row r="98" spans="1:10" x14ac:dyDescent="0.2">
      <c r="A98" s="101">
        <v>52300</v>
      </c>
      <c r="B98" s="101">
        <v>11100</v>
      </c>
      <c r="C98" s="102">
        <v>42642</v>
      </c>
      <c r="D98" s="103">
        <v>29016</v>
      </c>
      <c r="E98" s="104" t="s">
        <v>685</v>
      </c>
      <c r="F98" s="105"/>
      <c r="G98" s="107">
        <v>1251.6099999999999</v>
      </c>
      <c r="H98" s="562">
        <f t="shared" si="2"/>
        <v>-23269.209999999992</v>
      </c>
      <c r="I98" s="566" t="s">
        <v>543</v>
      </c>
      <c r="J98" s="564"/>
    </row>
    <row r="99" spans="1:10" x14ac:dyDescent="0.2">
      <c r="A99" s="101">
        <v>52900</v>
      </c>
      <c r="B99" s="101">
        <v>11100</v>
      </c>
      <c r="C99" s="102">
        <v>42642</v>
      </c>
      <c r="D99" s="103">
        <v>29016</v>
      </c>
      <c r="E99" s="104" t="s">
        <v>686</v>
      </c>
      <c r="F99" s="561"/>
      <c r="G99" s="112">
        <v>230.31</v>
      </c>
      <c r="H99" s="562">
        <f t="shared" si="2"/>
        <v>-23499.519999999993</v>
      </c>
      <c r="I99" s="566" t="s">
        <v>543</v>
      </c>
      <c r="J99" s="564"/>
    </row>
    <row r="100" spans="1:10" hidden="1" x14ac:dyDescent="0.2">
      <c r="A100" s="101">
        <v>92610</v>
      </c>
      <c r="B100" s="101">
        <v>11100</v>
      </c>
      <c r="C100" s="102">
        <v>42642</v>
      </c>
      <c r="D100" s="101">
        <v>29017</v>
      </c>
      <c r="E100" s="586" t="s">
        <v>647</v>
      </c>
      <c r="F100" s="106"/>
      <c r="G100" s="107">
        <v>904</v>
      </c>
      <c r="H100" s="562">
        <f t="shared" si="2"/>
        <v>-24403.519999999993</v>
      </c>
      <c r="I100" s="566" t="s">
        <v>543</v>
      </c>
      <c r="J100" s="564"/>
    </row>
    <row r="101" spans="1:10" hidden="1" x14ac:dyDescent="0.2">
      <c r="A101" s="101">
        <v>92610</v>
      </c>
      <c r="B101" s="101">
        <v>11100</v>
      </c>
      <c r="C101" s="102">
        <v>42642</v>
      </c>
      <c r="D101" s="101">
        <v>29018</v>
      </c>
      <c r="E101" s="586" t="s">
        <v>648</v>
      </c>
      <c r="F101" s="105"/>
      <c r="G101" s="584">
        <v>2410</v>
      </c>
      <c r="H101" s="562">
        <f t="shared" ref="H101:H110" si="3">H100+F101-G101</f>
        <v>-26813.519999999993</v>
      </c>
      <c r="I101" s="566" t="s">
        <v>543</v>
      </c>
      <c r="J101" s="564"/>
    </row>
    <row r="102" spans="1:10" hidden="1" x14ac:dyDescent="0.2">
      <c r="A102" s="101">
        <v>92610</v>
      </c>
      <c r="B102" s="101">
        <v>11100</v>
      </c>
      <c r="C102" s="102">
        <v>42642</v>
      </c>
      <c r="D102" s="101">
        <v>29019</v>
      </c>
      <c r="E102" s="586" t="s">
        <v>649</v>
      </c>
      <c r="F102" s="105"/>
      <c r="G102" s="583">
        <v>1232</v>
      </c>
      <c r="H102" s="562">
        <f t="shared" si="3"/>
        <v>-28045.519999999993</v>
      </c>
      <c r="I102" s="566" t="s">
        <v>543</v>
      </c>
      <c r="J102" s="564"/>
    </row>
    <row r="103" spans="1:10" hidden="1" x14ac:dyDescent="0.2">
      <c r="A103" s="101">
        <v>92610</v>
      </c>
      <c r="B103" s="101">
        <v>11100</v>
      </c>
      <c r="C103" s="102">
        <v>42642</v>
      </c>
      <c r="D103" s="101">
        <v>29020</v>
      </c>
      <c r="E103" s="586" t="s">
        <v>650</v>
      </c>
      <c r="F103" s="105"/>
      <c r="G103" s="584">
        <v>1268</v>
      </c>
      <c r="H103" s="562">
        <f t="shared" si="3"/>
        <v>-29313.519999999993</v>
      </c>
      <c r="I103" s="566" t="s">
        <v>543</v>
      </c>
      <c r="J103" s="564"/>
    </row>
    <row r="104" spans="1:10" hidden="1" x14ac:dyDescent="0.2">
      <c r="A104" s="101">
        <v>92610</v>
      </c>
      <c r="B104" s="101">
        <v>11100</v>
      </c>
      <c r="C104" s="102">
        <v>42642</v>
      </c>
      <c r="D104" s="101">
        <v>29021</v>
      </c>
      <c r="E104" s="586" t="s">
        <v>651</v>
      </c>
      <c r="F104" s="105"/>
      <c r="G104" s="584">
        <v>1799</v>
      </c>
      <c r="H104" s="562">
        <f t="shared" si="3"/>
        <v>-31112.519999999993</v>
      </c>
      <c r="I104" s="566" t="s">
        <v>543</v>
      </c>
      <c r="J104" s="564"/>
    </row>
    <row r="105" spans="1:10" hidden="1" x14ac:dyDescent="0.2">
      <c r="A105" s="101">
        <v>92610</v>
      </c>
      <c r="B105" s="101">
        <v>11100</v>
      </c>
      <c r="C105" s="102">
        <v>42642</v>
      </c>
      <c r="D105" s="101">
        <v>29022</v>
      </c>
      <c r="E105" s="586" t="s">
        <v>652</v>
      </c>
      <c r="F105" s="105"/>
      <c r="G105" s="107">
        <v>874</v>
      </c>
      <c r="H105" s="562">
        <f t="shared" si="3"/>
        <v>-31986.519999999993</v>
      </c>
      <c r="I105" s="566" t="s">
        <v>543</v>
      </c>
      <c r="J105" s="564"/>
    </row>
    <row r="106" spans="1:10" hidden="1" x14ac:dyDescent="0.2">
      <c r="A106" s="101">
        <v>92610</v>
      </c>
      <c r="B106" s="101">
        <v>11100</v>
      </c>
      <c r="C106" s="102">
        <v>42642</v>
      </c>
      <c r="D106" s="101">
        <v>29023</v>
      </c>
      <c r="E106" s="586" t="s">
        <v>653</v>
      </c>
      <c r="F106" s="105"/>
      <c r="G106" s="685">
        <v>1232</v>
      </c>
      <c r="H106" s="562">
        <f t="shared" si="3"/>
        <v>-33218.51999999999</v>
      </c>
      <c r="I106" s="566" t="s">
        <v>543</v>
      </c>
      <c r="J106" s="564"/>
    </row>
    <row r="107" spans="1:10" hidden="1" x14ac:dyDescent="0.2">
      <c r="A107" s="101">
        <v>92610</v>
      </c>
      <c r="B107" s="101">
        <v>11100</v>
      </c>
      <c r="C107" s="102">
        <v>42642</v>
      </c>
      <c r="D107" s="101">
        <v>29024</v>
      </c>
      <c r="E107" s="586" t="s">
        <v>654</v>
      </c>
      <c r="F107" s="105"/>
      <c r="G107" s="584">
        <v>970</v>
      </c>
      <c r="H107" s="562">
        <f t="shared" si="3"/>
        <v>-34188.51999999999</v>
      </c>
      <c r="I107" s="566" t="s">
        <v>543</v>
      </c>
      <c r="J107" s="564"/>
    </row>
    <row r="108" spans="1:10" hidden="1" x14ac:dyDescent="0.2">
      <c r="A108" s="101">
        <v>92610</v>
      </c>
      <c r="B108" s="101">
        <v>11100</v>
      </c>
      <c r="C108" s="102">
        <v>42642</v>
      </c>
      <c r="D108" s="101">
        <v>29025</v>
      </c>
      <c r="E108" s="586" t="s">
        <v>655</v>
      </c>
      <c r="F108" s="105"/>
      <c r="G108" s="107">
        <v>886</v>
      </c>
      <c r="H108" s="562">
        <f t="shared" si="3"/>
        <v>-35074.51999999999</v>
      </c>
      <c r="I108" s="566" t="s">
        <v>543</v>
      </c>
      <c r="J108" s="564"/>
    </row>
    <row r="109" spans="1:10" hidden="1" x14ac:dyDescent="0.2">
      <c r="A109" s="101">
        <v>92610</v>
      </c>
      <c r="B109" s="101">
        <v>11100</v>
      </c>
      <c r="C109" s="102">
        <v>42642</v>
      </c>
      <c r="D109" s="101">
        <v>29026</v>
      </c>
      <c r="E109" s="586" t="s">
        <v>656</v>
      </c>
      <c r="F109" s="105"/>
      <c r="G109" s="583">
        <v>1232</v>
      </c>
      <c r="H109" s="562">
        <f t="shared" si="3"/>
        <v>-36306.51999999999</v>
      </c>
      <c r="I109" s="566" t="s">
        <v>543</v>
      </c>
      <c r="J109" s="564"/>
    </row>
    <row r="110" spans="1:10" hidden="1" x14ac:dyDescent="0.2">
      <c r="A110" s="101">
        <v>92610</v>
      </c>
      <c r="B110" s="101">
        <v>11100</v>
      </c>
      <c r="C110" s="102">
        <v>42643</v>
      </c>
      <c r="D110" s="101">
        <v>30001</v>
      </c>
      <c r="E110" s="586" t="s">
        <v>657</v>
      </c>
      <c r="F110" s="105"/>
      <c r="G110" s="107">
        <v>1809</v>
      </c>
      <c r="H110" s="562">
        <f t="shared" si="3"/>
        <v>-38115.51999999999</v>
      </c>
      <c r="I110" s="566" t="s">
        <v>543</v>
      </c>
      <c r="J110" s="564"/>
    </row>
    <row r="111" spans="1:10" hidden="1" x14ac:dyDescent="0.2">
      <c r="A111" s="101">
        <v>92610</v>
      </c>
      <c r="B111" s="101">
        <v>11100</v>
      </c>
      <c r="C111" s="102">
        <v>42643</v>
      </c>
      <c r="D111" s="101">
        <v>30002</v>
      </c>
      <c r="E111" s="586" t="s">
        <v>658</v>
      </c>
      <c r="F111" s="105"/>
      <c r="G111" s="583">
        <v>1232</v>
      </c>
      <c r="H111" s="562">
        <f t="shared" ref="H111:H158" si="4">H110+F111-G111</f>
        <v>-39347.51999999999</v>
      </c>
      <c r="I111" s="566" t="s">
        <v>543</v>
      </c>
      <c r="J111" s="564"/>
    </row>
    <row r="112" spans="1:10" hidden="1" x14ac:dyDescent="0.2">
      <c r="A112" s="101">
        <v>92610</v>
      </c>
      <c r="B112" s="101">
        <v>11100</v>
      </c>
      <c r="C112" s="102">
        <v>42643</v>
      </c>
      <c r="D112" s="101">
        <v>30003</v>
      </c>
      <c r="E112" s="586" t="s">
        <v>659</v>
      </c>
      <c r="F112" s="108"/>
      <c r="G112" s="107">
        <v>1682</v>
      </c>
      <c r="H112" s="562">
        <f t="shared" si="4"/>
        <v>-41029.51999999999</v>
      </c>
      <c r="I112" s="566" t="s">
        <v>543</v>
      </c>
      <c r="J112" s="564"/>
    </row>
    <row r="113" spans="1:12" hidden="1" x14ac:dyDescent="0.2">
      <c r="A113" s="101">
        <v>92610</v>
      </c>
      <c r="B113" s="101">
        <v>11100</v>
      </c>
      <c r="C113" s="102">
        <v>42643</v>
      </c>
      <c r="D113" s="103">
        <v>30004</v>
      </c>
      <c r="E113" s="104" t="s">
        <v>660</v>
      </c>
      <c r="F113" s="105"/>
      <c r="G113" s="584">
        <v>1198</v>
      </c>
      <c r="H113" s="274">
        <f t="shared" si="4"/>
        <v>-42227.51999999999</v>
      </c>
      <c r="I113" s="566" t="s">
        <v>543</v>
      </c>
      <c r="J113" s="297"/>
    </row>
    <row r="114" spans="1:12" hidden="1" x14ac:dyDescent="0.2">
      <c r="A114" s="101">
        <v>92610</v>
      </c>
      <c r="B114" s="101">
        <v>11100</v>
      </c>
      <c r="C114" s="102">
        <v>42643</v>
      </c>
      <c r="D114" s="101">
        <v>30005</v>
      </c>
      <c r="E114" s="568" t="s">
        <v>661</v>
      </c>
      <c r="F114" s="105"/>
      <c r="G114" s="584">
        <v>1635</v>
      </c>
      <c r="H114" s="274">
        <f t="shared" si="4"/>
        <v>-43862.51999999999</v>
      </c>
      <c r="I114" s="566" t="s">
        <v>543</v>
      </c>
      <c r="J114" s="297"/>
    </row>
    <row r="115" spans="1:12" hidden="1" x14ac:dyDescent="0.2">
      <c r="A115" s="101">
        <v>92610</v>
      </c>
      <c r="B115" s="101">
        <v>11100</v>
      </c>
      <c r="C115" s="102">
        <v>42643</v>
      </c>
      <c r="D115" s="101">
        <v>30006</v>
      </c>
      <c r="E115" s="568" t="s">
        <v>662</v>
      </c>
      <c r="F115" s="105"/>
      <c r="G115" s="584">
        <v>1666</v>
      </c>
      <c r="H115" s="274">
        <f t="shared" si="4"/>
        <v>-45528.51999999999</v>
      </c>
      <c r="I115" s="566" t="s">
        <v>543</v>
      </c>
      <c r="J115" s="297"/>
    </row>
    <row r="116" spans="1:12" hidden="1" x14ac:dyDescent="0.2">
      <c r="A116" s="101">
        <v>92610</v>
      </c>
      <c r="B116" s="101">
        <v>11100</v>
      </c>
      <c r="C116" s="102">
        <v>42643</v>
      </c>
      <c r="D116" s="103">
        <v>30007</v>
      </c>
      <c r="E116" s="568" t="s">
        <v>663</v>
      </c>
      <c r="F116" s="105"/>
      <c r="G116" s="584">
        <v>1809</v>
      </c>
      <c r="H116" s="274">
        <f t="shared" si="4"/>
        <v>-47337.51999999999</v>
      </c>
      <c r="I116" s="566" t="s">
        <v>543</v>
      </c>
      <c r="J116" s="297"/>
    </row>
    <row r="117" spans="1:12" hidden="1" x14ac:dyDescent="0.2">
      <c r="A117" s="101">
        <v>92610</v>
      </c>
      <c r="B117" s="101">
        <v>11100</v>
      </c>
      <c r="C117" s="102">
        <v>42643</v>
      </c>
      <c r="D117" s="103">
        <v>30008</v>
      </c>
      <c r="E117" s="568" t="s">
        <v>664</v>
      </c>
      <c r="F117" s="105"/>
      <c r="G117" s="685">
        <v>1232</v>
      </c>
      <c r="H117" s="274">
        <f t="shared" si="4"/>
        <v>-48569.51999999999</v>
      </c>
      <c r="I117" s="566" t="s">
        <v>543</v>
      </c>
      <c r="J117" s="297"/>
    </row>
    <row r="118" spans="1:12" hidden="1" x14ac:dyDescent="0.2">
      <c r="A118" s="101">
        <v>92610</v>
      </c>
      <c r="B118" s="101">
        <v>11100</v>
      </c>
      <c r="C118" s="102">
        <v>42643</v>
      </c>
      <c r="D118" s="101">
        <v>30009</v>
      </c>
      <c r="E118" s="586" t="s">
        <v>665</v>
      </c>
      <c r="F118" s="105"/>
      <c r="G118" s="584">
        <v>1798</v>
      </c>
      <c r="H118" s="274">
        <f t="shared" si="4"/>
        <v>-50367.51999999999</v>
      </c>
      <c r="I118" s="566" t="s">
        <v>543</v>
      </c>
      <c r="J118" s="297"/>
    </row>
    <row r="119" spans="1:12" hidden="1" x14ac:dyDescent="0.2">
      <c r="A119" s="101">
        <v>92610</v>
      </c>
      <c r="B119" s="101">
        <v>11100</v>
      </c>
      <c r="C119" s="102">
        <v>42643</v>
      </c>
      <c r="D119" s="101">
        <v>30010</v>
      </c>
      <c r="E119" s="586" t="s">
        <v>666</v>
      </c>
      <c r="F119" s="105"/>
      <c r="G119" s="685">
        <v>1233</v>
      </c>
      <c r="H119" s="274">
        <f t="shared" si="4"/>
        <v>-51600.51999999999</v>
      </c>
      <c r="I119" s="566" t="s">
        <v>543</v>
      </c>
      <c r="J119" s="297"/>
    </row>
    <row r="120" spans="1:12" hidden="1" x14ac:dyDescent="0.2">
      <c r="A120" s="101">
        <v>92610</v>
      </c>
      <c r="B120" s="101">
        <v>11100</v>
      </c>
      <c r="C120" s="102">
        <v>42643</v>
      </c>
      <c r="D120" s="101">
        <v>30011</v>
      </c>
      <c r="E120" s="568" t="s">
        <v>560</v>
      </c>
      <c r="F120" s="105"/>
      <c r="G120" s="584">
        <v>3579</v>
      </c>
      <c r="H120" s="274">
        <f t="shared" si="4"/>
        <v>-55179.51999999999</v>
      </c>
      <c r="I120" s="566" t="s">
        <v>543</v>
      </c>
      <c r="J120" s="297"/>
    </row>
    <row r="121" spans="1:12" hidden="1" x14ac:dyDescent="0.2">
      <c r="A121" s="101">
        <v>92610</v>
      </c>
      <c r="B121" s="101">
        <v>11100</v>
      </c>
      <c r="C121" s="102">
        <v>42643</v>
      </c>
      <c r="D121" s="101">
        <v>30012</v>
      </c>
      <c r="E121" s="568" t="s">
        <v>667</v>
      </c>
      <c r="F121" s="106"/>
      <c r="G121" s="107">
        <v>1654.33</v>
      </c>
      <c r="H121" s="274">
        <f t="shared" si="4"/>
        <v>-56833.849999999991</v>
      </c>
      <c r="I121" s="566" t="s">
        <v>543</v>
      </c>
      <c r="J121" s="297"/>
    </row>
    <row r="122" spans="1:12" hidden="1" x14ac:dyDescent="0.2">
      <c r="A122" s="101">
        <v>61434</v>
      </c>
      <c r="B122" s="101">
        <v>11100</v>
      </c>
      <c r="C122" s="102">
        <v>42643</v>
      </c>
      <c r="D122" s="103">
        <v>30013</v>
      </c>
      <c r="E122" s="586" t="s">
        <v>687</v>
      </c>
      <c r="F122" s="105"/>
      <c r="G122" s="107">
        <v>268.8</v>
      </c>
      <c r="H122" s="274">
        <f t="shared" si="4"/>
        <v>-57102.649999999994</v>
      </c>
      <c r="I122" s="566" t="s">
        <v>543</v>
      </c>
      <c r="J122" s="297"/>
    </row>
    <row r="123" spans="1:12" hidden="1" x14ac:dyDescent="0.2">
      <c r="A123" s="101">
        <v>61234</v>
      </c>
      <c r="B123" s="101">
        <v>11100</v>
      </c>
      <c r="C123" s="102">
        <v>42643</v>
      </c>
      <c r="D123" s="103">
        <v>30015</v>
      </c>
      <c r="E123" s="586" t="s">
        <v>688</v>
      </c>
      <c r="F123" s="106"/>
      <c r="G123" s="107">
        <v>118.4</v>
      </c>
      <c r="H123" s="274">
        <f t="shared" si="4"/>
        <v>-57221.049999999996</v>
      </c>
      <c r="I123" s="566" t="s">
        <v>543</v>
      </c>
      <c r="J123" s="297"/>
      <c r="L123" s="106"/>
    </row>
    <row r="124" spans="1:12" x14ac:dyDescent="0.2">
      <c r="A124" s="101">
        <v>11100</v>
      </c>
      <c r="B124" s="101">
        <v>1120</v>
      </c>
      <c r="C124" s="102">
        <v>42643</v>
      </c>
      <c r="D124" s="103">
        <v>300017</v>
      </c>
      <c r="E124" s="586" t="s">
        <v>66</v>
      </c>
      <c r="F124" s="106">
        <v>48342.03</v>
      </c>
      <c r="G124" s="107"/>
      <c r="H124" s="274">
        <f t="shared" si="4"/>
        <v>-8879.0199999999968</v>
      </c>
      <c r="I124" s="566"/>
      <c r="J124" s="297"/>
    </row>
    <row r="125" spans="1:12" x14ac:dyDescent="0.2">
      <c r="A125" s="101"/>
      <c r="B125" s="101"/>
      <c r="C125" s="102"/>
      <c r="D125" s="103"/>
      <c r="E125" s="586"/>
      <c r="F125" s="106"/>
      <c r="G125" s="107"/>
      <c r="H125" s="274">
        <f t="shared" si="4"/>
        <v>-8879.0199999999968</v>
      </c>
      <c r="I125" s="566"/>
      <c r="J125" s="297"/>
    </row>
    <row r="126" spans="1:12" x14ac:dyDescent="0.2">
      <c r="A126" s="101"/>
      <c r="B126" s="101"/>
      <c r="C126" s="102"/>
      <c r="D126" s="103"/>
      <c r="E126" s="104"/>
      <c r="F126" s="561"/>
      <c r="G126" s="112"/>
      <c r="H126" s="274">
        <f t="shared" si="4"/>
        <v>-8879.0199999999968</v>
      </c>
      <c r="I126" s="566"/>
      <c r="J126" s="297"/>
    </row>
    <row r="127" spans="1:12" x14ac:dyDescent="0.2">
      <c r="A127" s="101"/>
      <c r="B127" s="101"/>
      <c r="C127" s="102"/>
      <c r="D127" s="101"/>
      <c r="E127" s="586"/>
      <c r="F127" s="106"/>
      <c r="G127" s="107"/>
      <c r="H127" s="274">
        <f t="shared" si="4"/>
        <v>-8879.0199999999968</v>
      </c>
      <c r="I127" s="566"/>
      <c r="J127" s="297"/>
    </row>
    <row r="128" spans="1:12" x14ac:dyDescent="0.2">
      <c r="A128" s="101"/>
      <c r="B128" s="101"/>
      <c r="C128" s="102"/>
      <c r="D128" s="101"/>
      <c r="E128" s="586"/>
      <c r="F128" s="105"/>
      <c r="G128" s="584"/>
      <c r="H128" s="274">
        <f t="shared" si="4"/>
        <v>-8879.0199999999968</v>
      </c>
      <c r="I128" s="566"/>
      <c r="J128" s="297"/>
    </row>
    <row r="129" spans="1:19" x14ac:dyDescent="0.2">
      <c r="A129" s="101"/>
      <c r="B129" s="101"/>
      <c r="C129" s="102"/>
      <c r="D129" s="103"/>
      <c r="E129" s="104"/>
      <c r="F129" s="105"/>
      <c r="G129" s="107"/>
      <c r="H129" s="274">
        <f t="shared" si="4"/>
        <v>-8879.0199999999968</v>
      </c>
      <c r="I129" s="566"/>
      <c r="J129" s="297"/>
    </row>
    <row r="130" spans="1:19" x14ac:dyDescent="0.2">
      <c r="A130" s="101"/>
      <c r="B130" s="101"/>
      <c r="C130" s="102"/>
      <c r="D130" s="103"/>
      <c r="E130" s="104"/>
      <c r="F130" s="561"/>
      <c r="G130" s="112"/>
      <c r="H130" s="274">
        <f t="shared" si="4"/>
        <v>-8879.0199999999968</v>
      </c>
      <c r="I130" s="566"/>
      <c r="J130" s="297"/>
    </row>
    <row r="131" spans="1:19" x14ac:dyDescent="0.2">
      <c r="A131" s="101"/>
      <c r="B131" s="101"/>
      <c r="C131" s="102"/>
      <c r="D131" s="101"/>
      <c r="E131" s="586"/>
      <c r="F131" s="106"/>
      <c r="G131" s="107"/>
      <c r="H131" s="274">
        <f t="shared" si="4"/>
        <v>-8879.0199999999968</v>
      </c>
      <c r="I131" s="566"/>
      <c r="J131" s="297"/>
    </row>
    <row r="132" spans="1:19" x14ac:dyDescent="0.2">
      <c r="A132" s="101"/>
      <c r="B132" s="101"/>
      <c r="C132" s="102"/>
      <c r="D132" s="101"/>
      <c r="E132" s="586"/>
      <c r="F132" s="105"/>
      <c r="G132" s="584"/>
      <c r="H132" s="274">
        <f t="shared" si="4"/>
        <v>-8879.0199999999968</v>
      </c>
      <c r="I132" s="566"/>
      <c r="J132" s="297"/>
    </row>
    <row r="133" spans="1:19" x14ac:dyDescent="0.2">
      <c r="A133" s="101"/>
      <c r="B133" s="101"/>
      <c r="C133" s="102"/>
      <c r="D133" s="101"/>
      <c r="E133" s="586"/>
      <c r="F133" s="105"/>
      <c r="G133" s="107"/>
      <c r="H133" s="274">
        <f t="shared" si="4"/>
        <v>-8879.0199999999968</v>
      </c>
      <c r="I133" s="566"/>
      <c r="J133" s="297"/>
    </row>
    <row r="134" spans="1:19" x14ac:dyDescent="0.2">
      <c r="A134" s="101"/>
      <c r="B134" s="101"/>
      <c r="C134" s="102"/>
      <c r="D134" s="101"/>
      <c r="E134" s="586"/>
      <c r="F134" s="105"/>
      <c r="G134" s="584"/>
      <c r="H134" s="274">
        <f t="shared" si="4"/>
        <v>-8879.0199999999968</v>
      </c>
      <c r="I134" s="566"/>
      <c r="J134" s="297"/>
    </row>
    <row r="135" spans="1:19" x14ac:dyDescent="0.2">
      <c r="A135" s="101"/>
      <c r="B135" s="101"/>
      <c r="C135" s="102"/>
      <c r="D135" s="101"/>
      <c r="E135" s="586"/>
      <c r="F135" s="105"/>
      <c r="G135" s="584"/>
      <c r="H135" s="274">
        <f t="shared" si="4"/>
        <v>-8879.0199999999968</v>
      </c>
      <c r="I135" s="115"/>
      <c r="J135" s="297"/>
    </row>
    <row r="136" spans="1:19" x14ac:dyDescent="0.2">
      <c r="A136" s="101"/>
      <c r="B136" s="101"/>
      <c r="C136" s="102"/>
      <c r="D136" s="101"/>
      <c r="E136" s="586"/>
      <c r="F136" s="105"/>
      <c r="G136" s="107"/>
      <c r="H136" s="274">
        <f t="shared" si="4"/>
        <v>-8879.0199999999968</v>
      </c>
      <c r="I136" s="115"/>
      <c r="J136" s="297"/>
    </row>
    <row r="137" spans="1:19" x14ac:dyDescent="0.2">
      <c r="A137" s="101"/>
      <c r="B137" s="101"/>
      <c r="C137" s="102"/>
      <c r="D137" s="101"/>
      <c r="E137" s="586"/>
      <c r="F137" s="105"/>
      <c r="G137" s="584"/>
      <c r="H137" s="274">
        <f t="shared" si="4"/>
        <v>-8879.0199999999968</v>
      </c>
      <c r="I137" s="115"/>
      <c r="J137" s="297"/>
    </row>
    <row r="138" spans="1:19" x14ac:dyDescent="0.2">
      <c r="A138" s="101"/>
      <c r="B138" s="101"/>
      <c r="C138" s="102"/>
      <c r="D138" s="101"/>
      <c r="E138" s="586"/>
      <c r="F138" s="105"/>
      <c r="G138" s="584"/>
      <c r="H138" s="274">
        <f t="shared" si="4"/>
        <v>-8879.0199999999968</v>
      </c>
      <c r="I138" s="115"/>
      <c r="J138" s="297"/>
    </row>
    <row r="139" spans="1:19" x14ac:dyDescent="0.2">
      <c r="A139" s="101"/>
      <c r="B139" s="101"/>
      <c r="C139" s="102"/>
      <c r="D139" s="101"/>
      <c r="E139" s="586"/>
      <c r="F139" s="105"/>
      <c r="G139" s="107"/>
      <c r="H139" s="274">
        <f t="shared" si="4"/>
        <v>-8879.0199999999968</v>
      </c>
      <c r="I139" s="115"/>
      <c r="J139" s="297"/>
    </row>
    <row r="140" spans="1:19" x14ac:dyDescent="0.2">
      <c r="A140" s="101"/>
      <c r="B140" s="101"/>
      <c r="C140" s="102"/>
      <c r="D140" s="101"/>
      <c r="E140" s="586"/>
      <c r="F140" s="105"/>
      <c r="G140" s="107"/>
      <c r="H140" s="274">
        <f t="shared" si="4"/>
        <v>-8879.0199999999968</v>
      </c>
      <c r="I140" s="115"/>
      <c r="J140" s="297"/>
      <c r="L140" s="276"/>
      <c r="M140" s="276"/>
      <c r="N140" s="276"/>
      <c r="O140" s="276"/>
      <c r="P140" s="276"/>
      <c r="Q140" s="276"/>
      <c r="R140" s="276"/>
      <c r="S140" s="276"/>
    </row>
    <row r="141" spans="1:19" x14ac:dyDescent="0.2">
      <c r="A141" s="101"/>
      <c r="B141" s="101"/>
      <c r="C141" s="102"/>
      <c r="D141" s="101"/>
      <c r="E141" s="586"/>
      <c r="F141" s="105"/>
      <c r="G141" s="107"/>
      <c r="H141" s="274">
        <f t="shared" si="4"/>
        <v>-8879.0199999999968</v>
      </c>
      <c r="I141" s="115"/>
      <c r="J141" s="297"/>
      <c r="L141" s="290"/>
      <c r="M141" s="276"/>
      <c r="N141" s="276"/>
      <c r="O141" s="276"/>
      <c r="P141" s="276"/>
      <c r="Q141" s="276"/>
      <c r="R141" s="276"/>
      <c r="S141" s="276"/>
    </row>
    <row r="142" spans="1:19" x14ac:dyDescent="0.2">
      <c r="A142" s="101"/>
      <c r="B142" s="101"/>
      <c r="C142" s="102"/>
      <c r="D142" s="101"/>
      <c r="E142" s="586"/>
      <c r="F142" s="105"/>
      <c r="G142" s="107"/>
      <c r="H142" s="274">
        <f t="shared" si="4"/>
        <v>-8879.0199999999968</v>
      </c>
      <c r="I142" s="115"/>
      <c r="J142" s="297"/>
      <c r="L142" s="290"/>
      <c r="M142" s="276"/>
      <c r="N142" s="276"/>
      <c r="O142" s="276"/>
      <c r="P142" s="276"/>
      <c r="Q142" s="276"/>
      <c r="R142" s="276"/>
      <c r="S142" s="276"/>
    </row>
    <row r="143" spans="1:19" x14ac:dyDescent="0.2">
      <c r="A143" s="101"/>
      <c r="B143" s="101"/>
      <c r="C143" s="102"/>
      <c r="D143" s="101"/>
      <c r="E143" s="586"/>
      <c r="F143" s="108"/>
      <c r="G143" s="107"/>
      <c r="H143" s="274">
        <f t="shared" si="4"/>
        <v>-8879.0199999999968</v>
      </c>
      <c r="I143" s="115"/>
      <c r="J143" s="297"/>
      <c r="L143" s="276"/>
      <c r="M143" s="276"/>
      <c r="N143" s="276"/>
      <c r="O143" s="276"/>
      <c r="P143" s="276"/>
      <c r="Q143" s="276"/>
      <c r="R143" s="276"/>
      <c r="S143" s="276"/>
    </row>
    <row r="144" spans="1:19" x14ac:dyDescent="0.2">
      <c r="A144" s="101"/>
      <c r="B144" s="101"/>
      <c r="C144" s="102"/>
      <c r="D144" s="103"/>
      <c r="E144" s="104"/>
      <c r="F144" s="105"/>
      <c r="G144" s="584"/>
      <c r="H144" s="274">
        <f t="shared" si="4"/>
        <v>-8879.0199999999968</v>
      </c>
      <c r="I144" s="115"/>
      <c r="J144" s="297"/>
      <c r="L144" s="276"/>
      <c r="M144" s="276"/>
      <c r="N144" s="276"/>
      <c r="O144" s="276"/>
      <c r="P144" s="276"/>
      <c r="Q144" s="276"/>
      <c r="R144" s="276"/>
      <c r="S144" s="276"/>
    </row>
    <row r="145" spans="1:18" x14ac:dyDescent="0.2">
      <c r="A145" s="101"/>
      <c r="B145" s="101"/>
      <c r="C145" s="102"/>
      <c r="D145" s="101"/>
      <c r="E145" s="568"/>
      <c r="F145" s="105"/>
      <c r="G145" s="584"/>
      <c r="H145" s="274">
        <f t="shared" si="4"/>
        <v>-8879.0199999999968</v>
      </c>
      <c r="I145" s="115"/>
      <c r="J145" s="297"/>
    </row>
    <row r="146" spans="1:18" x14ac:dyDescent="0.2">
      <c r="A146" s="101"/>
      <c r="B146" s="101"/>
      <c r="C146" s="102"/>
      <c r="D146" s="101"/>
      <c r="E146" s="568"/>
      <c r="F146" s="105"/>
      <c r="G146" s="584"/>
      <c r="H146" s="274">
        <f t="shared" si="4"/>
        <v>-8879.0199999999968</v>
      </c>
      <c r="I146" s="115"/>
      <c r="J146" s="297"/>
    </row>
    <row r="147" spans="1:18" x14ac:dyDescent="0.2">
      <c r="A147" s="101"/>
      <c r="B147" s="101"/>
      <c r="C147" s="102"/>
      <c r="D147" s="103"/>
      <c r="E147" s="568"/>
      <c r="F147" s="105"/>
      <c r="G147" s="584"/>
      <c r="H147" s="274">
        <f t="shared" si="4"/>
        <v>-8879.0199999999968</v>
      </c>
      <c r="I147" s="115"/>
      <c r="J147" s="297"/>
      <c r="L147" s="257"/>
      <c r="M147" s="257"/>
      <c r="N147" s="257"/>
      <c r="O147" s="257"/>
      <c r="P147" s="257"/>
      <c r="Q147" s="257"/>
      <c r="R147" s="257"/>
    </row>
    <row r="148" spans="1:18" x14ac:dyDescent="0.2">
      <c r="A148" s="101"/>
      <c r="B148" s="101"/>
      <c r="C148" s="102"/>
      <c r="D148" s="103"/>
      <c r="E148" s="568"/>
      <c r="F148" s="105"/>
      <c r="G148" s="584"/>
      <c r="H148" s="274">
        <f t="shared" si="4"/>
        <v>-8879.0199999999968</v>
      </c>
      <c r="I148" s="115"/>
      <c r="J148" s="297"/>
      <c r="L148" s="287"/>
      <c r="M148" s="287"/>
      <c r="N148" s="312"/>
      <c r="O148" s="290"/>
      <c r="P148" s="292"/>
      <c r="Q148" s="292"/>
      <c r="R148" s="257"/>
    </row>
    <row r="149" spans="1:18" x14ac:dyDescent="0.2">
      <c r="A149" s="101"/>
      <c r="B149" s="101"/>
      <c r="C149" s="102"/>
      <c r="D149" s="101"/>
      <c r="E149" s="586"/>
      <c r="F149" s="105"/>
      <c r="G149" s="584"/>
      <c r="H149" s="274">
        <f t="shared" si="4"/>
        <v>-8879.0199999999968</v>
      </c>
      <c r="I149" s="115"/>
      <c r="J149" s="297"/>
      <c r="L149" s="287"/>
      <c r="M149" s="287"/>
      <c r="N149" s="312"/>
      <c r="O149" s="290"/>
      <c r="P149" s="292"/>
      <c r="Q149" s="292"/>
      <c r="R149" s="257"/>
    </row>
    <row r="150" spans="1:18" x14ac:dyDescent="0.2">
      <c r="A150" s="101"/>
      <c r="B150" s="101"/>
      <c r="C150" s="102"/>
      <c r="D150" s="101"/>
      <c r="E150" s="586"/>
      <c r="F150" s="105"/>
      <c r="G150" s="584"/>
      <c r="H150" s="274">
        <f t="shared" si="4"/>
        <v>-8879.0199999999968</v>
      </c>
      <c r="I150" s="115"/>
      <c r="J150" s="297"/>
      <c r="L150" s="287"/>
      <c r="M150" s="287"/>
      <c r="N150" s="312"/>
      <c r="O150" s="290"/>
      <c r="P150" s="292"/>
      <c r="Q150" s="292"/>
      <c r="R150" s="257"/>
    </row>
    <row r="151" spans="1:18" x14ac:dyDescent="0.2">
      <c r="A151" s="101"/>
      <c r="B151" s="101"/>
      <c r="C151" s="102"/>
      <c r="D151" s="101"/>
      <c r="E151" s="568"/>
      <c r="F151" s="105"/>
      <c r="G151" s="584"/>
      <c r="H151" s="274">
        <f t="shared" si="4"/>
        <v>-8879.0199999999968</v>
      </c>
      <c r="I151" s="115"/>
      <c r="J151" s="297"/>
      <c r="L151" s="287"/>
      <c r="M151" s="287"/>
      <c r="N151" s="312"/>
      <c r="O151" s="290"/>
      <c r="P151" s="292"/>
      <c r="Q151" s="292"/>
      <c r="R151" s="257"/>
    </row>
    <row r="152" spans="1:18" x14ac:dyDescent="0.2">
      <c r="A152" s="101"/>
      <c r="B152" s="101"/>
      <c r="C152" s="102"/>
      <c r="D152" s="101"/>
      <c r="E152" s="568"/>
      <c r="F152" s="106"/>
      <c r="G152" s="107"/>
      <c r="H152" s="274">
        <f t="shared" si="4"/>
        <v>-8879.0199999999968</v>
      </c>
      <c r="I152" s="115"/>
      <c r="J152" s="297"/>
    </row>
    <row r="153" spans="1:18" x14ac:dyDescent="0.2">
      <c r="A153" s="101"/>
      <c r="B153" s="101"/>
      <c r="C153" s="102"/>
      <c r="D153" s="103"/>
      <c r="E153" s="586"/>
      <c r="F153" s="105"/>
      <c r="G153" s="107"/>
      <c r="H153" s="274">
        <f t="shared" si="4"/>
        <v>-8879.0199999999968</v>
      </c>
      <c r="I153" s="115"/>
      <c r="J153" s="297"/>
    </row>
    <row r="154" spans="1:18" x14ac:dyDescent="0.2">
      <c r="A154" s="101"/>
      <c r="B154" s="101"/>
      <c r="C154" s="102"/>
      <c r="D154" s="103"/>
      <c r="E154" s="586"/>
      <c r="F154" s="106"/>
      <c r="G154" s="107"/>
      <c r="H154" s="274">
        <f t="shared" si="4"/>
        <v>-8879.0199999999968</v>
      </c>
      <c r="I154" s="115"/>
      <c r="J154" s="297"/>
    </row>
    <row r="155" spans="1:18" x14ac:dyDescent="0.2">
      <c r="A155" s="101"/>
      <c r="B155" s="101"/>
      <c r="C155" s="102"/>
      <c r="D155" s="103"/>
      <c r="E155" s="586"/>
      <c r="F155" s="106"/>
      <c r="G155" s="107"/>
      <c r="H155" s="274">
        <f t="shared" si="4"/>
        <v>-8879.0199999999968</v>
      </c>
      <c r="I155" s="115"/>
      <c r="J155" s="297"/>
    </row>
    <row r="156" spans="1:18" x14ac:dyDescent="0.2">
      <c r="A156" s="101"/>
      <c r="B156" s="101"/>
      <c r="C156" s="313"/>
      <c r="D156" s="103"/>
      <c r="E156" s="586"/>
      <c r="F156" s="105"/>
      <c r="G156" s="107"/>
      <c r="H156" s="274">
        <f t="shared" si="4"/>
        <v>-8879.0199999999968</v>
      </c>
      <c r="I156" s="115"/>
      <c r="J156" s="297"/>
    </row>
    <row r="157" spans="1:18" x14ac:dyDescent="0.2">
      <c r="A157" s="101"/>
      <c r="B157" s="101"/>
      <c r="C157" s="313"/>
      <c r="D157" s="103"/>
      <c r="E157" s="586"/>
      <c r="F157" s="105"/>
      <c r="G157" s="107"/>
      <c r="H157" s="274">
        <f t="shared" si="4"/>
        <v>-8879.0199999999968</v>
      </c>
      <c r="I157" s="115"/>
      <c r="J157" s="297"/>
    </row>
    <row r="158" spans="1:18" x14ac:dyDescent="0.2">
      <c r="A158" s="101"/>
      <c r="B158" s="101"/>
      <c r="C158" s="313"/>
      <c r="D158" s="103"/>
      <c r="E158" s="586"/>
      <c r="F158" s="105"/>
      <c r="G158" s="107"/>
      <c r="H158" s="274">
        <f t="shared" si="4"/>
        <v>-8879.0199999999968</v>
      </c>
      <c r="I158" s="115"/>
      <c r="J158" s="297"/>
    </row>
    <row r="159" spans="1:18" x14ac:dyDescent="0.2">
      <c r="A159" s="276"/>
      <c r="B159" s="276"/>
      <c r="C159" s="277"/>
      <c r="D159" s="317"/>
      <c r="E159" s="276"/>
      <c r="F159" s="276"/>
      <c r="G159" s="276"/>
      <c r="H159" s="276"/>
    </row>
    <row r="160" spans="1:18" x14ac:dyDescent="0.2">
      <c r="A160" s="276"/>
      <c r="B160" s="276"/>
      <c r="C160" s="277"/>
      <c r="D160" s="317"/>
      <c r="E160" s="276"/>
      <c r="F160" s="276"/>
      <c r="G160" s="276"/>
      <c r="H160" s="276"/>
    </row>
    <row r="161" spans="1:9" x14ac:dyDescent="0.2">
      <c r="A161" s="276"/>
      <c r="B161" s="276"/>
      <c r="C161" s="277"/>
      <c r="D161" s="317"/>
      <c r="E161" s="276"/>
      <c r="F161" s="276"/>
      <c r="G161" s="276"/>
      <c r="H161" s="276"/>
    </row>
    <row r="162" spans="1:9" x14ac:dyDescent="0.2">
      <c r="A162" s="280"/>
      <c r="B162" s="280"/>
      <c r="C162" s="280"/>
      <c r="D162" s="298"/>
      <c r="E162" s="281"/>
      <c r="F162" s="280"/>
      <c r="G162" s="294"/>
      <c r="H162" s="280"/>
      <c r="I162" s="295"/>
    </row>
    <row r="163" spans="1:9" x14ac:dyDescent="0.2">
      <c r="A163" s="862" t="s">
        <v>10</v>
      </c>
      <c r="B163" s="862"/>
      <c r="C163" s="862"/>
      <c r="D163" s="282"/>
      <c r="E163" s="283"/>
      <c r="G163" s="284"/>
      <c r="H163" s="285" t="s">
        <v>11</v>
      </c>
    </row>
    <row r="164" spans="1:9" x14ac:dyDescent="0.2">
      <c r="A164" s="282"/>
      <c r="B164" s="282"/>
      <c r="C164" s="282"/>
      <c r="D164" s="282"/>
      <c r="E164" s="283"/>
      <c r="G164" s="284"/>
      <c r="H164" s="282"/>
    </row>
    <row r="165" spans="1:9" ht="13.5" thickBot="1" x14ac:dyDescent="0.25">
      <c r="A165" s="282"/>
      <c r="B165" s="282"/>
      <c r="C165" s="282"/>
      <c r="D165" s="282"/>
      <c r="E165" s="283"/>
      <c r="G165" s="284"/>
      <c r="H165" s="282"/>
    </row>
    <row r="166" spans="1:9" ht="15" thickBot="1" x14ac:dyDescent="0.25">
      <c r="A166" s="863" t="s">
        <v>0</v>
      </c>
      <c r="B166" s="864"/>
      <c r="C166" s="864"/>
      <c r="D166" s="864"/>
      <c r="E166" s="864"/>
      <c r="F166" s="864"/>
      <c r="G166" s="864"/>
      <c r="H166" s="891"/>
      <c r="I166" s="246" t="s">
        <v>132</v>
      </c>
    </row>
    <row r="167" spans="1:9" ht="14.25" x14ac:dyDescent="0.2">
      <c r="A167" s="248"/>
      <c r="B167" s="249"/>
      <c r="C167" s="250"/>
      <c r="D167" s="315"/>
      <c r="E167" s="249"/>
      <c r="F167" s="249"/>
      <c r="G167" s="249"/>
      <c r="H167" s="249"/>
      <c r="I167" s="251"/>
    </row>
    <row r="168" spans="1:9" ht="14.25" x14ac:dyDescent="0.2">
      <c r="A168" s="252"/>
      <c r="B168" s="253"/>
      <c r="C168" s="254"/>
      <c r="D168" s="254"/>
      <c r="E168" s="255" t="s">
        <v>1</v>
      </c>
      <c r="F168" s="255"/>
      <c r="G168" s="255"/>
      <c r="H168" s="255"/>
      <c r="I168" s="251"/>
    </row>
    <row r="169" spans="1:9" ht="14.25" x14ac:dyDescent="0.2">
      <c r="A169" s="252"/>
      <c r="B169" s="253"/>
      <c r="C169" s="254"/>
      <c r="D169" s="254"/>
      <c r="E169" s="255" t="s">
        <v>2</v>
      </c>
      <c r="F169" s="255"/>
      <c r="G169" s="255"/>
      <c r="H169" s="255"/>
      <c r="I169" s="251"/>
    </row>
    <row r="170" spans="1:9" ht="14.25" x14ac:dyDescent="0.2">
      <c r="A170" s="248"/>
      <c r="B170" s="249"/>
      <c r="C170" s="250"/>
      <c r="D170" s="315"/>
      <c r="E170" s="249"/>
      <c r="F170" s="249"/>
      <c r="G170" s="249"/>
      <c r="H170" s="249"/>
      <c r="I170" s="251"/>
    </row>
    <row r="171" spans="1:9" ht="21" x14ac:dyDescent="0.2">
      <c r="A171" s="865" t="s">
        <v>34</v>
      </c>
      <c r="B171" s="866"/>
      <c r="C171" s="867" t="s">
        <v>59</v>
      </c>
      <c r="D171" s="868"/>
      <c r="E171" s="256"/>
      <c r="F171" s="249"/>
      <c r="G171" s="257"/>
      <c r="H171" s="258"/>
      <c r="I171" s="259"/>
    </row>
    <row r="172" spans="1:9" ht="21" x14ac:dyDescent="0.2">
      <c r="A172" s="865" t="s">
        <v>36</v>
      </c>
      <c r="B172" s="866"/>
      <c r="C172" s="869" t="s">
        <v>60</v>
      </c>
      <c r="D172" s="870"/>
      <c r="E172" s="256"/>
      <c r="F172" s="871" t="s">
        <v>35</v>
      </c>
      <c r="G172" s="866"/>
      <c r="H172" s="860" t="s">
        <v>63</v>
      </c>
      <c r="I172" s="861"/>
    </row>
    <row r="173" spans="1:9" ht="21" x14ac:dyDescent="0.2">
      <c r="A173" s="865" t="s">
        <v>38</v>
      </c>
      <c r="B173" s="866"/>
      <c r="C173" s="869" t="s">
        <v>61</v>
      </c>
      <c r="D173" s="870"/>
      <c r="E173" s="256"/>
      <c r="F173" s="871" t="s">
        <v>37</v>
      </c>
      <c r="G173" s="866"/>
      <c r="H173" s="860">
        <v>589</v>
      </c>
      <c r="I173" s="861"/>
    </row>
    <row r="174" spans="1:9" ht="21" x14ac:dyDescent="0.2">
      <c r="A174" s="865" t="s">
        <v>40</v>
      </c>
      <c r="B174" s="866"/>
      <c r="C174" s="879" t="s">
        <v>68</v>
      </c>
      <c r="D174" s="880"/>
      <c r="E174" s="881"/>
      <c r="F174" s="871" t="s">
        <v>39</v>
      </c>
      <c r="G174" s="866"/>
      <c r="H174" s="874" t="s">
        <v>64</v>
      </c>
      <c r="I174" s="875"/>
    </row>
    <row r="175" spans="1:9" ht="21.75" thickBot="1" x14ac:dyDescent="0.25">
      <c r="A175" s="888" t="s">
        <v>42</v>
      </c>
      <c r="B175" s="889"/>
      <c r="C175" s="895" t="s">
        <v>62</v>
      </c>
      <c r="D175" s="896"/>
      <c r="E175" s="260"/>
      <c r="F175" s="894" t="s">
        <v>41</v>
      </c>
      <c r="G175" s="889"/>
      <c r="H175" s="892" t="s">
        <v>65</v>
      </c>
      <c r="I175" s="893"/>
    </row>
    <row r="176" spans="1:9" ht="24.75" thickBot="1" x14ac:dyDescent="0.25">
      <c r="A176" s="261" t="s">
        <v>3</v>
      </c>
      <c r="B176" s="262" t="s">
        <v>4</v>
      </c>
      <c r="C176" s="263" t="s">
        <v>5</v>
      </c>
      <c r="D176" s="263" t="s">
        <v>56</v>
      </c>
      <c r="E176" s="264" t="s">
        <v>58</v>
      </c>
      <c r="F176" s="265" t="s">
        <v>6</v>
      </c>
      <c r="G176" s="266" t="s">
        <v>7</v>
      </c>
      <c r="H176" s="266" t="s">
        <v>8</v>
      </c>
      <c r="I176" s="267" t="s">
        <v>57</v>
      </c>
    </row>
    <row r="177" spans="1:10" ht="15" x14ac:dyDescent="0.2">
      <c r="A177" s="268"/>
      <c r="B177" s="268"/>
      <c r="C177" s="269"/>
      <c r="D177" s="316"/>
      <c r="E177" s="270" t="s">
        <v>9</v>
      </c>
      <c r="F177" s="271"/>
      <c r="G177" s="272"/>
      <c r="H177" s="273">
        <f>H158</f>
        <v>-8879.0199999999968</v>
      </c>
      <c r="I177" s="114"/>
    </row>
    <row r="178" spans="1:10" x14ac:dyDescent="0.2">
      <c r="A178" s="322"/>
      <c r="B178" s="101"/>
      <c r="C178" s="313"/>
      <c r="D178" s="103"/>
      <c r="E178" s="314"/>
      <c r="F178" s="105"/>
      <c r="G178" s="107"/>
      <c r="H178" s="274">
        <f>H177+F178-G178</f>
        <v>-8879.0199999999968</v>
      </c>
      <c r="I178" s="115"/>
      <c r="J178" s="297"/>
    </row>
    <row r="179" spans="1:10" x14ac:dyDescent="0.2">
      <c r="A179" s="322"/>
      <c r="B179" s="101"/>
      <c r="C179" s="313"/>
      <c r="D179" s="103"/>
      <c r="E179" s="314"/>
      <c r="F179" s="105"/>
      <c r="G179" s="107"/>
      <c r="H179" s="274">
        <f t="shared" ref="H179:H240" si="5">H178+F179-G179</f>
        <v>-8879.0199999999968</v>
      </c>
      <c r="I179" s="115"/>
      <c r="J179" s="297"/>
    </row>
    <row r="180" spans="1:10" x14ac:dyDescent="0.2">
      <c r="A180" s="322"/>
      <c r="B180" s="101"/>
      <c r="C180" s="313"/>
      <c r="D180" s="103"/>
      <c r="E180" s="314"/>
      <c r="F180" s="105"/>
      <c r="G180" s="107"/>
      <c r="H180" s="274">
        <f t="shared" si="5"/>
        <v>-8879.0199999999968</v>
      </c>
      <c r="I180" s="115"/>
      <c r="J180" s="297"/>
    </row>
    <row r="181" spans="1:10" x14ac:dyDescent="0.2">
      <c r="A181" s="322"/>
      <c r="B181" s="101"/>
      <c r="C181" s="313"/>
      <c r="D181" s="103"/>
      <c r="E181" s="314"/>
      <c r="F181" s="105"/>
      <c r="G181" s="107"/>
      <c r="H181" s="274">
        <f t="shared" si="5"/>
        <v>-8879.0199999999968</v>
      </c>
      <c r="I181" s="115"/>
      <c r="J181" s="297"/>
    </row>
    <row r="182" spans="1:10" x14ac:dyDescent="0.2">
      <c r="A182" s="322"/>
      <c r="B182" s="101"/>
      <c r="C182" s="313"/>
      <c r="D182" s="103"/>
      <c r="E182" s="314"/>
      <c r="F182" s="106"/>
      <c r="G182" s="107"/>
      <c r="H182" s="274">
        <f t="shared" si="5"/>
        <v>-8879.0199999999968</v>
      </c>
      <c r="I182" s="115"/>
      <c r="J182" s="297"/>
    </row>
    <row r="183" spans="1:10" x14ac:dyDescent="0.2">
      <c r="A183" s="322"/>
      <c r="B183" s="101"/>
      <c r="C183" s="313"/>
      <c r="D183" s="103"/>
      <c r="E183" s="314"/>
      <c r="F183" s="106"/>
      <c r="G183" s="107"/>
      <c r="H183" s="274">
        <f t="shared" si="5"/>
        <v>-8879.0199999999968</v>
      </c>
      <c r="I183" s="115"/>
      <c r="J183" s="297"/>
    </row>
    <row r="184" spans="1:10" x14ac:dyDescent="0.2">
      <c r="A184" s="101"/>
      <c r="B184" s="101"/>
      <c r="C184" s="313"/>
      <c r="D184" s="103"/>
      <c r="E184" s="104"/>
      <c r="F184" s="106"/>
      <c r="G184" s="107"/>
      <c r="H184" s="274">
        <f t="shared" si="5"/>
        <v>-8879.0199999999968</v>
      </c>
      <c r="I184" s="115"/>
      <c r="J184" s="297"/>
    </row>
    <row r="185" spans="1:10" x14ac:dyDescent="0.2">
      <c r="A185" s="322"/>
      <c r="B185" s="101"/>
      <c r="C185" s="313"/>
      <c r="D185" s="103"/>
      <c r="E185" s="104"/>
      <c r="F185" s="106"/>
      <c r="G185" s="107"/>
      <c r="H185" s="274">
        <f t="shared" si="5"/>
        <v>-8879.0199999999968</v>
      </c>
      <c r="I185" s="115"/>
      <c r="J185" s="297"/>
    </row>
    <row r="186" spans="1:10" x14ac:dyDescent="0.2">
      <c r="A186" s="101"/>
      <c r="B186" s="101"/>
      <c r="C186" s="313"/>
      <c r="D186" s="103"/>
      <c r="E186" s="104"/>
      <c r="F186" s="106"/>
      <c r="G186" s="107"/>
      <c r="H186" s="274">
        <f t="shared" si="5"/>
        <v>-8879.0199999999968</v>
      </c>
      <c r="I186" s="115"/>
      <c r="J186" s="297"/>
    </row>
    <row r="187" spans="1:10" x14ac:dyDescent="0.2">
      <c r="A187" s="101"/>
      <c r="B187" s="101"/>
      <c r="C187" s="102"/>
      <c r="D187" s="103"/>
      <c r="E187" s="104"/>
      <c r="F187" s="106"/>
      <c r="G187" s="107"/>
      <c r="H187" s="274">
        <f t="shared" si="5"/>
        <v>-8879.0199999999968</v>
      </c>
      <c r="I187" s="115"/>
      <c r="J187" s="297"/>
    </row>
    <row r="188" spans="1:10" x14ac:dyDescent="0.2">
      <c r="A188" s="101"/>
      <c r="B188" s="101"/>
      <c r="C188" s="102"/>
      <c r="D188" s="103"/>
      <c r="E188" s="104"/>
      <c r="F188" s="106"/>
      <c r="G188" s="107"/>
      <c r="H188" s="274">
        <f t="shared" si="5"/>
        <v>-8879.0199999999968</v>
      </c>
      <c r="I188" s="115"/>
      <c r="J188" s="297"/>
    </row>
    <row r="189" spans="1:10" x14ac:dyDescent="0.2">
      <c r="A189" s="101"/>
      <c r="B189" s="101"/>
      <c r="C189" s="102"/>
      <c r="D189" s="103"/>
      <c r="E189" s="104"/>
      <c r="F189" s="106"/>
      <c r="G189" s="107"/>
      <c r="H189" s="274">
        <f t="shared" si="5"/>
        <v>-8879.0199999999968</v>
      </c>
      <c r="I189" s="115"/>
      <c r="J189" s="297"/>
    </row>
    <row r="190" spans="1:10" x14ac:dyDescent="0.2">
      <c r="A190" s="101"/>
      <c r="B190" s="101"/>
      <c r="C190" s="102"/>
      <c r="D190" s="103"/>
      <c r="E190" s="104"/>
      <c r="F190" s="106"/>
      <c r="G190" s="107"/>
      <c r="H190" s="274">
        <f t="shared" si="5"/>
        <v>-8879.0199999999968</v>
      </c>
      <c r="I190" s="115"/>
      <c r="J190" s="297"/>
    </row>
    <row r="191" spans="1:10" x14ac:dyDescent="0.2">
      <c r="A191" s="101"/>
      <c r="B191" s="101"/>
      <c r="C191" s="102"/>
      <c r="D191" s="103"/>
      <c r="E191" s="104"/>
      <c r="F191" s="106"/>
      <c r="G191" s="107"/>
      <c r="H191" s="274">
        <f t="shared" si="5"/>
        <v>-8879.0199999999968</v>
      </c>
      <c r="I191" s="115"/>
      <c r="J191" s="297"/>
    </row>
    <row r="192" spans="1:10" x14ac:dyDescent="0.2">
      <c r="A192" s="101"/>
      <c r="B192" s="101"/>
      <c r="C192" s="102"/>
      <c r="D192" s="103"/>
      <c r="E192" s="104"/>
      <c r="F192" s="106"/>
      <c r="G192" s="107"/>
      <c r="H192" s="274">
        <f t="shared" si="5"/>
        <v>-8879.0199999999968</v>
      </c>
      <c r="I192" s="115"/>
      <c r="J192" s="297"/>
    </row>
    <row r="193" spans="1:15" x14ac:dyDescent="0.2">
      <c r="A193" s="101"/>
      <c r="B193" s="101"/>
      <c r="C193" s="102"/>
      <c r="D193" s="103"/>
      <c r="E193" s="104"/>
      <c r="F193" s="106"/>
      <c r="G193" s="107"/>
      <c r="H193" s="274">
        <f t="shared" si="5"/>
        <v>-8879.0199999999968</v>
      </c>
      <c r="I193" s="115"/>
      <c r="J193" s="297"/>
    </row>
    <row r="194" spans="1:15" x14ac:dyDescent="0.2">
      <c r="A194" s="101"/>
      <c r="B194" s="101"/>
      <c r="C194" s="102"/>
      <c r="D194" s="103"/>
      <c r="E194" s="104"/>
      <c r="F194" s="106"/>
      <c r="G194" s="107"/>
      <c r="H194" s="274">
        <f t="shared" si="5"/>
        <v>-8879.0199999999968</v>
      </c>
      <c r="I194" s="115"/>
      <c r="J194" s="297"/>
    </row>
    <row r="195" spans="1:15" x14ac:dyDescent="0.2">
      <c r="A195" s="101"/>
      <c r="B195" s="101"/>
      <c r="C195" s="102"/>
      <c r="D195" s="103"/>
      <c r="E195" s="104"/>
      <c r="F195" s="106"/>
      <c r="G195" s="107"/>
      <c r="H195" s="274">
        <f t="shared" si="5"/>
        <v>-8879.0199999999968</v>
      </c>
      <c r="I195" s="115"/>
      <c r="J195" s="297"/>
    </row>
    <row r="196" spans="1:15" x14ac:dyDescent="0.2">
      <c r="A196" s="101"/>
      <c r="B196" s="101"/>
      <c r="C196" s="102"/>
      <c r="D196" s="103"/>
      <c r="E196" s="104"/>
      <c r="F196" s="106"/>
      <c r="G196" s="107"/>
      <c r="H196" s="274">
        <f t="shared" si="5"/>
        <v>-8879.0199999999968</v>
      </c>
      <c r="I196" s="115"/>
      <c r="J196" s="297"/>
      <c r="N196" s="353"/>
      <c r="O196" s="353"/>
    </row>
    <row r="197" spans="1:15" x14ac:dyDescent="0.2">
      <c r="A197" s="101"/>
      <c r="B197" s="101"/>
      <c r="C197" s="102"/>
      <c r="D197" s="103"/>
      <c r="E197" s="104"/>
      <c r="F197" s="106"/>
      <c r="G197" s="107"/>
      <c r="H197" s="274">
        <f t="shared" si="5"/>
        <v>-8879.0199999999968</v>
      </c>
      <c r="I197" s="115"/>
      <c r="J197" s="297"/>
      <c r="N197" s="847" t="s">
        <v>311</v>
      </c>
      <c r="O197" s="847"/>
    </row>
    <row r="198" spans="1:15" x14ac:dyDescent="0.2">
      <c r="A198" s="101"/>
      <c r="B198" s="101"/>
      <c r="C198" s="102"/>
      <c r="D198" s="103"/>
      <c r="E198" s="104"/>
      <c r="F198" s="106"/>
      <c r="G198" s="107"/>
      <c r="H198" s="274">
        <f t="shared" si="5"/>
        <v>-8879.0199999999968</v>
      </c>
      <c r="I198" s="115"/>
      <c r="J198" s="297"/>
      <c r="N198" s="353"/>
      <c r="O198" s="354"/>
    </row>
    <row r="199" spans="1:15" x14ac:dyDescent="0.2">
      <c r="A199" s="101"/>
      <c r="B199" s="101"/>
      <c r="C199" s="102"/>
      <c r="D199" s="103"/>
      <c r="E199" s="104"/>
      <c r="F199" s="106"/>
      <c r="G199" s="107"/>
      <c r="H199" s="274">
        <f t="shared" si="5"/>
        <v>-8879.0199999999968</v>
      </c>
      <c r="I199" s="115"/>
      <c r="J199" s="297"/>
      <c r="N199" s="353" t="s">
        <v>312</v>
      </c>
      <c r="O199" s="354">
        <v>19209.25</v>
      </c>
    </row>
    <row r="200" spans="1:15" x14ac:dyDescent="0.2">
      <c r="A200" s="101"/>
      <c r="B200" s="101"/>
      <c r="C200" s="102"/>
      <c r="D200" s="103"/>
      <c r="E200" s="104"/>
      <c r="F200" s="106"/>
      <c r="G200" s="107"/>
      <c r="H200" s="274">
        <f t="shared" si="5"/>
        <v>-8879.0199999999968</v>
      </c>
      <c r="I200" s="115"/>
      <c r="J200" s="297"/>
      <c r="N200" s="353" t="s">
        <v>313</v>
      </c>
      <c r="O200" s="354">
        <v>3363.52</v>
      </c>
    </row>
    <row r="201" spans="1:15" x14ac:dyDescent="0.2">
      <c r="A201" s="101"/>
      <c r="B201" s="101"/>
      <c r="C201" s="102"/>
      <c r="D201" s="103"/>
      <c r="E201" s="104"/>
      <c r="F201" s="106"/>
      <c r="G201" s="107"/>
      <c r="H201" s="274">
        <f t="shared" si="5"/>
        <v>-8879.0199999999968</v>
      </c>
      <c r="I201" s="115"/>
      <c r="N201" s="353" t="s">
        <v>314</v>
      </c>
      <c r="O201" s="354">
        <f>99.36+66.24</f>
        <v>165.6</v>
      </c>
    </row>
    <row r="202" spans="1:15" x14ac:dyDescent="0.2">
      <c r="A202" s="101"/>
      <c r="B202" s="101"/>
      <c r="C202" s="102"/>
      <c r="D202" s="103"/>
      <c r="E202" s="104"/>
      <c r="F202" s="106"/>
      <c r="G202" s="107"/>
      <c r="H202" s="274">
        <f t="shared" si="5"/>
        <v>-8879.0199999999968</v>
      </c>
      <c r="I202" s="115"/>
      <c r="N202" s="353" t="s">
        <v>315</v>
      </c>
      <c r="O202" s="354">
        <v>3254.86</v>
      </c>
    </row>
    <row r="203" spans="1:15" x14ac:dyDescent="0.2">
      <c r="A203" s="101"/>
      <c r="B203" s="101"/>
      <c r="C203" s="102"/>
      <c r="D203" s="103"/>
      <c r="E203" s="103"/>
      <c r="F203" s="106"/>
      <c r="G203" s="107"/>
      <c r="H203" s="274">
        <f t="shared" si="5"/>
        <v>-8879.0199999999968</v>
      </c>
      <c r="I203" s="115"/>
      <c r="N203" s="353" t="s">
        <v>316</v>
      </c>
      <c r="O203" s="354">
        <v>146.91</v>
      </c>
    </row>
    <row r="204" spans="1:15" x14ac:dyDescent="0.2">
      <c r="A204" s="101"/>
      <c r="B204" s="101"/>
      <c r="C204" s="102"/>
      <c r="D204" s="103"/>
      <c r="E204" s="104"/>
      <c r="F204" s="106"/>
      <c r="G204" s="107"/>
      <c r="H204" s="274">
        <f t="shared" si="5"/>
        <v>-8879.0199999999968</v>
      </c>
      <c r="I204" s="115"/>
      <c r="N204" s="353" t="s">
        <v>317</v>
      </c>
      <c r="O204" s="354">
        <v>488.69</v>
      </c>
    </row>
    <row r="205" spans="1:15" ht="15" x14ac:dyDescent="0.2">
      <c r="A205" s="101"/>
      <c r="B205" s="101"/>
      <c r="C205" s="102"/>
      <c r="D205" s="103"/>
      <c r="E205" s="104"/>
      <c r="F205" s="106"/>
      <c r="G205" s="107"/>
      <c r="H205" s="274">
        <f t="shared" si="5"/>
        <v>-8879.0199999999968</v>
      </c>
      <c r="I205" s="115"/>
      <c r="N205" s="507" t="s">
        <v>24</v>
      </c>
      <c r="O205" s="508">
        <f>SUM(O199:O204)</f>
        <v>26628.829999999998</v>
      </c>
    </row>
    <row r="206" spans="1:15" x14ac:dyDescent="0.2">
      <c r="A206" s="101"/>
      <c r="B206" s="101"/>
      <c r="C206" s="102"/>
      <c r="D206" s="103"/>
      <c r="E206" s="104"/>
      <c r="F206" s="106"/>
      <c r="G206" s="107"/>
      <c r="H206" s="274">
        <f t="shared" si="5"/>
        <v>-8879.0199999999968</v>
      </c>
      <c r="I206" s="115"/>
      <c r="N206" s="353"/>
      <c r="O206" s="354"/>
    </row>
    <row r="207" spans="1:15" x14ac:dyDescent="0.2">
      <c r="A207" s="101"/>
      <c r="B207" s="101"/>
      <c r="C207" s="102"/>
      <c r="D207" s="103"/>
      <c r="E207" s="104"/>
      <c r="F207" s="106"/>
      <c r="G207" s="107"/>
      <c r="H207" s="274">
        <f t="shared" si="5"/>
        <v>-8879.0199999999968</v>
      </c>
      <c r="I207" s="115"/>
      <c r="N207" s="496" t="s">
        <v>318</v>
      </c>
      <c r="O207" s="496"/>
    </row>
    <row r="208" spans="1:15" x14ac:dyDescent="0.2">
      <c r="A208" s="101"/>
      <c r="B208" s="101"/>
      <c r="C208" s="102"/>
      <c r="D208" s="103"/>
      <c r="E208" s="104"/>
      <c r="F208" s="106"/>
      <c r="G208" s="107"/>
      <c r="H208" s="274">
        <f t="shared" si="5"/>
        <v>-8879.0199999999968</v>
      </c>
      <c r="I208" s="115"/>
      <c r="N208" s="858" t="s">
        <v>319</v>
      </c>
      <c r="O208" s="354">
        <f>870+850</f>
        <v>1720</v>
      </c>
    </row>
    <row r="209" spans="1:17" x14ac:dyDescent="0.2">
      <c r="A209" s="101"/>
      <c r="B209" s="101"/>
      <c r="C209" s="102"/>
      <c r="D209" s="103"/>
      <c r="E209" s="104"/>
      <c r="F209" s="106"/>
      <c r="G209" s="107"/>
      <c r="H209" s="274">
        <f t="shared" si="5"/>
        <v>-8879.0199999999968</v>
      </c>
      <c r="I209" s="115"/>
      <c r="N209" s="858"/>
      <c r="O209" s="354"/>
    </row>
    <row r="210" spans="1:17" x14ac:dyDescent="0.2">
      <c r="A210" s="101"/>
      <c r="B210" s="101"/>
      <c r="C210" s="102"/>
      <c r="D210" s="103"/>
      <c r="E210" s="103"/>
      <c r="F210" s="106"/>
      <c r="G210" s="107"/>
      <c r="H210" s="274">
        <f t="shared" si="5"/>
        <v>-8879.0199999999968</v>
      </c>
      <c r="I210" s="115"/>
      <c r="N210" s="857" t="s">
        <v>459</v>
      </c>
      <c r="O210" s="859">
        <f>O208+O205</f>
        <v>28348.829999999998</v>
      </c>
    </row>
    <row r="211" spans="1:17" x14ac:dyDescent="0.2">
      <c r="A211" s="101"/>
      <c r="B211" s="101"/>
      <c r="C211" s="102"/>
      <c r="D211" s="103"/>
      <c r="E211" s="104"/>
      <c r="F211" s="106"/>
      <c r="G211" s="107"/>
      <c r="H211" s="274">
        <f t="shared" si="5"/>
        <v>-8879.0199999999968</v>
      </c>
      <c r="I211" s="115"/>
      <c r="N211" s="857"/>
      <c r="O211" s="859"/>
    </row>
    <row r="212" spans="1:17" x14ac:dyDescent="0.2">
      <c r="A212" s="101"/>
      <c r="B212" s="101"/>
      <c r="C212" s="102"/>
      <c r="D212" s="103"/>
      <c r="E212" s="104"/>
      <c r="F212" s="106"/>
      <c r="G212" s="107"/>
      <c r="H212" s="274">
        <f t="shared" si="5"/>
        <v>-8879.0199999999968</v>
      </c>
      <c r="I212" s="115"/>
      <c r="N212" s="857"/>
      <c r="O212" s="859"/>
      <c r="Q212" s="498">
        <v>27797</v>
      </c>
    </row>
    <row r="213" spans="1:17" x14ac:dyDescent="0.2">
      <c r="A213" s="101"/>
      <c r="B213" s="101"/>
      <c r="C213" s="102"/>
      <c r="D213" s="103"/>
      <c r="E213" s="104"/>
      <c r="F213" s="106"/>
      <c r="G213" s="107"/>
      <c r="H213" s="274">
        <f t="shared" si="5"/>
        <v>-8879.0199999999968</v>
      </c>
      <c r="I213" s="115"/>
      <c r="P213" s="279" t="s">
        <v>460</v>
      </c>
      <c r="Q213" s="499">
        <v>-1835</v>
      </c>
    </row>
    <row r="214" spans="1:17" x14ac:dyDescent="0.2">
      <c r="A214" s="101"/>
      <c r="B214" s="101"/>
      <c r="C214" s="102"/>
      <c r="D214" s="103"/>
      <c r="E214" s="104"/>
      <c r="F214" s="106"/>
      <c r="G214" s="107"/>
      <c r="H214" s="274">
        <f t="shared" si="5"/>
        <v>-8879.0199999999968</v>
      </c>
      <c r="I214" s="115"/>
      <c r="P214" s="279" t="s">
        <v>461</v>
      </c>
      <c r="Q214" s="499">
        <v>-1802</v>
      </c>
    </row>
    <row r="215" spans="1:17" ht="12.75" customHeight="1" x14ac:dyDescent="0.2">
      <c r="A215" s="101"/>
      <c r="B215" s="101"/>
      <c r="C215" s="102"/>
      <c r="D215" s="103"/>
      <c r="E215" s="104"/>
      <c r="F215" s="106"/>
      <c r="G215" s="107"/>
      <c r="H215" s="274">
        <f t="shared" si="5"/>
        <v>-8879.0199999999968</v>
      </c>
      <c r="I215" s="115"/>
      <c r="P215" s="279" t="s">
        <v>462</v>
      </c>
      <c r="Q215" s="499">
        <v>-1673</v>
      </c>
    </row>
    <row r="216" spans="1:17" x14ac:dyDescent="0.2">
      <c r="A216" s="101"/>
      <c r="B216" s="101"/>
      <c r="C216" s="102"/>
      <c r="D216" s="103"/>
      <c r="E216" s="104"/>
      <c r="F216" s="106"/>
      <c r="G216" s="107"/>
      <c r="H216" s="274">
        <f t="shared" si="5"/>
        <v>-8879.0199999999968</v>
      </c>
      <c r="I216" s="115"/>
      <c r="P216" s="279" t="s">
        <v>463</v>
      </c>
      <c r="Q216" s="499">
        <v>-1672</v>
      </c>
    </row>
    <row r="217" spans="1:17" x14ac:dyDescent="0.2">
      <c r="A217" s="101"/>
      <c r="B217" s="101"/>
      <c r="C217" s="102"/>
      <c r="D217" s="103"/>
      <c r="E217" s="104"/>
      <c r="F217" s="106"/>
      <c r="G217" s="107"/>
      <c r="H217" s="274">
        <f t="shared" si="5"/>
        <v>-8879.0199999999968</v>
      </c>
      <c r="I217" s="115"/>
      <c r="P217" s="279" t="s">
        <v>464</v>
      </c>
      <c r="Q217" s="499">
        <v>-71.75</v>
      </c>
    </row>
    <row r="218" spans="1:17" x14ac:dyDescent="0.2">
      <c r="A218" s="101"/>
      <c r="B218" s="101"/>
      <c r="C218" s="102"/>
      <c r="D218" s="103"/>
      <c r="E218" s="103"/>
      <c r="F218" s="106"/>
      <c r="G218" s="107"/>
      <c r="H218" s="274">
        <f t="shared" si="5"/>
        <v>-8879.0199999999968</v>
      </c>
      <c r="I218" s="115"/>
      <c r="P218" s="279" t="s">
        <v>465</v>
      </c>
      <c r="Q218" s="499">
        <v>-1534</v>
      </c>
    </row>
    <row r="219" spans="1:17" x14ac:dyDescent="0.2">
      <c r="A219" s="101"/>
      <c r="B219" s="101"/>
      <c r="C219" s="102"/>
      <c r="D219" s="103"/>
      <c r="E219" s="104"/>
      <c r="F219" s="106"/>
      <c r="G219" s="107"/>
      <c r="H219" s="274">
        <f t="shared" si="5"/>
        <v>-8879.0199999999968</v>
      </c>
      <c r="I219" s="115"/>
      <c r="Q219" s="497">
        <f>SUM(Q212:Q218)</f>
        <v>19209.25</v>
      </c>
    </row>
    <row r="220" spans="1:17" x14ac:dyDescent="0.2">
      <c r="A220" s="101"/>
      <c r="B220" s="101"/>
      <c r="C220" s="102"/>
      <c r="D220" s="103"/>
      <c r="E220" s="104"/>
      <c r="F220" s="106"/>
      <c r="G220" s="107"/>
      <c r="H220" s="274">
        <f t="shared" si="5"/>
        <v>-8879.0199999999968</v>
      </c>
      <c r="I220" s="115"/>
      <c r="Q220" s="497"/>
    </row>
    <row r="221" spans="1:17" x14ac:dyDescent="0.2">
      <c r="A221" s="101"/>
      <c r="B221" s="101"/>
      <c r="C221" s="102"/>
      <c r="D221" s="103"/>
      <c r="E221" s="104"/>
      <c r="F221" s="106"/>
      <c r="G221" s="107"/>
      <c r="H221" s="274">
        <f t="shared" si="5"/>
        <v>-8879.0199999999968</v>
      </c>
      <c r="I221" s="115"/>
      <c r="Q221" s="497"/>
    </row>
    <row r="222" spans="1:17" x14ac:dyDescent="0.2">
      <c r="A222" s="101"/>
      <c r="B222" s="101"/>
      <c r="C222" s="102"/>
      <c r="D222" s="103"/>
      <c r="E222" s="104"/>
      <c r="F222" s="106"/>
      <c r="G222" s="107"/>
      <c r="H222" s="274">
        <f t="shared" si="5"/>
        <v>-8879.0199999999968</v>
      </c>
      <c r="I222" s="115"/>
      <c r="Q222" s="497"/>
    </row>
    <row r="223" spans="1:17" x14ac:dyDescent="0.2">
      <c r="A223" s="101"/>
      <c r="B223" s="101"/>
      <c r="C223" s="102"/>
      <c r="D223" s="103"/>
      <c r="E223" s="104"/>
      <c r="F223" s="106"/>
      <c r="G223" s="107"/>
      <c r="H223" s="274">
        <f t="shared" si="5"/>
        <v>-8879.0199999999968</v>
      </c>
      <c r="I223" s="115"/>
    </row>
    <row r="224" spans="1:17" x14ac:dyDescent="0.2">
      <c r="A224" s="109"/>
      <c r="B224" s="109"/>
      <c r="C224" s="110"/>
      <c r="D224" s="103"/>
      <c r="E224" s="104"/>
      <c r="F224" s="111"/>
      <c r="G224" s="112"/>
      <c r="H224" s="274">
        <f t="shared" si="5"/>
        <v>-8879.0199999999968</v>
      </c>
      <c r="I224" s="116"/>
    </row>
    <row r="225" spans="1:17" x14ac:dyDescent="0.2">
      <c r="A225" s="109"/>
      <c r="B225" s="109"/>
      <c r="C225" s="110"/>
      <c r="D225" s="103"/>
      <c r="E225" s="104"/>
      <c r="F225" s="111"/>
      <c r="G225" s="112"/>
      <c r="H225" s="274">
        <f t="shared" si="5"/>
        <v>-8879.0199999999968</v>
      </c>
      <c r="I225" s="116"/>
      <c r="Q225" s="279">
        <v>343</v>
      </c>
    </row>
    <row r="226" spans="1:17" x14ac:dyDescent="0.2">
      <c r="A226" s="109"/>
      <c r="B226" s="109"/>
      <c r="C226" s="110"/>
      <c r="D226" s="103"/>
      <c r="E226" s="104"/>
      <c r="F226" s="111"/>
      <c r="G226" s="112"/>
      <c r="H226" s="274">
        <f t="shared" si="5"/>
        <v>-8879.0199999999968</v>
      </c>
      <c r="I226" s="116"/>
      <c r="Q226" s="279">
        <v>-71.75</v>
      </c>
    </row>
    <row r="227" spans="1:17" x14ac:dyDescent="0.2">
      <c r="A227" s="109"/>
      <c r="B227" s="109"/>
      <c r="C227" s="110"/>
      <c r="D227" s="103"/>
      <c r="E227" s="104"/>
      <c r="F227" s="111"/>
      <c r="G227" s="112"/>
      <c r="H227" s="274">
        <f t="shared" si="5"/>
        <v>-8879.0199999999968</v>
      </c>
      <c r="I227" s="116"/>
      <c r="Q227" s="279">
        <f>SUM(Q225:Q226)</f>
        <v>271.25</v>
      </c>
    </row>
    <row r="228" spans="1:17" x14ac:dyDescent="0.2">
      <c r="A228" s="109"/>
      <c r="B228" s="109"/>
      <c r="C228" s="110"/>
      <c r="D228" s="103"/>
      <c r="E228" s="104"/>
      <c r="F228" s="111"/>
      <c r="G228" s="112"/>
      <c r="H228" s="274">
        <f t="shared" si="5"/>
        <v>-8879.0199999999968</v>
      </c>
      <c r="I228" s="116"/>
    </row>
    <row r="229" spans="1:17" x14ac:dyDescent="0.2">
      <c r="A229" s="101"/>
      <c r="B229" s="101"/>
      <c r="C229" s="110"/>
      <c r="D229" s="113"/>
      <c r="E229" s="104"/>
      <c r="F229" s="105"/>
      <c r="G229" s="107"/>
      <c r="H229" s="274">
        <f t="shared" si="5"/>
        <v>-8879.0199999999968</v>
      </c>
      <c r="I229" s="115"/>
    </row>
    <row r="230" spans="1:17" x14ac:dyDescent="0.2">
      <c r="A230" s="109"/>
      <c r="B230" s="109"/>
      <c r="C230" s="110"/>
      <c r="D230" s="113"/>
      <c r="E230" s="104"/>
      <c r="F230" s="108"/>
      <c r="G230" s="107"/>
      <c r="H230" s="274">
        <f t="shared" si="5"/>
        <v>-8879.0199999999968</v>
      </c>
      <c r="I230" s="115"/>
    </row>
    <row r="231" spans="1:17" x14ac:dyDescent="0.2">
      <c r="A231" s="109"/>
      <c r="B231" s="275"/>
      <c r="C231" s="110"/>
      <c r="D231" s="113"/>
      <c r="E231" s="104"/>
      <c r="F231" s="105"/>
      <c r="G231" s="107"/>
      <c r="H231" s="274">
        <f t="shared" si="5"/>
        <v>-8879.0199999999968</v>
      </c>
      <c r="I231" s="115"/>
    </row>
    <row r="232" spans="1:17" x14ac:dyDescent="0.2">
      <c r="A232" s="101"/>
      <c r="B232" s="101"/>
      <c r="C232" s="110"/>
      <c r="D232" s="113"/>
      <c r="E232" s="104"/>
      <c r="F232" s="105"/>
      <c r="G232" s="107"/>
      <c r="H232" s="274">
        <f t="shared" si="5"/>
        <v>-8879.0199999999968</v>
      </c>
      <c r="I232" s="115"/>
    </row>
    <row r="233" spans="1:17" x14ac:dyDescent="0.2">
      <c r="A233" s="109"/>
      <c r="B233" s="109"/>
      <c r="C233" s="110"/>
      <c r="D233" s="113"/>
      <c r="E233" s="104"/>
      <c r="F233" s="108"/>
      <c r="G233" s="107"/>
      <c r="H233" s="274">
        <f t="shared" si="5"/>
        <v>-8879.0199999999968</v>
      </c>
      <c r="I233" s="115"/>
      <c r="Q233" s="279">
        <v>4307</v>
      </c>
    </row>
    <row r="234" spans="1:17" x14ac:dyDescent="0.2">
      <c r="A234" s="109"/>
      <c r="B234" s="109"/>
      <c r="C234" s="110"/>
      <c r="D234" s="113"/>
      <c r="E234" s="104"/>
      <c r="F234" s="105"/>
      <c r="G234" s="107"/>
      <c r="H234" s="274">
        <f t="shared" si="5"/>
        <v>-8879.0199999999968</v>
      </c>
      <c r="I234" s="115"/>
      <c r="Q234" s="279">
        <v>-1534</v>
      </c>
    </row>
    <row r="235" spans="1:17" x14ac:dyDescent="0.2">
      <c r="A235" s="109"/>
      <c r="B235" s="109"/>
      <c r="C235" s="110"/>
      <c r="D235" s="113"/>
      <c r="E235" s="104"/>
      <c r="F235" s="105"/>
      <c r="G235" s="107"/>
      <c r="H235" s="274">
        <f t="shared" si="5"/>
        <v>-8879.0199999999968</v>
      </c>
      <c r="I235" s="115"/>
      <c r="Q235" s="279">
        <f>SUM(Q233:Q234)</f>
        <v>2773</v>
      </c>
    </row>
    <row r="236" spans="1:17" x14ac:dyDescent="0.2">
      <c r="A236" s="109"/>
      <c r="B236" s="109"/>
      <c r="C236" s="110"/>
      <c r="D236" s="113"/>
      <c r="E236" s="104"/>
      <c r="F236" s="105"/>
      <c r="G236" s="107"/>
      <c r="H236" s="274">
        <f t="shared" si="5"/>
        <v>-8879.0199999999968</v>
      </c>
      <c r="I236" s="115"/>
    </row>
    <row r="237" spans="1:17" x14ac:dyDescent="0.2">
      <c r="A237" s="109"/>
      <c r="B237" s="109"/>
      <c r="C237" s="110"/>
      <c r="D237" s="113"/>
      <c r="E237" s="104"/>
      <c r="F237" s="105"/>
      <c r="G237" s="107"/>
      <c r="H237" s="274">
        <f t="shared" si="5"/>
        <v>-8879.0199999999968</v>
      </c>
      <c r="I237" s="115"/>
      <c r="Q237" s="279">
        <v>3214</v>
      </c>
    </row>
    <row r="238" spans="1:17" x14ac:dyDescent="0.2">
      <c r="A238" s="109"/>
      <c r="B238" s="109"/>
      <c r="C238" s="110"/>
      <c r="D238" s="113"/>
      <c r="E238" s="104"/>
      <c r="F238" s="105"/>
      <c r="G238" s="107"/>
      <c r="H238" s="274">
        <f t="shared" si="5"/>
        <v>-8879.0199999999968</v>
      </c>
      <c r="I238" s="115"/>
      <c r="Q238" s="279">
        <f>Q237-Q235</f>
        <v>441</v>
      </c>
    </row>
    <row r="239" spans="1:17" x14ac:dyDescent="0.2">
      <c r="A239" s="109"/>
      <c r="B239" s="109"/>
      <c r="C239" s="110"/>
      <c r="D239" s="113"/>
      <c r="E239" s="104"/>
      <c r="F239" s="105"/>
      <c r="G239" s="107"/>
      <c r="H239" s="274">
        <f t="shared" si="5"/>
        <v>-8879.0199999999968</v>
      </c>
      <c r="I239" s="115"/>
    </row>
    <row r="240" spans="1:17" x14ac:dyDescent="0.2">
      <c r="A240" s="101"/>
      <c r="B240" s="101"/>
      <c r="C240" s="110"/>
      <c r="D240" s="113"/>
      <c r="E240" s="104"/>
      <c r="F240" s="105"/>
      <c r="G240" s="107"/>
      <c r="H240" s="274">
        <f t="shared" si="5"/>
        <v>-8879.0199999999968</v>
      </c>
      <c r="I240" s="115"/>
    </row>
    <row r="241" spans="1:9" x14ac:dyDescent="0.2">
      <c r="A241" s="276"/>
      <c r="B241" s="276"/>
      <c r="C241" s="277"/>
      <c r="D241" s="317"/>
      <c r="E241" s="276"/>
      <c r="F241" s="276"/>
      <c r="G241" s="276"/>
      <c r="H241" s="276"/>
    </row>
    <row r="242" spans="1:9" x14ac:dyDescent="0.2">
      <c r="A242" s="276"/>
      <c r="B242" s="276"/>
      <c r="C242" s="277"/>
      <c r="D242" s="317"/>
      <c r="E242" s="276"/>
      <c r="F242" s="276"/>
      <c r="G242" s="276"/>
      <c r="H242" s="276"/>
    </row>
    <row r="243" spans="1:9" x14ac:dyDescent="0.2">
      <c r="A243" s="276"/>
      <c r="B243" s="276"/>
      <c r="C243" s="277"/>
      <c r="D243" s="317"/>
      <c r="E243" s="276"/>
      <c r="F243" s="276"/>
      <c r="G243" s="276"/>
      <c r="H243" s="276"/>
    </row>
    <row r="244" spans="1:9" x14ac:dyDescent="0.2">
      <c r="A244" s="280"/>
      <c r="B244" s="280"/>
      <c r="C244" s="280"/>
      <c r="D244" s="298"/>
      <c r="E244" s="281"/>
      <c r="F244" s="280"/>
      <c r="G244" s="294"/>
      <c r="H244" s="280"/>
      <c r="I244" s="295"/>
    </row>
    <row r="245" spans="1:9" x14ac:dyDescent="0.2">
      <c r="A245" s="862" t="s">
        <v>10</v>
      </c>
      <c r="B245" s="862"/>
      <c r="C245" s="862"/>
      <c r="D245" s="282"/>
      <c r="E245" s="283"/>
      <c r="G245" s="284"/>
      <c r="H245" s="320" t="s">
        <v>11</v>
      </c>
    </row>
  </sheetData>
  <autoFilter ref="A1:A245">
    <filterColumn colId="0">
      <filters blank="1">
        <filter val="11100"/>
        <filter val="51300"/>
        <filter val="51400"/>
        <filter val="51500"/>
        <filter val="52200"/>
        <filter val="52300"/>
        <filter val="52900"/>
        <filter val="53501"/>
        <filter val="53502"/>
        <filter val="53600"/>
        <filter val="56200"/>
        <filter val="56300"/>
        <filter val="71200"/>
        <filter val="71210"/>
        <filter val="71500"/>
        <filter val="ALDEIAS INFANTIS SOS BRASIL"/>
        <filter val="Assinatura do Gestor"/>
        <filter val="Cód. auditoría"/>
        <filter val="Convênio:"/>
        <filter val="DÉBITO"/>
        <filter val="Facility Code"/>
        <filter val="Projeto:"/>
        <filter val="UNIDADE:"/>
      </filters>
    </filterColumn>
  </autoFilter>
  <mergeCells count="71">
    <mergeCell ref="A174:B174"/>
    <mergeCell ref="C174:E174"/>
    <mergeCell ref="F174:G174"/>
    <mergeCell ref="H174:I174"/>
    <mergeCell ref="A245:C245"/>
    <mergeCell ref="A175:B175"/>
    <mergeCell ref="C175:D175"/>
    <mergeCell ref="F175:G175"/>
    <mergeCell ref="H175:I175"/>
    <mergeCell ref="A172:B172"/>
    <mergeCell ref="C172:D172"/>
    <mergeCell ref="F172:G172"/>
    <mergeCell ref="H172:I172"/>
    <mergeCell ref="A173:B173"/>
    <mergeCell ref="C173:D173"/>
    <mergeCell ref="F173:G173"/>
    <mergeCell ref="H173:I173"/>
    <mergeCell ref="A93:B93"/>
    <mergeCell ref="C93:E93"/>
    <mergeCell ref="F93:G93"/>
    <mergeCell ref="A166:H166"/>
    <mergeCell ref="A171:B171"/>
    <mergeCell ref="C171:D171"/>
    <mergeCell ref="A163:C163"/>
    <mergeCell ref="H94:I94"/>
    <mergeCell ref="F94:G94"/>
    <mergeCell ref="C94:D94"/>
    <mergeCell ref="A94:B94"/>
    <mergeCell ref="A9:B9"/>
    <mergeCell ref="A10:B10"/>
    <mergeCell ref="A6:B6"/>
    <mergeCell ref="C6:D6"/>
    <mergeCell ref="A7:B7"/>
    <mergeCell ref="C7:D7"/>
    <mergeCell ref="A8:B8"/>
    <mergeCell ref="C8:D8"/>
    <mergeCell ref="A1:H1"/>
    <mergeCell ref="F7:G7"/>
    <mergeCell ref="H7:I7"/>
    <mergeCell ref="F8:G8"/>
    <mergeCell ref="H8:I8"/>
    <mergeCell ref="F9:G9"/>
    <mergeCell ref="C10:D10"/>
    <mergeCell ref="C9:E9"/>
    <mergeCell ref="H9:I9"/>
    <mergeCell ref="F10:G10"/>
    <mergeCell ref="H10:I10"/>
    <mergeCell ref="N210:N212"/>
    <mergeCell ref="N208:N209"/>
    <mergeCell ref="O210:O212"/>
    <mergeCell ref="H92:I92"/>
    <mergeCell ref="A81:C81"/>
    <mergeCell ref="A85:H85"/>
    <mergeCell ref="A90:B90"/>
    <mergeCell ref="C90:D90"/>
    <mergeCell ref="A91:B91"/>
    <mergeCell ref="C91:D91"/>
    <mergeCell ref="F91:G91"/>
    <mergeCell ref="H91:I91"/>
    <mergeCell ref="A92:B92"/>
    <mergeCell ref="C92:D92"/>
    <mergeCell ref="F92:G92"/>
    <mergeCell ref="H93:I93"/>
    <mergeCell ref="N197:O197"/>
    <mergeCell ref="N22:N28"/>
    <mergeCell ref="N29:N47"/>
    <mergeCell ref="N48:N51"/>
    <mergeCell ref="N52:N53"/>
    <mergeCell ref="N54:N56"/>
    <mergeCell ref="N59:N65"/>
    <mergeCell ref="N69:N73"/>
  </mergeCells>
  <dataValidations count="1">
    <dataValidation type="textLength" operator="lessThanOrEqual" allowBlank="1" showInputMessage="1" showErrorMessage="1" errorTitle="caracter" error="máximo 49 caracteres" sqref="L141:L142 O148:O151 O12:O90 E151:E152 E69:E72 E159:E1048576 E28:E51 E126 E1:E26 E144:E148 E58 E53:E56 E129:E130 E74:E99 E120:E121 E113:E117">
      <formula1>49</formula1>
    </dataValidation>
  </dataValidations>
  <pageMargins left="0.62992125984251968" right="0.23622047244094491" top="0.78740157480314965" bottom="0.59055118110236227" header="0.31496062992125984" footer="0.31496062992125984"/>
  <pageSetup paperSize="9" scale="70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54"/>
  <sheetViews>
    <sheetView topLeftCell="A19" zoomScaleNormal="100" workbookViewId="0">
      <selection activeCell="O23" sqref="O23"/>
    </sheetView>
  </sheetViews>
  <sheetFormatPr defaultRowHeight="12.75" x14ac:dyDescent="0.2"/>
  <cols>
    <col min="1" max="1" width="10.140625" customWidth="1"/>
    <col min="2" max="2" width="12.42578125" customWidth="1"/>
    <col min="3" max="3" width="41.7109375" customWidth="1"/>
    <col min="4" max="4" width="11" customWidth="1"/>
    <col min="5" max="5" width="14.140625" customWidth="1"/>
    <col min="7" max="7" width="9.7109375" bestFit="1" customWidth="1"/>
    <col min="8" max="8" width="9" customWidth="1"/>
    <col min="10" max="10" width="6.140625" customWidth="1"/>
    <col min="12" max="12" width="10.42578125" customWidth="1"/>
  </cols>
  <sheetData>
    <row r="1" spans="1:13" x14ac:dyDescent="0.2">
      <c r="A1" s="120" t="s">
        <v>12</v>
      </c>
      <c r="B1" s="121"/>
      <c r="C1" s="121"/>
      <c r="D1" s="121"/>
      <c r="E1" s="122"/>
    </row>
    <row r="2" spans="1:13" x14ac:dyDescent="0.2">
      <c r="A2" s="4"/>
      <c r="B2" s="5"/>
      <c r="C2" s="6"/>
      <c r="D2" s="5"/>
      <c r="E2" s="7"/>
    </row>
    <row r="3" spans="1:13" x14ac:dyDescent="0.2">
      <c r="A3" s="117" t="s">
        <v>13</v>
      </c>
      <c r="B3" s="118"/>
      <c r="C3" s="118"/>
      <c r="D3" s="118"/>
      <c r="E3" s="119"/>
    </row>
    <row r="4" spans="1:13" x14ac:dyDescent="0.2">
      <c r="A4" s="4"/>
      <c r="B4" s="5"/>
      <c r="C4" s="5"/>
      <c r="D4" s="5"/>
      <c r="E4" s="7"/>
    </row>
    <row r="5" spans="1:13" x14ac:dyDescent="0.2">
      <c r="A5" s="9" t="s">
        <v>32</v>
      </c>
      <c r="B5" s="10" t="s">
        <v>69</v>
      </c>
      <c r="C5" s="11"/>
      <c r="D5" s="12"/>
      <c r="E5" s="13" t="s">
        <v>55</v>
      </c>
    </row>
    <row r="6" spans="1:13" x14ac:dyDescent="0.2">
      <c r="A6" s="14" t="s">
        <v>33</v>
      </c>
      <c r="B6" s="12" t="s">
        <v>60</v>
      </c>
      <c r="C6" s="12"/>
      <c r="D6" s="12"/>
      <c r="E6" s="15"/>
    </row>
    <row r="7" spans="1:13" x14ac:dyDescent="0.2">
      <c r="A7" s="9" t="s">
        <v>54</v>
      </c>
      <c r="B7" s="10" t="s">
        <v>70</v>
      </c>
      <c r="C7" s="11"/>
      <c r="D7" s="16"/>
      <c r="E7" s="13" t="s">
        <v>14</v>
      </c>
    </row>
    <row r="8" spans="1:13" x14ac:dyDescent="0.2">
      <c r="A8" s="14"/>
      <c r="B8" s="12"/>
      <c r="C8" s="5"/>
      <c r="D8" s="12"/>
      <c r="E8" s="15"/>
    </row>
    <row r="9" spans="1:13" x14ac:dyDescent="0.2">
      <c r="A9" s="9" t="s">
        <v>15</v>
      </c>
      <c r="B9" s="572">
        <v>42614</v>
      </c>
      <c r="C9" s="11"/>
      <c r="D9" s="12"/>
      <c r="E9" s="15"/>
    </row>
    <row r="10" spans="1:13" x14ac:dyDescent="0.2">
      <c r="A10" s="17"/>
      <c r="B10" s="6"/>
      <c r="C10" s="6"/>
      <c r="D10" s="6"/>
      <c r="E10" s="18"/>
    </row>
    <row r="11" spans="1:13" x14ac:dyDescent="0.2">
      <c r="A11" s="17"/>
      <c r="B11" s="6"/>
      <c r="C11" s="6"/>
      <c r="D11" s="6"/>
      <c r="E11" s="18"/>
    </row>
    <row r="12" spans="1:13" ht="13.5" thickBot="1" x14ac:dyDescent="0.25">
      <c r="A12" s="19" t="s">
        <v>16</v>
      </c>
      <c r="B12" s="8"/>
      <c r="C12" s="8"/>
      <c r="D12" s="8"/>
      <c r="E12" s="20">
        <v>50</v>
      </c>
    </row>
    <row r="13" spans="1:13" ht="13.5" thickTop="1" x14ac:dyDescent="0.2">
      <c r="A13" s="21" t="s">
        <v>17</v>
      </c>
      <c r="B13" s="22"/>
      <c r="C13" s="22"/>
      <c r="D13" s="22"/>
      <c r="E13" s="23"/>
    </row>
    <row r="14" spans="1:13" ht="14.25" x14ac:dyDescent="0.2">
      <c r="A14" s="24" t="s">
        <v>18</v>
      </c>
      <c r="B14" s="25" t="s">
        <v>19</v>
      </c>
      <c r="C14" s="25" t="s">
        <v>20</v>
      </c>
      <c r="D14" s="26" t="s">
        <v>21</v>
      </c>
      <c r="E14" s="27" t="s">
        <v>22</v>
      </c>
      <c r="G14" s="28"/>
      <c r="H14" s="28"/>
      <c r="I14" s="29"/>
      <c r="J14" s="30"/>
      <c r="K14" s="31"/>
      <c r="L14" s="32"/>
      <c r="M14" s="33"/>
    </row>
    <row r="15" spans="1:13" ht="14.25" x14ac:dyDescent="0.2">
      <c r="A15" s="649"/>
      <c r="B15" s="313"/>
      <c r="C15" s="650"/>
      <c r="D15" s="105"/>
      <c r="E15" s="587"/>
      <c r="G15" s="28"/>
      <c r="H15" s="36"/>
      <c r="I15" s="29"/>
      <c r="J15" s="30"/>
      <c r="K15" s="37"/>
      <c r="L15" s="33"/>
      <c r="M15" s="38"/>
    </row>
    <row r="16" spans="1:13" ht="14.25" x14ac:dyDescent="0.2">
      <c r="A16" s="656"/>
      <c r="B16" s="313"/>
      <c r="C16" s="104"/>
      <c r="D16" s="105"/>
      <c r="E16" s="588"/>
      <c r="G16" s="28"/>
      <c r="H16" s="36"/>
      <c r="I16" s="29"/>
      <c r="J16" s="30"/>
      <c r="K16" s="37"/>
      <c r="L16" s="33"/>
      <c r="M16" s="32"/>
    </row>
    <row r="17" spans="1:13" ht="14.25" x14ac:dyDescent="0.2">
      <c r="A17" s="657"/>
      <c r="B17" s="313"/>
      <c r="C17" s="104"/>
      <c r="D17" s="105"/>
      <c r="E17" s="587"/>
      <c r="G17" s="36"/>
      <c r="H17" s="28"/>
      <c r="I17" s="29"/>
      <c r="J17" s="30"/>
      <c r="K17" s="40"/>
      <c r="L17" s="32"/>
      <c r="M17" s="38"/>
    </row>
    <row r="18" spans="1:13" ht="15" x14ac:dyDescent="0.2">
      <c r="A18" s="656"/>
      <c r="B18" s="102"/>
      <c r="C18" s="586"/>
      <c r="D18" s="105"/>
      <c r="E18" s="587"/>
      <c r="G18" s="43"/>
      <c r="H18" s="44"/>
      <c r="I18" s="45"/>
      <c r="J18" s="30"/>
      <c r="K18" s="40"/>
      <c r="L18" s="46"/>
      <c r="M18" s="38"/>
    </row>
    <row r="19" spans="1:13" ht="14.25" x14ac:dyDescent="0.2">
      <c r="A19" s="656"/>
      <c r="B19" s="102"/>
      <c r="C19" s="586"/>
      <c r="D19" s="105"/>
      <c r="E19" s="587"/>
      <c r="G19" s="36"/>
      <c r="H19" s="28"/>
      <c r="I19" s="29"/>
      <c r="J19" s="30"/>
      <c r="K19" s="40"/>
      <c r="L19" s="32"/>
      <c r="M19" s="47"/>
    </row>
    <row r="20" spans="1:13" ht="14.25" x14ac:dyDescent="0.2">
      <c r="A20" s="657"/>
      <c r="B20" s="110"/>
      <c r="C20" s="314"/>
      <c r="D20" s="105"/>
      <c r="E20" s="588"/>
      <c r="G20" s="28"/>
      <c r="H20" s="36"/>
      <c r="I20" s="29"/>
      <c r="J20" s="30"/>
      <c r="K20" s="40"/>
      <c r="L20" s="32"/>
    </row>
    <row r="21" spans="1:13" ht="14.25" x14ac:dyDescent="0.2">
      <c r="A21" s="34"/>
      <c r="B21" s="35"/>
      <c r="C21" s="41"/>
      <c r="D21" s="41"/>
      <c r="E21" s="42"/>
      <c r="G21" s="36"/>
      <c r="H21" s="28"/>
      <c r="I21" s="29"/>
      <c r="J21" s="30"/>
      <c r="K21" s="31"/>
      <c r="L21" s="38"/>
    </row>
    <row r="22" spans="1:13" ht="15" x14ac:dyDescent="0.2">
      <c r="A22" s="34"/>
      <c r="B22" s="35"/>
      <c r="C22" s="41"/>
      <c r="D22" s="41"/>
      <c r="E22" s="42"/>
      <c r="F22" s="36"/>
      <c r="G22" s="44"/>
      <c r="H22" s="43"/>
      <c r="I22" s="45"/>
      <c r="J22" s="30"/>
      <c r="K22" s="37"/>
      <c r="L22" s="46"/>
    </row>
    <row r="23" spans="1:13" ht="14.25" x14ac:dyDescent="0.2">
      <c r="A23" s="34"/>
      <c r="B23" s="35"/>
      <c r="C23" s="41"/>
      <c r="D23" s="41"/>
      <c r="E23" s="42"/>
      <c r="F23" s="36"/>
      <c r="G23" s="36"/>
      <c r="H23" s="28"/>
      <c r="I23" s="29"/>
      <c r="J23" s="30"/>
      <c r="K23" s="31"/>
      <c r="L23" s="38"/>
    </row>
    <row r="24" spans="1:13" ht="14.25" x14ac:dyDescent="0.2">
      <c r="A24" s="34"/>
      <c r="B24" s="35"/>
      <c r="C24" s="41"/>
      <c r="D24" s="41"/>
      <c r="E24" s="42"/>
      <c r="F24" s="28"/>
      <c r="G24" s="48"/>
      <c r="H24" s="1"/>
      <c r="I24" s="29"/>
      <c r="J24" s="30"/>
      <c r="K24" s="31"/>
      <c r="L24" s="33"/>
    </row>
    <row r="25" spans="1:13" ht="14.25" x14ac:dyDescent="0.2">
      <c r="A25" s="34"/>
      <c r="B25" s="35"/>
      <c r="C25" s="41"/>
      <c r="D25" s="41"/>
      <c r="E25" s="42"/>
      <c r="F25" s="49"/>
      <c r="G25" s="48"/>
      <c r="H25" s="1"/>
      <c r="I25" s="29"/>
      <c r="J25" s="30"/>
      <c r="K25" s="31"/>
      <c r="L25" s="33"/>
    </row>
    <row r="26" spans="1:13" ht="14.25" x14ac:dyDescent="0.2">
      <c r="A26" s="50"/>
      <c r="B26" s="51"/>
      <c r="C26" s="52"/>
      <c r="D26" s="41"/>
      <c r="E26" s="42"/>
      <c r="F26" s="36"/>
      <c r="G26" s="28"/>
      <c r="H26" s="29"/>
      <c r="I26" s="53"/>
      <c r="J26" s="54"/>
      <c r="K26" s="38"/>
      <c r="L26" s="47"/>
    </row>
    <row r="27" spans="1:13" ht="13.5" thickBot="1" x14ac:dyDescent="0.25">
      <c r="A27" s="55" t="s">
        <v>23</v>
      </c>
      <c r="B27" s="56"/>
      <c r="C27" s="56"/>
      <c r="D27" s="57" t="s">
        <v>24</v>
      </c>
      <c r="E27" s="58">
        <f>SUM(E15:E26)</f>
        <v>0</v>
      </c>
      <c r="G27" s="47"/>
      <c r="H27" s="47"/>
      <c r="I27" s="47"/>
      <c r="J27" s="47"/>
      <c r="K27" s="47"/>
      <c r="L27" s="47"/>
    </row>
    <row r="28" spans="1:13" ht="13.5" thickTop="1" x14ac:dyDescent="0.2">
      <c r="A28" s="17"/>
      <c r="B28" s="6"/>
      <c r="C28" s="6"/>
      <c r="D28" s="6"/>
      <c r="E28" s="18"/>
    </row>
    <row r="29" spans="1:13" ht="13.5" thickBot="1" x14ac:dyDescent="0.25">
      <c r="A29" s="17"/>
      <c r="B29" s="6"/>
      <c r="C29" s="6"/>
      <c r="D29" s="6"/>
      <c r="E29" s="18"/>
    </row>
    <row r="30" spans="1:13" ht="13.5" thickTop="1" x14ac:dyDescent="0.2">
      <c r="A30" s="21" t="s">
        <v>25</v>
      </c>
      <c r="B30" s="22"/>
      <c r="C30" s="22"/>
      <c r="D30" s="22"/>
      <c r="E30" s="23"/>
    </row>
    <row r="31" spans="1:13" x14ac:dyDescent="0.2">
      <c r="A31" s="321" t="s">
        <v>18</v>
      </c>
      <c r="B31" s="26" t="s">
        <v>26</v>
      </c>
      <c r="C31" s="26" t="s">
        <v>27</v>
      </c>
      <c r="D31" s="26" t="s">
        <v>21</v>
      </c>
      <c r="E31" s="27" t="s">
        <v>28</v>
      </c>
      <c r="G31" s="59"/>
      <c r="H31" s="60"/>
      <c r="I31" s="37"/>
      <c r="J31" s="37"/>
      <c r="K31" s="47"/>
    </row>
    <row r="32" spans="1:13" ht="14.25" x14ac:dyDescent="0.2">
      <c r="A32" s="656">
        <v>1</v>
      </c>
      <c r="B32" s="313">
        <v>42636</v>
      </c>
      <c r="C32" s="568" t="s">
        <v>704</v>
      </c>
      <c r="D32" s="106"/>
      <c r="E32" s="588">
        <v>100.01</v>
      </c>
      <c r="G32" s="28"/>
      <c r="H32" s="28"/>
      <c r="I32" s="292"/>
      <c r="J32" s="30"/>
      <c r="K32" s="31"/>
      <c r="L32" s="32"/>
    </row>
    <row r="33" spans="1:13" ht="14.25" x14ac:dyDescent="0.2">
      <c r="A33" s="656">
        <v>2</v>
      </c>
      <c r="B33" s="313">
        <v>42642</v>
      </c>
      <c r="C33" s="568" t="s">
        <v>638</v>
      </c>
      <c r="D33" s="105"/>
      <c r="E33" s="588">
        <v>217.01</v>
      </c>
      <c r="F33" s="47"/>
      <c r="G33" s="28"/>
      <c r="H33" s="28"/>
      <c r="I33" s="292"/>
      <c r="J33" s="30"/>
      <c r="K33" s="31"/>
      <c r="L33" s="32"/>
    </row>
    <row r="34" spans="1:13" ht="14.25" x14ac:dyDescent="0.2">
      <c r="A34" s="673">
        <v>3</v>
      </c>
      <c r="B34" s="313">
        <v>42642</v>
      </c>
      <c r="C34" s="686" t="s">
        <v>681</v>
      </c>
      <c r="D34" s="106"/>
      <c r="E34" s="588">
        <v>1700</v>
      </c>
      <c r="F34" s="36"/>
      <c r="G34" s="59"/>
      <c r="H34" s="60"/>
      <c r="I34" s="40"/>
      <c r="J34" s="40"/>
      <c r="K34" s="38"/>
      <c r="L34" s="47"/>
    </row>
    <row r="35" spans="1:13" ht="14.25" x14ac:dyDescent="0.2">
      <c r="A35" s="656">
        <v>4</v>
      </c>
      <c r="B35" s="313">
        <v>42642</v>
      </c>
      <c r="C35" s="686" t="s">
        <v>682</v>
      </c>
      <c r="D35" s="105"/>
      <c r="E35" s="588">
        <v>1210</v>
      </c>
      <c r="F35" s="47"/>
      <c r="G35" s="59"/>
      <c r="H35" s="60"/>
      <c r="I35" s="40"/>
      <c r="J35" s="40"/>
      <c r="K35" s="38"/>
    </row>
    <row r="36" spans="1:13" ht="14.25" x14ac:dyDescent="0.2">
      <c r="A36" s="656">
        <v>5</v>
      </c>
      <c r="B36" s="313">
        <v>42643</v>
      </c>
      <c r="C36" s="686" t="s">
        <v>699</v>
      </c>
      <c r="D36" s="105"/>
      <c r="E36" s="587">
        <v>970</v>
      </c>
      <c r="F36" s="36"/>
      <c r="G36" s="59"/>
      <c r="H36" s="64"/>
      <c r="I36" s="2"/>
      <c r="J36" s="59"/>
      <c r="K36" s="60"/>
      <c r="L36" s="31"/>
      <c r="M36" s="31"/>
    </row>
    <row r="37" spans="1:13" ht="14.25" x14ac:dyDescent="0.2">
      <c r="A37" s="673">
        <v>6</v>
      </c>
      <c r="B37" s="313">
        <v>42643</v>
      </c>
      <c r="C37" s="686" t="s">
        <v>700</v>
      </c>
      <c r="D37" s="561"/>
      <c r="E37" s="587">
        <v>1798</v>
      </c>
      <c r="F37" s="36"/>
      <c r="G37" s="59"/>
      <c r="H37" s="59"/>
      <c r="I37" s="60"/>
      <c r="J37" s="31"/>
      <c r="K37" s="31"/>
      <c r="L37" s="47"/>
    </row>
    <row r="38" spans="1:13" ht="14.25" x14ac:dyDescent="0.2">
      <c r="A38" s="656">
        <v>7</v>
      </c>
      <c r="B38" s="313">
        <v>42643</v>
      </c>
      <c r="C38" s="314" t="s">
        <v>701</v>
      </c>
      <c r="D38" s="105"/>
      <c r="E38" s="674">
        <v>1666</v>
      </c>
      <c r="F38" s="28"/>
      <c r="G38" s="59"/>
      <c r="H38" s="29"/>
      <c r="I38" s="60"/>
      <c r="J38" s="33"/>
      <c r="K38" s="38"/>
      <c r="L38" s="47"/>
      <c r="M38" s="47"/>
    </row>
    <row r="39" spans="1:13" ht="14.25" x14ac:dyDescent="0.2">
      <c r="A39" s="656">
        <v>8</v>
      </c>
      <c r="B39" s="313">
        <v>42643</v>
      </c>
      <c r="C39" s="586" t="s">
        <v>702</v>
      </c>
      <c r="D39" s="106"/>
      <c r="E39" s="587">
        <v>1268</v>
      </c>
      <c r="F39" s="49"/>
      <c r="G39" s="59"/>
      <c r="H39" s="65"/>
      <c r="I39" s="60"/>
      <c r="J39" s="66"/>
      <c r="K39" s="66"/>
      <c r="L39" s="67"/>
      <c r="M39" s="47"/>
    </row>
    <row r="40" spans="1:13" ht="14.25" x14ac:dyDescent="0.2">
      <c r="A40" s="61"/>
      <c r="B40" s="313"/>
      <c r="C40" s="650"/>
      <c r="D40" s="105"/>
      <c r="E40" s="588"/>
      <c r="F40" s="36"/>
      <c r="G40" s="59"/>
      <c r="H40" s="65"/>
      <c r="I40" s="60"/>
      <c r="J40" s="66"/>
      <c r="K40" s="66"/>
      <c r="L40" s="67"/>
      <c r="M40" s="47"/>
    </row>
    <row r="41" spans="1:13" ht="14.25" x14ac:dyDescent="0.2">
      <c r="A41" s="61"/>
      <c r="B41" s="313"/>
      <c r="C41" s="586"/>
      <c r="D41" s="106"/>
      <c r="E41" s="588"/>
      <c r="F41" s="36"/>
      <c r="G41" s="59"/>
      <c r="H41" s="59"/>
      <c r="I41" s="60"/>
      <c r="J41" s="31"/>
      <c r="K41" s="37"/>
      <c r="L41" s="67"/>
      <c r="M41" s="47"/>
    </row>
    <row r="42" spans="1:13" ht="14.25" x14ac:dyDescent="0.2">
      <c r="A42" s="61"/>
      <c r="B42" s="62"/>
      <c r="C42" s="568"/>
      <c r="D42" s="41"/>
      <c r="E42" s="39"/>
      <c r="F42" s="36"/>
      <c r="G42" s="59"/>
      <c r="H42" s="59"/>
      <c r="I42" s="60"/>
      <c r="J42" s="31"/>
      <c r="K42" s="37"/>
      <c r="L42" s="67"/>
      <c r="M42" s="47"/>
    </row>
    <row r="43" spans="1:13" ht="14.25" x14ac:dyDescent="0.2">
      <c r="A43" s="61"/>
      <c r="B43" s="62"/>
      <c r="C43" s="63"/>
      <c r="D43" s="41"/>
      <c r="E43" s="39"/>
      <c r="F43" s="36"/>
      <c r="G43" s="59"/>
      <c r="H43" s="59"/>
      <c r="I43" s="60"/>
      <c r="J43" s="37"/>
      <c r="K43" s="37"/>
      <c r="L43" s="67"/>
      <c r="M43" s="47"/>
    </row>
    <row r="44" spans="1:13" ht="14.25" x14ac:dyDescent="0.2">
      <c r="A44" s="61"/>
      <c r="B44" s="62"/>
      <c r="C44" s="63"/>
      <c r="D44" s="41"/>
      <c r="E44" s="39"/>
      <c r="F44" s="36"/>
      <c r="G44" s="59"/>
      <c r="H44" s="59"/>
      <c r="I44" s="60"/>
      <c r="J44" s="31"/>
      <c r="K44" s="31"/>
      <c r="L44" s="67"/>
      <c r="M44" s="47"/>
    </row>
    <row r="45" spans="1:13" ht="14.25" x14ac:dyDescent="0.2">
      <c r="A45" s="61"/>
      <c r="B45" s="62"/>
      <c r="C45" s="63"/>
      <c r="D45" s="41"/>
      <c r="E45" s="39"/>
      <c r="F45" s="36"/>
      <c r="G45" s="59"/>
      <c r="H45" s="59"/>
      <c r="I45" s="60"/>
      <c r="J45" s="31"/>
      <c r="K45" s="31"/>
      <c r="L45" s="67"/>
      <c r="M45" s="47"/>
    </row>
    <row r="46" spans="1:13" ht="14.25" x14ac:dyDescent="0.2">
      <c r="A46" s="61"/>
      <c r="B46" s="62"/>
      <c r="C46" s="63"/>
      <c r="D46" s="41"/>
      <c r="E46" s="39"/>
      <c r="F46" s="28"/>
      <c r="G46" s="59"/>
      <c r="H46" s="59"/>
      <c r="I46" s="60"/>
      <c r="J46" s="31"/>
      <c r="K46" s="31"/>
      <c r="L46" s="67"/>
    </row>
    <row r="47" spans="1:13" ht="15" thickBot="1" x14ac:dyDescent="0.25">
      <c r="A47" s="55" t="s">
        <v>29</v>
      </c>
      <c r="B47" s="56"/>
      <c r="C47" s="56"/>
      <c r="D47" s="57" t="s">
        <v>24</v>
      </c>
      <c r="E47" s="68">
        <f>SUM(E32:E46)</f>
        <v>8929.02</v>
      </c>
      <c r="F47" s="319"/>
      <c r="G47" s="36"/>
      <c r="H47" s="69"/>
      <c r="I47" s="70"/>
      <c r="J47" s="38"/>
      <c r="K47" s="71"/>
      <c r="L47" s="67"/>
    </row>
    <row r="48" spans="1:13" ht="15" thickTop="1" x14ac:dyDescent="0.2">
      <c r="A48" s="17"/>
      <c r="B48" s="6"/>
      <c r="C48" s="6"/>
      <c r="D48" s="6"/>
      <c r="E48" s="18"/>
      <c r="F48" s="47"/>
      <c r="G48" s="36"/>
      <c r="H48" s="59"/>
      <c r="I48" s="60"/>
      <c r="J48" s="40"/>
      <c r="K48" s="40"/>
      <c r="L48" s="67"/>
    </row>
    <row r="49" spans="1:12" ht="15" thickBot="1" x14ac:dyDescent="0.25">
      <c r="A49" s="72" t="s">
        <v>30</v>
      </c>
      <c r="B49" s="73"/>
      <c r="C49" s="73"/>
      <c r="D49" s="73"/>
      <c r="E49" s="74">
        <f>E12+E27-E47</f>
        <v>-8879.02</v>
      </c>
      <c r="F49" s="47"/>
      <c r="G49" s="526"/>
      <c r="H49" s="59"/>
      <c r="I49" s="60"/>
      <c r="J49" s="31"/>
      <c r="K49" s="37"/>
      <c r="L49" s="67"/>
    </row>
    <row r="50" spans="1:12" ht="14.25" x14ac:dyDescent="0.2">
      <c r="A50" s="6"/>
      <c r="B50" s="6"/>
      <c r="C50" s="6"/>
      <c r="D50" s="6"/>
      <c r="E50" s="75"/>
      <c r="F50" s="47"/>
      <c r="G50" s="28"/>
      <c r="H50" s="59"/>
      <c r="I50" s="60"/>
      <c r="J50" s="31"/>
      <c r="K50" s="37"/>
      <c r="L50" s="67"/>
    </row>
    <row r="51" spans="1:12" ht="14.25" x14ac:dyDescent="0.2">
      <c r="F51" s="3"/>
      <c r="G51" s="28"/>
      <c r="H51" s="36"/>
      <c r="I51" s="29"/>
      <c r="J51" s="53"/>
      <c r="K51" s="38"/>
      <c r="L51" s="67"/>
    </row>
    <row r="52" spans="1:12" x14ac:dyDescent="0.2">
      <c r="F52" s="3"/>
      <c r="L52" s="76"/>
    </row>
    <row r="53" spans="1:12" x14ac:dyDescent="0.2">
      <c r="A53" s="77"/>
      <c r="B53" s="77"/>
      <c r="C53" s="77"/>
      <c r="D53" s="77"/>
      <c r="E53" s="77"/>
    </row>
    <row r="54" spans="1:12" ht="24.75" customHeight="1" x14ac:dyDescent="0.2">
      <c r="A54" s="897" t="s">
        <v>31</v>
      </c>
      <c r="B54" s="898"/>
      <c r="D54" s="899" t="s">
        <v>11</v>
      </c>
      <c r="E54" s="899"/>
    </row>
  </sheetData>
  <mergeCells count="2">
    <mergeCell ref="A54:B54"/>
    <mergeCell ref="D54:E54"/>
  </mergeCells>
  <dataValidations count="1">
    <dataValidation type="textLength" operator="lessThanOrEqual" allowBlank="1" showInputMessage="1" showErrorMessage="1" errorTitle="caracter" error="máximo 49 caracteres" sqref="C20 C42 C40 C15:C17 C38 C32:C33">
      <formula1>49</formula1>
    </dataValidation>
  </dataValidations>
  <pageMargins left="0.70866141732283472" right="0.51181102362204722" top="0.51181102362204722" bottom="0.74803149606299213" header="0.51181102362204722" footer="0.51181102362204722"/>
  <pageSetup paperSize="9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M190"/>
  <sheetViews>
    <sheetView tabSelected="1" zoomScale="95" zoomScaleNormal="95" workbookViewId="0">
      <selection activeCell="D12" sqref="D12"/>
    </sheetView>
  </sheetViews>
  <sheetFormatPr defaultRowHeight="20.100000000000001" customHeight="1" x14ac:dyDescent="0.2"/>
  <cols>
    <col min="1" max="1" width="35.140625" style="530" customWidth="1"/>
    <col min="2" max="2" width="18.140625" style="465" customWidth="1"/>
    <col min="3" max="3" width="21.42578125" style="548" customWidth="1"/>
    <col min="4" max="4" width="20.140625" style="465" customWidth="1"/>
    <col min="5" max="5" width="15.140625" style="465" customWidth="1"/>
    <col min="6" max="6" width="11.5703125" style="465" customWidth="1"/>
    <col min="7" max="7" width="14" style="465" customWidth="1"/>
    <col min="8" max="8" width="24.28515625" style="465" customWidth="1"/>
    <col min="9" max="9" width="13.28515625" style="465" customWidth="1"/>
    <col min="10" max="10" width="14.5703125" style="465" customWidth="1"/>
    <col min="11" max="11" width="9" style="465" customWidth="1"/>
    <col min="12" max="12" width="12.42578125" style="465" customWidth="1"/>
    <col min="13" max="13" width="9.85546875" style="465" customWidth="1"/>
    <col min="14" max="16" width="9.140625" style="466"/>
    <col min="17" max="17" width="22.5703125" style="466" customWidth="1"/>
    <col min="18" max="18" width="17.85546875" style="466" customWidth="1"/>
    <col min="19" max="19" width="17.28515625" style="466" customWidth="1"/>
    <col min="20" max="16384" width="9.140625" style="466"/>
  </cols>
  <sheetData>
    <row r="2" spans="1:13" ht="20.100000000000001" customHeight="1" x14ac:dyDescent="0.2">
      <c r="A2" s="547" t="str">
        <f>'CONCILIAÇÃO BANCÁRIA'!A9</f>
        <v xml:space="preserve">MÊS REF.: </v>
      </c>
      <c r="B2" s="547">
        <f>'CONCILIAÇÃO BANCÁRIA'!B9</f>
        <v>42614</v>
      </c>
      <c r="C2" s="902" t="s">
        <v>473</v>
      </c>
      <c r="D2" s="902"/>
      <c r="E2" s="902"/>
      <c r="F2" s="902"/>
      <c r="G2" s="902"/>
      <c r="H2" s="902"/>
      <c r="I2" s="902"/>
      <c r="J2" s="902"/>
      <c r="K2" s="902"/>
      <c r="L2" s="902"/>
      <c r="M2" s="902"/>
    </row>
    <row r="4" spans="1:13" s="556" customFormat="1" ht="28.5" customHeight="1" x14ac:dyDescent="0.2">
      <c r="A4" s="531" t="s">
        <v>107</v>
      </c>
      <c r="B4" s="549" t="s">
        <v>136</v>
      </c>
      <c r="C4" s="549" t="s">
        <v>180</v>
      </c>
      <c r="D4" s="549" t="s">
        <v>137</v>
      </c>
      <c r="E4" s="552" t="s">
        <v>139</v>
      </c>
      <c r="F4" s="553" t="s">
        <v>106</v>
      </c>
      <c r="G4" s="553" t="s">
        <v>140</v>
      </c>
      <c r="H4" s="552" t="s">
        <v>141</v>
      </c>
      <c r="I4" s="553" t="s">
        <v>142</v>
      </c>
      <c r="J4" s="554" t="s">
        <v>143</v>
      </c>
      <c r="K4" s="555" t="s">
        <v>144</v>
      </c>
      <c r="L4" s="555" t="s">
        <v>145</v>
      </c>
      <c r="M4" s="549" t="s">
        <v>138</v>
      </c>
    </row>
    <row r="5" spans="1:13" ht="27" customHeight="1" x14ac:dyDescent="0.2">
      <c r="A5" s="618" t="s">
        <v>188</v>
      </c>
      <c r="B5" s="612" t="s">
        <v>189</v>
      </c>
      <c r="C5" s="612" t="s">
        <v>190</v>
      </c>
      <c r="D5" s="651" t="s">
        <v>129</v>
      </c>
      <c r="E5" s="405">
        <v>1063</v>
      </c>
      <c r="F5" s="593">
        <v>42614</v>
      </c>
      <c r="G5" s="593">
        <v>42614</v>
      </c>
      <c r="H5" s="397">
        <v>1767</v>
      </c>
      <c r="I5" s="593">
        <v>42632</v>
      </c>
      <c r="J5" s="615">
        <v>218</v>
      </c>
      <c r="K5" s="573"/>
      <c r="L5" s="534">
        <f>SUM(J5:K5)</f>
        <v>218</v>
      </c>
      <c r="M5" s="570"/>
    </row>
    <row r="6" spans="1:13" ht="27" customHeight="1" x14ac:dyDescent="0.2">
      <c r="A6" s="618" t="s">
        <v>601</v>
      </c>
      <c r="B6" s="612" t="s">
        <v>486</v>
      </c>
      <c r="C6" s="682" t="s">
        <v>240</v>
      </c>
      <c r="D6" s="683" t="s">
        <v>307</v>
      </c>
      <c r="E6" s="619">
        <v>42614</v>
      </c>
      <c r="F6" s="593">
        <v>42618</v>
      </c>
      <c r="G6" s="593">
        <v>42618</v>
      </c>
      <c r="H6" s="397" t="s">
        <v>602</v>
      </c>
      <c r="I6" s="593">
        <v>42618</v>
      </c>
      <c r="J6" s="615">
        <v>35.659999999999997</v>
      </c>
      <c r="K6" s="573"/>
      <c r="L6" s="904">
        <f>SUM(J6:K7)</f>
        <v>160.25</v>
      </c>
      <c r="M6" s="570"/>
    </row>
    <row r="7" spans="1:13" ht="27" customHeight="1" x14ac:dyDescent="0.2">
      <c r="A7" s="618" t="s">
        <v>601</v>
      </c>
      <c r="B7" s="612" t="s">
        <v>486</v>
      </c>
      <c r="C7" s="682" t="s">
        <v>240</v>
      </c>
      <c r="D7" s="683" t="s">
        <v>307</v>
      </c>
      <c r="E7" s="619">
        <v>42614</v>
      </c>
      <c r="F7" s="593">
        <v>42618</v>
      </c>
      <c r="G7" s="593">
        <v>42618</v>
      </c>
      <c r="H7" s="397" t="s">
        <v>602</v>
      </c>
      <c r="I7" s="593">
        <v>42618</v>
      </c>
      <c r="J7" s="615">
        <v>124.59</v>
      </c>
      <c r="K7" s="573"/>
      <c r="L7" s="909"/>
      <c r="M7" s="570"/>
    </row>
    <row r="8" spans="1:13" ht="27" customHeight="1" x14ac:dyDescent="0.2">
      <c r="A8" s="618" t="s">
        <v>604</v>
      </c>
      <c r="B8" s="612" t="s">
        <v>605</v>
      </c>
      <c r="C8" s="677" t="s">
        <v>240</v>
      </c>
      <c r="D8" s="678" t="s">
        <v>307</v>
      </c>
      <c r="E8" s="619">
        <v>42614</v>
      </c>
      <c r="F8" s="593">
        <v>42618</v>
      </c>
      <c r="G8" s="593">
        <v>42618</v>
      </c>
      <c r="H8" s="397" t="s">
        <v>606</v>
      </c>
      <c r="I8" s="593">
        <v>42618</v>
      </c>
      <c r="J8" s="615">
        <v>46.3</v>
      </c>
      <c r="K8" s="573"/>
      <c r="L8" s="909">
        <f>SUM(J8:J11)</f>
        <v>384.82000000000005</v>
      </c>
      <c r="M8" s="570"/>
    </row>
    <row r="9" spans="1:13" ht="27" customHeight="1" x14ac:dyDescent="0.2">
      <c r="A9" s="618" t="s">
        <v>604</v>
      </c>
      <c r="B9" s="612" t="s">
        <v>605</v>
      </c>
      <c r="C9" s="677" t="s">
        <v>434</v>
      </c>
      <c r="D9" s="678" t="s">
        <v>307</v>
      </c>
      <c r="E9" s="619">
        <v>42614</v>
      </c>
      <c r="F9" s="593">
        <v>42618</v>
      </c>
      <c r="G9" s="593">
        <v>42618</v>
      </c>
      <c r="H9" s="397" t="s">
        <v>606</v>
      </c>
      <c r="I9" s="593">
        <v>42618</v>
      </c>
      <c r="J9" s="615">
        <v>48.36</v>
      </c>
      <c r="K9" s="573"/>
      <c r="L9" s="909"/>
      <c r="M9" s="570"/>
    </row>
    <row r="10" spans="1:13" ht="27" customHeight="1" x14ac:dyDescent="0.2">
      <c r="A10" s="618" t="s">
        <v>604</v>
      </c>
      <c r="B10" s="612" t="s">
        <v>605</v>
      </c>
      <c r="C10" s="677" t="s">
        <v>435</v>
      </c>
      <c r="D10" s="678" t="s">
        <v>307</v>
      </c>
      <c r="E10" s="619">
        <v>42614</v>
      </c>
      <c r="F10" s="593">
        <v>42618</v>
      </c>
      <c r="G10" s="593">
        <v>42618</v>
      </c>
      <c r="H10" s="397" t="s">
        <v>606</v>
      </c>
      <c r="I10" s="593">
        <v>42618</v>
      </c>
      <c r="J10" s="615">
        <v>145.08000000000001</v>
      </c>
      <c r="K10" s="573"/>
      <c r="L10" s="909"/>
      <c r="M10" s="570"/>
    </row>
    <row r="11" spans="1:13" ht="27" customHeight="1" x14ac:dyDescent="0.2">
      <c r="A11" s="618" t="s">
        <v>604</v>
      </c>
      <c r="B11" s="612" t="s">
        <v>605</v>
      </c>
      <c r="C11" s="677" t="s">
        <v>239</v>
      </c>
      <c r="D11" s="678" t="s">
        <v>307</v>
      </c>
      <c r="E11" s="619">
        <v>42614</v>
      </c>
      <c r="F11" s="593">
        <v>42618</v>
      </c>
      <c r="G11" s="593">
        <v>42618</v>
      </c>
      <c r="H11" s="397" t="s">
        <v>606</v>
      </c>
      <c r="I11" s="593">
        <v>42618</v>
      </c>
      <c r="J11" s="615">
        <v>145.08000000000001</v>
      </c>
      <c r="K11" s="573"/>
      <c r="L11" s="905"/>
      <c r="M11" s="570"/>
    </row>
    <row r="12" spans="1:13" ht="32.25" customHeight="1" x14ac:dyDescent="0.2">
      <c r="A12" s="620" t="s">
        <v>512</v>
      </c>
      <c r="B12" s="533" t="s">
        <v>513</v>
      </c>
      <c r="C12" s="533" t="s">
        <v>226</v>
      </c>
      <c r="D12" s="533" t="s">
        <v>129</v>
      </c>
      <c r="E12" s="679">
        <v>124538</v>
      </c>
      <c r="F12" s="593">
        <v>42621</v>
      </c>
      <c r="G12" s="593">
        <v>42621</v>
      </c>
      <c r="H12" s="397">
        <v>1768</v>
      </c>
      <c r="I12" s="593"/>
      <c r="J12" s="615">
        <v>1515.6</v>
      </c>
      <c r="K12" s="573"/>
      <c r="L12" s="534">
        <f t="shared" ref="L12:L17" si="0">SUM(J12:K12)</f>
        <v>1515.6</v>
      </c>
      <c r="M12" s="570"/>
    </row>
    <row r="13" spans="1:13" ht="27" customHeight="1" x14ac:dyDescent="0.2">
      <c r="A13" s="620" t="s">
        <v>191</v>
      </c>
      <c r="B13" s="579" t="s">
        <v>192</v>
      </c>
      <c r="C13" s="579" t="s">
        <v>193</v>
      </c>
      <c r="D13" s="579" t="s">
        <v>194</v>
      </c>
      <c r="E13" s="619">
        <v>42583</v>
      </c>
      <c r="F13" s="593">
        <v>42608</v>
      </c>
      <c r="G13" s="593">
        <v>42622</v>
      </c>
      <c r="H13" s="397" t="s">
        <v>607</v>
      </c>
      <c r="I13" s="593">
        <v>42622</v>
      </c>
      <c r="J13" s="615">
        <v>180.17</v>
      </c>
      <c r="K13" s="573"/>
      <c r="L13" s="534">
        <f t="shared" si="0"/>
        <v>180.17</v>
      </c>
      <c r="M13" s="570"/>
    </row>
    <row r="14" spans="1:13" ht="27" customHeight="1" x14ac:dyDescent="0.2">
      <c r="A14" s="620" t="s">
        <v>191</v>
      </c>
      <c r="B14" s="579" t="s">
        <v>192</v>
      </c>
      <c r="C14" s="579" t="s">
        <v>193</v>
      </c>
      <c r="D14" s="579" t="s">
        <v>194</v>
      </c>
      <c r="E14" s="619">
        <v>42583</v>
      </c>
      <c r="F14" s="593">
        <v>42604</v>
      </c>
      <c r="G14" s="593">
        <v>42622</v>
      </c>
      <c r="H14" s="397" t="s">
        <v>608</v>
      </c>
      <c r="I14" s="593">
        <v>42622</v>
      </c>
      <c r="J14" s="615">
        <v>301.06</v>
      </c>
      <c r="K14" s="573"/>
      <c r="L14" s="534">
        <f t="shared" si="0"/>
        <v>301.06</v>
      </c>
      <c r="M14" s="570"/>
    </row>
    <row r="15" spans="1:13" ht="27" customHeight="1" x14ac:dyDescent="0.2">
      <c r="A15" s="620" t="s">
        <v>191</v>
      </c>
      <c r="B15" s="579" t="s">
        <v>192</v>
      </c>
      <c r="C15" s="579" t="s">
        <v>193</v>
      </c>
      <c r="D15" s="579" t="s">
        <v>194</v>
      </c>
      <c r="E15" s="619">
        <v>42583</v>
      </c>
      <c r="F15" s="593">
        <v>42605</v>
      </c>
      <c r="G15" s="593">
        <v>42622</v>
      </c>
      <c r="H15" s="397" t="s">
        <v>609</v>
      </c>
      <c r="I15" s="593">
        <v>42622</v>
      </c>
      <c r="J15" s="615">
        <v>384.18</v>
      </c>
      <c r="K15" s="573"/>
      <c r="L15" s="534">
        <f t="shared" si="0"/>
        <v>384.18</v>
      </c>
      <c r="M15" s="570"/>
    </row>
    <row r="16" spans="1:13" ht="27" customHeight="1" x14ac:dyDescent="0.2">
      <c r="A16" s="620" t="s">
        <v>191</v>
      </c>
      <c r="B16" s="579" t="s">
        <v>192</v>
      </c>
      <c r="C16" s="579" t="s">
        <v>193</v>
      </c>
      <c r="D16" s="579" t="s">
        <v>194</v>
      </c>
      <c r="E16" s="619">
        <v>42614</v>
      </c>
      <c r="F16" s="593">
        <v>42619</v>
      </c>
      <c r="G16" s="593">
        <v>42622</v>
      </c>
      <c r="H16" s="397" t="s">
        <v>610</v>
      </c>
      <c r="I16" s="593">
        <v>42622</v>
      </c>
      <c r="J16" s="615">
        <v>343.53</v>
      </c>
      <c r="K16" s="573"/>
      <c r="L16" s="534">
        <f t="shared" si="0"/>
        <v>343.53</v>
      </c>
      <c r="M16" s="570"/>
    </row>
    <row r="17" spans="1:13" ht="27" customHeight="1" x14ac:dyDescent="0.2">
      <c r="A17" s="620" t="s">
        <v>191</v>
      </c>
      <c r="B17" s="579" t="s">
        <v>192</v>
      </c>
      <c r="C17" s="579" t="s">
        <v>193</v>
      </c>
      <c r="D17" s="579" t="s">
        <v>194</v>
      </c>
      <c r="E17" s="619">
        <v>42614</v>
      </c>
      <c r="F17" s="593">
        <v>42619</v>
      </c>
      <c r="G17" s="593">
        <v>42622</v>
      </c>
      <c r="H17" s="397" t="s">
        <v>611</v>
      </c>
      <c r="I17" s="593">
        <v>42622</v>
      </c>
      <c r="J17" s="615">
        <v>418.69</v>
      </c>
      <c r="K17" s="573"/>
      <c r="L17" s="534">
        <f t="shared" si="0"/>
        <v>418.69</v>
      </c>
      <c r="M17" s="570"/>
    </row>
    <row r="18" spans="1:13" ht="27" customHeight="1" x14ac:dyDescent="0.2">
      <c r="A18" s="532" t="s">
        <v>508</v>
      </c>
      <c r="B18" s="533" t="s">
        <v>509</v>
      </c>
      <c r="C18" s="533" t="s">
        <v>178</v>
      </c>
      <c r="D18" s="533" t="s">
        <v>129</v>
      </c>
      <c r="E18" s="621">
        <v>201615</v>
      </c>
      <c r="F18" s="593">
        <v>42620</v>
      </c>
      <c r="G18" s="593">
        <v>42622</v>
      </c>
      <c r="H18" s="397" t="s">
        <v>612</v>
      </c>
      <c r="I18" s="593">
        <v>42622</v>
      </c>
      <c r="J18" s="615">
        <v>4500</v>
      </c>
      <c r="K18" s="573"/>
      <c r="L18" s="534">
        <f t="shared" ref="L18:L23" si="1">SUM(J18:K18)</f>
        <v>4500</v>
      </c>
      <c r="M18" s="570"/>
    </row>
    <row r="19" spans="1:13" ht="27" customHeight="1" x14ac:dyDescent="0.2">
      <c r="A19" s="643" t="s">
        <v>507</v>
      </c>
      <c r="B19" s="644" t="s">
        <v>256</v>
      </c>
      <c r="C19" s="661" t="s">
        <v>456</v>
      </c>
      <c r="D19" s="646" t="s">
        <v>129</v>
      </c>
      <c r="E19" s="621">
        <v>678</v>
      </c>
      <c r="F19" s="593">
        <v>42621</v>
      </c>
      <c r="G19" s="593">
        <v>42622</v>
      </c>
      <c r="H19" s="397" t="s">
        <v>613</v>
      </c>
      <c r="I19" s="593">
        <v>42622</v>
      </c>
      <c r="J19" s="615">
        <v>901.04</v>
      </c>
      <c r="K19" s="573"/>
      <c r="L19" s="904">
        <f>SUM(J19:K21)</f>
        <v>1746.24</v>
      </c>
      <c r="M19" s="570"/>
    </row>
    <row r="20" spans="1:13" ht="27" customHeight="1" x14ac:dyDescent="0.2">
      <c r="A20" s="643" t="s">
        <v>507</v>
      </c>
      <c r="B20" s="644" t="s">
        <v>256</v>
      </c>
      <c r="C20" s="675" t="s">
        <v>227</v>
      </c>
      <c r="D20" s="646" t="s">
        <v>129</v>
      </c>
      <c r="E20" s="621">
        <v>678</v>
      </c>
      <c r="F20" s="593">
        <v>42621</v>
      </c>
      <c r="G20" s="593">
        <v>42622</v>
      </c>
      <c r="H20" s="397" t="s">
        <v>613</v>
      </c>
      <c r="I20" s="593">
        <v>42622</v>
      </c>
      <c r="J20" s="615">
        <v>770.2</v>
      </c>
      <c r="K20" s="573"/>
      <c r="L20" s="909"/>
      <c r="M20" s="570"/>
    </row>
    <row r="21" spans="1:13" ht="27" customHeight="1" x14ac:dyDescent="0.2">
      <c r="A21" s="643" t="s">
        <v>507</v>
      </c>
      <c r="B21" s="644" t="s">
        <v>256</v>
      </c>
      <c r="C21" s="661" t="s">
        <v>226</v>
      </c>
      <c r="D21" s="646" t="s">
        <v>129</v>
      </c>
      <c r="E21" s="621">
        <v>678</v>
      </c>
      <c r="F21" s="593">
        <v>42621</v>
      </c>
      <c r="G21" s="593">
        <v>42622</v>
      </c>
      <c r="H21" s="397" t="s">
        <v>613</v>
      </c>
      <c r="I21" s="593">
        <v>42622</v>
      </c>
      <c r="J21" s="615">
        <v>75</v>
      </c>
      <c r="K21" s="573"/>
      <c r="L21" s="905"/>
      <c r="M21" s="570"/>
    </row>
    <row r="22" spans="1:13" ht="27" customHeight="1" x14ac:dyDescent="0.2">
      <c r="A22" s="532" t="s">
        <v>181</v>
      </c>
      <c r="B22" s="533" t="s">
        <v>182</v>
      </c>
      <c r="C22" s="533" t="s">
        <v>183</v>
      </c>
      <c r="D22" s="533" t="s">
        <v>184</v>
      </c>
      <c r="E22" s="666">
        <v>42614</v>
      </c>
      <c r="F22" s="593">
        <v>42622</v>
      </c>
      <c r="G22" s="593">
        <v>42622</v>
      </c>
      <c r="H22" s="397" t="s">
        <v>614</v>
      </c>
      <c r="I22" s="593">
        <v>42622</v>
      </c>
      <c r="J22" s="615">
        <v>153.6</v>
      </c>
      <c r="K22" s="573"/>
      <c r="L22" s="534">
        <f t="shared" si="1"/>
        <v>153.6</v>
      </c>
      <c r="M22" s="570"/>
    </row>
    <row r="23" spans="1:13" ht="27" customHeight="1" x14ac:dyDescent="0.2">
      <c r="A23" s="620" t="s">
        <v>195</v>
      </c>
      <c r="B23" s="533" t="s">
        <v>196</v>
      </c>
      <c r="C23" s="533" t="s">
        <v>197</v>
      </c>
      <c r="D23" s="533" t="s">
        <v>184</v>
      </c>
      <c r="E23" s="660">
        <v>42583</v>
      </c>
      <c r="F23" s="593">
        <v>42606</v>
      </c>
      <c r="G23" s="593">
        <v>42622</v>
      </c>
      <c r="H23" s="397" t="s">
        <v>615</v>
      </c>
      <c r="I23" s="593">
        <v>42622</v>
      </c>
      <c r="J23" s="615">
        <v>207.72</v>
      </c>
      <c r="K23" s="573"/>
      <c r="L23" s="534">
        <f t="shared" si="1"/>
        <v>207.72</v>
      </c>
      <c r="M23" s="570"/>
    </row>
    <row r="24" spans="1:13" ht="27" customHeight="1" x14ac:dyDescent="0.2">
      <c r="A24" s="620" t="s">
        <v>195</v>
      </c>
      <c r="B24" s="533" t="s">
        <v>196</v>
      </c>
      <c r="C24" s="533" t="s">
        <v>197</v>
      </c>
      <c r="D24" s="533" t="s">
        <v>184</v>
      </c>
      <c r="E24" s="642">
        <v>42583</v>
      </c>
      <c r="F24" s="593">
        <v>42608</v>
      </c>
      <c r="G24" s="593">
        <v>42622</v>
      </c>
      <c r="H24" s="397" t="s">
        <v>616</v>
      </c>
      <c r="I24" s="593">
        <v>42622</v>
      </c>
      <c r="J24" s="615">
        <v>201.53</v>
      </c>
      <c r="K24" s="573"/>
      <c r="L24" s="534">
        <f>SUM(J24:K24)</f>
        <v>201.53</v>
      </c>
      <c r="M24" s="570"/>
    </row>
    <row r="25" spans="1:13" ht="27" customHeight="1" x14ac:dyDescent="0.2">
      <c r="A25" s="620" t="s">
        <v>195</v>
      </c>
      <c r="B25" s="533" t="s">
        <v>196</v>
      </c>
      <c r="C25" s="533" t="s">
        <v>197</v>
      </c>
      <c r="D25" s="533" t="s">
        <v>184</v>
      </c>
      <c r="E25" s="642">
        <v>42583</v>
      </c>
      <c r="F25" s="593">
        <v>42608</v>
      </c>
      <c r="G25" s="593">
        <v>42622</v>
      </c>
      <c r="H25" s="397" t="s">
        <v>617</v>
      </c>
      <c r="I25" s="593">
        <v>42622</v>
      </c>
      <c r="J25" s="615">
        <v>318.5</v>
      </c>
      <c r="K25" s="573"/>
      <c r="L25" s="534">
        <f>SUM(J25:K25)</f>
        <v>318.5</v>
      </c>
      <c r="M25" s="570"/>
    </row>
    <row r="26" spans="1:13" ht="27" customHeight="1" x14ac:dyDescent="0.2">
      <c r="A26" s="620" t="s">
        <v>195</v>
      </c>
      <c r="B26" s="533" t="s">
        <v>196</v>
      </c>
      <c r="C26" s="533" t="s">
        <v>197</v>
      </c>
      <c r="D26" s="533" t="s">
        <v>184</v>
      </c>
      <c r="E26" s="642">
        <v>42583</v>
      </c>
      <c r="F26" s="593">
        <v>42618</v>
      </c>
      <c r="G26" s="593">
        <v>42622</v>
      </c>
      <c r="H26" s="397" t="s">
        <v>618</v>
      </c>
      <c r="I26" s="593">
        <v>42622</v>
      </c>
      <c r="J26" s="615">
        <v>533.96</v>
      </c>
      <c r="K26" s="573"/>
      <c r="L26" s="676">
        <f>SUM(J26:K27)</f>
        <v>728</v>
      </c>
      <c r="M26" s="570"/>
    </row>
    <row r="27" spans="1:13" ht="27" customHeight="1" x14ac:dyDescent="0.2">
      <c r="A27" s="620" t="s">
        <v>195</v>
      </c>
      <c r="B27" s="533" t="s">
        <v>196</v>
      </c>
      <c r="C27" s="533" t="s">
        <v>197</v>
      </c>
      <c r="D27" s="533" t="s">
        <v>184</v>
      </c>
      <c r="E27" s="642">
        <v>42583</v>
      </c>
      <c r="F27" s="593">
        <v>42606</v>
      </c>
      <c r="G27" s="593">
        <v>42622</v>
      </c>
      <c r="H27" s="397" t="s">
        <v>619</v>
      </c>
      <c r="I27" s="593">
        <v>42622</v>
      </c>
      <c r="J27" s="615">
        <v>194.04</v>
      </c>
      <c r="K27" s="573"/>
      <c r="L27" s="676">
        <f>SUM(J27:K28)</f>
        <v>414.03999999999996</v>
      </c>
      <c r="M27" s="570"/>
    </row>
    <row r="28" spans="1:13" ht="27" customHeight="1" x14ac:dyDescent="0.2">
      <c r="A28" s="652" t="s">
        <v>188</v>
      </c>
      <c r="B28" s="653" t="s">
        <v>189</v>
      </c>
      <c r="C28" s="654" t="s">
        <v>190</v>
      </c>
      <c r="D28" s="623" t="s">
        <v>129</v>
      </c>
      <c r="E28" s="680">
        <v>1182</v>
      </c>
      <c r="F28" s="593">
        <v>42625</v>
      </c>
      <c r="G28" s="593">
        <v>42625</v>
      </c>
      <c r="H28" s="397">
        <v>1769</v>
      </c>
      <c r="I28" s="593"/>
      <c r="J28" s="615">
        <v>220</v>
      </c>
      <c r="K28" s="573"/>
      <c r="L28" s="534">
        <f t="shared" ref="L28:L29" si="2">SUM(J28:K28)</f>
        <v>220</v>
      </c>
      <c r="M28" s="570"/>
    </row>
    <row r="29" spans="1:13" ht="27" customHeight="1" x14ac:dyDescent="0.2">
      <c r="A29" s="667" t="s">
        <v>620</v>
      </c>
      <c r="B29" s="651" t="s">
        <v>621</v>
      </c>
      <c r="C29" s="333" t="s">
        <v>622</v>
      </c>
      <c r="D29" s="634" t="s">
        <v>129</v>
      </c>
      <c r="E29" s="680">
        <v>2016188</v>
      </c>
      <c r="F29" s="593">
        <v>42626</v>
      </c>
      <c r="G29" s="593">
        <v>42632</v>
      </c>
      <c r="H29" s="397" t="s">
        <v>623</v>
      </c>
      <c r="I29" s="593">
        <v>42632</v>
      </c>
      <c r="J29" s="615">
        <v>110</v>
      </c>
      <c r="K29" s="573"/>
      <c r="L29" s="534">
        <f t="shared" si="2"/>
        <v>110</v>
      </c>
      <c r="M29" s="570"/>
    </row>
    <row r="30" spans="1:13" ht="27" customHeight="1" x14ac:dyDescent="0.2">
      <c r="A30" s="667" t="s">
        <v>625</v>
      </c>
      <c r="B30" s="651" t="s">
        <v>626</v>
      </c>
      <c r="C30" s="333" t="s">
        <v>624</v>
      </c>
      <c r="D30" s="634" t="s">
        <v>129</v>
      </c>
      <c r="E30" s="680">
        <v>550</v>
      </c>
      <c r="F30" s="593">
        <v>42626</v>
      </c>
      <c r="G30" s="593">
        <v>42632</v>
      </c>
      <c r="H30" s="397" t="s">
        <v>627</v>
      </c>
      <c r="I30" s="593">
        <v>42632</v>
      </c>
      <c r="J30" s="615">
        <v>465</v>
      </c>
      <c r="K30" s="573"/>
      <c r="L30" s="676">
        <f>SUM(J30:K32)</f>
        <v>1635</v>
      </c>
      <c r="M30" s="570"/>
    </row>
    <row r="31" spans="1:13" ht="27" customHeight="1" x14ac:dyDescent="0.2">
      <c r="A31" s="667" t="s">
        <v>625</v>
      </c>
      <c r="B31" s="651" t="s">
        <v>626</v>
      </c>
      <c r="C31" s="333" t="s">
        <v>624</v>
      </c>
      <c r="D31" s="634" t="s">
        <v>129</v>
      </c>
      <c r="E31" s="680">
        <v>551</v>
      </c>
      <c r="F31" s="593">
        <v>42626</v>
      </c>
      <c r="G31" s="593">
        <v>42632</v>
      </c>
      <c r="H31" s="397" t="s">
        <v>628</v>
      </c>
      <c r="I31" s="593">
        <v>42632</v>
      </c>
      <c r="J31" s="615">
        <v>825</v>
      </c>
      <c r="K31" s="573"/>
      <c r="L31" s="676">
        <f t="shared" ref="L31:L32" si="3">SUM(J31:K33)</f>
        <v>1351.52</v>
      </c>
      <c r="M31" s="570"/>
    </row>
    <row r="32" spans="1:13" ht="27" customHeight="1" x14ac:dyDescent="0.2">
      <c r="A32" s="667" t="s">
        <v>620</v>
      </c>
      <c r="B32" s="651" t="s">
        <v>621</v>
      </c>
      <c r="C32" s="333" t="s">
        <v>622</v>
      </c>
      <c r="D32" s="634" t="s">
        <v>129</v>
      </c>
      <c r="E32" s="680">
        <v>2016187</v>
      </c>
      <c r="F32" s="593">
        <v>42626</v>
      </c>
      <c r="G32" s="593">
        <v>42632</v>
      </c>
      <c r="H32" s="397" t="s">
        <v>629</v>
      </c>
      <c r="I32" s="593">
        <v>42632</v>
      </c>
      <c r="J32" s="615">
        <v>345</v>
      </c>
      <c r="K32" s="573"/>
      <c r="L32" s="676">
        <f t="shared" si="3"/>
        <v>4998.5599999999995</v>
      </c>
      <c r="M32" s="570"/>
    </row>
    <row r="33" spans="1:13" s="618" customFormat="1" ht="27" customHeight="1" x14ac:dyDescent="0.2">
      <c r="A33" s="652" t="s">
        <v>188</v>
      </c>
      <c r="B33" s="653" t="s">
        <v>189</v>
      </c>
      <c r="C33" s="654" t="s">
        <v>190</v>
      </c>
      <c r="D33" s="623" t="s">
        <v>129</v>
      </c>
      <c r="E33" s="680">
        <v>1225</v>
      </c>
      <c r="F33" s="593">
        <v>42632</v>
      </c>
      <c r="G33" s="593">
        <v>42632</v>
      </c>
      <c r="H33" s="397">
        <v>1770</v>
      </c>
      <c r="I33" s="593"/>
      <c r="J33" s="615">
        <v>181.52</v>
      </c>
      <c r="K33" s="616"/>
      <c r="L33" s="534">
        <f t="shared" ref="L33:L38" si="4">SUM(J33:K33)</f>
        <v>181.52</v>
      </c>
    </row>
    <row r="34" spans="1:13" s="618" customFormat="1" ht="27" customHeight="1" x14ac:dyDescent="0.2">
      <c r="A34" s="532" t="s">
        <v>554</v>
      </c>
      <c r="B34" s="625" t="s">
        <v>555</v>
      </c>
      <c r="C34" s="533" t="s">
        <v>240</v>
      </c>
      <c r="D34" s="533" t="s">
        <v>249</v>
      </c>
      <c r="E34" s="681">
        <v>42583</v>
      </c>
      <c r="F34" s="593">
        <v>42613</v>
      </c>
      <c r="G34" s="593">
        <v>42633</v>
      </c>
      <c r="H34" s="397" t="s">
        <v>630</v>
      </c>
      <c r="I34" s="593">
        <v>42633</v>
      </c>
      <c r="J34" s="615">
        <v>4472.04</v>
      </c>
      <c r="K34" s="616"/>
      <c r="L34" s="534">
        <f t="shared" si="4"/>
        <v>4472.04</v>
      </c>
    </row>
    <row r="35" spans="1:13" s="618" customFormat="1" ht="27" customHeight="1" x14ac:dyDescent="0.2">
      <c r="A35" s="532" t="s">
        <v>556</v>
      </c>
      <c r="B35" s="625" t="s">
        <v>557</v>
      </c>
      <c r="C35" s="625" t="s">
        <v>252</v>
      </c>
      <c r="D35" s="533" t="s">
        <v>631</v>
      </c>
      <c r="E35" s="681">
        <v>42583</v>
      </c>
      <c r="F35" s="593">
        <v>42613</v>
      </c>
      <c r="G35" s="593">
        <v>42633</v>
      </c>
      <c r="H35" s="397" t="s">
        <v>632</v>
      </c>
      <c r="I35" s="593">
        <v>42633</v>
      </c>
      <c r="J35" s="615">
        <v>482.99</v>
      </c>
      <c r="K35" s="616"/>
      <c r="L35" s="534">
        <f t="shared" si="4"/>
        <v>482.99</v>
      </c>
    </row>
    <row r="36" spans="1:13" s="618" customFormat="1" ht="27" customHeight="1" x14ac:dyDescent="0.2">
      <c r="A36" s="532" t="s">
        <v>556</v>
      </c>
      <c r="B36" s="625" t="s">
        <v>557</v>
      </c>
      <c r="C36" s="625" t="s">
        <v>240</v>
      </c>
      <c r="D36" s="533" t="s">
        <v>633</v>
      </c>
      <c r="E36" s="681">
        <v>42583</v>
      </c>
      <c r="F36" s="593">
        <v>42613</v>
      </c>
      <c r="G36" s="593">
        <v>42633</v>
      </c>
      <c r="H36" s="397" t="s">
        <v>634</v>
      </c>
      <c r="I36" s="593">
        <v>42633</v>
      </c>
      <c r="J36" s="615">
        <v>57.18</v>
      </c>
      <c r="K36" s="616"/>
      <c r="L36" s="534">
        <f t="shared" si="4"/>
        <v>57.18</v>
      </c>
    </row>
    <row r="37" spans="1:13" s="618" customFormat="1" ht="27" customHeight="1" x14ac:dyDescent="0.2">
      <c r="A37" s="532" t="s">
        <v>556</v>
      </c>
      <c r="B37" s="625" t="s">
        <v>557</v>
      </c>
      <c r="C37" s="625" t="s">
        <v>240</v>
      </c>
      <c r="D37" s="533" t="s">
        <v>635</v>
      </c>
      <c r="E37" s="681">
        <v>42583</v>
      </c>
      <c r="F37" s="593">
        <v>42613</v>
      </c>
      <c r="G37" s="593">
        <v>42633</v>
      </c>
      <c r="H37" s="397" t="s">
        <v>636</v>
      </c>
      <c r="I37" s="593">
        <v>42633</v>
      </c>
      <c r="J37" s="615">
        <v>253.01</v>
      </c>
      <c r="K37" s="616"/>
      <c r="L37" s="534">
        <f t="shared" si="4"/>
        <v>253.01</v>
      </c>
    </row>
    <row r="38" spans="1:13" s="618" customFormat="1" ht="27" customHeight="1" x14ac:dyDescent="0.2">
      <c r="A38" s="620" t="s">
        <v>243</v>
      </c>
      <c r="B38" s="579" t="s">
        <v>244</v>
      </c>
      <c r="C38" s="675" t="s">
        <v>227</v>
      </c>
      <c r="D38" s="533" t="s">
        <v>129</v>
      </c>
      <c r="E38" s="621">
        <v>93407</v>
      </c>
      <c r="F38" s="593">
        <v>42623</v>
      </c>
      <c r="G38" s="593">
        <v>42633</v>
      </c>
      <c r="H38" s="397" t="s">
        <v>637</v>
      </c>
      <c r="I38" s="593">
        <v>42633</v>
      </c>
      <c r="J38" s="615">
        <v>760.32</v>
      </c>
      <c r="K38" s="616"/>
      <c r="L38" s="534">
        <f t="shared" si="4"/>
        <v>760.32</v>
      </c>
    </row>
    <row r="39" spans="1:13" s="618" customFormat="1" ht="27" customHeight="1" x14ac:dyDescent="0.2">
      <c r="A39" s="652" t="s">
        <v>188</v>
      </c>
      <c r="B39" s="653" t="s">
        <v>189</v>
      </c>
      <c r="C39" s="654" t="s">
        <v>190</v>
      </c>
      <c r="D39" s="623" t="s">
        <v>129</v>
      </c>
      <c r="E39" s="680">
        <v>1243</v>
      </c>
      <c r="F39" s="593"/>
      <c r="G39" s="593">
        <v>42636</v>
      </c>
      <c r="H39" s="397">
        <v>1772</v>
      </c>
      <c r="I39" s="593"/>
      <c r="J39" s="662">
        <v>217.01</v>
      </c>
      <c r="K39" s="616"/>
      <c r="L39" s="534">
        <f t="shared" ref="L39:L84" si="5">SUM(J39:K39)</f>
        <v>217.01</v>
      </c>
      <c r="M39" s="617"/>
    </row>
    <row r="40" spans="1:13" s="618" customFormat="1" ht="27" customHeight="1" x14ac:dyDescent="0.2">
      <c r="A40" s="667" t="s">
        <v>689</v>
      </c>
      <c r="B40" s="651" t="s">
        <v>690</v>
      </c>
      <c r="C40" s="533" t="s">
        <v>510</v>
      </c>
      <c r="D40" s="634" t="s">
        <v>129</v>
      </c>
      <c r="E40" s="669">
        <v>20165</v>
      </c>
      <c r="F40" s="593">
        <v>42636</v>
      </c>
      <c r="G40" s="593">
        <v>42636</v>
      </c>
      <c r="H40" s="397" t="s">
        <v>691</v>
      </c>
      <c r="I40" s="593">
        <v>42636</v>
      </c>
      <c r="J40" s="662">
        <v>950</v>
      </c>
      <c r="K40" s="616"/>
      <c r="L40" s="615">
        <f t="shared" si="5"/>
        <v>950</v>
      </c>
      <c r="M40" s="664">
        <v>414.86</v>
      </c>
    </row>
    <row r="41" spans="1:13" s="618" customFormat="1" ht="27" customHeight="1" x14ac:dyDescent="0.2">
      <c r="A41" s="667" t="s">
        <v>476</v>
      </c>
      <c r="B41" s="651" t="s">
        <v>570</v>
      </c>
      <c r="C41" s="333" t="s">
        <v>329</v>
      </c>
      <c r="D41" s="634" t="s">
        <v>184</v>
      </c>
      <c r="E41" s="666" t="s">
        <v>692</v>
      </c>
      <c r="F41" s="593"/>
      <c r="G41" s="593">
        <v>42636</v>
      </c>
      <c r="H41" s="397" t="s">
        <v>693</v>
      </c>
      <c r="I41" s="593">
        <v>42636</v>
      </c>
      <c r="J41" s="662">
        <v>63.08</v>
      </c>
      <c r="K41" s="616"/>
      <c r="L41" s="534">
        <f t="shared" si="5"/>
        <v>63.08</v>
      </c>
      <c r="M41" s="617"/>
    </row>
    <row r="42" spans="1:13" s="618" customFormat="1" ht="27" customHeight="1" x14ac:dyDescent="0.2">
      <c r="A42" s="578" t="s">
        <v>243</v>
      </c>
      <c r="B42" s="579" t="s">
        <v>535</v>
      </c>
      <c r="C42" s="684" t="s">
        <v>695</v>
      </c>
      <c r="D42" s="622" t="s">
        <v>129</v>
      </c>
      <c r="E42" s="621">
        <v>93750</v>
      </c>
      <c r="F42" s="593">
        <v>42632</v>
      </c>
      <c r="G42" s="593">
        <v>42636</v>
      </c>
      <c r="H42" s="397" t="s">
        <v>694</v>
      </c>
      <c r="I42" s="593">
        <v>42636</v>
      </c>
      <c r="J42" s="662">
        <v>1159</v>
      </c>
      <c r="K42" s="616"/>
      <c r="L42" s="534">
        <f t="shared" si="5"/>
        <v>1159</v>
      </c>
      <c r="M42" s="617"/>
    </row>
    <row r="43" spans="1:13" s="618" customFormat="1" ht="27" customHeight="1" x14ac:dyDescent="0.2">
      <c r="A43" s="667" t="s">
        <v>547</v>
      </c>
      <c r="B43" s="651" t="s">
        <v>536</v>
      </c>
      <c r="C43" s="333" t="s">
        <v>329</v>
      </c>
      <c r="D43" s="634" t="s">
        <v>184</v>
      </c>
      <c r="E43" s="666">
        <v>42614</v>
      </c>
      <c r="F43" s="593">
        <v>42622</v>
      </c>
      <c r="G43" s="593">
        <v>42636</v>
      </c>
      <c r="H43" s="397" t="s">
        <v>558</v>
      </c>
      <c r="I43" s="593">
        <v>42636</v>
      </c>
      <c r="J43" s="663">
        <v>423.34</v>
      </c>
      <c r="K43" s="616"/>
      <c r="L43" s="534">
        <f t="shared" si="5"/>
        <v>423.34</v>
      </c>
      <c r="M43" s="617"/>
    </row>
    <row r="44" spans="1:13" s="618" customFormat="1" ht="27" customHeight="1" x14ac:dyDescent="0.2">
      <c r="A44" s="652" t="s">
        <v>198</v>
      </c>
      <c r="B44" s="653" t="s">
        <v>200</v>
      </c>
      <c r="C44" s="654" t="s">
        <v>199</v>
      </c>
      <c r="D44" s="623" t="s">
        <v>261</v>
      </c>
      <c r="E44" s="666">
        <v>42614</v>
      </c>
      <c r="F44" s="593">
        <v>42639</v>
      </c>
      <c r="G44" s="593">
        <v>42639</v>
      </c>
      <c r="H44" s="397" t="s">
        <v>696</v>
      </c>
      <c r="I44" s="593">
        <v>42639</v>
      </c>
      <c r="J44" s="615">
        <v>25.3</v>
      </c>
      <c r="K44" s="616"/>
      <c r="L44" s="534">
        <f t="shared" si="5"/>
        <v>25.3</v>
      </c>
      <c r="M44" s="617"/>
    </row>
    <row r="45" spans="1:13" s="618" customFormat="1" ht="27" customHeight="1" x14ac:dyDescent="0.2">
      <c r="A45" s="532" t="s">
        <v>697</v>
      </c>
      <c r="B45" s="625" t="s">
        <v>698</v>
      </c>
      <c r="C45" s="658" t="s">
        <v>559</v>
      </c>
      <c r="D45" s="622" t="s">
        <v>129</v>
      </c>
      <c r="E45" s="621">
        <v>9872</v>
      </c>
      <c r="F45" s="593">
        <v>42639</v>
      </c>
      <c r="G45" s="593">
        <v>42640</v>
      </c>
      <c r="H45" s="397" t="s">
        <v>705</v>
      </c>
      <c r="I45" s="593">
        <v>42640</v>
      </c>
      <c r="J45" s="615">
        <v>155</v>
      </c>
      <c r="K45" s="616"/>
      <c r="L45" s="534">
        <f t="shared" si="5"/>
        <v>155</v>
      </c>
      <c r="M45" s="617"/>
    </row>
    <row r="46" spans="1:13" s="618" customFormat="1" ht="27" customHeight="1" x14ac:dyDescent="0.2">
      <c r="A46" s="332" t="s">
        <v>550</v>
      </c>
      <c r="B46" s="333" t="s">
        <v>246</v>
      </c>
      <c r="C46" s="333" t="s">
        <v>205</v>
      </c>
      <c r="D46" s="333" t="s">
        <v>184</v>
      </c>
      <c r="E46" s="666">
        <v>42614</v>
      </c>
      <c r="F46" s="629">
        <v>42641</v>
      </c>
      <c r="G46" s="629">
        <v>42641</v>
      </c>
      <c r="H46" s="397">
        <v>1773</v>
      </c>
      <c r="I46" s="593"/>
      <c r="J46" s="615">
        <v>1700</v>
      </c>
      <c r="K46" s="616"/>
      <c r="L46" s="534">
        <f t="shared" si="5"/>
        <v>1700</v>
      </c>
      <c r="M46" s="617"/>
    </row>
    <row r="47" spans="1:13" s="618" customFormat="1" ht="27" customHeight="1" x14ac:dyDescent="0.2">
      <c r="A47" s="332" t="s">
        <v>549</v>
      </c>
      <c r="B47" s="333" t="s">
        <v>260</v>
      </c>
      <c r="C47" s="336" t="s">
        <v>205</v>
      </c>
      <c r="D47" s="634" t="s">
        <v>184</v>
      </c>
      <c r="E47" s="666">
        <v>42614</v>
      </c>
      <c r="F47" s="629">
        <v>42641</v>
      </c>
      <c r="G47" s="629">
        <v>42641</v>
      </c>
      <c r="H47" s="397">
        <v>1774</v>
      </c>
      <c r="I47" s="593"/>
      <c r="J47" s="615">
        <v>1210</v>
      </c>
      <c r="K47" s="616"/>
      <c r="L47" s="534">
        <f t="shared" si="5"/>
        <v>1210</v>
      </c>
      <c r="M47" s="617"/>
    </row>
    <row r="48" spans="1:13" s="618" customFormat="1" ht="27" customHeight="1" x14ac:dyDescent="0.2">
      <c r="A48" s="590" t="s">
        <v>561</v>
      </c>
      <c r="B48" s="591" t="s">
        <v>207</v>
      </c>
      <c r="C48" s="333" t="s">
        <v>205</v>
      </c>
      <c r="D48" s="333" t="s">
        <v>184</v>
      </c>
      <c r="E48" s="666">
        <v>42614</v>
      </c>
      <c r="F48" s="629">
        <v>42642</v>
      </c>
      <c r="G48" s="629">
        <v>42643</v>
      </c>
      <c r="H48" s="397" t="s">
        <v>706</v>
      </c>
      <c r="I48" s="593">
        <v>42643</v>
      </c>
      <c r="J48" s="615">
        <v>1688</v>
      </c>
      <c r="K48" s="581"/>
      <c r="L48" s="534">
        <f t="shared" si="5"/>
        <v>1688</v>
      </c>
      <c r="M48" s="617"/>
    </row>
    <row r="49" spans="1:13" s="618" customFormat="1" ht="27" customHeight="1" x14ac:dyDescent="0.2">
      <c r="A49" s="332" t="s">
        <v>551</v>
      </c>
      <c r="B49" s="333" t="s">
        <v>204</v>
      </c>
      <c r="C49" s="333" t="s">
        <v>205</v>
      </c>
      <c r="D49" s="634" t="s">
        <v>184</v>
      </c>
      <c r="E49" s="666">
        <v>42614</v>
      </c>
      <c r="F49" s="629">
        <v>42642</v>
      </c>
      <c r="G49" s="629">
        <v>42643</v>
      </c>
      <c r="H49" s="397" t="s">
        <v>707</v>
      </c>
      <c r="I49" s="593">
        <v>42643</v>
      </c>
      <c r="J49" s="615">
        <v>975</v>
      </c>
      <c r="K49" s="581">
        <v>3.2</v>
      </c>
      <c r="L49" s="534">
        <f t="shared" si="5"/>
        <v>978.2</v>
      </c>
      <c r="M49" s="617"/>
    </row>
    <row r="50" spans="1:13" s="618" customFormat="1" ht="27" customHeight="1" x14ac:dyDescent="0.2">
      <c r="A50" s="332" t="s">
        <v>551</v>
      </c>
      <c r="B50" s="333" t="s">
        <v>204</v>
      </c>
      <c r="C50" s="333" t="s">
        <v>205</v>
      </c>
      <c r="D50" s="634" t="s">
        <v>184</v>
      </c>
      <c r="E50" s="666">
        <v>42614</v>
      </c>
      <c r="F50" s="629">
        <v>42642</v>
      </c>
      <c r="G50" s="629">
        <v>42643</v>
      </c>
      <c r="H50" s="397" t="s">
        <v>708</v>
      </c>
      <c r="I50" s="593">
        <v>42643</v>
      </c>
      <c r="J50" s="615">
        <v>940</v>
      </c>
      <c r="K50" s="616">
        <v>3.2</v>
      </c>
      <c r="L50" s="534">
        <f t="shared" si="5"/>
        <v>943.2</v>
      </c>
      <c r="M50" s="617"/>
    </row>
    <row r="51" spans="1:13" s="618" customFormat="1" ht="27" customHeight="1" x14ac:dyDescent="0.2">
      <c r="A51" s="620" t="s">
        <v>243</v>
      </c>
      <c r="B51" s="579" t="s">
        <v>535</v>
      </c>
      <c r="C51" s="672" t="s">
        <v>226</v>
      </c>
      <c r="D51" s="533" t="s">
        <v>129</v>
      </c>
      <c r="E51" s="679">
        <v>292254</v>
      </c>
      <c r="F51" s="593">
        <v>42633</v>
      </c>
      <c r="G51" s="593">
        <v>42643</v>
      </c>
      <c r="H51" s="397" t="s">
        <v>709</v>
      </c>
      <c r="I51" s="593">
        <v>42643</v>
      </c>
      <c r="J51" s="615">
        <v>295.44</v>
      </c>
      <c r="K51" s="616"/>
      <c r="L51" s="904">
        <f>(J51+J52)</f>
        <v>616.79</v>
      </c>
      <c r="M51" s="617"/>
    </row>
    <row r="52" spans="1:13" s="618" customFormat="1" ht="27" customHeight="1" x14ac:dyDescent="0.2">
      <c r="A52" s="620" t="s">
        <v>243</v>
      </c>
      <c r="B52" s="579" t="s">
        <v>535</v>
      </c>
      <c r="C52" s="670" t="s">
        <v>450</v>
      </c>
      <c r="D52" s="533" t="s">
        <v>129</v>
      </c>
      <c r="E52" s="679">
        <v>292254</v>
      </c>
      <c r="F52" s="593">
        <v>42633</v>
      </c>
      <c r="G52" s="593">
        <v>42643</v>
      </c>
      <c r="H52" s="397" t="s">
        <v>709</v>
      </c>
      <c r="I52" s="593">
        <v>42643</v>
      </c>
      <c r="J52" s="615">
        <v>321.35000000000002</v>
      </c>
      <c r="K52" s="616"/>
      <c r="L52" s="909"/>
      <c r="M52" s="617"/>
    </row>
    <row r="53" spans="1:13" s="618" customFormat="1" ht="27" customHeight="1" x14ac:dyDescent="0.2">
      <c r="A53" s="578" t="s">
        <v>710</v>
      </c>
      <c r="B53" s="579" t="s">
        <v>711</v>
      </c>
      <c r="C53" s="658" t="s">
        <v>559</v>
      </c>
      <c r="D53" s="622" t="s">
        <v>129</v>
      </c>
      <c r="E53" s="687">
        <v>22239</v>
      </c>
      <c r="F53" s="593">
        <v>42633</v>
      </c>
      <c r="G53" s="593">
        <v>42643</v>
      </c>
      <c r="H53" s="397" t="s">
        <v>712</v>
      </c>
      <c r="I53" s="593">
        <v>42643</v>
      </c>
      <c r="J53" s="615">
        <v>5393.8</v>
      </c>
      <c r="K53" s="616">
        <v>14.7</v>
      </c>
      <c r="L53" s="534">
        <f t="shared" si="5"/>
        <v>5408.5</v>
      </c>
      <c r="M53" s="617"/>
    </row>
    <row r="54" spans="1:13" s="618" customFormat="1" ht="27" customHeight="1" x14ac:dyDescent="0.2">
      <c r="A54" s="620" t="s">
        <v>243</v>
      </c>
      <c r="B54" s="579" t="s">
        <v>535</v>
      </c>
      <c r="C54" s="645" t="s">
        <v>227</v>
      </c>
      <c r="D54" s="533" t="s">
        <v>129</v>
      </c>
      <c r="E54" s="679">
        <v>291308</v>
      </c>
      <c r="F54" s="593">
        <v>42622</v>
      </c>
      <c r="G54" s="593">
        <v>42643</v>
      </c>
      <c r="H54" s="397" t="s">
        <v>713</v>
      </c>
      <c r="I54" s="593">
        <v>42643</v>
      </c>
      <c r="J54" s="615">
        <v>1359.66</v>
      </c>
      <c r="K54" s="616"/>
      <c r="L54" s="904">
        <f>SUM(J54:J55)</f>
        <v>1485.49</v>
      </c>
      <c r="M54" s="617"/>
    </row>
    <row r="55" spans="1:13" s="618" customFormat="1" ht="27" customHeight="1" x14ac:dyDescent="0.2">
      <c r="A55" s="620" t="s">
        <v>243</v>
      </c>
      <c r="B55" s="579" t="s">
        <v>535</v>
      </c>
      <c r="C55" s="672" t="s">
        <v>226</v>
      </c>
      <c r="D55" s="533" t="s">
        <v>129</v>
      </c>
      <c r="E55" s="679">
        <v>291308</v>
      </c>
      <c r="F55" s="593">
        <v>42622</v>
      </c>
      <c r="G55" s="593">
        <v>42643</v>
      </c>
      <c r="H55" s="397" t="s">
        <v>713</v>
      </c>
      <c r="I55" s="593">
        <v>42643</v>
      </c>
      <c r="J55" s="615">
        <v>125.83</v>
      </c>
      <c r="K55" s="616"/>
      <c r="L55" s="905"/>
      <c r="M55" s="617"/>
    </row>
    <row r="56" spans="1:13" s="618" customFormat="1" ht="27" customHeight="1" x14ac:dyDescent="0.2">
      <c r="A56" s="620" t="s">
        <v>243</v>
      </c>
      <c r="B56" s="579" t="s">
        <v>535</v>
      </c>
      <c r="C56" s="645" t="s">
        <v>227</v>
      </c>
      <c r="D56" s="533" t="s">
        <v>129</v>
      </c>
      <c r="E56" s="679">
        <v>292351</v>
      </c>
      <c r="F56" s="593">
        <v>42634</v>
      </c>
      <c r="G56" s="593">
        <v>42643</v>
      </c>
      <c r="H56" s="397" t="s">
        <v>714</v>
      </c>
      <c r="I56" s="593">
        <v>42643</v>
      </c>
      <c r="J56" s="615">
        <v>179.5</v>
      </c>
      <c r="K56" s="616"/>
      <c r="L56" s="534">
        <f t="shared" si="5"/>
        <v>179.5</v>
      </c>
      <c r="M56" s="617"/>
    </row>
    <row r="57" spans="1:13" s="618" customFormat="1" ht="27" customHeight="1" x14ac:dyDescent="0.2">
      <c r="A57" s="620" t="s">
        <v>243</v>
      </c>
      <c r="B57" s="579" t="s">
        <v>535</v>
      </c>
      <c r="C57" s="645" t="s">
        <v>227</v>
      </c>
      <c r="D57" s="533" t="s">
        <v>129</v>
      </c>
      <c r="E57" s="679">
        <v>292568</v>
      </c>
      <c r="F57" s="593">
        <v>42636</v>
      </c>
      <c r="G57" s="593">
        <v>42643</v>
      </c>
      <c r="H57" s="397" t="s">
        <v>715</v>
      </c>
      <c r="I57" s="593">
        <v>42643</v>
      </c>
      <c r="J57" s="615">
        <v>244.25</v>
      </c>
      <c r="K57" s="616"/>
      <c r="L57" s="534">
        <f t="shared" si="5"/>
        <v>244.25</v>
      </c>
      <c r="M57" s="617"/>
    </row>
    <row r="58" spans="1:13" s="618" customFormat="1" ht="27" customHeight="1" x14ac:dyDescent="0.2">
      <c r="A58" s="618" t="s">
        <v>716</v>
      </c>
      <c r="B58" s="618" t="s">
        <v>717</v>
      </c>
      <c r="C58" s="658" t="s">
        <v>559</v>
      </c>
      <c r="D58" s="533" t="s">
        <v>129</v>
      </c>
      <c r="E58" s="679">
        <v>690842</v>
      </c>
      <c r="F58" s="593">
        <v>42639</v>
      </c>
      <c r="G58" s="593">
        <v>42643</v>
      </c>
      <c r="H58" s="397" t="s">
        <v>718</v>
      </c>
      <c r="I58" s="593">
        <v>42643</v>
      </c>
      <c r="J58" s="615">
        <v>517.17999999999995</v>
      </c>
      <c r="K58" s="616">
        <v>20</v>
      </c>
      <c r="L58" s="534">
        <f t="shared" si="5"/>
        <v>537.17999999999995</v>
      </c>
      <c r="M58" s="617"/>
    </row>
    <row r="59" spans="1:13" s="618" customFormat="1" ht="27" customHeight="1" x14ac:dyDescent="0.2">
      <c r="A59" s="532" t="s">
        <v>181</v>
      </c>
      <c r="B59" s="533" t="s">
        <v>182</v>
      </c>
      <c r="C59" s="533" t="s">
        <v>183</v>
      </c>
      <c r="D59" s="533" t="s">
        <v>184</v>
      </c>
      <c r="E59" s="681">
        <v>42614</v>
      </c>
      <c r="F59" s="593">
        <v>42643</v>
      </c>
      <c r="G59" s="593">
        <v>42643</v>
      </c>
      <c r="H59" s="397" t="s">
        <v>741</v>
      </c>
      <c r="I59" s="593">
        <v>42643</v>
      </c>
      <c r="J59" s="615">
        <v>268.8</v>
      </c>
      <c r="K59" s="616"/>
      <c r="L59" s="534">
        <f t="shared" si="5"/>
        <v>268.8</v>
      </c>
      <c r="M59" s="617"/>
    </row>
    <row r="60" spans="1:13" s="618" customFormat="1" ht="27" customHeight="1" x14ac:dyDescent="0.2">
      <c r="A60" s="532" t="s">
        <v>181</v>
      </c>
      <c r="B60" s="533" t="s">
        <v>182</v>
      </c>
      <c r="C60" s="533" t="s">
        <v>183</v>
      </c>
      <c r="D60" s="533" t="s">
        <v>184</v>
      </c>
      <c r="E60" s="681">
        <v>42614</v>
      </c>
      <c r="F60" s="593">
        <v>42643</v>
      </c>
      <c r="G60" s="593">
        <v>42643</v>
      </c>
      <c r="H60" s="397" t="s">
        <v>742</v>
      </c>
      <c r="I60" s="593">
        <v>42643</v>
      </c>
      <c r="J60" s="615">
        <v>118.4</v>
      </c>
      <c r="K60" s="616"/>
      <c r="L60" s="534">
        <f t="shared" si="5"/>
        <v>118.4</v>
      </c>
      <c r="M60" s="617"/>
    </row>
    <row r="61" spans="1:13" s="618" customFormat="1" ht="27" customHeight="1" x14ac:dyDescent="0.2">
      <c r="A61" s="598" t="s">
        <v>181</v>
      </c>
      <c r="B61" s="599" t="s">
        <v>182</v>
      </c>
      <c r="C61" s="599" t="s">
        <v>183</v>
      </c>
      <c r="D61" s="599" t="s">
        <v>184</v>
      </c>
      <c r="E61" s="699">
        <v>42614</v>
      </c>
      <c r="F61" s="595"/>
      <c r="G61" s="595"/>
      <c r="H61" s="596" t="s">
        <v>740</v>
      </c>
      <c r="I61" s="595"/>
      <c r="J61" s="690">
        <v>0</v>
      </c>
      <c r="K61" s="616"/>
      <c r="L61" s="534">
        <f t="shared" si="5"/>
        <v>0</v>
      </c>
      <c r="M61" s="617"/>
    </row>
    <row r="62" spans="1:13" s="618" customFormat="1" ht="27" customHeight="1" x14ac:dyDescent="0.2">
      <c r="A62" s="590" t="s">
        <v>262</v>
      </c>
      <c r="B62" s="591" t="s">
        <v>263</v>
      </c>
      <c r="C62" s="589" t="s">
        <v>240</v>
      </c>
      <c r="D62" s="636" t="s">
        <v>307</v>
      </c>
      <c r="E62" s="681">
        <v>42614</v>
      </c>
      <c r="F62" s="629">
        <v>42642</v>
      </c>
      <c r="G62" s="629">
        <v>42643</v>
      </c>
      <c r="H62" s="397" t="s">
        <v>720</v>
      </c>
      <c r="I62" s="593">
        <v>42643</v>
      </c>
      <c r="J62" s="615">
        <v>904</v>
      </c>
      <c r="K62" s="616"/>
      <c r="L62" s="534">
        <f t="shared" si="5"/>
        <v>904</v>
      </c>
      <c r="M62" s="617"/>
    </row>
    <row r="63" spans="1:13" ht="27" customHeight="1" x14ac:dyDescent="0.2">
      <c r="A63" s="590" t="s">
        <v>477</v>
      </c>
      <c r="B63" s="591" t="s">
        <v>478</v>
      </c>
      <c r="C63" s="589" t="s">
        <v>240</v>
      </c>
      <c r="D63" s="636" t="s">
        <v>307</v>
      </c>
      <c r="E63" s="681">
        <v>42614</v>
      </c>
      <c r="F63" s="629">
        <v>42642</v>
      </c>
      <c r="G63" s="629">
        <v>42643</v>
      </c>
      <c r="H63" s="397" t="s">
        <v>721</v>
      </c>
      <c r="I63" s="593">
        <v>42643</v>
      </c>
      <c r="J63" s="615">
        <v>2410</v>
      </c>
      <c r="K63" s="581"/>
      <c r="L63" s="665">
        <f t="shared" si="5"/>
        <v>2410</v>
      </c>
      <c r="M63" s="903"/>
    </row>
    <row r="64" spans="1:13" ht="27" customHeight="1" x14ac:dyDescent="0.2">
      <c r="A64" s="532" t="s">
        <v>493</v>
      </c>
      <c r="B64" s="378" t="s">
        <v>523</v>
      </c>
      <c r="C64" s="336" t="s">
        <v>240</v>
      </c>
      <c r="D64" s="636" t="s">
        <v>307</v>
      </c>
      <c r="E64" s="681">
        <v>42614</v>
      </c>
      <c r="F64" s="629">
        <v>42642</v>
      </c>
      <c r="G64" s="629">
        <v>42643</v>
      </c>
      <c r="H64" s="397" t="s">
        <v>722</v>
      </c>
      <c r="I64" s="593">
        <v>42643</v>
      </c>
      <c r="J64" s="615">
        <v>1232</v>
      </c>
      <c r="K64" s="581"/>
      <c r="L64" s="668">
        <f t="shared" si="5"/>
        <v>1232</v>
      </c>
      <c r="M64" s="903"/>
    </row>
    <row r="65" spans="1:13" ht="27" customHeight="1" x14ac:dyDescent="0.2">
      <c r="A65" s="532" t="s">
        <v>516</v>
      </c>
      <c r="B65" s="533" t="s">
        <v>517</v>
      </c>
      <c r="C65" s="336" t="s">
        <v>240</v>
      </c>
      <c r="D65" s="636" t="s">
        <v>307</v>
      </c>
      <c r="E65" s="681">
        <v>42614</v>
      </c>
      <c r="F65" s="629">
        <v>42642</v>
      </c>
      <c r="G65" s="629">
        <v>42643</v>
      </c>
      <c r="H65" s="397">
        <v>1778</v>
      </c>
      <c r="I65" s="593">
        <v>42643</v>
      </c>
      <c r="J65" s="615">
        <v>1268</v>
      </c>
      <c r="K65" s="581"/>
      <c r="L65" s="668">
        <f t="shared" si="5"/>
        <v>1268</v>
      </c>
      <c r="M65" s="903"/>
    </row>
    <row r="66" spans="1:13" ht="27" customHeight="1" x14ac:dyDescent="0.2">
      <c r="A66" s="590" t="s">
        <v>489</v>
      </c>
      <c r="B66" s="591" t="s">
        <v>490</v>
      </c>
      <c r="C66" s="635" t="s">
        <v>240</v>
      </c>
      <c r="D66" s="636" t="s">
        <v>307</v>
      </c>
      <c r="E66" s="681">
        <v>42614</v>
      </c>
      <c r="F66" s="629">
        <v>42642</v>
      </c>
      <c r="G66" s="629">
        <v>42643</v>
      </c>
      <c r="H66" s="397" t="s">
        <v>723</v>
      </c>
      <c r="I66" s="593">
        <v>42643</v>
      </c>
      <c r="J66" s="615">
        <v>1799</v>
      </c>
      <c r="K66" s="581"/>
      <c r="L66" s="668">
        <f t="shared" si="5"/>
        <v>1799</v>
      </c>
      <c r="M66" s="903"/>
    </row>
    <row r="67" spans="1:13" ht="27" customHeight="1" x14ac:dyDescent="0.2">
      <c r="A67" s="590" t="s">
        <v>481</v>
      </c>
      <c r="B67" s="591" t="s">
        <v>482</v>
      </c>
      <c r="C67" s="589" t="s">
        <v>240</v>
      </c>
      <c r="D67" s="636" t="s">
        <v>307</v>
      </c>
      <c r="E67" s="681">
        <v>42614</v>
      </c>
      <c r="F67" s="629">
        <v>42642</v>
      </c>
      <c r="G67" s="629">
        <v>42643</v>
      </c>
      <c r="H67" s="397" t="s">
        <v>724</v>
      </c>
      <c r="I67" s="593">
        <v>42643</v>
      </c>
      <c r="J67" s="615">
        <v>874</v>
      </c>
      <c r="K67" s="581"/>
      <c r="L67" s="668">
        <f t="shared" si="5"/>
        <v>874</v>
      </c>
      <c r="M67" s="903"/>
    </row>
    <row r="68" spans="1:13" ht="27" customHeight="1" x14ac:dyDescent="0.2">
      <c r="A68" s="590" t="s">
        <v>518</v>
      </c>
      <c r="B68" s="591" t="s">
        <v>488</v>
      </c>
      <c r="C68" s="589" t="s">
        <v>240</v>
      </c>
      <c r="D68" s="636" t="s">
        <v>307</v>
      </c>
      <c r="E68" s="681">
        <v>42614</v>
      </c>
      <c r="F68" s="629">
        <v>42642</v>
      </c>
      <c r="G68" s="629">
        <v>42643</v>
      </c>
      <c r="H68" s="397" t="s">
        <v>725</v>
      </c>
      <c r="I68" s="593">
        <v>42643</v>
      </c>
      <c r="J68" s="615">
        <v>1232</v>
      </c>
      <c r="K68" s="581"/>
      <c r="L68" s="668">
        <f t="shared" si="5"/>
        <v>1232</v>
      </c>
      <c r="M68" s="903"/>
    </row>
    <row r="69" spans="1:13" ht="27" customHeight="1" x14ac:dyDescent="0.2">
      <c r="A69" s="590" t="s">
        <v>568</v>
      </c>
      <c r="B69" s="591" t="s">
        <v>569</v>
      </c>
      <c r="C69" s="635" t="s">
        <v>240</v>
      </c>
      <c r="D69" s="636" t="s">
        <v>307</v>
      </c>
      <c r="E69" s="681">
        <v>42614</v>
      </c>
      <c r="F69" s="629">
        <v>42642</v>
      </c>
      <c r="G69" s="629">
        <v>42643</v>
      </c>
      <c r="H69" s="397">
        <v>1775</v>
      </c>
      <c r="I69" s="593">
        <v>42643</v>
      </c>
      <c r="J69" s="615">
        <v>970</v>
      </c>
      <c r="K69" s="581"/>
      <c r="L69" s="668">
        <f t="shared" si="5"/>
        <v>970</v>
      </c>
      <c r="M69" s="903"/>
    </row>
    <row r="70" spans="1:13" ht="27" customHeight="1" x14ac:dyDescent="0.2">
      <c r="A70" s="590" t="s">
        <v>271</v>
      </c>
      <c r="B70" s="591" t="s">
        <v>272</v>
      </c>
      <c r="C70" s="589" t="s">
        <v>240</v>
      </c>
      <c r="D70" s="636" t="s">
        <v>307</v>
      </c>
      <c r="E70" s="681">
        <v>42614</v>
      </c>
      <c r="F70" s="629">
        <v>42642</v>
      </c>
      <c r="G70" s="629">
        <v>42643</v>
      </c>
      <c r="H70" s="397" t="s">
        <v>726</v>
      </c>
      <c r="I70" s="593">
        <v>42643</v>
      </c>
      <c r="J70" s="615">
        <v>886</v>
      </c>
      <c r="K70" s="581"/>
      <c r="L70" s="668">
        <f t="shared" si="5"/>
        <v>886</v>
      </c>
      <c r="M70" s="903"/>
    </row>
    <row r="71" spans="1:13" ht="27" customHeight="1" x14ac:dyDescent="0.2">
      <c r="A71" s="590" t="s">
        <v>293</v>
      </c>
      <c r="B71" s="591" t="s">
        <v>294</v>
      </c>
      <c r="C71" s="635" t="s">
        <v>240</v>
      </c>
      <c r="D71" s="636" t="s">
        <v>307</v>
      </c>
      <c r="E71" s="681">
        <v>42614</v>
      </c>
      <c r="F71" s="629">
        <v>42642</v>
      </c>
      <c r="G71" s="629">
        <v>42643</v>
      </c>
      <c r="H71" s="397" t="s">
        <v>727</v>
      </c>
      <c r="I71" s="593">
        <v>42643</v>
      </c>
      <c r="J71" s="615">
        <v>1232</v>
      </c>
      <c r="K71" s="581"/>
      <c r="L71" s="668">
        <f t="shared" si="5"/>
        <v>1232</v>
      </c>
      <c r="M71" s="903"/>
    </row>
    <row r="72" spans="1:13" ht="27" customHeight="1" x14ac:dyDescent="0.2">
      <c r="A72" s="590" t="s">
        <v>291</v>
      </c>
      <c r="B72" s="591" t="s">
        <v>292</v>
      </c>
      <c r="C72" s="589" t="s">
        <v>240</v>
      </c>
      <c r="D72" s="636" t="s">
        <v>307</v>
      </c>
      <c r="E72" s="681">
        <v>42614</v>
      </c>
      <c r="F72" s="629">
        <v>42642</v>
      </c>
      <c r="G72" s="629">
        <v>42643</v>
      </c>
      <c r="H72" s="397" t="s">
        <v>728</v>
      </c>
      <c r="I72" s="593">
        <v>42643</v>
      </c>
      <c r="J72" s="615">
        <v>1809</v>
      </c>
      <c r="K72" s="581"/>
      <c r="L72" s="668">
        <f t="shared" si="5"/>
        <v>1809</v>
      </c>
      <c r="M72" s="903"/>
    </row>
    <row r="73" spans="1:13" ht="27" customHeight="1" x14ac:dyDescent="0.2">
      <c r="A73" s="590" t="s">
        <v>566</v>
      </c>
      <c r="B73" s="591" t="s">
        <v>567</v>
      </c>
      <c r="C73" s="589" t="s">
        <v>240</v>
      </c>
      <c r="D73" s="636" t="s">
        <v>307</v>
      </c>
      <c r="E73" s="681">
        <v>42614</v>
      </c>
      <c r="F73" s="629">
        <v>42642</v>
      </c>
      <c r="G73" s="629">
        <v>42643</v>
      </c>
      <c r="H73" s="397" t="s">
        <v>729</v>
      </c>
      <c r="I73" s="593">
        <v>42643</v>
      </c>
      <c r="J73" s="615">
        <v>1232</v>
      </c>
      <c r="K73" s="581"/>
      <c r="L73" s="668">
        <f t="shared" si="5"/>
        <v>1232</v>
      </c>
      <c r="M73" s="903"/>
    </row>
    <row r="74" spans="1:13" ht="27" customHeight="1" x14ac:dyDescent="0.2">
      <c r="A74" s="590" t="s">
        <v>519</v>
      </c>
      <c r="B74" s="591" t="s">
        <v>522</v>
      </c>
      <c r="C74" s="589" t="s">
        <v>240</v>
      </c>
      <c r="D74" s="636" t="s">
        <v>307</v>
      </c>
      <c r="E74" s="681">
        <v>42614</v>
      </c>
      <c r="F74" s="629">
        <v>42642</v>
      </c>
      <c r="G74" s="629">
        <v>42643</v>
      </c>
      <c r="H74" s="397" t="s">
        <v>731</v>
      </c>
      <c r="I74" s="593">
        <v>42643</v>
      </c>
      <c r="J74" s="615">
        <v>1198</v>
      </c>
      <c r="K74" s="581"/>
      <c r="L74" s="668">
        <f t="shared" si="5"/>
        <v>1198</v>
      </c>
      <c r="M74" s="903"/>
    </row>
    <row r="75" spans="1:13" ht="27" customHeight="1" x14ac:dyDescent="0.2">
      <c r="A75" s="590" t="s">
        <v>273</v>
      </c>
      <c r="B75" s="591" t="s">
        <v>274</v>
      </c>
      <c r="C75" s="589" t="s">
        <v>240</v>
      </c>
      <c r="D75" s="636" t="s">
        <v>307</v>
      </c>
      <c r="E75" s="681">
        <v>42614</v>
      </c>
      <c r="F75" s="629">
        <v>42642</v>
      </c>
      <c r="G75" s="629">
        <v>42643</v>
      </c>
      <c r="H75" s="397" t="s">
        <v>730</v>
      </c>
      <c r="I75" s="593">
        <v>42643</v>
      </c>
      <c r="J75" s="615">
        <v>1682</v>
      </c>
      <c r="K75" s="581"/>
      <c r="L75" s="668">
        <f t="shared" si="5"/>
        <v>1682</v>
      </c>
      <c r="M75" s="903"/>
    </row>
    <row r="76" spans="1:13" ht="27" customHeight="1" x14ac:dyDescent="0.2">
      <c r="A76" s="590" t="s">
        <v>277</v>
      </c>
      <c r="B76" s="591" t="s">
        <v>278</v>
      </c>
      <c r="C76" s="589" t="s">
        <v>240</v>
      </c>
      <c r="D76" s="636" t="s">
        <v>307</v>
      </c>
      <c r="E76" s="681">
        <v>42614</v>
      </c>
      <c r="F76" s="629">
        <v>42642</v>
      </c>
      <c r="G76" s="629">
        <v>42643</v>
      </c>
      <c r="H76" s="397" t="s">
        <v>732</v>
      </c>
      <c r="I76" s="593">
        <v>42643</v>
      </c>
      <c r="J76" s="615">
        <v>1635</v>
      </c>
      <c r="K76" s="581"/>
      <c r="L76" s="668">
        <f t="shared" si="5"/>
        <v>1635</v>
      </c>
      <c r="M76" s="903"/>
    </row>
    <row r="77" spans="1:13" ht="27" customHeight="1" x14ac:dyDescent="0.2">
      <c r="A77" s="590" t="s">
        <v>279</v>
      </c>
      <c r="B77" s="591" t="s">
        <v>280</v>
      </c>
      <c r="C77" s="589" t="s">
        <v>240</v>
      </c>
      <c r="D77" s="636" t="s">
        <v>307</v>
      </c>
      <c r="E77" s="681">
        <v>42614</v>
      </c>
      <c r="F77" s="629">
        <v>42642</v>
      </c>
      <c r="G77" s="629">
        <v>42643</v>
      </c>
      <c r="H77" s="397">
        <v>1777</v>
      </c>
      <c r="I77" s="593">
        <v>42643</v>
      </c>
      <c r="J77" s="615">
        <v>1666</v>
      </c>
      <c r="K77" s="581"/>
      <c r="L77" s="668">
        <f t="shared" si="5"/>
        <v>1666</v>
      </c>
      <c r="M77" s="903"/>
    </row>
    <row r="78" spans="1:13" ht="27" customHeight="1" x14ac:dyDescent="0.2">
      <c r="A78" s="590" t="s">
        <v>487</v>
      </c>
      <c r="B78" s="591" t="s">
        <v>297</v>
      </c>
      <c r="C78" s="589" t="s">
        <v>240</v>
      </c>
      <c r="D78" s="636" t="s">
        <v>307</v>
      </c>
      <c r="E78" s="681">
        <v>42614</v>
      </c>
      <c r="F78" s="629">
        <v>42642</v>
      </c>
      <c r="G78" s="629">
        <v>42643</v>
      </c>
      <c r="H78" s="397" t="s">
        <v>733</v>
      </c>
      <c r="I78" s="593">
        <v>42643</v>
      </c>
      <c r="J78" s="615">
        <v>1809</v>
      </c>
      <c r="K78" s="581"/>
      <c r="L78" s="668">
        <f t="shared" si="5"/>
        <v>1809</v>
      </c>
      <c r="M78" s="903"/>
    </row>
    <row r="79" spans="1:13" ht="27" customHeight="1" x14ac:dyDescent="0.2">
      <c r="A79" s="590" t="s">
        <v>564</v>
      </c>
      <c r="B79" s="591" t="s">
        <v>565</v>
      </c>
      <c r="C79" s="589" t="s">
        <v>240</v>
      </c>
      <c r="D79" s="636" t="s">
        <v>307</v>
      </c>
      <c r="E79" s="681">
        <v>42614</v>
      </c>
      <c r="F79" s="629">
        <v>42642</v>
      </c>
      <c r="G79" s="629">
        <v>42643</v>
      </c>
      <c r="H79" s="397" t="s">
        <v>734</v>
      </c>
      <c r="I79" s="593">
        <v>42643</v>
      </c>
      <c r="J79" s="615">
        <v>1232</v>
      </c>
      <c r="K79" s="581"/>
      <c r="L79" s="668">
        <f t="shared" si="5"/>
        <v>1232</v>
      </c>
      <c r="M79" s="903"/>
    </row>
    <row r="80" spans="1:13" ht="27" customHeight="1" x14ac:dyDescent="0.2">
      <c r="A80" s="590" t="s">
        <v>562</v>
      </c>
      <c r="B80" s="591" t="s">
        <v>563</v>
      </c>
      <c r="C80" s="589" t="s">
        <v>240</v>
      </c>
      <c r="D80" s="636" t="s">
        <v>307</v>
      </c>
      <c r="E80" s="681">
        <v>42614</v>
      </c>
      <c r="F80" s="629">
        <v>42642</v>
      </c>
      <c r="G80" s="629">
        <v>42643</v>
      </c>
      <c r="H80" s="397">
        <v>1776</v>
      </c>
      <c r="I80" s="593">
        <v>42643</v>
      </c>
      <c r="J80" s="615">
        <v>1798</v>
      </c>
      <c r="K80" s="581"/>
      <c r="L80" s="668">
        <f t="shared" si="5"/>
        <v>1798</v>
      </c>
      <c r="M80" s="903"/>
    </row>
    <row r="81" spans="1:13" ht="27" customHeight="1" x14ac:dyDescent="0.2">
      <c r="A81" s="532" t="s">
        <v>491</v>
      </c>
      <c r="B81" s="533" t="s">
        <v>521</v>
      </c>
      <c r="C81" s="589" t="s">
        <v>240</v>
      </c>
      <c r="D81" s="636" t="s">
        <v>307</v>
      </c>
      <c r="E81" s="681">
        <v>42614</v>
      </c>
      <c r="F81" s="629">
        <v>42642</v>
      </c>
      <c r="G81" s="629">
        <v>42643</v>
      </c>
      <c r="H81" s="397" t="s">
        <v>735</v>
      </c>
      <c r="I81" s="593">
        <v>42643</v>
      </c>
      <c r="J81" s="615">
        <v>1233</v>
      </c>
      <c r="K81" s="581"/>
      <c r="L81" s="668">
        <f t="shared" si="5"/>
        <v>1233</v>
      </c>
      <c r="M81" s="903"/>
    </row>
    <row r="82" spans="1:13" ht="27" customHeight="1" x14ac:dyDescent="0.2">
      <c r="A82" s="590" t="s">
        <v>285</v>
      </c>
      <c r="B82" s="591" t="s">
        <v>286</v>
      </c>
      <c r="C82" s="589" t="s">
        <v>240</v>
      </c>
      <c r="D82" s="636" t="s">
        <v>307</v>
      </c>
      <c r="E82" s="681">
        <v>42614</v>
      </c>
      <c r="F82" s="629">
        <v>42642</v>
      </c>
      <c r="G82" s="629">
        <v>42643</v>
      </c>
      <c r="H82" s="397" t="s">
        <v>736</v>
      </c>
      <c r="I82" s="593">
        <v>42643</v>
      </c>
      <c r="J82" s="615">
        <v>3579</v>
      </c>
      <c r="K82" s="581"/>
      <c r="L82" s="668">
        <f t="shared" si="5"/>
        <v>3579</v>
      </c>
      <c r="M82" s="903"/>
    </row>
    <row r="83" spans="1:13" ht="27" customHeight="1" x14ac:dyDescent="0.2">
      <c r="A83" s="695" t="s">
        <v>287</v>
      </c>
      <c r="B83" s="696" t="s">
        <v>288</v>
      </c>
      <c r="C83" s="697" t="s">
        <v>240</v>
      </c>
      <c r="D83" s="698" t="s">
        <v>307</v>
      </c>
      <c r="E83" s="699">
        <v>42614</v>
      </c>
      <c r="F83" s="700">
        <v>42642</v>
      </c>
      <c r="G83" s="700">
        <v>42643</v>
      </c>
      <c r="H83" s="596" t="s">
        <v>739</v>
      </c>
      <c r="I83" s="595">
        <v>42643</v>
      </c>
      <c r="J83" s="690">
        <v>0</v>
      </c>
      <c r="K83" s="581"/>
      <c r="L83" s="668">
        <f t="shared" si="5"/>
        <v>0</v>
      </c>
      <c r="M83" s="903"/>
    </row>
    <row r="84" spans="1:13" ht="27" customHeight="1" x14ac:dyDescent="0.2">
      <c r="A84" s="590" t="s">
        <v>737</v>
      </c>
      <c r="B84" s="465" t="s">
        <v>290</v>
      </c>
      <c r="C84" s="589" t="s">
        <v>240</v>
      </c>
      <c r="D84" s="636" t="s">
        <v>307</v>
      </c>
      <c r="E84" s="681">
        <v>42614</v>
      </c>
      <c r="F84" s="629">
        <v>42642</v>
      </c>
      <c r="G84" s="629">
        <v>42643</v>
      </c>
      <c r="H84" s="397" t="s">
        <v>738</v>
      </c>
      <c r="I84" s="593">
        <v>42643</v>
      </c>
      <c r="J84" s="615">
        <v>1654.33</v>
      </c>
      <c r="K84" s="581"/>
      <c r="L84" s="668">
        <f t="shared" si="5"/>
        <v>1654.33</v>
      </c>
      <c r="M84" s="903"/>
    </row>
    <row r="85" spans="1:13" ht="27" customHeight="1" x14ac:dyDescent="0.2">
      <c r="A85" s="332" t="s">
        <v>224</v>
      </c>
      <c r="B85" s="333" t="s">
        <v>225</v>
      </c>
      <c r="C85" s="364" t="s">
        <v>228</v>
      </c>
      <c r="D85" s="333" t="s">
        <v>129</v>
      </c>
      <c r="E85" s="524">
        <v>17035</v>
      </c>
      <c r="F85" s="593">
        <v>42641</v>
      </c>
      <c r="G85" s="593">
        <v>42643</v>
      </c>
      <c r="H85" s="397" t="s">
        <v>719</v>
      </c>
      <c r="I85" s="593">
        <v>42643</v>
      </c>
      <c r="J85" s="630">
        <v>159.36000000000001</v>
      </c>
      <c r="K85" s="581"/>
      <c r="L85" s="906">
        <f>SUM(J85:J122)</f>
        <v>8278.090000000002</v>
      </c>
      <c r="M85" s="903"/>
    </row>
    <row r="86" spans="1:13" ht="27" customHeight="1" x14ac:dyDescent="0.2">
      <c r="A86" s="332" t="s">
        <v>224</v>
      </c>
      <c r="B86" s="333" t="s">
        <v>225</v>
      </c>
      <c r="C86" s="675" t="s">
        <v>227</v>
      </c>
      <c r="D86" s="333" t="s">
        <v>129</v>
      </c>
      <c r="E86" s="524">
        <v>17036</v>
      </c>
      <c r="F86" s="593">
        <v>42641</v>
      </c>
      <c r="G86" s="593">
        <v>42643</v>
      </c>
      <c r="H86" s="397" t="s">
        <v>719</v>
      </c>
      <c r="I86" s="593">
        <v>42643</v>
      </c>
      <c r="J86" s="630">
        <v>600.01</v>
      </c>
      <c r="K86" s="581"/>
      <c r="L86" s="907"/>
      <c r="M86" s="903"/>
    </row>
    <row r="87" spans="1:13" ht="27" customHeight="1" x14ac:dyDescent="0.2">
      <c r="A87" s="332" t="s">
        <v>224</v>
      </c>
      <c r="B87" s="333" t="s">
        <v>225</v>
      </c>
      <c r="C87" s="672" t="s">
        <v>226</v>
      </c>
      <c r="D87" s="333" t="s">
        <v>129</v>
      </c>
      <c r="E87" s="524">
        <v>17036</v>
      </c>
      <c r="F87" s="593">
        <v>42641</v>
      </c>
      <c r="G87" s="593">
        <v>42643</v>
      </c>
      <c r="H87" s="397" t="s">
        <v>719</v>
      </c>
      <c r="I87" s="593">
        <v>42643</v>
      </c>
      <c r="J87" s="630">
        <v>241.51</v>
      </c>
      <c r="K87" s="581"/>
      <c r="L87" s="907"/>
      <c r="M87" s="903"/>
    </row>
    <row r="88" spans="1:13" ht="27" customHeight="1" x14ac:dyDescent="0.2">
      <c r="A88" s="332" t="s">
        <v>224</v>
      </c>
      <c r="B88" s="333" t="s">
        <v>225</v>
      </c>
      <c r="C88" s="675" t="s">
        <v>227</v>
      </c>
      <c r="D88" s="333" t="s">
        <v>129</v>
      </c>
      <c r="E88" s="524">
        <v>17037</v>
      </c>
      <c r="F88" s="593">
        <v>42641</v>
      </c>
      <c r="G88" s="593">
        <v>42643</v>
      </c>
      <c r="H88" s="397" t="s">
        <v>719</v>
      </c>
      <c r="I88" s="593">
        <v>42643</v>
      </c>
      <c r="J88" s="630">
        <v>601.51</v>
      </c>
      <c r="K88" s="581"/>
      <c r="L88" s="907"/>
      <c r="M88" s="903"/>
    </row>
    <row r="89" spans="1:13" ht="27" customHeight="1" x14ac:dyDescent="0.2">
      <c r="A89" s="332" t="s">
        <v>224</v>
      </c>
      <c r="B89" s="333" t="s">
        <v>225</v>
      </c>
      <c r="C89" s="675" t="s">
        <v>227</v>
      </c>
      <c r="D89" s="333" t="s">
        <v>129</v>
      </c>
      <c r="E89" s="524">
        <v>17038</v>
      </c>
      <c r="F89" s="593">
        <v>42641</v>
      </c>
      <c r="G89" s="593">
        <v>42643</v>
      </c>
      <c r="H89" s="397" t="s">
        <v>719</v>
      </c>
      <c r="I89" s="593">
        <v>42643</v>
      </c>
      <c r="J89" s="630">
        <v>599.6</v>
      </c>
      <c r="K89" s="581"/>
      <c r="L89" s="907"/>
      <c r="M89" s="903"/>
    </row>
    <row r="90" spans="1:13" ht="27" customHeight="1" x14ac:dyDescent="0.2">
      <c r="A90" s="332" t="s">
        <v>224</v>
      </c>
      <c r="B90" s="333" t="s">
        <v>225</v>
      </c>
      <c r="C90" s="672" t="s">
        <v>226</v>
      </c>
      <c r="D90" s="333" t="s">
        <v>129</v>
      </c>
      <c r="E90" s="671">
        <v>17038</v>
      </c>
      <c r="F90" s="593">
        <v>42641</v>
      </c>
      <c r="G90" s="593">
        <v>42643</v>
      </c>
      <c r="H90" s="397" t="s">
        <v>719</v>
      </c>
      <c r="I90" s="593">
        <v>42643</v>
      </c>
      <c r="J90" s="630">
        <v>99.11</v>
      </c>
      <c r="K90" s="581"/>
      <c r="L90" s="907"/>
      <c r="M90" s="903"/>
    </row>
    <row r="91" spans="1:13" ht="27" customHeight="1" x14ac:dyDescent="0.2">
      <c r="A91" s="332" t="s">
        <v>224</v>
      </c>
      <c r="B91" s="333" t="s">
        <v>225</v>
      </c>
      <c r="C91" s="675" t="s">
        <v>227</v>
      </c>
      <c r="D91" s="333" t="s">
        <v>129</v>
      </c>
      <c r="E91" s="613">
        <v>17040</v>
      </c>
      <c r="F91" s="593">
        <v>42641</v>
      </c>
      <c r="G91" s="593">
        <v>42643</v>
      </c>
      <c r="H91" s="397" t="s">
        <v>719</v>
      </c>
      <c r="I91" s="593">
        <v>42643</v>
      </c>
      <c r="J91" s="630">
        <v>795.99</v>
      </c>
      <c r="K91" s="581"/>
      <c r="L91" s="907"/>
      <c r="M91" s="903"/>
    </row>
    <row r="92" spans="1:13" ht="27" customHeight="1" x14ac:dyDescent="0.2">
      <c r="A92" s="332" t="s">
        <v>224</v>
      </c>
      <c r="B92" s="333" t="s">
        <v>225</v>
      </c>
      <c r="C92" s="675" t="s">
        <v>227</v>
      </c>
      <c r="D92" s="333" t="s">
        <v>129</v>
      </c>
      <c r="E92" s="524">
        <v>17039</v>
      </c>
      <c r="F92" s="593">
        <v>42641</v>
      </c>
      <c r="G92" s="593">
        <v>42643</v>
      </c>
      <c r="H92" s="397" t="s">
        <v>719</v>
      </c>
      <c r="I92" s="593">
        <v>42643</v>
      </c>
      <c r="J92" s="630">
        <v>786.72</v>
      </c>
      <c r="K92" s="581"/>
      <c r="L92" s="907"/>
      <c r="M92" s="903"/>
    </row>
    <row r="93" spans="1:13" ht="27" customHeight="1" x14ac:dyDescent="0.2">
      <c r="A93" s="332" t="s">
        <v>224</v>
      </c>
      <c r="B93" s="333" t="s">
        <v>225</v>
      </c>
      <c r="C93" s="675" t="s">
        <v>227</v>
      </c>
      <c r="D93" s="333" t="s">
        <v>129</v>
      </c>
      <c r="E93" s="524">
        <v>17041</v>
      </c>
      <c r="F93" s="593">
        <v>42641</v>
      </c>
      <c r="G93" s="593">
        <v>42643</v>
      </c>
      <c r="H93" s="397" t="s">
        <v>719</v>
      </c>
      <c r="I93" s="593">
        <v>42643</v>
      </c>
      <c r="J93" s="630">
        <v>500.05</v>
      </c>
      <c r="K93" s="581"/>
      <c r="L93" s="907"/>
      <c r="M93" s="903"/>
    </row>
    <row r="94" spans="1:13" ht="27" customHeight="1" x14ac:dyDescent="0.2">
      <c r="A94" s="332" t="s">
        <v>224</v>
      </c>
      <c r="B94" s="333" t="s">
        <v>225</v>
      </c>
      <c r="C94" s="672" t="s">
        <v>226</v>
      </c>
      <c r="D94" s="333" t="s">
        <v>129</v>
      </c>
      <c r="E94" s="524">
        <v>17042</v>
      </c>
      <c r="F94" s="593">
        <v>42641</v>
      </c>
      <c r="G94" s="593">
        <v>42643</v>
      </c>
      <c r="H94" s="397" t="s">
        <v>719</v>
      </c>
      <c r="I94" s="593">
        <v>42643</v>
      </c>
      <c r="J94" s="630">
        <v>54.43</v>
      </c>
      <c r="K94" s="581"/>
      <c r="L94" s="907"/>
      <c r="M94" s="577"/>
    </row>
    <row r="95" spans="1:13" ht="27" customHeight="1" x14ac:dyDescent="0.2">
      <c r="A95" s="332" t="s">
        <v>224</v>
      </c>
      <c r="B95" s="333" t="s">
        <v>225</v>
      </c>
      <c r="C95" s="670" t="s">
        <v>450</v>
      </c>
      <c r="D95" s="333" t="s">
        <v>129</v>
      </c>
      <c r="E95" s="524">
        <v>17042</v>
      </c>
      <c r="F95" s="593">
        <v>42641</v>
      </c>
      <c r="G95" s="593">
        <v>42643</v>
      </c>
      <c r="H95" s="397" t="s">
        <v>719</v>
      </c>
      <c r="I95" s="593">
        <v>42643</v>
      </c>
      <c r="J95" s="630">
        <v>39.9</v>
      </c>
      <c r="K95" s="534"/>
      <c r="L95" s="907"/>
      <c r="M95" s="614"/>
    </row>
    <row r="96" spans="1:13" ht="27" customHeight="1" x14ac:dyDescent="0.2">
      <c r="A96" s="332" t="s">
        <v>224</v>
      </c>
      <c r="B96" s="333" t="s">
        <v>225</v>
      </c>
      <c r="C96" s="675" t="s">
        <v>227</v>
      </c>
      <c r="D96" s="333" t="s">
        <v>129</v>
      </c>
      <c r="E96" s="524">
        <v>17048</v>
      </c>
      <c r="F96" s="593">
        <v>42641</v>
      </c>
      <c r="G96" s="593">
        <v>42643</v>
      </c>
      <c r="H96" s="397" t="s">
        <v>719</v>
      </c>
      <c r="I96" s="593">
        <v>42643</v>
      </c>
      <c r="J96" s="615">
        <v>596.9</v>
      </c>
      <c r="K96" s="534"/>
      <c r="L96" s="907"/>
      <c r="M96" s="412"/>
    </row>
    <row r="97" spans="1:13" ht="27" customHeight="1" x14ac:dyDescent="0.2">
      <c r="A97" s="332" t="s">
        <v>224</v>
      </c>
      <c r="B97" s="333" t="s">
        <v>225</v>
      </c>
      <c r="C97" s="672" t="s">
        <v>226</v>
      </c>
      <c r="D97" s="333" t="s">
        <v>129</v>
      </c>
      <c r="E97" s="524">
        <v>17048</v>
      </c>
      <c r="F97" s="593">
        <v>42641</v>
      </c>
      <c r="G97" s="593">
        <v>42643</v>
      </c>
      <c r="H97" s="397" t="s">
        <v>719</v>
      </c>
      <c r="I97" s="593">
        <v>42643</v>
      </c>
      <c r="J97" s="615">
        <v>273.77</v>
      </c>
      <c r="K97" s="534"/>
      <c r="L97" s="907"/>
      <c r="M97" s="412"/>
    </row>
    <row r="98" spans="1:13" ht="27" customHeight="1" x14ac:dyDescent="0.2">
      <c r="A98" s="332" t="s">
        <v>224</v>
      </c>
      <c r="B98" s="333" t="s">
        <v>225</v>
      </c>
      <c r="C98" s="670" t="s">
        <v>450</v>
      </c>
      <c r="D98" s="333" t="s">
        <v>129</v>
      </c>
      <c r="E98" s="659">
        <v>17048</v>
      </c>
      <c r="F98" s="593">
        <v>42641</v>
      </c>
      <c r="G98" s="593">
        <v>42643</v>
      </c>
      <c r="H98" s="397" t="s">
        <v>719</v>
      </c>
      <c r="I98" s="593">
        <v>42643</v>
      </c>
      <c r="J98" s="615">
        <v>83.31</v>
      </c>
      <c r="K98" s="534"/>
      <c r="L98" s="907"/>
      <c r="M98" s="626"/>
    </row>
    <row r="99" spans="1:13" ht="27" customHeight="1" x14ac:dyDescent="0.2">
      <c r="A99" s="332" t="s">
        <v>224</v>
      </c>
      <c r="B99" s="333" t="s">
        <v>225</v>
      </c>
      <c r="C99" s="675" t="s">
        <v>227</v>
      </c>
      <c r="D99" s="333" t="s">
        <v>129</v>
      </c>
      <c r="E99" s="659">
        <v>17043</v>
      </c>
      <c r="F99" s="593">
        <v>42641</v>
      </c>
      <c r="G99" s="593">
        <v>42643</v>
      </c>
      <c r="H99" s="397" t="s">
        <v>719</v>
      </c>
      <c r="I99" s="593">
        <v>42643</v>
      </c>
      <c r="J99" s="615">
        <v>424.16</v>
      </c>
      <c r="K99" s="534"/>
      <c r="L99" s="907"/>
      <c r="M99" s="626"/>
    </row>
    <row r="100" spans="1:13" ht="27" customHeight="1" x14ac:dyDescent="0.2">
      <c r="A100" s="332" t="s">
        <v>224</v>
      </c>
      <c r="B100" s="333" t="s">
        <v>225</v>
      </c>
      <c r="C100" s="672" t="s">
        <v>226</v>
      </c>
      <c r="D100" s="333" t="s">
        <v>129</v>
      </c>
      <c r="E100" s="659">
        <v>17043</v>
      </c>
      <c r="F100" s="593">
        <v>42641</v>
      </c>
      <c r="G100" s="593">
        <v>42643</v>
      </c>
      <c r="H100" s="397" t="s">
        <v>719</v>
      </c>
      <c r="I100" s="593">
        <v>42643</v>
      </c>
      <c r="J100" s="615">
        <v>227.45</v>
      </c>
      <c r="K100" s="534"/>
      <c r="L100" s="907"/>
      <c r="M100" s="626"/>
    </row>
    <row r="101" spans="1:13" ht="27" customHeight="1" x14ac:dyDescent="0.2">
      <c r="A101" s="332" t="s">
        <v>224</v>
      </c>
      <c r="B101" s="333" t="s">
        <v>225</v>
      </c>
      <c r="C101" s="670" t="s">
        <v>450</v>
      </c>
      <c r="D101" s="333" t="s">
        <v>129</v>
      </c>
      <c r="E101" s="659">
        <v>17043</v>
      </c>
      <c r="F101" s="593">
        <v>42641</v>
      </c>
      <c r="G101" s="593">
        <v>42643</v>
      </c>
      <c r="H101" s="397" t="s">
        <v>719</v>
      </c>
      <c r="I101" s="593">
        <v>42643</v>
      </c>
      <c r="J101" s="615">
        <v>7.18</v>
      </c>
      <c r="K101" s="534"/>
      <c r="L101" s="907"/>
      <c r="M101" s="412"/>
    </row>
    <row r="102" spans="1:13" ht="27" customHeight="1" x14ac:dyDescent="0.2">
      <c r="A102" s="332" t="s">
        <v>224</v>
      </c>
      <c r="B102" s="333" t="s">
        <v>225</v>
      </c>
      <c r="C102" s="675" t="s">
        <v>227</v>
      </c>
      <c r="D102" s="333" t="s">
        <v>129</v>
      </c>
      <c r="E102" s="693">
        <v>17045</v>
      </c>
      <c r="F102" s="593">
        <v>42641</v>
      </c>
      <c r="G102" s="593">
        <v>42643</v>
      </c>
      <c r="H102" s="397" t="s">
        <v>719</v>
      </c>
      <c r="I102" s="593">
        <v>42643</v>
      </c>
      <c r="J102" s="615">
        <v>679.52</v>
      </c>
      <c r="K102" s="534"/>
      <c r="L102" s="907"/>
      <c r="M102" s="412" t="s">
        <v>458</v>
      </c>
    </row>
    <row r="103" spans="1:13" ht="27" customHeight="1" x14ac:dyDescent="0.2">
      <c r="A103" s="332" t="s">
        <v>224</v>
      </c>
      <c r="B103" s="333" t="s">
        <v>225</v>
      </c>
      <c r="C103" s="672" t="s">
        <v>226</v>
      </c>
      <c r="D103" s="333" t="s">
        <v>129</v>
      </c>
      <c r="E103" s="694">
        <v>17045</v>
      </c>
      <c r="F103" s="593">
        <v>42641</v>
      </c>
      <c r="G103" s="593">
        <v>42643</v>
      </c>
      <c r="H103" s="397" t="s">
        <v>719</v>
      </c>
      <c r="I103" s="593">
        <v>42643</v>
      </c>
      <c r="J103" s="615">
        <v>226.89</v>
      </c>
      <c r="K103" s="534"/>
      <c r="L103" s="907"/>
      <c r="M103" s="412"/>
    </row>
    <row r="104" spans="1:13" ht="27" customHeight="1" x14ac:dyDescent="0.2">
      <c r="A104" s="332" t="s">
        <v>224</v>
      </c>
      <c r="B104" s="333" t="s">
        <v>225</v>
      </c>
      <c r="C104" s="670" t="s">
        <v>450</v>
      </c>
      <c r="D104" s="333" t="s">
        <v>129</v>
      </c>
      <c r="E104" s="659">
        <v>17045</v>
      </c>
      <c r="F104" s="593">
        <v>42641</v>
      </c>
      <c r="G104" s="593">
        <v>42643</v>
      </c>
      <c r="H104" s="397" t="s">
        <v>719</v>
      </c>
      <c r="I104" s="593">
        <v>42643</v>
      </c>
      <c r="J104" s="615">
        <v>31.96</v>
      </c>
      <c r="K104" s="534"/>
      <c r="L104" s="907"/>
      <c r="M104" s="412"/>
    </row>
    <row r="105" spans="1:13" ht="27" customHeight="1" x14ac:dyDescent="0.2">
      <c r="A105" s="332" t="s">
        <v>224</v>
      </c>
      <c r="B105" s="333" t="s">
        <v>225</v>
      </c>
      <c r="C105" s="364" t="s">
        <v>228</v>
      </c>
      <c r="D105" s="333" t="s">
        <v>129</v>
      </c>
      <c r="E105" s="659">
        <v>17049</v>
      </c>
      <c r="F105" s="593">
        <v>42641</v>
      </c>
      <c r="G105" s="593">
        <v>42643</v>
      </c>
      <c r="H105" s="397" t="s">
        <v>719</v>
      </c>
      <c r="I105" s="593">
        <v>42643</v>
      </c>
      <c r="J105" s="615">
        <v>182.33</v>
      </c>
      <c r="K105" s="534"/>
      <c r="L105" s="907"/>
      <c r="M105" s="412"/>
    </row>
    <row r="106" spans="1:13" ht="27" customHeight="1" x14ac:dyDescent="0.2">
      <c r="A106" s="332" t="s">
        <v>224</v>
      </c>
      <c r="B106" s="333" t="s">
        <v>225</v>
      </c>
      <c r="C106" s="675" t="s">
        <v>227</v>
      </c>
      <c r="D106" s="333" t="s">
        <v>129</v>
      </c>
      <c r="E106" s="659">
        <v>17046</v>
      </c>
      <c r="F106" s="593">
        <v>42641</v>
      </c>
      <c r="G106" s="593">
        <v>42643</v>
      </c>
      <c r="H106" s="397" t="s">
        <v>719</v>
      </c>
      <c r="I106" s="593">
        <v>42643</v>
      </c>
      <c r="J106" s="630">
        <v>495.26</v>
      </c>
      <c r="K106" s="534"/>
      <c r="L106" s="907"/>
      <c r="M106" s="594"/>
    </row>
    <row r="107" spans="1:13" ht="27" customHeight="1" x14ac:dyDescent="0.2">
      <c r="A107" s="332" t="s">
        <v>224</v>
      </c>
      <c r="B107" s="333" t="s">
        <v>225</v>
      </c>
      <c r="C107" s="672" t="s">
        <v>226</v>
      </c>
      <c r="D107" s="333" t="s">
        <v>129</v>
      </c>
      <c r="E107" s="524">
        <v>17046</v>
      </c>
      <c r="F107" s="593">
        <v>42641</v>
      </c>
      <c r="G107" s="593">
        <v>42643</v>
      </c>
      <c r="H107" s="397" t="s">
        <v>719</v>
      </c>
      <c r="I107" s="593">
        <v>42643</v>
      </c>
      <c r="J107" s="615">
        <v>128.44999999999999</v>
      </c>
      <c r="K107" s="534"/>
      <c r="L107" s="907"/>
      <c r="M107" s="412"/>
    </row>
    <row r="108" spans="1:13" ht="27" customHeight="1" x14ac:dyDescent="0.2">
      <c r="A108" s="332" t="s">
        <v>224</v>
      </c>
      <c r="B108" s="333" t="s">
        <v>225</v>
      </c>
      <c r="C108" s="670" t="s">
        <v>450</v>
      </c>
      <c r="D108" s="333" t="s">
        <v>129</v>
      </c>
      <c r="E108" s="524">
        <v>17046</v>
      </c>
      <c r="F108" s="593">
        <v>42641</v>
      </c>
      <c r="G108" s="593">
        <v>42643</v>
      </c>
      <c r="H108" s="397" t="s">
        <v>719</v>
      </c>
      <c r="I108" s="593">
        <v>42643</v>
      </c>
      <c r="J108" s="615">
        <v>39.06</v>
      </c>
      <c r="K108" s="534"/>
      <c r="L108" s="907"/>
      <c r="M108" s="626"/>
    </row>
    <row r="109" spans="1:13" ht="27" customHeight="1" x14ac:dyDescent="0.2">
      <c r="A109" s="332" t="s">
        <v>224</v>
      </c>
      <c r="B109" s="333" t="s">
        <v>225</v>
      </c>
      <c r="C109" s="670" t="s">
        <v>450</v>
      </c>
      <c r="D109" s="689" t="s">
        <v>129</v>
      </c>
      <c r="E109" s="692">
        <v>17046</v>
      </c>
      <c r="F109" s="593">
        <v>42641</v>
      </c>
      <c r="G109" s="593">
        <v>42643</v>
      </c>
      <c r="H109" s="397" t="s">
        <v>719</v>
      </c>
      <c r="I109" s="593">
        <v>42643</v>
      </c>
      <c r="J109" s="690">
        <v>28.9</v>
      </c>
      <c r="K109" s="534"/>
      <c r="L109" s="907"/>
      <c r="M109" s="626"/>
    </row>
    <row r="110" spans="1:13" ht="27" customHeight="1" x14ac:dyDescent="0.2">
      <c r="A110" s="332" t="s">
        <v>224</v>
      </c>
      <c r="B110" s="333" t="s">
        <v>225</v>
      </c>
      <c r="C110" s="675" t="s">
        <v>227</v>
      </c>
      <c r="D110" s="333" t="s">
        <v>129</v>
      </c>
      <c r="E110" s="524">
        <v>17047</v>
      </c>
      <c r="F110" s="593">
        <v>42641</v>
      </c>
      <c r="G110" s="593">
        <v>42643</v>
      </c>
      <c r="H110" s="397" t="s">
        <v>719</v>
      </c>
      <c r="I110" s="593">
        <v>42643</v>
      </c>
      <c r="J110" s="615">
        <v>374.76</v>
      </c>
      <c r="K110" s="534"/>
      <c r="L110" s="907"/>
      <c r="M110" s="626"/>
    </row>
    <row r="111" spans="1:13" ht="27" customHeight="1" x14ac:dyDescent="0.2">
      <c r="A111" s="332"/>
      <c r="B111" s="333"/>
      <c r="C111" s="691"/>
      <c r="D111" s="333"/>
      <c r="E111" s="651"/>
      <c r="F111" s="593"/>
      <c r="G111" s="593"/>
      <c r="H111" s="397"/>
      <c r="I111" s="593"/>
      <c r="J111" s="615"/>
      <c r="K111" s="534"/>
      <c r="L111" s="907"/>
      <c r="M111" s="412"/>
    </row>
    <row r="112" spans="1:13" ht="27" customHeight="1" x14ac:dyDescent="0.2">
      <c r="A112" s="332"/>
      <c r="B112" s="333"/>
      <c r="C112" s="333"/>
      <c r="D112" s="333"/>
      <c r="E112" s="651"/>
      <c r="F112" s="593"/>
      <c r="G112" s="593"/>
      <c r="H112" s="397"/>
      <c r="I112" s="593"/>
      <c r="J112" s="615"/>
      <c r="K112" s="534"/>
      <c r="L112" s="907"/>
      <c r="M112" s="412"/>
    </row>
    <row r="113" spans="1:13" ht="27" customHeight="1" x14ac:dyDescent="0.2">
      <c r="A113" s="332"/>
      <c r="B113" s="333"/>
      <c r="C113" s="633"/>
      <c r="D113" s="333"/>
      <c r="E113" s="651"/>
      <c r="F113" s="593"/>
      <c r="G113" s="593"/>
      <c r="H113" s="397"/>
      <c r="I113" s="593"/>
      <c r="J113" s="615"/>
      <c r="K113" s="534"/>
      <c r="L113" s="907"/>
      <c r="M113" s="412"/>
    </row>
    <row r="114" spans="1:13" ht="27" customHeight="1" x14ac:dyDescent="0.2">
      <c r="A114" s="332"/>
      <c r="B114" s="333"/>
      <c r="C114" s="333"/>
      <c r="D114" s="333"/>
      <c r="E114" s="651"/>
      <c r="F114" s="593"/>
      <c r="G114" s="593"/>
      <c r="H114" s="397"/>
      <c r="I114" s="593"/>
      <c r="J114" s="615"/>
      <c r="K114" s="466"/>
      <c r="L114" s="907"/>
      <c r="M114" s="466"/>
    </row>
    <row r="115" spans="1:13" ht="27" customHeight="1" x14ac:dyDescent="0.2">
      <c r="A115" s="332"/>
      <c r="B115" s="333"/>
      <c r="C115" s="691"/>
      <c r="D115" s="333"/>
      <c r="E115" s="651"/>
      <c r="F115" s="593"/>
      <c r="G115" s="593"/>
      <c r="H115" s="397"/>
      <c r="I115" s="593"/>
      <c r="J115" s="615"/>
      <c r="K115" s="466"/>
      <c r="L115" s="907"/>
      <c r="M115" s="466"/>
    </row>
    <row r="116" spans="1:13" ht="27" customHeight="1" x14ac:dyDescent="0.2">
      <c r="A116" s="332"/>
      <c r="B116" s="333"/>
      <c r="C116" s="691"/>
      <c r="D116" s="333"/>
      <c r="E116" s="651"/>
      <c r="F116" s="593"/>
      <c r="G116" s="593"/>
      <c r="H116" s="397"/>
      <c r="I116" s="593"/>
      <c r="J116" s="615"/>
      <c r="K116" s="466"/>
      <c r="L116" s="907"/>
      <c r="M116" s="466"/>
    </row>
    <row r="117" spans="1:13" ht="27" customHeight="1" x14ac:dyDescent="0.2">
      <c r="A117" s="332"/>
      <c r="B117" s="333"/>
      <c r="C117" s="691"/>
      <c r="D117" s="333"/>
      <c r="E117" s="651"/>
      <c r="F117" s="593"/>
      <c r="G117" s="593"/>
      <c r="H117" s="397"/>
      <c r="I117" s="593"/>
      <c r="J117" s="615"/>
      <c r="K117" s="466"/>
      <c r="L117" s="907"/>
      <c r="M117" s="466"/>
    </row>
    <row r="118" spans="1:13" ht="27" customHeight="1" x14ac:dyDescent="0.2">
      <c r="A118" s="332"/>
      <c r="B118" s="333"/>
      <c r="C118" s="333"/>
      <c r="D118" s="333"/>
      <c r="E118" s="651"/>
      <c r="F118" s="593"/>
      <c r="G118" s="593"/>
      <c r="H118" s="397"/>
      <c r="I118" s="593"/>
      <c r="J118" s="615"/>
      <c r="K118" s="466"/>
      <c r="L118" s="907"/>
      <c r="M118" s="466"/>
    </row>
    <row r="119" spans="1:13" ht="27" customHeight="1" x14ac:dyDescent="0.2">
      <c r="A119" s="332"/>
      <c r="B119" s="333"/>
      <c r="C119" s="633"/>
      <c r="D119" s="333"/>
      <c r="E119" s="651"/>
      <c r="F119" s="593"/>
      <c r="G119" s="593"/>
      <c r="H119" s="397"/>
      <c r="I119" s="593"/>
      <c r="J119" s="615"/>
      <c r="K119" s="466"/>
      <c r="L119" s="907"/>
      <c r="M119" s="466"/>
    </row>
    <row r="120" spans="1:13" ht="31.5" customHeight="1" x14ac:dyDescent="0.2">
      <c r="A120" s="332"/>
      <c r="B120" s="333"/>
      <c r="C120" s="691"/>
      <c r="D120" s="333"/>
      <c r="E120" s="651"/>
      <c r="F120" s="593"/>
      <c r="G120" s="593"/>
      <c r="H120" s="397"/>
      <c r="I120" s="593"/>
      <c r="J120" s="615"/>
      <c r="K120" s="466"/>
      <c r="L120" s="907"/>
      <c r="M120" s="466"/>
    </row>
    <row r="121" spans="1:13" ht="30.75" customHeight="1" x14ac:dyDescent="0.2">
      <c r="A121" s="332"/>
      <c r="B121" s="333"/>
      <c r="C121" s="333"/>
      <c r="D121" s="333"/>
      <c r="E121" s="651"/>
      <c r="F121" s="593"/>
      <c r="G121" s="593"/>
      <c r="H121" s="397"/>
      <c r="I121" s="593"/>
      <c r="J121" s="615"/>
      <c r="K121" s="466"/>
      <c r="L121" s="907"/>
      <c r="M121" s="466"/>
    </row>
    <row r="122" spans="1:13" ht="30.75" customHeight="1" x14ac:dyDescent="0.2">
      <c r="A122" s="332"/>
      <c r="B122" s="333"/>
      <c r="C122" s="633"/>
      <c r="D122" s="333"/>
      <c r="E122" s="651"/>
      <c r="F122" s="593"/>
      <c r="G122" s="593"/>
      <c r="H122" s="397"/>
      <c r="I122" s="593"/>
      <c r="J122" s="615"/>
      <c r="K122" s="466"/>
      <c r="L122" s="908"/>
      <c r="M122" s="466"/>
    </row>
    <row r="123" spans="1:13" ht="20.100000000000001" customHeight="1" x14ac:dyDescent="0.2">
      <c r="E123" s="619"/>
      <c r="F123" s="541"/>
      <c r="G123" s="589"/>
      <c r="H123" s="589"/>
      <c r="I123" s="541"/>
      <c r="J123" s="534"/>
      <c r="K123" s="534"/>
      <c r="L123" s="543"/>
      <c r="M123" s="543"/>
    </row>
    <row r="124" spans="1:13" ht="20.100000000000001" customHeight="1" x14ac:dyDescent="0.2">
      <c r="A124" s="466"/>
      <c r="B124" s="466"/>
      <c r="C124" s="466"/>
      <c r="D124" s="466"/>
      <c r="E124" s="466"/>
      <c r="F124" s="541"/>
      <c r="G124" s="466"/>
      <c r="H124" s="466"/>
      <c r="I124" s="541"/>
      <c r="J124" s="534"/>
      <c r="K124" s="534"/>
      <c r="L124" s="543"/>
      <c r="M124" s="543"/>
    </row>
    <row r="125" spans="1:13" ht="20.100000000000001" customHeight="1" x14ac:dyDescent="0.2">
      <c r="A125" s="627"/>
      <c r="B125" s="628"/>
      <c r="C125" s="631"/>
      <c r="D125" s="624"/>
      <c r="E125" s="619"/>
      <c r="F125" s="541"/>
      <c r="G125" s="466"/>
      <c r="H125" s="466"/>
      <c r="I125" s="541"/>
      <c r="J125" s="534"/>
      <c r="K125" s="534"/>
      <c r="L125" s="543"/>
      <c r="M125" s="412"/>
    </row>
    <row r="126" spans="1:13" ht="20.100000000000001" customHeight="1" x14ac:dyDescent="0.2">
      <c r="A126" s="532"/>
      <c r="B126" s="544"/>
      <c r="C126" s="550"/>
      <c r="D126" s="533"/>
      <c r="E126" s="542"/>
      <c r="F126" s="541"/>
      <c r="G126" s="466"/>
      <c r="H126" s="466"/>
      <c r="I126" s="541"/>
      <c r="J126" s="534"/>
      <c r="K126" s="534"/>
      <c r="L126" s="543"/>
      <c r="M126" s="412"/>
    </row>
    <row r="127" spans="1:13" s="546" customFormat="1" ht="20.100000000000001" customHeight="1" thickBot="1" x14ac:dyDescent="0.25">
      <c r="A127" s="900" t="s">
        <v>530</v>
      </c>
      <c r="B127" s="901"/>
      <c r="C127" s="901"/>
      <c r="D127" s="901"/>
      <c r="E127" s="901"/>
      <c r="F127" s="901"/>
      <c r="G127" s="901"/>
      <c r="H127" s="901"/>
      <c r="I127" s="901"/>
      <c r="J127" s="557">
        <f>SUM(J5:J126)</f>
        <v>79876.309999999983</v>
      </c>
      <c r="K127" s="557">
        <f>SUM(K5:K126)</f>
        <v>41.1</v>
      </c>
      <c r="L127" s="558">
        <f>SUM(L5:L126)</f>
        <v>86681.53</v>
      </c>
      <c r="M127" s="545"/>
    </row>
    <row r="128" spans="1:13" ht="20.100000000000001" customHeight="1" thickBot="1" x14ac:dyDescent="0.25">
      <c r="A128" s="559"/>
      <c r="B128" s="536"/>
      <c r="C128" s="551"/>
      <c r="D128" s="535"/>
      <c r="E128" s="537"/>
      <c r="F128" s="537"/>
      <c r="G128" s="538"/>
      <c r="H128" s="537"/>
      <c r="I128" s="539"/>
      <c r="J128" s="539"/>
      <c r="K128" s="539"/>
      <c r="L128" s="540"/>
      <c r="M128" s="466"/>
    </row>
    <row r="130" spans="1:13" ht="20.100000000000001" customHeight="1" x14ac:dyDescent="0.2">
      <c r="E130" s="466"/>
      <c r="F130" s="466"/>
      <c r="G130" s="466"/>
      <c r="H130" s="466"/>
      <c r="I130" s="466"/>
      <c r="J130" s="597"/>
      <c r="K130" s="466"/>
      <c r="L130" s="466"/>
      <c r="M130" s="466"/>
    </row>
    <row r="131" spans="1:13" ht="20.100000000000001" customHeight="1" x14ac:dyDescent="0.2">
      <c r="E131" s="466"/>
      <c r="F131" s="466"/>
      <c r="G131" s="466"/>
      <c r="H131" s="466"/>
      <c r="I131" s="466"/>
      <c r="J131" s="466"/>
      <c r="K131" s="466"/>
      <c r="L131" s="466"/>
      <c r="M131" s="466"/>
    </row>
    <row r="132" spans="1:13" ht="20.100000000000001" customHeight="1" x14ac:dyDescent="0.2">
      <c r="A132" s="323" t="s">
        <v>107</v>
      </c>
      <c r="B132" s="323" t="s">
        <v>136</v>
      </c>
      <c r="C132" s="324" t="s">
        <v>180</v>
      </c>
      <c r="D132" s="324" t="s">
        <v>137</v>
      </c>
      <c r="E132" s="466"/>
      <c r="F132" s="466"/>
      <c r="G132" s="466"/>
      <c r="H132" s="466"/>
      <c r="I132" s="466"/>
      <c r="J132" s="466"/>
      <c r="K132" s="466"/>
      <c r="L132" s="466"/>
      <c r="M132" s="466"/>
    </row>
    <row r="133" spans="1:13" ht="20.100000000000001" customHeight="1" x14ac:dyDescent="0.2">
      <c r="A133" s="488" t="s">
        <v>452</v>
      </c>
      <c r="B133" s="364"/>
      <c r="C133" s="364"/>
      <c r="D133" s="364"/>
      <c r="E133" s="466"/>
      <c r="F133" s="466"/>
      <c r="G133" s="466"/>
      <c r="H133" s="466"/>
      <c r="I133" s="466"/>
      <c r="J133" s="466"/>
      <c r="K133" s="466"/>
      <c r="L133" s="466"/>
      <c r="M133" s="466"/>
    </row>
    <row r="134" spans="1:13" ht="20.100000000000001" customHeight="1" x14ac:dyDescent="0.2">
      <c r="A134" s="365" t="s">
        <v>224</v>
      </c>
      <c r="B134" s="364" t="s">
        <v>225</v>
      </c>
      <c r="C134" s="364" t="s">
        <v>226</v>
      </c>
      <c r="D134" s="364" t="s">
        <v>129</v>
      </c>
      <c r="E134" s="466"/>
      <c r="F134" s="466"/>
      <c r="G134" s="466"/>
      <c r="H134" s="466"/>
      <c r="I134" s="466"/>
      <c r="J134" s="466"/>
      <c r="K134" s="466"/>
      <c r="L134" s="466"/>
      <c r="M134" s="466"/>
    </row>
    <row r="135" spans="1:13" ht="20.100000000000001" customHeight="1" x14ac:dyDescent="0.2">
      <c r="A135" s="365" t="s">
        <v>243</v>
      </c>
      <c r="B135" s="364" t="s">
        <v>244</v>
      </c>
      <c r="C135" s="364" t="s">
        <v>227</v>
      </c>
      <c r="D135" s="364" t="s">
        <v>129</v>
      </c>
      <c r="E135" s="466"/>
      <c r="F135" s="466"/>
      <c r="G135" s="466"/>
      <c r="H135" s="466"/>
      <c r="I135" s="466"/>
      <c r="J135" s="466"/>
      <c r="K135" s="466"/>
      <c r="L135" s="466"/>
      <c r="M135" s="466"/>
    </row>
    <row r="136" spans="1:13" ht="20.100000000000001" customHeight="1" x14ac:dyDescent="0.2">
      <c r="A136" s="365" t="s">
        <v>241</v>
      </c>
      <c r="B136" s="364" t="s">
        <v>242</v>
      </c>
      <c r="C136" s="364" t="s">
        <v>228</v>
      </c>
      <c r="D136" s="364" t="s">
        <v>129</v>
      </c>
      <c r="E136" s="466"/>
      <c r="F136" s="466"/>
      <c r="G136" s="466"/>
      <c r="H136" s="466"/>
      <c r="I136" s="466"/>
      <c r="J136" s="466"/>
      <c r="K136" s="466"/>
      <c r="L136" s="466"/>
      <c r="M136" s="466"/>
    </row>
    <row r="137" spans="1:13" ht="20.100000000000001" customHeight="1" x14ac:dyDescent="0.2">
      <c r="A137" s="365" t="s">
        <v>512</v>
      </c>
      <c r="B137" s="364" t="s">
        <v>513</v>
      </c>
      <c r="C137" s="364" t="s">
        <v>226</v>
      </c>
      <c r="D137" s="475" t="s">
        <v>129</v>
      </c>
      <c r="E137" s="466"/>
      <c r="F137" s="466"/>
      <c r="G137" s="466"/>
      <c r="H137" s="466"/>
      <c r="I137" s="466"/>
      <c r="J137" s="466"/>
      <c r="K137" s="466"/>
      <c r="L137" s="466"/>
      <c r="M137" s="466"/>
    </row>
    <row r="138" spans="1:13" ht="20.100000000000001" customHeight="1" x14ac:dyDescent="0.2">
      <c r="A138" s="365" t="s">
        <v>255</v>
      </c>
      <c r="B138" s="364" t="s">
        <v>256</v>
      </c>
      <c r="C138" s="364" t="s">
        <v>456</v>
      </c>
      <c r="D138" s="475" t="s">
        <v>129</v>
      </c>
      <c r="E138" s="466"/>
      <c r="F138" s="466"/>
      <c r="G138" s="466"/>
      <c r="H138" s="466"/>
      <c r="I138" s="466"/>
      <c r="J138" s="466"/>
      <c r="K138" s="466"/>
      <c r="L138" s="466"/>
      <c r="M138" s="466"/>
    </row>
    <row r="139" spans="1:13" ht="20.100000000000001" customHeight="1" x14ac:dyDescent="0.2">
      <c r="A139" s="487" t="s">
        <v>453</v>
      </c>
      <c r="B139" s="473"/>
      <c r="C139" s="474"/>
      <c r="D139" s="444"/>
      <c r="E139" s="466"/>
      <c r="F139" s="466"/>
      <c r="G139" s="466"/>
      <c r="H139" s="466"/>
      <c r="I139" s="466"/>
      <c r="J139" s="466"/>
      <c r="K139" s="466"/>
      <c r="L139" s="466"/>
      <c r="M139" s="466"/>
    </row>
    <row r="140" spans="1:13" ht="20.100000000000001" customHeight="1" x14ac:dyDescent="0.2">
      <c r="A140" s="477" t="s">
        <v>206</v>
      </c>
      <c r="B140" s="478" t="s">
        <v>207</v>
      </c>
      <c r="C140" s="444" t="s">
        <v>205</v>
      </c>
      <c r="D140" s="444" t="s">
        <v>184</v>
      </c>
      <c r="E140" s="466"/>
      <c r="F140" s="466"/>
      <c r="G140" s="466"/>
      <c r="H140" s="466"/>
      <c r="I140" s="466"/>
      <c r="J140" s="466"/>
      <c r="K140" s="466"/>
      <c r="L140" s="466"/>
      <c r="M140" s="466"/>
    </row>
    <row r="141" spans="1:13" ht="20.100000000000001" customHeight="1" x14ac:dyDescent="0.2">
      <c r="A141" s="469" t="s">
        <v>245</v>
      </c>
      <c r="B141" s="444" t="s">
        <v>246</v>
      </c>
      <c r="C141" s="444" t="s">
        <v>205</v>
      </c>
      <c r="D141" s="444" t="s">
        <v>184</v>
      </c>
      <c r="E141" s="466"/>
      <c r="F141" s="466"/>
      <c r="G141" s="466"/>
      <c r="H141" s="466"/>
      <c r="I141" s="466"/>
      <c r="J141" s="466"/>
      <c r="K141" s="466"/>
      <c r="L141" s="466"/>
      <c r="M141" s="466"/>
    </row>
    <row r="142" spans="1:13" ht="20.100000000000001" customHeight="1" x14ac:dyDescent="0.2">
      <c r="A142" s="469" t="s">
        <v>203</v>
      </c>
      <c r="B142" s="444" t="s">
        <v>204</v>
      </c>
      <c r="C142" s="444" t="s">
        <v>205</v>
      </c>
      <c r="D142" s="444" t="s">
        <v>184</v>
      </c>
      <c r="E142" s="466"/>
      <c r="F142" s="466"/>
      <c r="G142" s="466"/>
      <c r="H142" s="466"/>
      <c r="I142" s="466"/>
      <c r="J142" s="466"/>
      <c r="K142" s="466"/>
      <c r="L142" s="466"/>
      <c r="M142" s="466"/>
    </row>
    <row r="143" spans="1:13" ht="20.100000000000001" customHeight="1" x14ac:dyDescent="0.2">
      <c r="A143" s="469" t="s">
        <v>259</v>
      </c>
      <c r="B143" s="444" t="s">
        <v>260</v>
      </c>
      <c r="C143" s="470" t="s">
        <v>205</v>
      </c>
      <c r="D143" s="444" t="s">
        <v>184</v>
      </c>
      <c r="E143" s="466"/>
      <c r="F143" s="466"/>
      <c r="G143" s="466"/>
      <c r="H143" s="466"/>
      <c r="I143" s="466"/>
      <c r="J143" s="466"/>
      <c r="K143" s="466"/>
      <c r="L143" s="466"/>
      <c r="M143" s="466"/>
    </row>
    <row r="144" spans="1:13" ht="20.100000000000001" customHeight="1" x14ac:dyDescent="0.2">
      <c r="A144" s="488" t="s">
        <v>454</v>
      </c>
      <c r="B144" s="364"/>
      <c r="C144" s="364"/>
      <c r="D144" s="364"/>
      <c r="E144" s="466"/>
      <c r="F144" s="466"/>
      <c r="G144" s="466"/>
      <c r="H144" s="466"/>
      <c r="I144" s="466"/>
      <c r="J144" s="466"/>
      <c r="K144" s="466"/>
      <c r="L144" s="466"/>
      <c r="M144" s="466"/>
    </row>
    <row r="145" spans="1:13" ht="20.100000000000001" customHeight="1" x14ac:dyDescent="0.2">
      <c r="A145" s="365" t="s">
        <v>181</v>
      </c>
      <c r="B145" s="364" t="s">
        <v>182</v>
      </c>
      <c r="C145" s="364" t="s">
        <v>183</v>
      </c>
      <c r="D145" s="364" t="s">
        <v>184</v>
      </c>
      <c r="E145" s="466"/>
      <c r="F145" s="466"/>
      <c r="G145" s="466"/>
      <c r="H145" s="466"/>
      <c r="I145" s="466"/>
      <c r="J145" s="466"/>
      <c r="K145" s="466"/>
      <c r="L145" s="466"/>
      <c r="M145" s="466"/>
    </row>
    <row r="146" spans="1:13" ht="20.100000000000001" customHeight="1" x14ac:dyDescent="0.2">
      <c r="A146" s="365" t="s">
        <v>198</v>
      </c>
      <c r="B146" s="364" t="s">
        <v>200</v>
      </c>
      <c r="C146" s="364" t="s">
        <v>201</v>
      </c>
      <c r="D146" s="364" t="s">
        <v>202</v>
      </c>
      <c r="E146" s="466"/>
      <c r="F146" s="466"/>
      <c r="G146" s="466"/>
      <c r="H146" s="466"/>
      <c r="I146" s="466"/>
      <c r="J146" s="466"/>
      <c r="K146" s="466"/>
      <c r="L146" s="466"/>
      <c r="M146" s="466"/>
    </row>
    <row r="147" spans="1:13" ht="20.100000000000001" customHeight="1" x14ac:dyDescent="0.2">
      <c r="A147" s="365" t="s">
        <v>198</v>
      </c>
      <c r="B147" s="364" t="s">
        <v>200</v>
      </c>
      <c r="C147" s="364" t="s">
        <v>199</v>
      </c>
      <c r="D147" s="468" t="s">
        <v>261</v>
      </c>
      <c r="E147" s="466"/>
      <c r="F147" s="466"/>
      <c r="G147" s="466"/>
      <c r="H147" s="466"/>
      <c r="I147" s="466"/>
      <c r="J147" s="466"/>
      <c r="K147" s="466"/>
      <c r="L147" s="466"/>
      <c r="M147" s="466"/>
    </row>
    <row r="148" spans="1:13" ht="20.100000000000001" customHeight="1" x14ac:dyDescent="0.2">
      <c r="A148" s="365" t="s">
        <v>211</v>
      </c>
      <c r="B148" s="364" t="s">
        <v>212</v>
      </c>
      <c r="C148" s="468" t="s">
        <v>511</v>
      </c>
      <c r="D148" s="364" t="s">
        <v>129</v>
      </c>
      <c r="E148" s="466"/>
      <c r="F148" s="466"/>
      <c r="G148" s="466"/>
      <c r="H148" s="466"/>
      <c r="I148" s="466"/>
      <c r="J148" s="466"/>
      <c r="K148" s="466"/>
      <c r="L148" s="466"/>
      <c r="M148" s="466"/>
    </row>
    <row r="149" spans="1:13" ht="20.100000000000001" customHeight="1" x14ac:dyDescent="0.2">
      <c r="A149" s="476" t="s">
        <v>191</v>
      </c>
      <c r="B149" s="364" t="s">
        <v>192</v>
      </c>
      <c r="C149" s="364" t="s">
        <v>193</v>
      </c>
      <c r="D149" s="364" t="s">
        <v>194</v>
      </c>
      <c r="E149" s="466"/>
      <c r="F149" s="466"/>
      <c r="G149" s="466"/>
      <c r="H149" s="466"/>
      <c r="I149" s="466"/>
      <c r="J149" s="466"/>
      <c r="K149" s="466"/>
      <c r="L149" s="466"/>
      <c r="M149" s="466"/>
    </row>
    <row r="150" spans="1:13" ht="20.100000000000001" customHeight="1" x14ac:dyDescent="0.2">
      <c r="A150" s="574" t="s">
        <v>548</v>
      </c>
      <c r="B150" s="569" t="s">
        <v>514</v>
      </c>
      <c r="C150" s="580" t="s">
        <v>226</v>
      </c>
      <c r="D150" s="579" t="s">
        <v>129</v>
      </c>
      <c r="E150" s="466"/>
      <c r="F150" s="466"/>
      <c r="G150" s="466"/>
      <c r="H150" s="466"/>
      <c r="I150" s="466"/>
      <c r="J150" s="466"/>
      <c r="K150" s="466"/>
      <c r="L150" s="466"/>
      <c r="M150" s="466"/>
    </row>
    <row r="151" spans="1:13" ht="20.100000000000001" customHeight="1" x14ac:dyDescent="0.2">
      <c r="A151" s="365" t="s">
        <v>327</v>
      </c>
      <c r="B151" s="364" t="s">
        <v>328</v>
      </c>
      <c r="C151" s="364" t="s">
        <v>329</v>
      </c>
      <c r="D151" s="364" t="s">
        <v>184</v>
      </c>
      <c r="E151" s="466"/>
      <c r="F151" s="466"/>
      <c r="G151" s="466"/>
      <c r="H151" s="466"/>
      <c r="I151" s="466"/>
      <c r="J151" s="466"/>
      <c r="K151" s="466"/>
      <c r="L151" s="466"/>
      <c r="M151" s="466"/>
    </row>
    <row r="152" spans="1:13" ht="20.100000000000001" customHeight="1" x14ac:dyDescent="0.2">
      <c r="A152" s="365" t="s">
        <v>247</v>
      </c>
      <c r="B152" s="482" t="s">
        <v>248</v>
      </c>
      <c r="C152" s="364" t="s">
        <v>240</v>
      </c>
      <c r="D152" s="364" t="s">
        <v>249</v>
      </c>
      <c r="E152" s="466"/>
      <c r="F152" s="466"/>
      <c r="G152" s="466"/>
      <c r="H152" s="466"/>
      <c r="I152" s="466"/>
      <c r="J152" s="466"/>
      <c r="K152" s="466"/>
      <c r="L152" s="466"/>
      <c r="M152" s="466"/>
    </row>
    <row r="153" spans="1:13" ht="20.100000000000001" customHeight="1" x14ac:dyDescent="0.2">
      <c r="A153" s="479" t="s">
        <v>208</v>
      </c>
      <c r="B153" s="480" t="s">
        <v>209</v>
      </c>
      <c r="C153" s="364" t="s">
        <v>210</v>
      </c>
      <c r="D153" s="364" t="s">
        <v>129</v>
      </c>
      <c r="E153" s="466"/>
      <c r="F153" s="466"/>
      <c r="G153" s="466"/>
      <c r="H153" s="466"/>
      <c r="I153" s="466"/>
      <c r="J153" s="466"/>
      <c r="K153" s="466"/>
      <c r="L153" s="466"/>
      <c r="M153" s="466"/>
    </row>
    <row r="154" spans="1:13" ht="20.100000000000001" customHeight="1" x14ac:dyDescent="0.2">
      <c r="A154" s="365" t="s">
        <v>298</v>
      </c>
      <c r="B154" s="468" t="s">
        <v>299</v>
      </c>
      <c r="C154" s="481" t="s">
        <v>300</v>
      </c>
      <c r="D154" s="364" t="s">
        <v>129</v>
      </c>
      <c r="E154" s="466"/>
      <c r="F154" s="466"/>
      <c r="G154" s="466"/>
      <c r="H154" s="466"/>
      <c r="I154" s="466"/>
      <c r="J154" s="466"/>
      <c r="K154" s="466"/>
      <c r="L154" s="466"/>
      <c r="M154" s="466"/>
    </row>
    <row r="155" spans="1:13" ht="20.100000000000001" customHeight="1" x14ac:dyDescent="0.2">
      <c r="A155" s="476" t="s">
        <v>195</v>
      </c>
      <c r="B155" s="364" t="s">
        <v>196</v>
      </c>
      <c r="C155" s="364" t="s">
        <v>197</v>
      </c>
      <c r="D155" s="364" t="s">
        <v>184</v>
      </c>
      <c r="E155" s="466"/>
      <c r="F155" s="466"/>
      <c r="G155" s="466"/>
      <c r="H155" s="466"/>
      <c r="I155" s="466"/>
      <c r="J155" s="466"/>
      <c r="K155" s="466"/>
      <c r="L155" s="466"/>
      <c r="M155" s="466"/>
    </row>
    <row r="156" spans="1:13" ht="20.100000000000001" customHeight="1" x14ac:dyDescent="0.2">
      <c r="A156" s="365" t="s">
        <v>250</v>
      </c>
      <c r="B156" s="468" t="s">
        <v>251</v>
      </c>
      <c r="C156" s="468" t="s">
        <v>252</v>
      </c>
      <c r="D156" s="364" t="s">
        <v>253</v>
      </c>
      <c r="E156" s="466"/>
      <c r="F156" s="466"/>
      <c r="G156" s="466"/>
      <c r="H156" s="466"/>
      <c r="I156" s="466"/>
      <c r="J156" s="466"/>
      <c r="K156" s="466"/>
      <c r="L156" s="466"/>
      <c r="M156" s="466"/>
    </row>
    <row r="157" spans="1:13" ht="20.100000000000001" customHeight="1" x14ac:dyDescent="0.2">
      <c r="A157" s="365" t="s">
        <v>250</v>
      </c>
      <c r="B157" s="468" t="s">
        <v>251</v>
      </c>
      <c r="C157" s="468" t="s">
        <v>240</v>
      </c>
      <c r="D157" s="364" t="s">
        <v>254</v>
      </c>
      <c r="E157" s="466"/>
      <c r="F157" s="466"/>
      <c r="G157" s="466"/>
      <c r="H157" s="466"/>
      <c r="I157" s="466"/>
      <c r="J157" s="466"/>
      <c r="K157" s="466"/>
      <c r="L157" s="466"/>
      <c r="M157" s="466"/>
    </row>
    <row r="158" spans="1:13" ht="20.100000000000001" customHeight="1" x14ac:dyDescent="0.2">
      <c r="A158" s="365" t="s">
        <v>257</v>
      </c>
      <c r="B158" s="480" t="s">
        <v>258</v>
      </c>
      <c r="C158" s="364" t="s">
        <v>227</v>
      </c>
      <c r="D158" s="364" t="s">
        <v>129</v>
      </c>
      <c r="E158" s="466"/>
      <c r="F158" s="466"/>
      <c r="G158" s="466"/>
      <c r="H158" s="466"/>
      <c r="I158" s="466"/>
      <c r="J158" s="466"/>
      <c r="K158" s="466"/>
      <c r="L158" s="466"/>
      <c r="M158" s="466"/>
    </row>
    <row r="159" spans="1:13" ht="20.100000000000001" customHeight="1" x14ac:dyDescent="0.2">
      <c r="A159" s="365" t="s">
        <v>188</v>
      </c>
      <c r="B159" s="364" t="s">
        <v>189</v>
      </c>
      <c r="C159" s="364" t="s">
        <v>190</v>
      </c>
      <c r="D159" s="364" t="s">
        <v>129</v>
      </c>
      <c r="E159" s="466"/>
      <c r="F159" s="466"/>
      <c r="G159" s="466"/>
      <c r="H159" s="466"/>
      <c r="I159" s="466"/>
      <c r="J159" s="466"/>
      <c r="K159" s="466"/>
      <c r="L159" s="466"/>
      <c r="M159" s="466"/>
    </row>
    <row r="160" spans="1:13" ht="20.100000000000001" customHeight="1" x14ac:dyDescent="0.25">
      <c r="A160" s="489" t="s">
        <v>455</v>
      </c>
      <c r="B160" s="483"/>
      <c r="C160" s="483"/>
      <c r="D160" s="483"/>
      <c r="E160" s="466"/>
      <c r="F160" s="466"/>
      <c r="G160" s="466"/>
      <c r="H160" s="466"/>
      <c r="I160" s="466"/>
      <c r="J160" s="466"/>
      <c r="K160" s="466"/>
      <c r="L160" s="466"/>
      <c r="M160" s="466"/>
    </row>
    <row r="161" spans="1:13" ht="20.100000000000001" customHeight="1" x14ac:dyDescent="0.2">
      <c r="A161" s="472" t="s">
        <v>308</v>
      </c>
      <c r="B161" s="473" t="s">
        <v>309</v>
      </c>
      <c r="C161" s="474" t="s">
        <v>310</v>
      </c>
      <c r="D161" s="444" t="s">
        <v>129</v>
      </c>
      <c r="E161" s="466"/>
      <c r="F161" s="466"/>
      <c r="G161" s="466"/>
      <c r="H161" s="466"/>
      <c r="I161" s="466"/>
      <c r="J161" s="466"/>
      <c r="K161" s="466"/>
      <c r="L161" s="466"/>
      <c r="M161" s="466"/>
    </row>
    <row r="162" spans="1:13" ht="20.100000000000001" customHeight="1" x14ac:dyDescent="0.2">
      <c r="A162" s="469" t="s">
        <v>303</v>
      </c>
      <c r="B162" s="478" t="s">
        <v>304</v>
      </c>
      <c r="C162" s="484" t="s">
        <v>221</v>
      </c>
      <c r="D162" s="485" t="s">
        <v>129</v>
      </c>
      <c r="E162" s="466"/>
      <c r="F162" s="466"/>
      <c r="G162" s="466"/>
      <c r="H162" s="466"/>
      <c r="I162" s="466"/>
      <c r="J162" s="466"/>
      <c r="K162" s="466"/>
      <c r="L162" s="466"/>
      <c r="M162" s="466"/>
    </row>
    <row r="163" spans="1:13" ht="20.100000000000001" customHeight="1" x14ac:dyDescent="0.2">
      <c r="A163" s="469" t="s">
        <v>213</v>
      </c>
      <c r="B163" s="444" t="s">
        <v>214</v>
      </c>
      <c r="C163" s="470" t="s">
        <v>215</v>
      </c>
      <c r="D163" s="444" t="s">
        <v>129</v>
      </c>
      <c r="E163" s="466"/>
      <c r="F163" s="466"/>
      <c r="G163" s="466"/>
      <c r="H163" s="466"/>
      <c r="I163" s="466"/>
      <c r="J163" s="466"/>
      <c r="K163" s="466"/>
      <c r="L163" s="466"/>
      <c r="M163" s="466"/>
    </row>
    <row r="164" spans="1:13" ht="20.100000000000001" customHeight="1" x14ac:dyDescent="0.2">
      <c r="A164" s="469" t="s">
        <v>185</v>
      </c>
      <c r="B164" s="486" t="s">
        <v>186</v>
      </c>
      <c r="C164" s="444" t="s">
        <v>187</v>
      </c>
      <c r="D164" s="444" t="s">
        <v>129</v>
      </c>
      <c r="E164" s="466"/>
      <c r="F164" s="466"/>
      <c r="G164" s="466"/>
      <c r="H164" s="466"/>
      <c r="I164" s="466"/>
      <c r="J164" s="466"/>
      <c r="K164" s="466"/>
      <c r="L164" s="466"/>
      <c r="M164" s="466"/>
    </row>
    <row r="165" spans="1:13" ht="20.100000000000001" customHeight="1" x14ac:dyDescent="0.2">
      <c r="A165" s="469" t="s">
        <v>233</v>
      </c>
      <c r="B165" s="444" t="s">
        <v>234</v>
      </c>
      <c r="C165" s="470" t="s">
        <v>215</v>
      </c>
      <c r="D165" s="444" t="s">
        <v>129</v>
      </c>
      <c r="E165" s="466"/>
      <c r="F165" s="466"/>
      <c r="G165" s="466"/>
      <c r="H165" s="466"/>
      <c r="I165" s="466"/>
      <c r="J165" s="466"/>
      <c r="K165" s="466"/>
      <c r="L165" s="466"/>
      <c r="M165" s="466"/>
    </row>
    <row r="166" spans="1:13" ht="20.100000000000001" customHeight="1" x14ac:dyDescent="0.2">
      <c r="A166" s="469" t="s">
        <v>230</v>
      </c>
      <c r="B166" s="444" t="s">
        <v>231</v>
      </c>
      <c r="C166" s="470" t="s">
        <v>232</v>
      </c>
      <c r="D166" s="444" t="s">
        <v>129</v>
      </c>
      <c r="E166" s="466"/>
      <c r="F166" s="466"/>
      <c r="G166" s="466"/>
      <c r="H166" s="466"/>
      <c r="I166" s="466"/>
      <c r="J166" s="466"/>
      <c r="K166" s="466"/>
      <c r="L166" s="466"/>
      <c r="M166" s="466"/>
    </row>
    <row r="167" spans="1:13" ht="20.100000000000001" customHeight="1" x14ac:dyDescent="0.2">
      <c r="A167" s="469" t="s">
        <v>235</v>
      </c>
      <c r="B167" s="444" t="s">
        <v>236</v>
      </c>
      <c r="C167" s="470" t="s">
        <v>218</v>
      </c>
      <c r="D167" s="444" t="s">
        <v>129</v>
      </c>
      <c r="E167" s="466"/>
      <c r="F167" s="466"/>
      <c r="G167" s="466"/>
      <c r="H167" s="466"/>
      <c r="I167" s="466"/>
      <c r="J167" s="466"/>
      <c r="K167" s="466"/>
      <c r="L167" s="466"/>
      <c r="M167" s="466"/>
    </row>
    <row r="168" spans="1:13" ht="20.100000000000001" customHeight="1" x14ac:dyDescent="0.2">
      <c r="A168" s="469" t="s">
        <v>222</v>
      </c>
      <c r="B168" s="444" t="s">
        <v>223</v>
      </c>
      <c r="C168" s="471" t="s">
        <v>218</v>
      </c>
      <c r="D168" s="444" t="s">
        <v>129</v>
      </c>
      <c r="E168" s="466"/>
      <c r="F168" s="466"/>
      <c r="G168" s="466"/>
      <c r="H168" s="466"/>
      <c r="I168" s="466"/>
      <c r="J168" s="466"/>
      <c r="K168" s="466"/>
      <c r="L168" s="466"/>
      <c r="M168" s="466"/>
    </row>
    <row r="169" spans="1:13" ht="20.100000000000001" customHeight="1" x14ac:dyDescent="0.2">
      <c r="A169" s="601" t="s">
        <v>305</v>
      </c>
      <c r="B169" s="602"/>
      <c r="C169" s="603"/>
      <c r="D169" s="602"/>
    </row>
    <row r="170" spans="1:13" ht="20.100000000000001" customHeight="1" x14ac:dyDescent="0.2">
      <c r="A170" s="604" t="s">
        <v>262</v>
      </c>
      <c r="B170" s="605" t="s">
        <v>263</v>
      </c>
      <c r="C170" s="606" t="s">
        <v>240</v>
      </c>
      <c r="D170" s="606" t="s">
        <v>307</v>
      </c>
    </row>
    <row r="171" spans="1:13" ht="20.100000000000001" customHeight="1" x14ac:dyDescent="0.2">
      <c r="A171" s="604" t="s">
        <v>477</v>
      </c>
      <c r="B171" s="605" t="s">
        <v>478</v>
      </c>
      <c r="C171" s="606" t="s">
        <v>240</v>
      </c>
      <c r="D171" s="606" t="s">
        <v>307</v>
      </c>
    </row>
    <row r="172" spans="1:13" ht="20.100000000000001" customHeight="1" x14ac:dyDescent="0.2">
      <c r="A172" s="607" t="s">
        <v>493</v>
      </c>
      <c r="B172" s="608" t="s">
        <v>523</v>
      </c>
      <c r="C172" s="600" t="s">
        <v>240</v>
      </c>
      <c r="D172" s="606" t="s">
        <v>307</v>
      </c>
    </row>
    <row r="173" spans="1:13" ht="20.100000000000001" customHeight="1" x14ac:dyDescent="0.2">
      <c r="A173" s="607" t="s">
        <v>516</v>
      </c>
      <c r="B173" s="609" t="s">
        <v>517</v>
      </c>
      <c r="C173" s="600" t="s">
        <v>240</v>
      </c>
      <c r="D173" s="606" t="s">
        <v>307</v>
      </c>
    </row>
    <row r="174" spans="1:13" ht="20.100000000000001" customHeight="1" x14ac:dyDescent="0.2">
      <c r="A174" s="604" t="s">
        <v>489</v>
      </c>
      <c r="B174" s="605" t="s">
        <v>490</v>
      </c>
      <c r="C174" s="606" t="s">
        <v>240</v>
      </c>
      <c r="D174" s="606" t="s">
        <v>307</v>
      </c>
    </row>
    <row r="175" spans="1:13" ht="20.100000000000001" customHeight="1" x14ac:dyDescent="0.2">
      <c r="A175" s="604" t="s">
        <v>479</v>
      </c>
      <c r="B175" s="605" t="s">
        <v>480</v>
      </c>
      <c r="C175" s="606" t="s">
        <v>240</v>
      </c>
      <c r="D175" s="606" t="s">
        <v>307</v>
      </c>
      <c r="E175" s="466"/>
      <c r="F175" s="466"/>
      <c r="G175" s="466"/>
      <c r="H175" s="466"/>
      <c r="I175" s="466"/>
      <c r="J175" s="466"/>
      <c r="K175" s="466"/>
      <c r="L175" s="466"/>
      <c r="M175" s="466"/>
    </row>
    <row r="176" spans="1:13" ht="20.100000000000001" customHeight="1" x14ac:dyDescent="0.2">
      <c r="A176" s="604" t="s">
        <v>481</v>
      </c>
      <c r="B176" s="605" t="s">
        <v>482</v>
      </c>
      <c r="C176" s="606" t="s">
        <v>240</v>
      </c>
      <c r="D176" s="606" t="s">
        <v>307</v>
      </c>
      <c r="E176" s="466"/>
      <c r="F176" s="466"/>
      <c r="G176" s="466"/>
      <c r="H176" s="466"/>
      <c r="I176" s="466"/>
      <c r="J176" s="466"/>
      <c r="K176" s="466"/>
      <c r="L176" s="466"/>
      <c r="M176" s="466"/>
    </row>
    <row r="177" spans="1:13" ht="20.100000000000001" customHeight="1" x14ac:dyDescent="0.2">
      <c r="A177" s="604" t="s">
        <v>518</v>
      </c>
      <c r="B177" s="605" t="s">
        <v>488</v>
      </c>
      <c r="C177" s="606" t="s">
        <v>240</v>
      </c>
      <c r="D177" s="606" t="s">
        <v>307</v>
      </c>
      <c r="E177" s="466"/>
      <c r="F177" s="466"/>
      <c r="G177" s="466"/>
      <c r="H177" s="466"/>
      <c r="I177" s="466"/>
      <c r="J177" s="466"/>
      <c r="K177" s="466"/>
      <c r="L177" s="466"/>
      <c r="M177" s="466"/>
    </row>
    <row r="178" spans="1:13" ht="20.100000000000001" customHeight="1" x14ac:dyDescent="0.2">
      <c r="A178" s="604" t="s">
        <v>271</v>
      </c>
      <c r="B178" s="605" t="s">
        <v>272</v>
      </c>
      <c r="C178" s="606" t="s">
        <v>240</v>
      </c>
      <c r="D178" s="606" t="s">
        <v>307</v>
      </c>
      <c r="E178" s="466"/>
      <c r="F178" s="466"/>
      <c r="G178" s="466"/>
      <c r="H178" s="466"/>
      <c r="I178" s="466"/>
      <c r="J178" s="466"/>
      <c r="K178" s="466"/>
      <c r="L178" s="466"/>
      <c r="M178" s="466"/>
    </row>
    <row r="179" spans="1:13" ht="20.100000000000001" customHeight="1" x14ac:dyDescent="0.2">
      <c r="A179" s="604" t="s">
        <v>291</v>
      </c>
      <c r="B179" s="605" t="s">
        <v>292</v>
      </c>
      <c r="C179" s="606" t="s">
        <v>240</v>
      </c>
      <c r="D179" s="606" t="s">
        <v>307</v>
      </c>
      <c r="E179" s="466"/>
      <c r="F179" s="466"/>
      <c r="G179" s="466"/>
      <c r="H179" s="466"/>
      <c r="I179" s="466"/>
      <c r="J179" s="466"/>
      <c r="K179" s="466"/>
      <c r="L179" s="466"/>
      <c r="M179" s="466"/>
    </row>
    <row r="180" spans="1:13" ht="20.100000000000001" customHeight="1" x14ac:dyDescent="0.2">
      <c r="A180" s="604" t="s">
        <v>273</v>
      </c>
      <c r="B180" s="605" t="s">
        <v>274</v>
      </c>
      <c r="C180" s="606" t="s">
        <v>240</v>
      </c>
      <c r="D180" s="606" t="s">
        <v>307</v>
      </c>
      <c r="E180" s="466"/>
      <c r="F180" s="466"/>
      <c r="G180" s="466"/>
      <c r="H180" s="466"/>
      <c r="I180" s="466"/>
      <c r="J180" s="466"/>
      <c r="K180" s="466"/>
      <c r="L180" s="466"/>
      <c r="M180" s="466"/>
    </row>
    <row r="181" spans="1:13" ht="20.100000000000001" customHeight="1" x14ac:dyDescent="0.2">
      <c r="A181" s="604" t="s">
        <v>483</v>
      </c>
      <c r="B181" s="605" t="s">
        <v>484</v>
      </c>
      <c r="C181" s="606" t="s">
        <v>240</v>
      </c>
      <c r="D181" s="606" t="s">
        <v>307</v>
      </c>
      <c r="E181" s="466"/>
      <c r="F181" s="466"/>
      <c r="G181" s="466"/>
      <c r="H181" s="466"/>
      <c r="I181" s="466"/>
      <c r="J181" s="466"/>
      <c r="K181" s="466"/>
      <c r="L181" s="466"/>
      <c r="M181" s="466"/>
    </row>
    <row r="182" spans="1:13" ht="20.100000000000001" customHeight="1" x14ac:dyDescent="0.2">
      <c r="A182" s="604" t="s">
        <v>277</v>
      </c>
      <c r="B182" s="605" t="s">
        <v>278</v>
      </c>
      <c r="C182" s="606" t="s">
        <v>240</v>
      </c>
      <c r="D182" s="606" t="s">
        <v>307</v>
      </c>
      <c r="E182" s="466"/>
      <c r="F182" s="466"/>
      <c r="G182" s="466"/>
      <c r="H182" s="466"/>
      <c r="I182" s="466"/>
      <c r="J182" s="466"/>
      <c r="K182" s="466"/>
      <c r="L182" s="466"/>
      <c r="M182" s="466"/>
    </row>
    <row r="183" spans="1:13" ht="20.100000000000001" customHeight="1" x14ac:dyDescent="0.2">
      <c r="A183" s="604" t="s">
        <v>485</v>
      </c>
      <c r="B183" s="605" t="s">
        <v>486</v>
      </c>
      <c r="C183" s="606" t="s">
        <v>240</v>
      </c>
      <c r="D183" s="606" t="s">
        <v>307</v>
      </c>
      <c r="E183" s="466"/>
      <c r="F183" s="466"/>
      <c r="G183" s="466"/>
      <c r="H183" s="466"/>
      <c r="I183" s="466"/>
      <c r="J183" s="466"/>
      <c r="K183" s="466"/>
      <c r="L183" s="466"/>
      <c r="M183" s="466"/>
    </row>
    <row r="184" spans="1:13" ht="20.100000000000001" customHeight="1" x14ac:dyDescent="0.2">
      <c r="A184" s="604" t="s">
        <v>279</v>
      </c>
      <c r="B184" s="605" t="s">
        <v>280</v>
      </c>
      <c r="C184" s="606" t="s">
        <v>240</v>
      </c>
      <c r="D184" s="606" t="s">
        <v>307</v>
      </c>
      <c r="E184" s="466"/>
      <c r="F184" s="466"/>
      <c r="G184" s="466"/>
      <c r="H184" s="466"/>
      <c r="I184" s="466"/>
      <c r="J184" s="466"/>
      <c r="K184" s="466"/>
      <c r="L184" s="466"/>
      <c r="M184" s="466"/>
    </row>
    <row r="185" spans="1:13" ht="20.100000000000001" customHeight="1" x14ac:dyDescent="0.2">
      <c r="A185" s="604" t="s">
        <v>487</v>
      </c>
      <c r="B185" s="605" t="s">
        <v>297</v>
      </c>
      <c r="C185" s="606" t="s">
        <v>240</v>
      </c>
      <c r="D185" s="606" t="s">
        <v>307</v>
      </c>
      <c r="E185" s="466"/>
      <c r="F185" s="466"/>
      <c r="G185" s="466"/>
      <c r="H185" s="466"/>
      <c r="I185" s="466"/>
      <c r="J185" s="466"/>
      <c r="K185" s="466"/>
      <c r="L185" s="466"/>
      <c r="M185" s="466"/>
    </row>
    <row r="186" spans="1:13" ht="20.100000000000001" customHeight="1" x14ac:dyDescent="0.2">
      <c r="A186" s="607" t="s">
        <v>491</v>
      </c>
      <c r="B186" s="609" t="s">
        <v>521</v>
      </c>
      <c r="C186" s="606" t="s">
        <v>240</v>
      </c>
      <c r="D186" s="606" t="s">
        <v>307</v>
      </c>
      <c r="E186" s="466"/>
      <c r="F186" s="466"/>
      <c r="G186" s="466"/>
      <c r="H186" s="466"/>
      <c r="I186" s="466"/>
      <c r="J186" s="466"/>
      <c r="K186" s="466"/>
      <c r="L186" s="466"/>
      <c r="M186" s="466"/>
    </row>
    <row r="187" spans="1:13" ht="20.100000000000001" customHeight="1" x14ac:dyDescent="0.2">
      <c r="A187" s="604" t="s">
        <v>285</v>
      </c>
      <c r="B187" s="605" t="s">
        <v>286</v>
      </c>
      <c r="C187" s="606" t="s">
        <v>240</v>
      </c>
      <c r="D187" s="606" t="s">
        <v>307</v>
      </c>
      <c r="E187" s="466"/>
      <c r="F187" s="466"/>
      <c r="G187" s="466"/>
      <c r="H187" s="466"/>
      <c r="I187" s="466"/>
      <c r="J187" s="466"/>
      <c r="K187" s="466"/>
      <c r="L187" s="466"/>
      <c r="M187" s="466"/>
    </row>
    <row r="188" spans="1:13" ht="20.100000000000001" customHeight="1" x14ac:dyDescent="0.2">
      <c r="A188" s="604" t="s">
        <v>287</v>
      </c>
      <c r="B188" s="605" t="s">
        <v>288</v>
      </c>
      <c r="C188" s="606" t="s">
        <v>240</v>
      </c>
      <c r="D188" s="606" t="s">
        <v>307</v>
      </c>
      <c r="E188" s="466"/>
      <c r="F188" s="466"/>
      <c r="G188" s="466"/>
      <c r="H188" s="466"/>
      <c r="I188" s="466"/>
      <c r="J188" s="466"/>
      <c r="K188" s="466"/>
      <c r="L188" s="466"/>
      <c r="M188" s="466"/>
    </row>
    <row r="189" spans="1:13" ht="20.100000000000001" customHeight="1" x14ac:dyDescent="0.2">
      <c r="A189" s="604" t="s">
        <v>289</v>
      </c>
      <c r="B189" s="605" t="s">
        <v>290</v>
      </c>
      <c r="C189" s="606" t="s">
        <v>240</v>
      </c>
      <c r="D189" s="606" t="s">
        <v>307</v>
      </c>
      <c r="E189" s="466"/>
      <c r="F189" s="466"/>
      <c r="G189" s="466"/>
      <c r="H189" s="466"/>
      <c r="I189" s="466"/>
      <c r="J189" s="466"/>
      <c r="K189" s="466"/>
      <c r="L189" s="466"/>
      <c r="M189" s="466"/>
    </row>
    <row r="190" spans="1:13" ht="20.100000000000001" customHeight="1" x14ac:dyDescent="0.2">
      <c r="A190" s="607" t="s">
        <v>492</v>
      </c>
      <c r="B190" s="608" t="s">
        <v>520</v>
      </c>
      <c r="C190" s="600" t="s">
        <v>240</v>
      </c>
      <c r="D190" s="606" t="s">
        <v>307</v>
      </c>
      <c r="E190" s="466"/>
      <c r="F190" s="466"/>
      <c r="G190" s="466"/>
      <c r="H190" s="466"/>
      <c r="I190" s="466"/>
      <c r="J190" s="466"/>
      <c r="K190" s="466"/>
      <c r="L190" s="466"/>
      <c r="M190" s="466"/>
    </row>
  </sheetData>
  <autoFilter ref="A4:M122"/>
  <mergeCells count="9">
    <mergeCell ref="A127:I127"/>
    <mergeCell ref="C2:M2"/>
    <mergeCell ref="M63:M93"/>
    <mergeCell ref="L54:L55"/>
    <mergeCell ref="L85:L122"/>
    <mergeCell ref="L6:L7"/>
    <mergeCell ref="L8:L11"/>
    <mergeCell ref="L19:L21"/>
    <mergeCell ref="L51:L52"/>
  </mergeCells>
  <pageMargins left="0.31496062992125984" right="0.11811023622047245" top="0.39370078740157483" bottom="0.39370078740157483" header="0.31496062992125984" footer="0.31496062992125984"/>
  <pageSetup paperSize="9" scale="70" orientation="landscape" verticalDpi="0" r:id="rId1"/>
  <headerFooter>
    <oddHeader>&amp;R&amp;P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1"/>
  <sheetViews>
    <sheetView topLeftCell="A19" workbookViewId="0">
      <selection activeCell="G33" sqref="G33"/>
    </sheetView>
  </sheetViews>
  <sheetFormatPr defaultRowHeight="12.75" x14ac:dyDescent="0.2"/>
  <cols>
    <col min="1" max="1" width="13.5703125" bestFit="1" customWidth="1"/>
    <col min="2" max="2" width="11.140625" bestFit="1" customWidth="1"/>
    <col min="3" max="3" width="18.85546875" bestFit="1" customWidth="1"/>
    <col min="4" max="4" width="9.7109375" bestFit="1" customWidth="1"/>
    <col min="5" max="5" width="9.85546875" bestFit="1" customWidth="1"/>
    <col min="6" max="6" width="12.28515625" bestFit="1" customWidth="1"/>
    <col min="7" max="7" width="56.5703125" customWidth="1"/>
    <col min="8" max="8" width="12.42578125" customWidth="1"/>
    <col min="9" max="9" width="25.7109375" bestFit="1" customWidth="1"/>
    <col min="10" max="10" width="13.28515625" customWidth="1"/>
  </cols>
  <sheetData>
    <row r="1" spans="1:10" ht="21" x14ac:dyDescent="0.35">
      <c r="A1" s="910" t="s">
        <v>34</v>
      </c>
      <c r="B1" s="910"/>
      <c r="C1" s="98" t="str">
        <f>DIGITAÇÃO!$C$6</f>
        <v>FOZ/PR</v>
      </c>
      <c r="D1" s="78"/>
      <c r="F1" s="910" t="s">
        <v>35</v>
      </c>
      <c r="G1" s="910"/>
      <c r="H1" s="97" t="str">
        <f>DIGITAÇÃO!H7</f>
        <v>104 C.E.F.</v>
      </c>
    </row>
    <row r="2" spans="1:10" ht="21" x14ac:dyDescent="0.35">
      <c r="A2" s="910" t="s">
        <v>36</v>
      </c>
      <c r="B2" s="910"/>
      <c r="C2" s="99" t="str">
        <f>DIGITAÇÃO!C7</f>
        <v>ALDEIAS</v>
      </c>
      <c r="F2" s="910" t="s">
        <v>37</v>
      </c>
      <c r="G2" s="910"/>
      <c r="H2" s="97">
        <f>DIGITAÇÃO!H8</f>
        <v>589</v>
      </c>
    </row>
    <row r="3" spans="1:10" ht="21" x14ac:dyDescent="0.35">
      <c r="A3" s="910" t="s">
        <v>38</v>
      </c>
      <c r="B3" s="910"/>
      <c r="C3" s="99" t="str">
        <f>DIGITAÇÃO!$C$8</f>
        <v>R0028635</v>
      </c>
      <c r="F3" s="910" t="s">
        <v>39</v>
      </c>
      <c r="G3" s="910"/>
      <c r="H3" s="97" t="str">
        <f>DIGITAÇÃO!H9</f>
        <v>4483-9</v>
      </c>
    </row>
    <row r="4" spans="1:10" ht="21" x14ac:dyDescent="0.35">
      <c r="A4" s="910" t="s">
        <v>40</v>
      </c>
      <c r="B4" s="910"/>
      <c r="C4" s="99" t="str">
        <f>DIGITAÇÃO!C9</f>
        <v>063/16- PMFI/SMAS</v>
      </c>
      <c r="F4" s="910" t="s">
        <v>41</v>
      </c>
      <c r="G4" s="910"/>
      <c r="H4" s="97" t="str">
        <f>DIGITAÇÃO!H10</f>
        <v>4021BK1293</v>
      </c>
    </row>
    <row r="5" spans="1:10" ht="21.75" thickBot="1" x14ac:dyDescent="0.4">
      <c r="A5" s="911" t="s">
        <v>42</v>
      </c>
      <c r="B5" s="912"/>
      <c r="C5" s="99" t="str">
        <f>DIGITAÇÃO!C10</f>
        <v>4021CU1029</v>
      </c>
      <c r="F5" s="913" t="s">
        <v>53</v>
      </c>
      <c r="G5" s="914"/>
      <c r="H5" s="97"/>
    </row>
    <row r="6" spans="1:10" ht="38.25" customHeight="1" thickBot="1" x14ac:dyDescent="0.3">
      <c r="A6" s="79" t="s">
        <v>43</v>
      </c>
      <c r="B6" s="80" t="s">
        <v>44</v>
      </c>
      <c r="C6" s="80" t="s">
        <v>52</v>
      </c>
      <c r="D6" s="81" t="s">
        <v>45</v>
      </c>
      <c r="E6" s="82" t="s">
        <v>46</v>
      </c>
      <c r="F6" s="82" t="s">
        <v>38</v>
      </c>
      <c r="G6" s="82" t="s">
        <v>47</v>
      </c>
      <c r="H6" s="81" t="s">
        <v>48</v>
      </c>
      <c r="I6" s="80" t="s">
        <v>49</v>
      </c>
      <c r="J6" s="83" t="s">
        <v>50</v>
      </c>
    </row>
    <row r="7" spans="1:10" ht="15" x14ac:dyDescent="0.25">
      <c r="A7" s="84"/>
      <c r="B7" s="85"/>
      <c r="C7" s="86"/>
      <c r="D7" s="87"/>
      <c r="E7" s="85"/>
      <c r="F7" s="88"/>
      <c r="G7" s="85" t="s">
        <v>51</v>
      </c>
      <c r="H7" s="89"/>
      <c r="I7" s="90"/>
      <c r="J7" s="91">
        <f>DIGITAÇÃO!H12</f>
        <v>50129.62</v>
      </c>
    </row>
    <row r="8" spans="1:10" x14ac:dyDescent="0.2">
      <c r="A8" s="92">
        <f>IF(DIGITAÇÃO!$C13="","",DIGITAÇÃO!$C13)</f>
        <v>42614</v>
      </c>
      <c r="B8" s="93"/>
      <c r="C8" s="94">
        <f>IF(DIGITAÇÃO!D13="","",DIGITAÇÃO!D13)</f>
        <v>1001</v>
      </c>
      <c r="D8" s="93"/>
      <c r="E8" s="100">
        <f>IF(DIGITAÇÃO!$A13="","",IF(DIGITAÇÃO!$A13=11100,DIGITAÇÃO!$B13,DIGITAÇÃO!$A13))</f>
        <v>56200</v>
      </c>
      <c r="F8" s="93" t="str">
        <f>$C$3</f>
        <v>R0028635</v>
      </c>
      <c r="G8" s="93" t="str">
        <f>DIGITAÇÃO!E13</f>
        <v>Ch 1767 Combustível NF 1063</v>
      </c>
      <c r="H8" s="95">
        <f>IF(DIGITAÇÃO!F13="",DIGITAÇÃO!G13,DIGITAÇÃO!F13*-1)</f>
        <v>218</v>
      </c>
      <c r="I8" s="93" t="str">
        <f>IF(DIGITAÇÃO!I13="","",DIGITAÇÃO!I13)</f>
        <v>4021CU1029</v>
      </c>
      <c r="J8" s="96">
        <f>J7-H8</f>
        <v>49911.62</v>
      </c>
    </row>
    <row r="9" spans="1:10" x14ac:dyDescent="0.2">
      <c r="A9" s="92">
        <f>IF(DIGITAÇÃO!$C14="","",DIGITAÇÃO!$C14)</f>
        <v>42618</v>
      </c>
      <c r="B9" s="93"/>
      <c r="C9" s="94">
        <f>IF(DIGITAÇÃO!D14="","",DIGITAÇÃO!D14)</f>
        <v>5002</v>
      </c>
      <c r="D9" s="93"/>
      <c r="E9" s="100">
        <f>IF(DIGITAÇÃO!$A14="","",IF(DIGITAÇÃO!$A14=11100,DIGITAÇÃO!$B14,DIGITAÇÃO!$A14))</f>
        <v>92610</v>
      </c>
      <c r="F9" s="93" t="str">
        <f t="shared" ref="F9:F72" si="0">$C$3</f>
        <v>R0028635</v>
      </c>
      <c r="G9" s="93" t="str">
        <f>DIGITAÇÃO!E14</f>
        <v>Rescisão complementar Marlene Santos</v>
      </c>
      <c r="H9" s="95">
        <f>IF(DIGITAÇÃO!F14="",DIGITAÇÃO!G14,DIGITAÇÃO!F14*-1)</f>
        <v>160.25</v>
      </c>
      <c r="I9" s="93" t="str">
        <f>IF(DIGITAÇÃO!I14="","",DIGITAÇÃO!I14)</f>
        <v>4021CU1029</v>
      </c>
      <c r="J9" s="96">
        <f>J8-H9</f>
        <v>49751.37</v>
      </c>
    </row>
    <row r="10" spans="1:10" x14ac:dyDescent="0.2">
      <c r="A10" s="92">
        <f>IF(DIGITAÇÃO!$C15="","",DIGITAÇÃO!$C15)</f>
        <v>42618</v>
      </c>
      <c r="B10" s="93"/>
      <c r="C10" s="94">
        <f>IF(DIGITAÇÃO!D15="","",DIGITAÇÃO!D15)</f>
        <v>5003</v>
      </c>
      <c r="D10" s="93"/>
      <c r="E10" s="100">
        <f>IF(DIGITAÇÃO!$A15="","",IF(DIGITAÇÃO!$A15=11100,DIGITAÇÃO!$B15,DIGITAÇÃO!$A15))</f>
        <v>92610</v>
      </c>
      <c r="F10" s="93" t="str">
        <f t="shared" si="0"/>
        <v>R0028635</v>
      </c>
      <c r="G10" s="93" t="str">
        <f>DIGITAÇÃO!E15</f>
        <v>Rescisão complementar Maria Trzicialkoski</v>
      </c>
      <c r="H10" s="95">
        <f>IF(DIGITAÇÃO!F15="",DIGITAÇÃO!G15,DIGITAÇÃO!F15*-1)</f>
        <v>384.82</v>
      </c>
      <c r="I10" s="93" t="str">
        <f>IF(DIGITAÇÃO!I15="","",DIGITAÇÃO!I15)</f>
        <v>4021CU1029</v>
      </c>
      <c r="J10" s="96">
        <f t="shared" ref="J10:J73" si="1">J9-H10</f>
        <v>49366.55</v>
      </c>
    </row>
    <row r="11" spans="1:10" x14ac:dyDescent="0.2">
      <c r="A11" s="92">
        <f>IF(DIGITAÇÃO!$C16="","",DIGITAÇÃO!$C16)</f>
        <v>42619</v>
      </c>
      <c r="B11" s="93"/>
      <c r="C11" s="94">
        <f>IF(DIGITAÇÃO!D16="","",DIGITAÇÃO!D16)</f>
        <v>6002</v>
      </c>
      <c r="D11" s="93"/>
      <c r="E11" s="100">
        <f>IF(DIGITAÇÃO!$A16="","",IF(DIGITAÇÃO!$A16=11100,DIGITAÇÃO!$B16,DIGITAÇÃO!$A16))</f>
        <v>11200</v>
      </c>
      <c r="F11" s="93" t="str">
        <f t="shared" si="0"/>
        <v>R0028635</v>
      </c>
      <c r="G11" s="93" t="str">
        <f>DIGITAÇÃO!E16</f>
        <v>Aplicação Financeira</v>
      </c>
      <c r="H11" s="95">
        <f>IF(DIGITAÇÃO!F16="",DIGITAÇÃO!G16,DIGITAÇÃO!F16*-1)</f>
        <v>50500</v>
      </c>
      <c r="I11" s="93" t="str">
        <f>IF(DIGITAÇÃO!I16="","",DIGITAÇÃO!I16)</f>
        <v/>
      </c>
      <c r="J11" s="96">
        <f t="shared" si="1"/>
        <v>-1133.4499999999971</v>
      </c>
    </row>
    <row r="12" spans="1:10" x14ac:dyDescent="0.2">
      <c r="A12" s="92">
        <f>IF(DIGITAÇÃO!$C17="","",DIGITAÇÃO!$C17)</f>
        <v>42619</v>
      </c>
      <c r="B12" s="93"/>
      <c r="C12" s="94">
        <f>IF(DIGITAÇÃO!D17="","",DIGITAÇÃO!D17)</f>
        <v>6004</v>
      </c>
      <c r="D12" s="93"/>
      <c r="E12" s="100">
        <f>IF(DIGITAÇÃO!$A17="","",IF(DIGITAÇÃO!$A17=11100,DIGITAÇÃO!$B17,DIGITAÇÃO!$A17))</f>
        <v>11200</v>
      </c>
      <c r="F12" s="93" t="str">
        <f t="shared" si="0"/>
        <v>R0028635</v>
      </c>
      <c r="G12" s="93" t="str">
        <f>DIGITAÇÃO!E17</f>
        <v>Resgate Aplicação Financeira</v>
      </c>
      <c r="H12" s="95">
        <f>IF(DIGITAÇÃO!F17="",DIGITAÇÃO!G17,DIGITAÇÃO!F17*-1)</f>
        <v>-965.45</v>
      </c>
      <c r="I12" s="93" t="str">
        <f>IF(DIGITAÇÃO!I17="","",DIGITAÇÃO!I17)</f>
        <v>4021CU1029</v>
      </c>
      <c r="J12" s="96">
        <f t="shared" si="1"/>
        <v>-167.99999999999704</v>
      </c>
    </row>
    <row r="13" spans="1:10" x14ac:dyDescent="0.2">
      <c r="A13" s="92">
        <f>IF(DIGITAÇÃO!$C18="","",DIGITAÇÃO!$C18)</f>
        <v>42621</v>
      </c>
      <c r="B13" s="93"/>
      <c r="C13" s="94">
        <f>IF(DIGITAÇÃO!D18="","",DIGITAÇÃO!D18)</f>
        <v>8002</v>
      </c>
      <c r="D13" s="93"/>
      <c r="E13" s="100">
        <f>IF(DIGITAÇÃO!$A18="","",IF(DIGITAÇÃO!$A18=11100,DIGITAÇÃO!$B18,DIGITAÇÃO!$A18))</f>
        <v>52300</v>
      </c>
      <c r="F13" s="93" t="str">
        <f t="shared" si="0"/>
        <v>R0028635</v>
      </c>
      <c r="G13" s="93" t="str">
        <f>DIGITAÇÃO!E18</f>
        <v>Mat.Higiene-Limpeza FRALDAS NF 124538</v>
      </c>
      <c r="H13" s="95">
        <f>IF(DIGITAÇÃO!F18="",DIGITAÇÃO!G18,DIGITAÇÃO!F18*-1)</f>
        <v>1515.6</v>
      </c>
      <c r="I13" s="93" t="str">
        <f>IF(DIGITAÇÃO!I18="","",DIGITAÇÃO!I18)</f>
        <v/>
      </c>
      <c r="J13" s="96">
        <f t="shared" si="1"/>
        <v>-1683.599999999997</v>
      </c>
    </row>
    <row r="14" spans="1:10" x14ac:dyDescent="0.2">
      <c r="A14" s="92">
        <f>IF(DIGITAÇÃO!$C19="","",DIGITAÇÃO!$C19)</f>
        <v>42622</v>
      </c>
      <c r="B14" s="93"/>
      <c r="C14" s="94">
        <f>IF(DIGITAÇÃO!D19="","",DIGITAÇÃO!D19)</f>
        <v>9001</v>
      </c>
      <c r="D14" s="93"/>
      <c r="E14" s="100">
        <f>IF(DIGITAÇÃO!$A19="","",IF(DIGITAÇÃO!$A19=11100,DIGITAÇÃO!$B19,DIGITAÇÃO!$A19))</f>
        <v>53502</v>
      </c>
      <c r="F14" s="93" t="str">
        <f t="shared" si="0"/>
        <v>R0028635</v>
      </c>
      <c r="G14" s="93" t="str">
        <f>DIGITAÇÃO!E19</f>
        <v>Eletricidade Casa lar 2 - 08/2016</v>
      </c>
      <c r="H14" s="95">
        <f>IF(DIGITAÇÃO!F19="",DIGITAÇÃO!G19,DIGITAÇÃO!F19*-1)</f>
        <v>180.17</v>
      </c>
      <c r="I14" s="93" t="str">
        <f>IF(DIGITAÇÃO!I19="","",DIGITAÇÃO!I19)</f>
        <v>4021CU1029</v>
      </c>
      <c r="J14" s="96">
        <f t="shared" si="1"/>
        <v>-1863.769999999997</v>
      </c>
    </row>
    <row r="15" spans="1:10" x14ac:dyDescent="0.2">
      <c r="A15" s="92">
        <f>IF(DIGITAÇÃO!$C20="","",DIGITAÇÃO!$C20)</f>
        <v>42622</v>
      </c>
      <c r="B15" s="93"/>
      <c r="C15" s="94">
        <f>IF(DIGITAÇÃO!D20="","",DIGITAÇÃO!D20)</f>
        <v>9001</v>
      </c>
      <c r="D15" s="93"/>
      <c r="E15" s="100">
        <f>IF(DIGITAÇÃO!$A20="","",IF(DIGITAÇÃO!$A20=11100,DIGITAÇÃO!$B20,DIGITAÇÃO!$A20))</f>
        <v>53502</v>
      </c>
      <c r="F15" s="93" t="str">
        <f t="shared" si="0"/>
        <v>R0028635</v>
      </c>
      <c r="G15" s="93" t="str">
        <f>DIGITAÇÃO!E20</f>
        <v>Eletricidade Casa lar 3 - 08/2016</v>
      </c>
      <c r="H15" s="95">
        <f>IF(DIGITAÇÃO!F20="",DIGITAÇÃO!G20,DIGITAÇÃO!F20*-1)</f>
        <v>301.06</v>
      </c>
      <c r="I15" s="93" t="str">
        <f>IF(DIGITAÇÃO!I20="","",DIGITAÇÃO!I20)</f>
        <v>4021CU1029</v>
      </c>
      <c r="J15" s="96">
        <f t="shared" si="1"/>
        <v>-2164.8299999999972</v>
      </c>
    </row>
    <row r="16" spans="1:10" x14ac:dyDescent="0.2">
      <c r="A16" s="92">
        <f>IF(DIGITAÇÃO!$C21="","",DIGITAÇÃO!$C21)</f>
        <v>42622</v>
      </c>
      <c r="B16" s="93"/>
      <c r="C16" s="94">
        <f>IF(DIGITAÇÃO!D21="","",DIGITAÇÃO!D21)</f>
        <v>9001</v>
      </c>
      <c r="D16" s="93"/>
      <c r="E16" s="100">
        <f>IF(DIGITAÇÃO!$A21="","",IF(DIGITAÇÃO!$A21=11100,DIGITAÇÃO!$B21,DIGITAÇÃO!$A21))</f>
        <v>53502</v>
      </c>
      <c r="F16" s="93" t="str">
        <f t="shared" si="0"/>
        <v>R0028635</v>
      </c>
      <c r="G16" s="93" t="str">
        <f>DIGITAÇÃO!E21</f>
        <v>Eletricidade Casa lar 4 - 08/2016</v>
      </c>
      <c r="H16" s="95">
        <f>IF(DIGITAÇÃO!F21="",DIGITAÇÃO!G21,DIGITAÇÃO!F21*-1)</f>
        <v>384.18</v>
      </c>
      <c r="I16" s="93" t="str">
        <f>IF(DIGITAÇÃO!I21="","",DIGITAÇÃO!I21)</f>
        <v>4021CU1029</v>
      </c>
      <c r="J16" s="96">
        <f t="shared" si="1"/>
        <v>-2549.009999999997</v>
      </c>
    </row>
    <row r="17" spans="1:10" x14ac:dyDescent="0.2">
      <c r="A17" s="92">
        <f>IF(DIGITAÇÃO!$C22="","",DIGITAÇÃO!$C22)</f>
        <v>42622</v>
      </c>
      <c r="B17" s="93"/>
      <c r="C17" s="94">
        <f>IF(DIGITAÇÃO!D22="","",DIGITAÇÃO!D22)</f>
        <v>9001</v>
      </c>
      <c r="D17" s="93"/>
      <c r="E17" s="100">
        <f>IF(DIGITAÇÃO!$A22="","",IF(DIGITAÇÃO!$A22=11100,DIGITAÇÃO!$B22,DIGITAÇÃO!$A22))</f>
        <v>53502</v>
      </c>
      <c r="F17" s="93" t="str">
        <f t="shared" si="0"/>
        <v>R0028635</v>
      </c>
      <c r="G17" s="93" t="e">
        <f>DIGITAÇÃO!#REF!</f>
        <v>#REF!</v>
      </c>
      <c r="H17" s="95">
        <f>IF(DIGITAÇÃO!F22="",DIGITAÇÃO!G22,DIGITAÇÃO!F22*-1)</f>
        <v>343.53</v>
      </c>
      <c r="I17" s="93" t="str">
        <f>IF(DIGITAÇÃO!I22="","",DIGITAÇÃO!I22)</f>
        <v>4021CU1029</v>
      </c>
      <c r="J17" s="96">
        <f t="shared" si="1"/>
        <v>-2892.5399999999972</v>
      </c>
    </row>
    <row r="18" spans="1:10" x14ac:dyDescent="0.2">
      <c r="A18" s="92">
        <f>IF(DIGITAÇÃO!$C23="","",DIGITAÇÃO!$C23)</f>
        <v>42622</v>
      </c>
      <c r="B18" s="93"/>
      <c r="C18" s="94">
        <f>IF(DIGITAÇÃO!D23="","",DIGITAÇÃO!D23)</f>
        <v>9001</v>
      </c>
      <c r="D18" s="93"/>
      <c r="E18" s="100">
        <f>IF(DIGITAÇÃO!$A23="","",IF(DIGITAÇÃO!$A23=11100,DIGITAÇÃO!$B23,DIGITAÇÃO!$A23))</f>
        <v>53501</v>
      </c>
      <c r="F18" s="93" t="str">
        <f t="shared" si="0"/>
        <v>R0028635</v>
      </c>
      <c r="G18" s="93" t="str">
        <f>DIGITAÇÃO!E23</f>
        <v>Eletricidade Casa Lar 1 - 09/2016</v>
      </c>
      <c r="H18" s="95">
        <f>IF(DIGITAÇÃO!F23="",DIGITAÇÃO!G23,DIGITAÇÃO!F23*-1)</f>
        <v>287.08</v>
      </c>
      <c r="I18" s="93" t="str">
        <f>IF(DIGITAÇÃO!I23="","",DIGITAÇÃO!I23)</f>
        <v>4021CU1029</v>
      </c>
      <c r="J18" s="96">
        <f t="shared" si="1"/>
        <v>-3179.6199999999972</v>
      </c>
    </row>
    <row r="19" spans="1:10" x14ac:dyDescent="0.2">
      <c r="A19" s="92">
        <f>IF(DIGITAÇÃO!$C24="","",DIGITAÇÃO!$C24)</f>
        <v>42622</v>
      </c>
      <c r="B19" s="93"/>
      <c r="C19" s="94">
        <f>IF(DIGITAÇÃO!D24="","",DIGITAÇÃO!D24)</f>
        <v>9003</v>
      </c>
      <c r="D19" s="93"/>
      <c r="E19" s="100">
        <f>IF(DIGITAÇÃO!$A24="","",IF(DIGITAÇÃO!$A24=11100,DIGITAÇÃO!$B24,DIGITAÇÃO!$A24))</f>
        <v>56300</v>
      </c>
      <c r="F19" s="93" t="str">
        <f t="shared" si="0"/>
        <v>R0028635</v>
      </c>
      <c r="G19" s="93" t="str">
        <f>DIGITAÇÃO!E24</f>
        <v>Transporte Escolar NF 201615</v>
      </c>
      <c r="H19" s="95">
        <f>IF(DIGITAÇÃO!F24="",DIGITAÇÃO!G24,DIGITAÇÃO!F24*-1)</f>
        <v>4500</v>
      </c>
      <c r="I19" s="93" t="str">
        <f>IF(DIGITAÇÃO!I24="","",DIGITAÇÃO!I24)</f>
        <v>4021CU1029</v>
      </c>
      <c r="J19" s="96">
        <f t="shared" si="1"/>
        <v>-7679.6199999999972</v>
      </c>
    </row>
    <row r="20" spans="1:10" x14ac:dyDescent="0.2">
      <c r="A20" s="92">
        <f>IF(DIGITAÇÃO!$C25="","",DIGITAÇÃO!$C25)</f>
        <v>42622</v>
      </c>
      <c r="B20" s="93"/>
      <c r="C20" s="94">
        <f>IF(DIGITAÇÃO!D25="","",DIGITAÇÃO!D25)</f>
        <v>9004</v>
      </c>
      <c r="D20" s="93"/>
      <c r="E20" s="100">
        <f>IF(DIGITAÇÃO!$A25="","",IF(DIGITAÇÃO!$A25=11100,DIGITAÇÃO!$B25,DIGITAÇÃO!$A25))</f>
        <v>52200</v>
      </c>
      <c r="F20" s="93" t="str">
        <f t="shared" si="0"/>
        <v>R0028635</v>
      </c>
      <c r="G20" s="93" t="str">
        <f>DIGITAÇÃO!E25</f>
        <v>Alimentos Casas Lares NF 678</v>
      </c>
      <c r="H20" s="95">
        <f>IF(DIGITAÇÃO!F25="",DIGITAÇÃO!G25,DIGITAÇÃO!F25*-1)</f>
        <v>770.2</v>
      </c>
      <c r="I20" s="93" t="str">
        <f>IF(DIGITAÇÃO!I25="","",DIGITAÇÃO!I25)</f>
        <v>4021CU1029</v>
      </c>
      <c r="J20" s="96">
        <f t="shared" si="1"/>
        <v>-8449.8199999999979</v>
      </c>
    </row>
    <row r="21" spans="1:10" x14ac:dyDescent="0.2">
      <c r="A21" s="92">
        <f>IF(DIGITAÇÃO!$C26="","",DIGITAÇÃO!$C26)</f>
        <v>42622</v>
      </c>
      <c r="B21" s="93"/>
      <c r="C21" s="94">
        <f>IF(DIGITAÇÃO!D26="","",DIGITAÇÃO!D26)</f>
        <v>9004</v>
      </c>
      <c r="D21" s="93"/>
      <c r="E21" s="100">
        <f>IF(DIGITAÇÃO!$A26="","",IF(DIGITAÇÃO!$A26=11100,DIGITAÇÃO!$B26,DIGITAÇÃO!$A26))</f>
        <v>52200</v>
      </c>
      <c r="F21" s="93" t="str">
        <f t="shared" si="0"/>
        <v>R0028635</v>
      </c>
      <c r="G21" s="93" t="str">
        <f>DIGITAÇÃO!E26</f>
        <v>Mat.Limp.Hig Casas Lares NF 678</v>
      </c>
      <c r="H21" s="95">
        <f>IF(DIGITAÇÃO!F26="",DIGITAÇÃO!G26,DIGITAÇÃO!F26*-1)</f>
        <v>75</v>
      </c>
      <c r="I21" s="93" t="str">
        <f>IF(DIGITAÇÃO!I26="","",DIGITAÇÃO!I26)</f>
        <v>4021CU1029</v>
      </c>
      <c r="J21" s="96">
        <f t="shared" si="1"/>
        <v>-8524.8199999999979</v>
      </c>
    </row>
    <row r="22" spans="1:10" x14ac:dyDescent="0.2">
      <c r="A22" s="92">
        <f>IF(DIGITAÇÃO!$C27="","",DIGITAÇÃO!$C27)</f>
        <v>42622</v>
      </c>
      <c r="B22" s="93"/>
      <c r="C22" s="94">
        <f>IF(DIGITAÇÃO!D27="","",DIGITAÇÃO!D27)</f>
        <v>9004</v>
      </c>
      <c r="D22" s="93"/>
      <c r="E22" s="100">
        <f>IF(DIGITAÇÃO!$A27="","",IF(DIGITAÇÃO!$A27=11100,DIGITAÇÃO!$B27,DIGITAÇÃO!$A27))</f>
        <v>52300</v>
      </c>
      <c r="F22" s="93" t="str">
        <f t="shared" si="0"/>
        <v>R0028635</v>
      </c>
      <c r="G22" s="93" t="str">
        <f>DIGITAÇÃO!E27</f>
        <v>Medicamentos Casas Lares NF 678</v>
      </c>
      <c r="H22" s="95">
        <f>IF(DIGITAÇÃO!F27="",DIGITAÇÃO!G27,DIGITAÇÃO!F27*-1)</f>
        <v>901.04</v>
      </c>
      <c r="I22" s="93" t="str">
        <f>IF(DIGITAÇÃO!I27="","",DIGITAÇÃO!I27)</f>
        <v>4021CU1029</v>
      </c>
      <c r="J22" s="96">
        <f t="shared" si="1"/>
        <v>-9425.8599999999969</v>
      </c>
    </row>
    <row r="23" spans="1:10" x14ac:dyDescent="0.2">
      <c r="A23" s="92">
        <f>IF(DIGITAÇÃO!$C28="","",DIGITAÇÃO!$C28)</f>
        <v>42622</v>
      </c>
      <c r="B23" s="93"/>
      <c r="C23" s="94">
        <f>IF(DIGITAÇÃO!D28="","",DIGITAÇÃO!D28)</f>
        <v>9005</v>
      </c>
      <c r="D23" s="93"/>
      <c r="E23" s="100" t="str">
        <f>IF(DIGITAÇÃO!$A28="","",IF(DIGITAÇÃO!$A28=11100,DIGITAÇÃO!$B28,DIGITAÇÃO!$A28))</f>
        <v>56300</v>
      </c>
      <c r="F23" s="93" t="str">
        <f t="shared" si="0"/>
        <v>R0028635</v>
      </c>
      <c r="G23" s="93" t="str">
        <f>DIGITAÇÃO!E22</f>
        <v>Eletricidade Casa lar 5 - 09/2016</v>
      </c>
      <c r="H23" s="95">
        <f>IF(DIGITAÇÃO!F28="",DIGITAÇÃO!G28,DIGITAÇÃO!F28*-1)</f>
        <v>153.6</v>
      </c>
      <c r="I23" s="93" t="str">
        <f>IF(DIGITAÇÃO!I28="","",DIGITAÇÃO!I28)</f>
        <v>4021CU1029</v>
      </c>
      <c r="J23" s="96">
        <f t="shared" si="1"/>
        <v>-9579.4599999999973</v>
      </c>
    </row>
    <row r="24" spans="1:10" x14ac:dyDescent="0.2">
      <c r="A24" s="92">
        <f>IF(DIGITAÇÃO!$C29="","",DIGITAÇÃO!$C29)</f>
        <v>42622</v>
      </c>
      <c r="B24" s="93"/>
      <c r="C24" s="94">
        <f>IF(DIGITAÇÃO!D29="","",DIGITAÇÃO!D29)</f>
        <v>9008</v>
      </c>
      <c r="D24" s="93"/>
      <c r="E24" s="100" t="str">
        <f>IF(DIGITAÇÃO!$A29="","",IF(DIGITAÇÃO!$A29=11100,DIGITAÇÃO!$B29,DIGITAÇÃO!$A29))</f>
        <v>53501</v>
      </c>
      <c r="F24" s="93" t="str">
        <f t="shared" si="0"/>
        <v>R0028635</v>
      </c>
      <c r="G24" s="93" t="str">
        <f>DIGITAÇÃO!E29</f>
        <v>Água e Esgoto Casa Lar 1 - 08/2016</v>
      </c>
      <c r="H24" s="95">
        <f>IF(DIGITAÇÃO!F29="",DIGITAÇÃO!G29,DIGITAÇÃO!F29*-1)</f>
        <v>207.72</v>
      </c>
      <c r="I24" s="93" t="str">
        <f>IF(DIGITAÇÃO!I29="","",DIGITAÇÃO!I29)</f>
        <v>4021CU1029</v>
      </c>
      <c r="J24" s="96">
        <f t="shared" si="1"/>
        <v>-9787.1799999999967</v>
      </c>
    </row>
    <row r="25" spans="1:10" x14ac:dyDescent="0.2">
      <c r="A25" s="92">
        <f>IF(DIGITAÇÃO!$C30="","",DIGITAÇÃO!$C30)</f>
        <v>42622</v>
      </c>
      <c r="B25" s="93"/>
      <c r="C25" s="94">
        <f>IF(DIGITAÇÃO!D30="","",DIGITAÇÃO!D30)</f>
        <v>9008</v>
      </c>
      <c r="D25" s="93"/>
      <c r="E25" s="100" t="str">
        <f>IF(DIGITAÇÃO!$A30="","",IF(DIGITAÇÃO!$A30=11100,DIGITAÇÃO!$B30,DIGITAÇÃO!$A30))</f>
        <v>53501</v>
      </c>
      <c r="F25" s="93" t="str">
        <f t="shared" si="0"/>
        <v>R0028635</v>
      </c>
      <c r="G25" s="93" t="str">
        <f>DIGITAÇÃO!E30</f>
        <v>Água e Esgoto Casa Lar 2 - 08/2016</v>
      </c>
      <c r="H25" s="95">
        <f>IF(DIGITAÇÃO!F30="",DIGITAÇÃO!G30,DIGITAÇÃO!F30*-1)</f>
        <v>201.53</v>
      </c>
      <c r="I25" s="93" t="str">
        <f>IF(DIGITAÇÃO!I30="","",DIGITAÇÃO!I30)</f>
        <v>4021CU1029</v>
      </c>
      <c r="J25" s="96">
        <f t="shared" si="1"/>
        <v>-9988.7099999999973</v>
      </c>
    </row>
    <row r="26" spans="1:10" x14ac:dyDescent="0.2">
      <c r="A26" s="92">
        <f>IF(DIGITAÇÃO!$C31="","",DIGITAÇÃO!$C31)</f>
        <v>42622</v>
      </c>
      <c r="B26" s="93"/>
      <c r="C26" s="94">
        <f>IF(DIGITAÇÃO!D31="","",DIGITAÇÃO!D31)</f>
        <v>9008</v>
      </c>
      <c r="D26" s="93"/>
      <c r="E26" s="100" t="str">
        <f>IF(DIGITAÇÃO!$A31="","",IF(DIGITAÇÃO!$A31=11100,DIGITAÇÃO!$B31,DIGITAÇÃO!$A31))</f>
        <v>53501</v>
      </c>
      <c r="F26" s="93" t="str">
        <f t="shared" si="0"/>
        <v>R0028635</v>
      </c>
      <c r="G26" s="93" t="str">
        <f>DIGITAÇÃO!E31</f>
        <v>Água e Esgoto Casa Lar 3 - 08/2016</v>
      </c>
      <c r="H26" s="95">
        <f>IF(DIGITAÇÃO!F31="",DIGITAÇÃO!G31,DIGITAÇÃO!F31*-1)</f>
        <v>318.5</v>
      </c>
      <c r="I26" s="93" t="str">
        <f>IF(DIGITAÇÃO!I31="","",DIGITAÇÃO!I31)</f>
        <v>4021CU1029</v>
      </c>
      <c r="J26" s="96">
        <f t="shared" si="1"/>
        <v>-10307.209999999997</v>
      </c>
    </row>
    <row r="27" spans="1:10" x14ac:dyDescent="0.2">
      <c r="A27" s="92">
        <f>IF(DIGITAÇÃO!$C32="","",DIGITAÇÃO!$C32)</f>
        <v>42622</v>
      </c>
      <c r="B27" s="93"/>
      <c r="C27" s="94">
        <f>IF(DIGITAÇÃO!D32="","",DIGITAÇÃO!D32)</f>
        <v>9008</v>
      </c>
      <c r="D27" s="93"/>
      <c r="E27" s="100" t="str">
        <f>IF(DIGITAÇÃO!$A32="","",IF(DIGITAÇÃO!$A32=11100,DIGITAÇÃO!$B32,DIGITAÇÃO!$A32))</f>
        <v>53501</v>
      </c>
      <c r="F27" s="93" t="str">
        <f t="shared" si="0"/>
        <v>R0028635</v>
      </c>
      <c r="G27" s="93" t="str">
        <f>DIGITAÇÃO!E32</f>
        <v>Água e Esgoto Casa Lar 4 - 09/2016</v>
      </c>
      <c r="H27" s="95">
        <f>IF(DIGITAÇÃO!F32="",DIGITAÇÃO!G32,DIGITAÇÃO!F32*-1)</f>
        <v>533.96</v>
      </c>
      <c r="I27" s="93" t="str">
        <f>IF(DIGITAÇÃO!I32="","",DIGITAÇÃO!I32)</f>
        <v>4021CU1029</v>
      </c>
      <c r="J27" s="96">
        <f t="shared" si="1"/>
        <v>-10841.169999999998</v>
      </c>
    </row>
    <row r="28" spans="1:10" x14ac:dyDescent="0.2">
      <c r="A28" s="92">
        <f>IF(DIGITAÇÃO!$C33="","",DIGITAÇÃO!$C33)</f>
        <v>42622</v>
      </c>
      <c r="B28" s="93"/>
      <c r="C28" s="94">
        <f>IF(DIGITAÇÃO!D33="","",DIGITAÇÃO!D33)</f>
        <v>9008</v>
      </c>
      <c r="D28" s="93"/>
      <c r="E28" s="100" t="str">
        <f>IF(DIGITAÇÃO!$A33="","",IF(DIGITAÇÃO!$A33=11100,DIGITAÇÃO!$B33,DIGITAÇÃO!$A33))</f>
        <v>53501</v>
      </c>
      <c r="F28" s="93" t="str">
        <f t="shared" si="0"/>
        <v>R0028635</v>
      </c>
      <c r="G28" s="93" t="str">
        <f>DIGITAÇÃO!E33</f>
        <v>Água e Esgoto Casa Lar 5 - 08/2016</v>
      </c>
      <c r="H28" s="95">
        <f>IF(DIGITAÇÃO!F33="",DIGITAÇÃO!G33,DIGITAÇÃO!F33*-1)</f>
        <v>194.04</v>
      </c>
      <c r="I28" s="93" t="str">
        <f>IF(DIGITAÇÃO!I33="","",DIGITAÇÃO!I33)</f>
        <v>4021CU1029</v>
      </c>
      <c r="J28" s="96">
        <f t="shared" si="1"/>
        <v>-11035.21</v>
      </c>
    </row>
    <row r="29" spans="1:10" x14ac:dyDescent="0.2">
      <c r="A29" s="92">
        <f>IF(DIGITAÇÃO!$C34="","",DIGITAÇÃO!$C34)</f>
        <v>42622</v>
      </c>
      <c r="B29" s="93"/>
      <c r="C29" s="94">
        <f>IF(DIGITAÇÃO!D34="","",DIGITAÇÃO!D34)</f>
        <v>9011</v>
      </c>
      <c r="D29" s="93"/>
      <c r="E29" s="100">
        <f>IF(DIGITAÇÃO!$A34="","",IF(DIGITAÇÃO!$A34=11100,DIGITAÇÃO!$B34,DIGITAÇÃO!$A34))</f>
        <v>11200</v>
      </c>
      <c r="F29" s="93" t="str">
        <f t="shared" si="0"/>
        <v>R0028635</v>
      </c>
      <c r="G29" s="93" t="str">
        <f>DIGITAÇÃO!E34</f>
        <v>Resgate Aplicação Financeira</v>
      </c>
      <c r="H29" s="95">
        <f>IF(DIGITAÇÃO!F34="",DIGITAÇÃO!G34,DIGITAÇÃO!F34*-1)</f>
        <v>-9351.61</v>
      </c>
      <c r="I29" s="93" t="str">
        <f>IF(DIGITAÇÃO!I34="","",DIGITAÇÃO!I34)</f>
        <v/>
      </c>
      <c r="J29" s="96">
        <f t="shared" si="1"/>
        <v>-1683.5999999999985</v>
      </c>
    </row>
    <row r="30" spans="1:10" x14ac:dyDescent="0.2">
      <c r="A30" s="92">
        <f>IF(DIGITAÇÃO!$C35="","",DIGITAÇÃO!$C35)</f>
        <v>42625</v>
      </c>
      <c r="B30" s="93"/>
      <c r="C30" s="94">
        <f>IF(DIGITAÇÃO!D35="","",DIGITAÇÃO!D35)</f>
        <v>12004</v>
      </c>
      <c r="D30" s="93"/>
      <c r="E30" s="100" t="str">
        <f>IF(DIGITAÇÃO!$A35="","",IF(DIGITAÇÃO!$A35=11100,DIGITAÇÃO!$B35,DIGITAÇÃO!$A35))</f>
        <v>56200</v>
      </c>
      <c r="F30" s="93" t="str">
        <f t="shared" si="0"/>
        <v>R0028635</v>
      </c>
      <c r="G30" s="93" t="str">
        <f>DIGITAÇÃO!E35</f>
        <v>Ch 1769 Combustível NF 1182</v>
      </c>
      <c r="H30" s="95">
        <f>IF(DIGITAÇÃO!F35="",DIGITAÇÃO!G35,DIGITAÇÃO!F35*-1)</f>
        <v>220</v>
      </c>
      <c r="I30" s="93" t="str">
        <f>IF(DIGITAÇÃO!I35="","",DIGITAÇÃO!I35)</f>
        <v>4021CU1029</v>
      </c>
      <c r="J30" s="96">
        <f t="shared" si="1"/>
        <v>-1903.5999999999985</v>
      </c>
    </row>
    <row r="31" spans="1:10" x14ac:dyDescent="0.2">
      <c r="A31" s="92">
        <f>IF(DIGITAÇÃO!$C36="","",DIGITAÇÃO!$C36)</f>
        <v>42627</v>
      </c>
      <c r="B31" s="93"/>
      <c r="C31" s="94">
        <f>IF(DIGITAÇÃO!D36="","",DIGITAÇÃO!D36)</f>
        <v>14001</v>
      </c>
      <c r="D31" s="93"/>
      <c r="E31" s="100">
        <f>IF(DIGITAÇÃO!$A36="","",IF(DIGITAÇÃO!$A36=11100,DIGITAÇÃO!$B36,DIGITAÇÃO!$A36))</f>
        <v>11200</v>
      </c>
      <c r="F31" s="93" t="str">
        <f t="shared" si="0"/>
        <v>R0028635</v>
      </c>
      <c r="G31" s="93" t="str">
        <f>DIGITAÇÃO!E42</f>
        <v>INSS FOPAG 08/2016</v>
      </c>
      <c r="H31" s="95">
        <f>IF(DIGITAÇÃO!F36="",DIGITAÇÃO!G36,DIGITAÇÃO!F36*-1)</f>
        <v>-1515.6</v>
      </c>
      <c r="I31" s="93" t="str">
        <f>IF(DIGITAÇÃO!I36="","",DIGITAÇÃO!I36)</f>
        <v/>
      </c>
      <c r="J31" s="96">
        <f t="shared" si="1"/>
        <v>-387.99999999999864</v>
      </c>
    </row>
    <row r="32" spans="1:10" x14ac:dyDescent="0.2">
      <c r="A32" s="92">
        <f>IF(DIGITAÇÃO!$C37="","",DIGITAÇÃO!$C37)</f>
        <v>42632</v>
      </c>
      <c r="B32" s="93"/>
      <c r="C32" s="94">
        <f>IF(DIGITAÇÃO!D37="","",DIGITAÇÃO!D37)</f>
        <v>19002</v>
      </c>
      <c r="D32" s="93"/>
      <c r="E32" s="100">
        <f>IF(DIGITAÇÃO!$A37="","",IF(DIGITAÇÃO!$A37=11100,DIGITAÇÃO!$B37,DIGITAÇÃO!$A37))</f>
        <v>51500</v>
      </c>
      <c r="F32" s="93" t="str">
        <f t="shared" si="0"/>
        <v>R0028635</v>
      </c>
      <c r="G32" s="93" t="str">
        <f>DIGITAÇÃO!E37</f>
        <v>Manut.Mão de obra - veículo Doblo NF 2016188</v>
      </c>
      <c r="H32" s="95">
        <f>IF(DIGITAÇÃO!F37="",DIGITAÇÃO!G37,DIGITAÇÃO!F37*-1)</f>
        <v>110</v>
      </c>
      <c r="I32" s="93" t="str">
        <f>IF(DIGITAÇÃO!I37="","",DIGITAÇÃO!I37)</f>
        <v>4021CU1029</v>
      </c>
      <c r="J32" s="96">
        <f t="shared" si="1"/>
        <v>-497.99999999999864</v>
      </c>
    </row>
    <row r="33" spans="1:10" x14ac:dyDescent="0.2">
      <c r="A33" s="92">
        <f>IF(DIGITAÇÃO!$C38="","",DIGITAÇÃO!$C38)</f>
        <v>42632</v>
      </c>
      <c r="B33" s="93"/>
      <c r="C33" s="94">
        <f>IF(DIGITAÇÃO!D38="","",DIGITAÇÃO!D38)</f>
        <v>19003</v>
      </c>
      <c r="D33" s="93"/>
      <c r="E33" s="100">
        <f>IF(DIGITAÇÃO!$A38="","",IF(DIGITAÇÃO!$A38=11100,DIGITAÇÃO!$B38,DIGITAÇÃO!$A38))</f>
        <v>51500</v>
      </c>
      <c r="F33" s="93" t="str">
        <f t="shared" si="0"/>
        <v>R0028635</v>
      </c>
      <c r="G33" s="93" t="str">
        <f>DIGITAÇÃO!E38</f>
        <v>Manut. Peças - veículo Doblo NF 550</v>
      </c>
      <c r="H33" s="95">
        <f>IF(DIGITAÇÃO!F38="",DIGITAÇÃO!G38,DIGITAÇÃO!F38*-1)</f>
        <v>465</v>
      </c>
      <c r="I33" s="93" t="str">
        <f>IF(DIGITAÇÃO!I38="","",DIGITAÇÃO!I38)</f>
        <v>4021CU1029</v>
      </c>
      <c r="J33" s="96">
        <f t="shared" si="1"/>
        <v>-962.99999999999864</v>
      </c>
    </row>
    <row r="34" spans="1:10" x14ac:dyDescent="0.2">
      <c r="A34" s="92">
        <f>IF(DIGITAÇÃO!$C39="","",DIGITAÇÃO!$C39)</f>
        <v>42632</v>
      </c>
      <c r="B34" s="93"/>
      <c r="C34" s="94">
        <f>IF(DIGITAÇÃO!D39="","",DIGITAÇÃO!D39)</f>
        <v>19004</v>
      </c>
      <c r="D34" s="93"/>
      <c r="E34" s="100">
        <f>IF(DIGITAÇÃO!$A39="","",IF(DIGITAÇÃO!$A39=11100,DIGITAÇÃO!$B39,DIGITAÇÃO!$A39))</f>
        <v>51500</v>
      </c>
      <c r="F34" s="93" t="str">
        <f t="shared" si="0"/>
        <v>R0028635</v>
      </c>
      <c r="G34" s="93" t="str">
        <f>DIGITAÇÃO!E39</f>
        <v>Manut. Peças - veículo Gol NF 551</v>
      </c>
      <c r="H34" s="95">
        <f>IF(DIGITAÇÃO!F39="",DIGITAÇÃO!G39,DIGITAÇÃO!F39*-1)</f>
        <v>825</v>
      </c>
      <c r="I34" s="93" t="str">
        <f>IF(DIGITAÇÃO!I39="","",DIGITAÇÃO!I39)</f>
        <v>4021CU1029</v>
      </c>
      <c r="J34" s="96">
        <f t="shared" si="1"/>
        <v>-1787.9999999999986</v>
      </c>
    </row>
    <row r="35" spans="1:10" x14ac:dyDescent="0.2">
      <c r="A35" s="92">
        <f>IF(DIGITAÇÃO!$C40="","",DIGITAÇÃO!$C40)</f>
        <v>42632</v>
      </c>
      <c r="B35" s="93"/>
      <c r="C35" s="94">
        <f>IF(DIGITAÇÃO!D40="","",DIGITAÇÃO!D40)</f>
        <v>19005</v>
      </c>
      <c r="D35" s="93"/>
      <c r="E35" s="100">
        <f>IF(DIGITAÇÃO!$A40="","",IF(DIGITAÇÃO!$A40=11100,DIGITAÇÃO!$B40,DIGITAÇÃO!$A40))</f>
        <v>51500</v>
      </c>
      <c r="F35" s="93" t="str">
        <f t="shared" si="0"/>
        <v>R0028635</v>
      </c>
      <c r="G35" s="93" t="str">
        <f>DIGITAÇÃO!E40</f>
        <v>Manut.Mão de obra - veículo Gol NF 2016187</v>
      </c>
      <c r="H35" s="95">
        <f>IF(DIGITAÇÃO!F40="",DIGITAÇÃO!G40,DIGITAÇÃO!F40*-1)</f>
        <v>345</v>
      </c>
      <c r="I35" s="93" t="str">
        <f>IF(DIGITAÇÃO!I40="","",DIGITAÇÃO!I40)</f>
        <v>4021CU1029</v>
      </c>
      <c r="J35" s="96">
        <f t="shared" si="1"/>
        <v>-2132.9999999999986</v>
      </c>
    </row>
    <row r="36" spans="1:10" x14ac:dyDescent="0.2">
      <c r="A36" s="92">
        <f>IF(DIGITAÇÃO!$C41="","",DIGITAÇÃO!$C41)</f>
        <v>42632</v>
      </c>
      <c r="B36" s="93"/>
      <c r="C36" s="94">
        <f>IF(DIGITAÇÃO!D41="","",DIGITAÇÃO!D41)</f>
        <v>19006</v>
      </c>
      <c r="D36" s="93"/>
      <c r="E36" s="100" t="str">
        <f>IF(DIGITAÇÃO!$A41="","",IF(DIGITAÇÃO!$A41=11100,DIGITAÇÃO!$B41,DIGITAÇÃO!$A41))</f>
        <v>56200</v>
      </c>
      <c r="F36" s="93" t="str">
        <f t="shared" si="0"/>
        <v>R0028635</v>
      </c>
      <c r="G36" s="93" t="str">
        <f>DIGITAÇÃO!E41</f>
        <v>Ch 1770 Combustível NF 1225</v>
      </c>
      <c r="H36" s="95">
        <f>IF(DIGITAÇÃO!F41="",DIGITAÇÃO!G41,DIGITAÇÃO!F41*-1)</f>
        <v>181.52</v>
      </c>
      <c r="I36" s="93" t="str">
        <f>IF(DIGITAÇÃO!I41="","",DIGITAÇÃO!I41)</f>
        <v>4021CU1029</v>
      </c>
      <c r="J36" s="96">
        <f t="shared" si="1"/>
        <v>-2314.5199999999986</v>
      </c>
    </row>
    <row r="37" spans="1:10" x14ac:dyDescent="0.2">
      <c r="A37" s="92">
        <f>IF(DIGITAÇÃO!$C42="","",DIGITAÇÃO!$C42)</f>
        <v>42632</v>
      </c>
      <c r="B37" s="93"/>
      <c r="C37" s="94">
        <f>IF(DIGITAÇÃO!D42="","",DIGITAÇÃO!D42)</f>
        <v>19007</v>
      </c>
      <c r="D37" s="93"/>
      <c r="E37" s="100">
        <f>IF(DIGITAÇÃO!$A42="","",IF(DIGITAÇÃO!$A42=11100,DIGITAÇÃO!$B42,DIGITAÇÃO!$A42))</f>
        <v>92631</v>
      </c>
      <c r="F37" s="93" t="str">
        <f t="shared" si="0"/>
        <v>R0028635</v>
      </c>
      <c r="G37" s="93" t="e">
        <f>DIGITAÇÃO!#REF!</f>
        <v>#REF!</v>
      </c>
      <c r="H37" s="95">
        <f>IF(DIGITAÇÃO!F42="",DIGITAÇÃO!G42,DIGITAÇÃO!F42*-1)</f>
        <v>4472.04</v>
      </c>
      <c r="I37" s="93" t="str">
        <f>IF(DIGITAÇÃO!I42="","",DIGITAÇÃO!I42)</f>
        <v>4021CU1029</v>
      </c>
      <c r="J37" s="96">
        <f t="shared" si="1"/>
        <v>-6786.5599999999986</v>
      </c>
    </row>
    <row r="38" spans="1:10" x14ac:dyDescent="0.2">
      <c r="A38" s="92">
        <f>IF(DIGITAÇÃO!$C43="","",DIGITAÇÃO!$C43)</f>
        <v>42632</v>
      </c>
      <c r="B38" s="93"/>
      <c r="C38" s="94">
        <f>IF(DIGITAÇÃO!D43="","",DIGITAÇÃO!D43)</f>
        <v>19008</v>
      </c>
      <c r="D38" s="93"/>
      <c r="E38" s="100" t="str">
        <f>IF(DIGITAÇÃO!$A43="","",IF(DIGITAÇÃO!$A43=11100,DIGITAÇÃO!$B43,DIGITAÇÃO!$A43))</f>
        <v>92622</v>
      </c>
      <c r="F38" s="93" t="str">
        <f t="shared" si="0"/>
        <v>R0028635</v>
      </c>
      <c r="G38" s="93" t="str">
        <f>DIGITAÇÃO!E43</f>
        <v>PIS FOPAG 08/2016</v>
      </c>
      <c r="H38" s="95">
        <f>IF(DIGITAÇÃO!F43="",DIGITAÇÃO!G43,DIGITAÇÃO!F43*-1)</f>
        <v>482.99</v>
      </c>
      <c r="I38" s="93" t="str">
        <f>IF(DIGITAÇÃO!I43="","",DIGITAÇÃO!I43)</f>
        <v>4021CU1029</v>
      </c>
      <c r="J38" s="96">
        <f t="shared" si="1"/>
        <v>-7269.5499999999984</v>
      </c>
    </row>
    <row r="39" spans="1:10" x14ac:dyDescent="0.2">
      <c r="A39" s="92">
        <f>IF(DIGITAÇÃO!$C44="","",DIGITAÇÃO!$C44)</f>
        <v>42632</v>
      </c>
      <c r="B39" s="93"/>
      <c r="C39" s="94">
        <f>IF(DIGITAÇÃO!D44="","",DIGITAÇÃO!D44)</f>
        <v>19009</v>
      </c>
      <c r="D39" s="93"/>
      <c r="E39" s="100">
        <f>IF(DIGITAÇÃO!$A44="","",IF(DIGITAÇÃO!$A44=11100,DIGITAÇÃO!$B44,DIGITAÇÃO!$A44))</f>
        <v>92621</v>
      </c>
      <c r="F39" s="93" t="str">
        <f t="shared" si="0"/>
        <v>R0028635</v>
      </c>
      <c r="G39" s="93" t="str">
        <f>DIGITAÇÃO!E44</f>
        <v>IRRF FÉRIAS 08/2016</v>
      </c>
      <c r="H39" s="95">
        <f>IF(DIGITAÇÃO!F44="",DIGITAÇÃO!G44,DIGITAÇÃO!F44*-1)</f>
        <v>57.18</v>
      </c>
      <c r="I39" s="93" t="str">
        <f>IF(DIGITAÇÃO!I44="","",DIGITAÇÃO!I44)</f>
        <v>4021CU1029</v>
      </c>
      <c r="J39" s="96">
        <f t="shared" si="1"/>
        <v>-7326.7299999999987</v>
      </c>
    </row>
    <row r="40" spans="1:10" x14ac:dyDescent="0.2">
      <c r="A40" s="92">
        <f>IF(DIGITAÇÃO!$C45="","",DIGITAÇÃO!$C45)</f>
        <v>42632</v>
      </c>
      <c r="B40" s="93"/>
      <c r="C40" s="94">
        <f>IF(DIGITAÇÃO!D45="","",DIGITAÇÃO!D45)</f>
        <v>19010</v>
      </c>
      <c r="D40" s="93"/>
      <c r="E40" s="100">
        <f>IF(DIGITAÇÃO!$A45="","",IF(DIGITAÇÃO!$A45=11100,DIGITAÇÃO!$B45,DIGITAÇÃO!$A45))</f>
        <v>92621</v>
      </c>
      <c r="F40" s="93" t="str">
        <f t="shared" si="0"/>
        <v>R0028635</v>
      </c>
      <c r="G40" s="93" t="str">
        <f>DIGITAÇÃO!E45</f>
        <v>IRRF FOPAG 08/2016</v>
      </c>
      <c r="H40" s="95">
        <f>IF(DIGITAÇÃO!F45="",DIGITAÇÃO!G45,DIGITAÇÃO!F45*-1)</f>
        <v>253.01</v>
      </c>
      <c r="I40" s="93" t="str">
        <f>IF(DIGITAÇÃO!I45="","",DIGITAÇÃO!I45)</f>
        <v>4021CU1029</v>
      </c>
      <c r="J40" s="96">
        <f t="shared" si="1"/>
        <v>-7579.7399999999989</v>
      </c>
    </row>
    <row r="41" spans="1:10" x14ac:dyDescent="0.2">
      <c r="A41" s="92">
        <f>IF(DIGITAÇÃO!$C46="","",DIGITAÇÃO!$C46)</f>
        <v>42632</v>
      </c>
      <c r="B41" s="93"/>
      <c r="C41" s="94">
        <f>IF(DIGITAÇÃO!D46="","",DIGITAÇÃO!D46)</f>
        <v>19011</v>
      </c>
      <c r="D41" s="93"/>
      <c r="E41" s="100" t="str">
        <f>IF(DIGITAÇÃO!$A46="","",IF(DIGITAÇÃO!$A46=11100,DIGITAÇÃO!$B46,DIGITAÇÃO!$A46))</f>
        <v>52200</v>
      </c>
      <c r="F41" s="93" t="str">
        <f t="shared" si="0"/>
        <v>R0028635</v>
      </c>
      <c r="G41" s="93" t="str">
        <f>DIGITAÇÃO!E46</f>
        <v>Alimentos Casas Lares NF 93407</v>
      </c>
      <c r="H41" s="95">
        <f>IF(DIGITAÇÃO!F46="",DIGITAÇÃO!G46,DIGITAÇÃO!F46*-1)</f>
        <v>760.32</v>
      </c>
      <c r="I41" s="93" t="str">
        <f>IF(DIGITAÇÃO!I46="","",DIGITAÇÃO!I46)</f>
        <v>4021CU1029</v>
      </c>
      <c r="J41" s="96">
        <f t="shared" si="1"/>
        <v>-8340.06</v>
      </c>
    </row>
    <row r="42" spans="1:10" x14ac:dyDescent="0.2">
      <c r="A42" s="92">
        <f>IF(DIGITAÇÃO!$C47="","",DIGITAÇÃO!$C47)</f>
        <v>42632</v>
      </c>
      <c r="B42" s="93"/>
      <c r="C42" s="94">
        <f>IF(DIGITAÇÃO!D47="","",DIGITAÇÃO!D47)</f>
        <v>19013</v>
      </c>
      <c r="D42" s="93"/>
      <c r="E42" s="100">
        <f>IF(DIGITAÇÃO!$A47="","",IF(DIGITAÇÃO!$A47=11100,DIGITAÇÃO!$B47,DIGITAÇÃO!$A47))</f>
        <v>11200</v>
      </c>
      <c r="F42" s="93" t="str">
        <f t="shared" si="0"/>
        <v>R0028635</v>
      </c>
      <c r="G42" s="93" t="str">
        <f>DIGITAÇÃO!E47</f>
        <v>Resgate Aplicação Financeira</v>
      </c>
      <c r="H42" s="95">
        <f>IF(DIGITAÇÃO!F47="",DIGITAÇÃO!G47,DIGITAÇÃO!F47*-1)</f>
        <v>-1963</v>
      </c>
      <c r="I42" s="93" t="str">
        <f>IF(DIGITAÇÃO!I47="","",DIGITAÇÃO!I47)</f>
        <v/>
      </c>
      <c r="J42" s="96">
        <f t="shared" si="1"/>
        <v>-6377.0599999999995</v>
      </c>
    </row>
    <row r="43" spans="1:10" x14ac:dyDescent="0.2">
      <c r="A43" s="92">
        <f>IF(DIGITAÇÃO!$C48="","",DIGITAÇÃO!$C48)</f>
        <v>42633</v>
      </c>
      <c r="B43" s="93"/>
      <c r="C43" s="94">
        <f>IF(DIGITAÇÃO!D48="","",DIGITAÇÃO!D48)</f>
        <v>20007</v>
      </c>
      <c r="D43" s="93"/>
      <c r="E43" s="100">
        <f>IF(DIGITAÇÃO!$A48="","",IF(DIGITAÇÃO!$A48=11100,DIGITAÇÃO!$B48,DIGITAÇÃO!$A48))</f>
        <v>11200</v>
      </c>
      <c r="F43" s="93" t="str">
        <f t="shared" si="0"/>
        <v>R0028635</v>
      </c>
      <c r="G43" s="93" t="str">
        <f>DIGITAÇÃO!E48</f>
        <v>Resgate Aplicação Financeira</v>
      </c>
      <c r="H43" s="95">
        <f>IF(DIGITAÇÃO!F48="",DIGITAÇÃO!G48,DIGITAÇÃO!F48*-1)</f>
        <v>-6025.54</v>
      </c>
      <c r="I43" s="93" t="str">
        <f>IF(DIGITAÇÃO!I48="","",DIGITAÇÃO!I48)</f>
        <v/>
      </c>
      <c r="J43" s="96">
        <f t="shared" si="1"/>
        <v>-351.51999999999953</v>
      </c>
    </row>
    <row r="44" spans="1:10" x14ac:dyDescent="0.2">
      <c r="A44" s="92">
        <f>IF(DIGITAÇÃO!$C49="","",DIGITAÇÃO!$C49)</f>
        <v>42633</v>
      </c>
      <c r="B44" s="93"/>
      <c r="C44" s="94">
        <f>IF(DIGITAÇÃO!D49="","",DIGITAÇÃO!D49)</f>
        <v>20005</v>
      </c>
      <c r="D44" s="93"/>
      <c r="E44" s="100">
        <f>IF(DIGITAÇÃO!$A49="","",IF(DIGITAÇÃO!$A49=11100,DIGITAÇÃO!$B49,DIGITAÇÃO!$A49))</f>
        <v>56200</v>
      </c>
      <c r="F44" s="93" t="str">
        <f t="shared" si="0"/>
        <v>R0028635</v>
      </c>
      <c r="G44" s="93" t="str">
        <f>DIGITAÇÃO!E49</f>
        <v>Ch 1771 Combustível NF 1229</v>
      </c>
      <c r="H44" s="95">
        <f>IF(DIGITAÇÃO!F49="",DIGITAÇÃO!G49,DIGITAÇÃO!F49*-1)</f>
        <v>100.01</v>
      </c>
      <c r="I44" s="93" t="str">
        <f>IF(DIGITAÇÃO!I49="","",DIGITAÇÃO!I49)</f>
        <v>4021CU1029</v>
      </c>
      <c r="J44" s="96">
        <f t="shared" si="1"/>
        <v>-451.52999999999952</v>
      </c>
    </row>
    <row r="45" spans="1:10" x14ac:dyDescent="0.2">
      <c r="A45" s="92">
        <f>IF(DIGITAÇÃO!$C50="","",DIGITAÇÃO!$C50)</f>
        <v>42636</v>
      </c>
      <c r="B45" s="93"/>
      <c r="C45" s="94">
        <f>IF(DIGITAÇÃO!D50="","",DIGITAÇÃO!D50)</f>
        <v>23002</v>
      </c>
      <c r="D45" s="93"/>
      <c r="E45" s="100">
        <f>IF(DIGITAÇÃO!$A50="","",IF(DIGITAÇÃO!$A50=11100,DIGITAÇÃO!$B50,DIGITAÇÃO!$A50))</f>
        <v>56200</v>
      </c>
      <c r="F45" s="93" t="str">
        <f t="shared" si="0"/>
        <v>R0028635</v>
      </c>
      <c r="G45" s="93" t="str">
        <f>DIGITAÇÃO!E50</f>
        <v>Ch 1772 Combustível  NF 1243</v>
      </c>
      <c r="H45" s="95">
        <f>IF(DIGITAÇÃO!F50="",DIGITAÇÃO!G50,DIGITAÇÃO!F50*-1)</f>
        <v>217.01</v>
      </c>
      <c r="I45" s="93" t="str">
        <f>IF(DIGITAÇÃO!I50="","",DIGITAÇÃO!I50)</f>
        <v>4021CU1029</v>
      </c>
      <c r="J45" s="96">
        <f t="shared" si="1"/>
        <v>-668.53999999999951</v>
      </c>
    </row>
    <row r="46" spans="1:10" x14ac:dyDescent="0.2">
      <c r="A46" s="92">
        <f>IF(DIGITAÇÃO!$C51="","",DIGITAÇÃO!$C51)</f>
        <v>42636</v>
      </c>
      <c r="B46" s="93"/>
      <c r="C46" s="94">
        <f>IF(DIGITAÇÃO!D51="","",DIGITAÇÃO!D51)</f>
        <v>23003</v>
      </c>
      <c r="D46" s="93"/>
      <c r="E46" s="100">
        <f>IF(DIGITAÇÃO!$A51="","",IF(DIGITAÇÃO!$A51=11100,DIGITAÇÃO!$B51,DIGITAÇÃO!$A51))</f>
        <v>51400</v>
      </c>
      <c r="F46" s="93" t="str">
        <f t="shared" si="0"/>
        <v>R0028635</v>
      </c>
      <c r="G46" s="93" t="str">
        <f>DIGITAÇÃO!E51</f>
        <v>Serv.manutenção casas lares NF 20165</v>
      </c>
      <c r="H46" s="95">
        <f>IF(DIGITAÇÃO!F51="",DIGITAÇÃO!G51,DIGITAÇÃO!F51*-1)</f>
        <v>950</v>
      </c>
      <c r="I46" s="93" t="str">
        <f>IF(DIGITAÇÃO!I51="","",DIGITAÇÃO!I51)</f>
        <v>4021CU1029</v>
      </c>
      <c r="J46" s="96">
        <f t="shared" si="1"/>
        <v>-1618.5399999999995</v>
      </c>
    </row>
    <row r="47" spans="1:10" x14ac:dyDescent="0.2">
      <c r="A47" s="92">
        <f>IF(DIGITAÇÃO!$C52="","",DIGITAÇÃO!$C52)</f>
        <v>42636</v>
      </c>
      <c r="B47" s="93"/>
      <c r="C47" s="94">
        <f>IF(DIGITAÇÃO!D52="","",DIGITAÇÃO!D52)</f>
        <v>23004</v>
      </c>
      <c r="D47" s="93"/>
      <c r="E47" s="100" t="str">
        <f>IF(DIGITAÇÃO!$A52="","",IF(DIGITAÇÃO!$A52=11100,DIGITAÇÃO!$B52,DIGITAÇÃO!$A52))</f>
        <v>71200</v>
      </c>
      <c r="F47" s="93" t="str">
        <f t="shared" si="0"/>
        <v>R0028635</v>
      </c>
      <c r="G47" s="93" t="str">
        <f>DIGITAÇÃO!E52</f>
        <v>Telefone celular acolhimento - 09/2016</v>
      </c>
      <c r="H47" s="95">
        <f>IF(DIGITAÇÃO!F52="",DIGITAÇÃO!G52,DIGITAÇÃO!F52*-1)</f>
        <v>63.08</v>
      </c>
      <c r="I47" s="93" t="str">
        <f>IF(DIGITAÇÃO!I52="","",DIGITAÇÃO!I52)</f>
        <v>4021CU1029</v>
      </c>
      <c r="J47" s="96">
        <f t="shared" si="1"/>
        <v>-1681.6199999999994</v>
      </c>
    </row>
    <row r="48" spans="1:10" x14ac:dyDescent="0.2">
      <c r="A48" s="92">
        <f>IF(DIGITAÇÃO!$C53="","",DIGITAÇÃO!$C53)</f>
        <v>42636</v>
      </c>
      <c r="B48" s="93"/>
      <c r="C48" s="94">
        <f>IF(DIGITAÇÃO!D53="","",DIGITAÇÃO!D53)</f>
        <v>23005</v>
      </c>
      <c r="D48" s="93"/>
      <c r="E48" s="100" t="str">
        <f>IF(DIGITAÇÃO!$A53="","",IF(DIGITAÇÃO!$A53=11100,DIGITAÇÃO!$B53,DIGITAÇÃO!$A53))</f>
        <v>51500</v>
      </c>
      <c r="F48" s="93" t="str">
        <f t="shared" si="0"/>
        <v>R0028635</v>
      </c>
      <c r="G48" s="93" t="str">
        <f>DIGITAÇÃO!E53</f>
        <v>Pneus p/veículos Nf 93750</v>
      </c>
      <c r="H48" s="95">
        <f>IF(DIGITAÇÃO!F53="",DIGITAÇÃO!G53,DIGITAÇÃO!F53*-1)</f>
        <v>1159.5999999999999</v>
      </c>
      <c r="I48" s="93" t="str">
        <f>IF(DIGITAÇÃO!I53="","",DIGITAÇÃO!I53)</f>
        <v>4021CU1029</v>
      </c>
      <c r="J48" s="96">
        <f t="shared" si="1"/>
        <v>-2841.2199999999993</v>
      </c>
    </row>
    <row r="49" spans="1:10" x14ac:dyDescent="0.2">
      <c r="A49" s="92">
        <f>IF(DIGITAÇÃO!$C54="","",DIGITAÇÃO!$C54)</f>
        <v>42636</v>
      </c>
      <c r="B49" s="93"/>
      <c r="C49" s="94">
        <f>IF(DIGITAÇÃO!D54="","",DIGITAÇÃO!D54)</f>
        <v>23007</v>
      </c>
      <c r="D49" s="93"/>
      <c r="E49" s="100" t="str">
        <f>IF(DIGITAÇÃO!$A54="","",IF(DIGITAÇÃO!$A54=11100,DIGITAÇÃO!$B54,DIGITAÇÃO!$A54))</f>
        <v>71200</v>
      </c>
      <c r="F49" s="93" t="str">
        <f t="shared" si="0"/>
        <v>R0028635</v>
      </c>
      <c r="G49" s="93" t="str">
        <f>DIGITAÇÃO!E54</f>
        <v>Telefone fixo sede - 09/2016</v>
      </c>
      <c r="H49" s="95">
        <f>IF(DIGITAÇÃO!F54="",DIGITAÇÃO!G54,DIGITAÇÃO!F54*-1)</f>
        <v>222.66</v>
      </c>
      <c r="I49" s="93" t="str">
        <f>IF(DIGITAÇÃO!I54="","",DIGITAÇÃO!I54)</f>
        <v>4021CU1029</v>
      </c>
      <c r="J49" s="96">
        <f t="shared" si="1"/>
        <v>-3063.8799999999992</v>
      </c>
    </row>
    <row r="50" spans="1:10" x14ac:dyDescent="0.2">
      <c r="A50" s="92">
        <f>IF(DIGITAÇÃO!$C55="","",DIGITAÇÃO!$C55)</f>
        <v>42636</v>
      </c>
      <c r="B50" s="93"/>
      <c r="C50" s="94">
        <f>IF(DIGITAÇÃO!D55="","",DIGITAÇÃO!D55)</f>
        <v>23007</v>
      </c>
      <c r="D50" s="93"/>
      <c r="E50" s="100" t="str">
        <f>IF(DIGITAÇÃO!$A55="","",IF(DIGITAÇÃO!$A55=11100,DIGITAÇÃO!$B55,DIGITAÇÃO!$A55))</f>
        <v>71210</v>
      </c>
      <c r="F50" s="93" t="str">
        <f t="shared" si="0"/>
        <v>R0028635</v>
      </c>
      <c r="G50" s="93" t="str">
        <f>DIGITAÇÃO!E55</f>
        <v>Internet Sede - 09/2016</v>
      </c>
      <c r="H50" s="95">
        <f>IF(DIGITAÇÃO!F55="",DIGITAÇÃO!G55,DIGITAÇÃO!F55*-1)</f>
        <v>200.68</v>
      </c>
      <c r="I50" s="93" t="str">
        <f>IF(DIGITAÇÃO!I55="","",DIGITAÇÃO!I55)</f>
        <v>4021CU1029</v>
      </c>
      <c r="J50" s="96">
        <f t="shared" si="1"/>
        <v>-3264.559999999999</v>
      </c>
    </row>
    <row r="51" spans="1:10" x14ac:dyDescent="0.2">
      <c r="A51" s="92">
        <f>IF(DIGITAÇÃO!$C56="","",DIGITAÇÃO!$C56)</f>
        <v>42636</v>
      </c>
      <c r="B51" s="93"/>
      <c r="C51" s="94">
        <f>IF(DIGITAÇÃO!D56="","",DIGITAÇÃO!D56)</f>
        <v>23009</v>
      </c>
      <c r="D51" s="93"/>
      <c r="E51" s="100" t="str">
        <f>IF(DIGITAÇÃO!$A56="","",IF(DIGITAÇÃO!$A56=11100,DIGITAÇÃO!$B56,DIGITAÇÃO!$A56))</f>
        <v>11100</v>
      </c>
      <c r="F51" s="93" t="str">
        <f t="shared" si="0"/>
        <v>R0028635</v>
      </c>
      <c r="G51" s="93" t="str">
        <f>DIGITAÇÃO!E56</f>
        <v>Resgate Aplicação Financeira</v>
      </c>
      <c r="H51" s="95">
        <f>IF(DIGITAÇÃO!F56="",DIGITAÇÃO!G56,DIGITAÇÃO!F56*-1)</f>
        <v>-2997.54</v>
      </c>
      <c r="I51" s="93" t="str">
        <f>IF(DIGITAÇÃO!I56="","",DIGITAÇÃO!I56)</f>
        <v/>
      </c>
      <c r="J51" s="96">
        <f t="shared" si="1"/>
        <v>-267.01999999999907</v>
      </c>
    </row>
    <row r="52" spans="1:10" x14ac:dyDescent="0.2">
      <c r="A52" s="92">
        <f>IF(DIGITAÇÃO!$C57="","",DIGITAÇÃO!$C57)</f>
        <v>42639</v>
      </c>
      <c r="B52" s="93"/>
      <c r="C52" s="94">
        <f>IF(DIGITAÇÃO!D57="","",DIGITAÇÃO!D57)</f>
        <v>26001</v>
      </c>
      <c r="D52" s="93"/>
      <c r="E52" s="100">
        <f>IF(DIGITAÇÃO!$A57="","",IF(DIGITAÇÃO!$A57=11100,DIGITAÇÃO!$B57,DIGITAÇÃO!$A57))</f>
        <v>71500</v>
      </c>
      <c r="F52" s="93" t="str">
        <f t="shared" si="0"/>
        <v>R0028635</v>
      </c>
      <c r="G52" s="93" t="str">
        <f>DIGITAÇÃO!E57</f>
        <v>Despesa Bancária</v>
      </c>
      <c r="H52" s="95">
        <f>IF(DIGITAÇÃO!F57="",DIGITAÇÃO!G57,DIGITAÇÃO!F57*-1)</f>
        <v>25.3</v>
      </c>
      <c r="I52" s="93" t="str">
        <f>IF(DIGITAÇÃO!I57="","",DIGITAÇÃO!I57)</f>
        <v>4021CU1029</v>
      </c>
      <c r="J52" s="96">
        <f t="shared" si="1"/>
        <v>-292.31999999999908</v>
      </c>
    </row>
    <row r="53" spans="1:10" x14ac:dyDescent="0.2">
      <c r="A53" s="92">
        <f>IF(DIGITAÇÃO!$C58="","",DIGITAÇÃO!$C58)</f>
        <v>42640</v>
      </c>
      <c r="B53" s="93"/>
      <c r="C53" s="94">
        <f>IF(DIGITAÇÃO!D58="","",DIGITAÇÃO!D58)</f>
        <v>27002</v>
      </c>
      <c r="D53" s="93"/>
      <c r="E53" s="100">
        <f>IF(DIGITAÇÃO!$A58="","",IF(DIGITAÇÃO!$A58=11100,DIGITAÇÃO!$B58,DIGITAÇÃO!$A58))</f>
        <v>51300</v>
      </c>
      <c r="F53" s="93" t="str">
        <f t="shared" si="0"/>
        <v>R0028635</v>
      </c>
      <c r="G53" s="93" t="str">
        <f>DIGITAÇÃO!E58</f>
        <v>Mat.Reparo Casas Lares - NF 9872</v>
      </c>
      <c r="H53" s="95">
        <f>IF(DIGITAÇÃO!F58="",DIGITAÇÃO!G58,DIGITAÇÃO!F58*-1)</f>
        <v>155</v>
      </c>
      <c r="I53" s="93" t="str">
        <f>IF(DIGITAÇÃO!I58="","",DIGITAÇÃO!I58)</f>
        <v/>
      </c>
      <c r="J53" s="96">
        <f t="shared" si="1"/>
        <v>-447.31999999999908</v>
      </c>
    </row>
    <row r="54" spans="1:10" x14ac:dyDescent="0.2">
      <c r="A54" s="92" t="e">
        <f>IF(DIGITAÇÃO!#REF!="","",DIGITAÇÃO!#REF!)</f>
        <v>#REF!</v>
      </c>
      <c r="B54" s="93"/>
      <c r="C54" s="94" t="e">
        <f>IF(DIGITAÇÃO!#REF!="","",DIGITAÇÃO!#REF!)</f>
        <v>#REF!</v>
      </c>
      <c r="D54" s="93"/>
      <c r="E54" s="100" t="e">
        <f>IF(DIGITAÇÃO!#REF!="","",IF(DIGITAÇÃO!#REF!=11100,DIGITAÇÃO!#REF!,DIGITAÇÃO!#REF!))</f>
        <v>#REF!</v>
      </c>
      <c r="F54" s="93" t="str">
        <f t="shared" si="0"/>
        <v>R0028635</v>
      </c>
      <c r="G54" s="93" t="e">
        <f>DIGITAÇÃO!#REF!</f>
        <v>#REF!</v>
      </c>
      <c r="H54" s="95">
        <f>IF(DIGITAÇÃO!F59="",DIGITAÇÃO!G59,DIGITAÇÃO!F59*-1)</f>
        <v>-96517</v>
      </c>
      <c r="I54" s="93" t="str">
        <f>IF(DIGITAÇÃO!I59="","",DIGITAÇÃO!I59)</f>
        <v/>
      </c>
      <c r="J54" s="96">
        <f t="shared" si="1"/>
        <v>96069.680000000008</v>
      </c>
    </row>
    <row r="55" spans="1:10" x14ac:dyDescent="0.2">
      <c r="A55" s="92">
        <f>IF(DIGITAÇÃO!$C60="","",DIGITAÇÃO!$C60)</f>
        <v>42642</v>
      </c>
      <c r="B55" s="93"/>
      <c r="C55" s="94">
        <f>IF(DIGITAÇÃO!D60="","",DIGITAÇÃO!D60)</f>
        <v>28001</v>
      </c>
      <c r="D55" s="93"/>
      <c r="E55" s="100">
        <f>IF(DIGITAÇÃO!$A60="","",IF(DIGITAÇÃO!$A60=11100,DIGITAÇÃO!$B60,DIGITAÇÃO!$A60))</f>
        <v>53600</v>
      </c>
      <c r="F55" s="93" t="str">
        <f t="shared" si="0"/>
        <v>R0028635</v>
      </c>
      <c r="G55" s="93" t="str">
        <f>DIGITAÇÃO!E60</f>
        <v>Ch 1773 - Aluguel Casa Lar 1 - 09/2016</v>
      </c>
      <c r="H55" s="95">
        <f>IF(DIGITAÇÃO!F60="",DIGITAÇÃO!G60,DIGITAÇÃO!F60*-1)</f>
        <v>1700</v>
      </c>
      <c r="I55" s="93" t="str">
        <f>IF(DIGITAÇÃO!I60="","",DIGITAÇÃO!I60)</f>
        <v>4021CU1029</v>
      </c>
      <c r="J55" s="96">
        <f t="shared" si="1"/>
        <v>94369.680000000008</v>
      </c>
    </row>
    <row r="56" spans="1:10" x14ac:dyDescent="0.2">
      <c r="A56" s="92">
        <f>IF(DIGITAÇÃO!$C61="","",DIGITAÇÃO!$C61)</f>
        <v>42642</v>
      </c>
      <c r="B56" s="93"/>
      <c r="C56" s="94">
        <f>IF(DIGITAÇÃO!D61="","",DIGITAÇÃO!D61)</f>
        <v>28002</v>
      </c>
      <c r="D56" s="93"/>
      <c r="E56" s="100">
        <f>IF(DIGITAÇÃO!$A61="","",IF(DIGITAÇÃO!$A61=11100,DIGITAÇÃO!$B61,DIGITAÇÃO!$A61))</f>
        <v>53600</v>
      </c>
      <c r="F56" s="93" t="str">
        <f t="shared" si="0"/>
        <v>R0028635</v>
      </c>
      <c r="G56" s="93" t="str">
        <f>DIGITAÇÃO!E61</f>
        <v>Ch 1774 - Aluguel Casa Lar 3 - 09/2016</v>
      </c>
      <c r="H56" s="95">
        <f>IF(DIGITAÇÃO!F61="",DIGITAÇÃO!G61,DIGITAÇÃO!F61*-1)</f>
        <v>1210</v>
      </c>
      <c r="I56" s="93" t="str">
        <f>IF(DIGITAÇÃO!I61="","",DIGITAÇÃO!I61)</f>
        <v>4021CU1029</v>
      </c>
      <c r="J56" s="96">
        <f t="shared" si="1"/>
        <v>93159.680000000008</v>
      </c>
    </row>
    <row r="57" spans="1:10" x14ac:dyDescent="0.2">
      <c r="A57" s="92">
        <f>IF(DIGITAÇÃO!$C62="","",DIGITAÇÃO!$C62)</f>
        <v>42642</v>
      </c>
      <c r="B57" s="93"/>
      <c r="C57" s="94">
        <f>IF(DIGITAÇÃO!D62="","",DIGITAÇÃO!D62)</f>
        <v>29001</v>
      </c>
      <c r="D57" s="93"/>
      <c r="E57" s="100">
        <f>IF(DIGITAÇÃO!$A62="","",IF(DIGITAÇÃO!$A62=11100,DIGITAÇÃO!$B62,DIGITAÇÃO!$A62))</f>
        <v>11200</v>
      </c>
      <c r="F57" s="93" t="str">
        <f t="shared" si="0"/>
        <v>R0028635</v>
      </c>
      <c r="G57" s="93" t="str">
        <f>DIGITAÇÃO!E62</f>
        <v>Aplicação Financeira</v>
      </c>
      <c r="H57" s="95">
        <f>IF(DIGITAÇÃO!F62="",DIGITAÇÃO!G62,DIGITAÇÃO!F62*-1)</f>
        <v>96300</v>
      </c>
      <c r="I57" s="93" t="str">
        <f>IF(DIGITAÇÃO!I62="","",DIGITAÇÃO!I62)</f>
        <v>4021CU1029</v>
      </c>
      <c r="J57" s="96">
        <f t="shared" si="1"/>
        <v>-3140.3199999999924</v>
      </c>
    </row>
    <row r="58" spans="1:10" x14ac:dyDescent="0.2">
      <c r="A58" s="92">
        <f>IF(DIGITAÇÃO!$C75="","",DIGITAÇÃO!$C75)</f>
        <v>42642</v>
      </c>
      <c r="B58" s="93"/>
      <c r="C58" s="94">
        <f>IF(DIGITAÇÃO!D75="","",DIGITAÇÃO!D75)</f>
        <v>29014</v>
      </c>
      <c r="D58" s="93"/>
      <c r="E58" s="100" t="str">
        <f>IF(DIGITAÇÃO!$A75="","",IF(DIGITAÇÃO!$A75=11100,DIGITAÇÃO!$B75,DIGITAÇÃO!$A75))</f>
        <v>52200</v>
      </c>
      <c r="F58" s="93" t="str">
        <f t="shared" si="0"/>
        <v>R0028635</v>
      </c>
      <c r="G58" s="93" t="str">
        <f>DIGITAÇÃO!E75</f>
        <v>Alimentos Casas Lares NF 292568</v>
      </c>
      <c r="H58" s="95">
        <f>IF(DIGITAÇÃO!F63="",DIGITAÇÃO!G63,DIGITAÇÃO!F63*-1)</f>
        <v>1688</v>
      </c>
      <c r="I58" s="93" t="str">
        <f>IF(DIGITAÇÃO!I63="","",DIGITAÇÃO!I63)</f>
        <v>4021CU1029</v>
      </c>
      <c r="J58" s="96">
        <f t="shared" si="1"/>
        <v>-4828.3199999999924</v>
      </c>
    </row>
    <row r="59" spans="1:10" x14ac:dyDescent="0.2">
      <c r="A59" s="92">
        <f>IF(DIGITAÇÃO!$C64="","",DIGITAÇÃO!$C64)</f>
        <v>42642</v>
      </c>
      <c r="B59" s="93"/>
      <c r="C59" s="94">
        <f>IF(DIGITAÇÃO!D64="","",DIGITAÇÃO!D64)</f>
        <v>29008</v>
      </c>
      <c r="D59" s="93"/>
      <c r="E59" s="100">
        <f>IF(DIGITAÇÃO!$A64="","",IF(DIGITAÇÃO!$A64=11100,DIGITAÇÃO!$B64,DIGITAÇÃO!$A64))</f>
        <v>53600</v>
      </c>
      <c r="F59" s="93" t="str">
        <f t="shared" si="0"/>
        <v>R0028635</v>
      </c>
      <c r="G59" s="93" t="str">
        <f>DIGITAÇÃO!E64</f>
        <v>Aluguel Casa Lar 5 - 09/2016</v>
      </c>
      <c r="H59" s="95">
        <f>IF(DIGITAÇÃO!F64="",DIGITAÇÃO!G64,DIGITAÇÃO!F64*-1)</f>
        <v>975</v>
      </c>
      <c r="I59" s="93" t="str">
        <f>IF(DIGITAÇÃO!I64="","",DIGITAÇÃO!I64)</f>
        <v>CPSOSBR</v>
      </c>
      <c r="J59" s="96">
        <f t="shared" si="1"/>
        <v>-5803.3199999999924</v>
      </c>
    </row>
    <row r="60" spans="1:10" x14ac:dyDescent="0.2">
      <c r="A60" s="92">
        <f>IF(DIGITAÇÃO!$C65="","",DIGITAÇÃO!$C65)</f>
        <v>42642</v>
      </c>
      <c r="B60" s="93"/>
      <c r="C60" s="94">
        <f>IF(DIGITAÇÃO!D65="","",DIGITAÇÃO!D65)</f>
        <v>29008</v>
      </c>
      <c r="D60" s="93"/>
      <c r="E60" s="100">
        <f>IF(DIGITAÇÃO!$A65="","",IF(DIGITAÇÃO!$A65=11100,DIGITAÇÃO!$B65,DIGITAÇÃO!$A65))</f>
        <v>53600</v>
      </c>
      <c r="F60" s="93" t="str">
        <f t="shared" si="0"/>
        <v>R0028635</v>
      </c>
      <c r="G60" s="93" t="str">
        <f>DIGITAÇÃO!E65</f>
        <v>Tarifa boleto aluguel Casa Lar 5 - 09/2016</v>
      </c>
      <c r="H60" s="95">
        <f>IF(DIGITAÇÃO!F65="",DIGITAÇÃO!G65,DIGITAÇÃO!F65*-1)</f>
        <v>3.2</v>
      </c>
      <c r="I60" s="93" t="str">
        <f>IF(DIGITAÇÃO!I65="","",DIGITAÇÃO!I65)</f>
        <v>4021CU1029</v>
      </c>
      <c r="J60" s="96">
        <f t="shared" si="1"/>
        <v>-5806.5199999999923</v>
      </c>
    </row>
    <row r="61" spans="1:10" x14ac:dyDescent="0.2">
      <c r="A61" s="92" t="e">
        <f>IF(DIGITAÇÃO!#REF!="","",DIGITAÇÃO!#REF!)</f>
        <v>#REF!</v>
      </c>
      <c r="B61" s="93"/>
      <c r="C61" s="94" t="e">
        <f>IF(DIGITAÇÃO!#REF!="","",DIGITAÇÃO!#REF!)</f>
        <v>#REF!</v>
      </c>
      <c r="D61" s="93"/>
      <c r="E61" s="100" t="e">
        <f>IF(DIGITAÇÃO!#REF!="","",IF(DIGITAÇÃO!#REF!=11100,DIGITAÇÃO!#REF!,DIGITAÇÃO!#REF!))</f>
        <v>#REF!</v>
      </c>
      <c r="F61" s="93" t="str">
        <f t="shared" si="0"/>
        <v>R0028635</v>
      </c>
      <c r="G61" s="93" t="e">
        <f>DIGITAÇÃO!#REF!</f>
        <v>#REF!</v>
      </c>
      <c r="H61" s="95">
        <f>IF(DIGITAÇÃO!F66="",DIGITAÇÃO!G66,DIGITAÇÃO!F66*-1)</f>
        <v>940</v>
      </c>
      <c r="I61" s="93" t="str">
        <f>IF(DIGITAÇÃO!I66="","",DIGITAÇÃO!I66)</f>
        <v>CPSOSBR</v>
      </c>
      <c r="J61" s="96">
        <f t="shared" si="1"/>
        <v>-6746.5199999999923</v>
      </c>
    </row>
    <row r="62" spans="1:10" x14ac:dyDescent="0.2">
      <c r="A62" s="92">
        <f>IF(DIGITAÇÃO!$C67="","",DIGITAÇÃO!$C67)</f>
        <v>42642</v>
      </c>
      <c r="B62" s="93"/>
      <c r="C62" s="94">
        <f>IF(DIGITAÇÃO!D67="","",DIGITAÇÃO!D67)</f>
        <v>29009</v>
      </c>
      <c r="D62" s="93"/>
      <c r="E62" s="100">
        <f>IF(DIGITAÇÃO!$A67="","",IF(DIGITAÇÃO!$A67=11100,DIGITAÇÃO!$B67,DIGITAÇÃO!$A67))</f>
        <v>53600</v>
      </c>
      <c r="F62" s="93" t="str">
        <f t="shared" si="0"/>
        <v>R0028635</v>
      </c>
      <c r="G62" s="93" t="str">
        <f>DIGITAÇÃO!E67</f>
        <v>Tarifa boleto aluguel Casa Lar 1 - 09/2016</v>
      </c>
      <c r="H62" s="95">
        <f>IF(DIGITAÇÃO!F67="",DIGITAÇÃO!G67,DIGITAÇÃO!F67*-1)</f>
        <v>3.2</v>
      </c>
      <c r="I62" s="93" t="str">
        <f>IF(DIGITAÇÃO!I67="","",DIGITAÇÃO!I67)</f>
        <v>4021CU1029</v>
      </c>
      <c r="J62" s="96">
        <f t="shared" si="1"/>
        <v>-6749.7199999999921</v>
      </c>
    </row>
    <row r="63" spans="1:10" x14ac:dyDescent="0.2">
      <c r="A63" s="92">
        <f>IF(DIGITAÇÃO!$C68="","",DIGITAÇÃO!$C68)</f>
        <v>42642</v>
      </c>
      <c r="B63" s="93"/>
      <c r="C63" s="94">
        <f>IF(DIGITAÇÃO!D68="","",DIGITAÇÃO!D68)</f>
        <v>29010</v>
      </c>
      <c r="D63" s="93"/>
      <c r="E63" s="100">
        <f>IF(DIGITAÇÃO!$A68="","",IF(DIGITAÇÃO!$A68=11100,DIGITAÇÃO!$B68,DIGITAÇÃO!$A68))</f>
        <v>52300</v>
      </c>
      <c r="F63" s="93" t="str">
        <f t="shared" si="0"/>
        <v>R0028635</v>
      </c>
      <c r="G63" s="93" t="str">
        <f>DIGITAÇÃO!E68</f>
        <v>Mat.Limp.Hig Casas Lares NF 292254</v>
      </c>
      <c r="H63" s="95">
        <f>IF(DIGITAÇÃO!F68="",DIGITAÇÃO!G68,DIGITAÇÃO!F68*-1)</f>
        <v>295.44</v>
      </c>
      <c r="I63" s="93" t="str">
        <f>IF(DIGITAÇÃO!I68="","",DIGITAÇÃO!I68)</f>
        <v>4021CU1029</v>
      </c>
      <c r="J63" s="96">
        <f t="shared" si="1"/>
        <v>-7045.1599999999917</v>
      </c>
    </row>
    <row r="64" spans="1:10" x14ac:dyDescent="0.2">
      <c r="A64" s="92">
        <f>IF(DIGITAÇÃO!$C76="","",DIGITAÇÃO!$C76)</f>
        <v>42642</v>
      </c>
      <c r="B64" s="93"/>
      <c r="C64" s="94">
        <f>IF(DIGITAÇÃO!D76="","",DIGITAÇÃO!D76)</f>
        <v>29015</v>
      </c>
      <c r="D64" s="93"/>
      <c r="E64" s="100">
        <f>IF(DIGITAÇÃO!$A76="","",IF(DIGITAÇÃO!$A76=11100,DIGITAÇÃO!$B76,DIGITAÇÃO!$A76))</f>
        <v>51300</v>
      </c>
      <c r="F64" s="93" t="str">
        <f t="shared" si="0"/>
        <v>R0028635</v>
      </c>
      <c r="G64" s="93" t="str">
        <f>DIGITAÇÃO!E76</f>
        <v>Mat.Reparo Casas Lares - NF 2555246</v>
      </c>
      <c r="H64" s="95">
        <f>IF(DIGITAÇÃO!F69="",DIGITAÇÃO!G69,DIGITAÇÃO!F69*-1)</f>
        <v>321.35000000000002</v>
      </c>
      <c r="I64" s="93" t="str">
        <f>IF(DIGITAÇÃO!I69="","",DIGITAÇÃO!I69)</f>
        <v>4021CU1029</v>
      </c>
      <c r="J64" s="96">
        <f t="shared" si="1"/>
        <v>-7366.509999999992</v>
      </c>
    </row>
    <row r="65" spans="1:10" x14ac:dyDescent="0.2">
      <c r="A65" s="92">
        <f>IF(DIGITAÇÃO!$C70="","",DIGITAÇÃO!$C70)</f>
        <v>42642</v>
      </c>
      <c r="B65" s="93"/>
      <c r="C65" s="94">
        <f>IF(DIGITAÇÃO!D70="","",DIGITAÇÃO!D70)</f>
        <v>29011</v>
      </c>
      <c r="D65" s="93"/>
      <c r="E65" s="100">
        <f>IF(DIGITAÇÃO!$A70="","",IF(DIGITAÇÃO!$A70=11100,DIGITAÇÃO!$B70,DIGITAÇÃO!$A70))</f>
        <v>51300</v>
      </c>
      <c r="F65" s="93" t="str">
        <f t="shared" si="0"/>
        <v>R0028635</v>
      </c>
      <c r="G65" s="93" t="str">
        <f>DIGITAÇÃO!E70</f>
        <v>Mat.Reparo Casas Lares - NF 22239</v>
      </c>
      <c r="H65" s="95">
        <f>IF(DIGITAÇÃO!F70="",DIGITAÇÃO!G70,DIGITAÇÃO!F70*-1)</f>
        <v>5393.8</v>
      </c>
      <c r="I65" s="93" t="str">
        <f>IF(DIGITAÇÃO!I70="","",DIGITAÇÃO!I70)</f>
        <v>CPSOSBR</v>
      </c>
      <c r="J65" s="96">
        <f t="shared" si="1"/>
        <v>-12760.309999999992</v>
      </c>
    </row>
    <row r="66" spans="1:10" x14ac:dyDescent="0.2">
      <c r="A66" s="92">
        <f>IF(DIGITAÇÃO!$C74="","",DIGITAÇÃO!$C74)</f>
        <v>42642</v>
      </c>
      <c r="B66" s="93"/>
      <c r="C66" s="94">
        <f>IF(DIGITAÇÃO!D74="","",DIGITAÇÃO!D74)</f>
        <v>29013</v>
      </c>
      <c r="D66" s="93"/>
      <c r="E66" s="100" t="str">
        <f>IF(DIGITAÇÃO!$A74="","",IF(DIGITAÇÃO!$A74=11100,DIGITAÇÃO!$B74,DIGITAÇÃO!$A74))</f>
        <v>52200</v>
      </c>
      <c r="F66" s="93" t="str">
        <f t="shared" si="0"/>
        <v>R0028635</v>
      </c>
      <c r="G66" s="93" t="str">
        <f>DIGITAÇÃO!E74</f>
        <v>Alimentos Casas Lares NF 292351</v>
      </c>
      <c r="H66" s="95">
        <f>IF(DIGITAÇÃO!F74="",DIGITAÇÃO!G74,DIGITAÇÃO!F74*-1)</f>
        <v>179.5</v>
      </c>
      <c r="I66" s="93" t="str">
        <f>IF(DIGITAÇÃO!I74="","",DIGITAÇÃO!I74)</f>
        <v>4021CU1029</v>
      </c>
      <c r="J66" s="96">
        <f t="shared" si="1"/>
        <v>-12939.809999999992</v>
      </c>
    </row>
    <row r="67" spans="1:10" x14ac:dyDescent="0.2">
      <c r="A67" s="92">
        <f>IF(DIGITAÇÃO!$C59="","",DIGITAÇÃO!$C59)</f>
        <v>42640</v>
      </c>
      <c r="B67" s="93"/>
      <c r="C67" s="94">
        <f>IF(DIGITAÇÃO!D59="","",DIGITAÇÃO!D59)</f>
        <v>27003</v>
      </c>
      <c r="D67" s="93"/>
      <c r="E67" s="100" t="str">
        <f>IF(DIGITAÇÃO!$A59="","",IF(DIGITAÇÃO!$A59=11100,DIGITAÇÃO!$B59,DIGITAÇÃO!$A59))</f>
        <v/>
      </c>
      <c r="F67" s="93" t="str">
        <f t="shared" si="0"/>
        <v>R0028635</v>
      </c>
      <c r="G67" s="93" t="str">
        <f>DIGITAÇÃO!E59</f>
        <v>Parcela 9 conv. 063/2016</v>
      </c>
      <c r="H67" s="95">
        <f>IF(DIGITAÇÃO!F75="",DIGITAÇÃO!G75,DIGITAÇÃO!F75*-1)</f>
        <v>244.25</v>
      </c>
      <c r="I67" s="93" t="str">
        <f>IF(DIGITAÇÃO!I75="","",DIGITAÇÃO!I75)</f>
        <v>4021CU1029</v>
      </c>
      <c r="J67" s="96">
        <f t="shared" si="1"/>
        <v>-13184.059999999992</v>
      </c>
    </row>
    <row r="68" spans="1:10" x14ac:dyDescent="0.2">
      <c r="A68" s="92" t="e">
        <f>IF(DIGITAÇÃO!#REF!="","",DIGITAÇÃO!#REF!)</f>
        <v>#REF!</v>
      </c>
      <c r="B68" s="93"/>
      <c r="C68" s="94" t="e">
        <f>IF(DIGITAÇÃO!#REF!="","",DIGITAÇÃO!#REF!)</f>
        <v>#REF!</v>
      </c>
      <c r="D68" s="93"/>
      <c r="E68" s="100" t="e">
        <f>IF(DIGITAÇÃO!#REF!="","",IF(DIGITAÇÃO!#REF!=11100,DIGITAÇÃO!#REF!,DIGITAÇÃO!#REF!))</f>
        <v>#REF!</v>
      </c>
      <c r="F68" s="93" t="str">
        <f t="shared" si="0"/>
        <v>R0028635</v>
      </c>
      <c r="G68" s="93" t="e">
        <f>DIGITAÇÃO!#REF!</f>
        <v>#REF!</v>
      </c>
      <c r="H68" s="95">
        <f>IF(DIGITAÇÃO!F76="",DIGITAÇÃO!G76,DIGITAÇÃO!F76*-1)</f>
        <v>537.17999999999995</v>
      </c>
      <c r="I68" s="93" t="str">
        <f>IF(DIGITAÇÃO!I76="","",DIGITAÇÃO!I76)</f>
        <v>4021CU1029</v>
      </c>
      <c r="J68" s="96">
        <f t="shared" si="1"/>
        <v>-13721.239999999993</v>
      </c>
    </row>
    <row r="69" spans="1:10" x14ac:dyDescent="0.2">
      <c r="A69" s="92" t="e">
        <f>IF(DIGITAÇÃO!#REF!="","",DIGITAÇÃO!#REF!)</f>
        <v>#REF!</v>
      </c>
      <c r="B69" s="93"/>
      <c r="C69" s="94" t="e">
        <f>IF(DIGITAÇÃO!#REF!="","",DIGITAÇÃO!#REF!)</f>
        <v>#REF!</v>
      </c>
      <c r="D69" s="93"/>
      <c r="E69" s="100" t="e">
        <f>IF(DIGITAÇÃO!#REF!="","",IF(DIGITAÇÃO!#REF!=11100,DIGITAÇÃO!#REF!,DIGITAÇÃO!#REF!))</f>
        <v>#REF!</v>
      </c>
      <c r="F69" s="93" t="str">
        <f t="shared" si="0"/>
        <v>R0028635</v>
      </c>
      <c r="G69" s="93" t="e">
        <f>DIGITAÇÃO!#REF!</f>
        <v>#REF!</v>
      </c>
      <c r="H69" s="95" t="e">
        <f>IF(DIGITAÇÃO!#REF!="",DIGITAÇÃO!#REF!,DIGITAÇÃO!#REF!*-1)</f>
        <v>#REF!</v>
      </c>
      <c r="I69" s="93" t="e">
        <f>IF(DIGITAÇÃO!#REF!="","",DIGITAÇÃO!#REF!)</f>
        <v>#REF!</v>
      </c>
      <c r="J69" s="96" t="e">
        <f t="shared" si="1"/>
        <v>#REF!</v>
      </c>
    </row>
    <row r="70" spans="1:10" x14ac:dyDescent="0.2">
      <c r="A70" s="92" t="e">
        <f>IF(DIGITAÇÃO!#REF!="","",DIGITAÇÃO!#REF!)</f>
        <v>#REF!</v>
      </c>
      <c r="B70" s="93"/>
      <c r="C70" s="94" t="e">
        <f>IF(DIGITAÇÃO!#REF!="","",DIGITAÇÃO!#REF!)</f>
        <v>#REF!</v>
      </c>
      <c r="D70" s="93"/>
      <c r="E70" s="100" t="e">
        <f>IF(DIGITAÇÃO!#REF!="","",IF(DIGITAÇÃO!#REF!=11100,DIGITAÇÃO!#REF!,DIGITAÇÃO!#REF!))</f>
        <v>#REF!</v>
      </c>
      <c r="F70" s="93" t="str">
        <f t="shared" si="0"/>
        <v>R0028635</v>
      </c>
      <c r="G70" s="93" t="e">
        <f>DIGITAÇÃO!#REF!</f>
        <v>#REF!</v>
      </c>
      <c r="H70" s="95" t="e">
        <f>IF(DIGITAÇÃO!#REF!="",DIGITAÇÃO!#REF!,DIGITAÇÃO!#REF!*-1)</f>
        <v>#REF!</v>
      </c>
      <c r="I70" s="93" t="e">
        <f>IF(DIGITAÇÃO!#REF!="","",DIGITAÇÃO!#REF!)</f>
        <v>#REF!</v>
      </c>
      <c r="J70" s="96" t="e">
        <f t="shared" si="1"/>
        <v>#REF!</v>
      </c>
    </row>
    <row r="71" spans="1:10" x14ac:dyDescent="0.2">
      <c r="A71" s="92" t="e">
        <f>IF(DIGITAÇÃO!#REF!="","",DIGITAÇÃO!#REF!)</f>
        <v>#REF!</v>
      </c>
      <c r="B71" s="93"/>
      <c r="C71" s="94" t="e">
        <f>IF(DIGITAÇÃO!#REF!="","",DIGITAÇÃO!#REF!)</f>
        <v>#REF!</v>
      </c>
      <c r="D71" s="93"/>
      <c r="E71" s="100" t="e">
        <f>IF(DIGITAÇÃO!#REF!="","",IF(DIGITAÇÃO!#REF!=11100,DIGITAÇÃO!#REF!,DIGITAÇÃO!#REF!))</f>
        <v>#REF!</v>
      </c>
      <c r="F71" s="93" t="str">
        <f t="shared" si="0"/>
        <v>R0028635</v>
      </c>
      <c r="G71" s="93" t="e">
        <f>DIGITAÇÃO!#REF!</f>
        <v>#REF!</v>
      </c>
      <c r="H71" s="95" t="e">
        <f>IF(DIGITAÇÃO!#REF!="",DIGITAÇÃO!#REF!,DIGITAÇÃO!#REF!*-1)</f>
        <v>#REF!</v>
      </c>
      <c r="I71" s="93" t="e">
        <f>IF(DIGITAÇÃO!#REF!="","",DIGITAÇÃO!#REF!)</f>
        <v>#REF!</v>
      </c>
      <c r="J71" s="96" t="e">
        <f t="shared" si="1"/>
        <v>#REF!</v>
      </c>
    </row>
    <row r="72" spans="1:10" x14ac:dyDescent="0.2">
      <c r="A72" s="92" t="e">
        <f>IF(DIGITAÇÃO!#REF!="","",DIGITAÇÃO!#REF!)</f>
        <v>#REF!</v>
      </c>
      <c r="B72" s="93"/>
      <c r="C72" s="94" t="e">
        <f>IF(DIGITAÇÃO!#REF!="","",DIGITAÇÃO!#REF!)</f>
        <v>#REF!</v>
      </c>
      <c r="D72" s="93"/>
      <c r="E72" s="100" t="e">
        <f>IF(DIGITAÇÃO!#REF!="","",IF(DIGITAÇÃO!#REF!=11100,DIGITAÇÃO!#REF!,DIGITAÇÃO!#REF!))</f>
        <v>#REF!</v>
      </c>
      <c r="F72" s="93" t="str">
        <f t="shared" si="0"/>
        <v>R0028635</v>
      </c>
      <c r="G72" s="93" t="e">
        <f>DIGITAÇÃO!#REF!</f>
        <v>#REF!</v>
      </c>
      <c r="H72" s="95" t="e">
        <f>IF(DIGITAÇÃO!#REF!="",DIGITAÇÃO!#REF!,DIGITAÇÃO!#REF!*-1)</f>
        <v>#REF!</v>
      </c>
      <c r="I72" s="93" t="e">
        <f>IF(DIGITAÇÃO!#REF!="","",DIGITAÇÃO!#REF!)</f>
        <v>#REF!</v>
      </c>
      <c r="J72" s="96" t="e">
        <f t="shared" si="1"/>
        <v>#REF!</v>
      </c>
    </row>
    <row r="73" spans="1:10" x14ac:dyDescent="0.2">
      <c r="A73" s="92" t="e">
        <f>IF(DIGITAÇÃO!#REF!="","",DIGITAÇÃO!#REF!)</f>
        <v>#REF!</v>
      </c>
      <c r="B73" s="93"/>
      <c r="C73" s="94" t="e">
        <f>IF(DIGITAÇÃO!#REF!="","",DIGITAÇÃO!#REF!)</f>
        <v>#REF!</v>
      </c>
      <c r="D73" s="93"/>
      <c r="E73" s="100" t="e">
        <f>IF(DIGITAÇÃO!#REF!="","",IF(DIGITAÇÃO!#REF!=11100,DIGITAÇÃO!#REF!,DIGITAÇÃO!#REF!))</f>
        <v>#REF!</v>
      </c>
      <c r="F73" s="93" t="str">
        <f t="shared" ref="F73:F136" si="2">$C$3</f>
        <v>R0028635</v>
      </c>
      <c r="G73" s="93" t="e">
        <f>DIGITAÇÃO!#REF!</f>
        <v>#REF!</v>
      </c>
      <c r="H73" s="95" t="e">
        <f>IF(DIGITAÇÃO!#REF!="",DIGITAÇÃO!#REF!,DIGITAÇÃO!#REF!*-1)</f>
        <v>#REF!</v>
      </c>
      <c r="I73" s="93" t="e">
        <f>IF(DIGITAÇÃO!#REF!="","",DIGITAÇÃO!#REF!)</f>
        <v>#REF!</v>
      </c>
      <c r="J73" s="96" t="e">
        <f t="shared" si="1"/>
        <v>#REF!</v>
      </c>
    </row>
    <row r="74" spans="1:10" x14ac:dyDescent="0.2">
      <c r="A74" s="92" t="e">
        <f>IF(DIGITAÇÃO!#REF!="","",DIGITAÇÃO!#REF!)</f>
        <v>#REF!</v>
      </c>
      <c r="B74" s="93"/>
      <c r="C74" s="94" t="e">
        <f>IF(DIGITAÇÃO!#REF!="","",DIGITAÇÃO!#REF!)</f>
        <v>#REF!</v>
      </c>
      <c r="D74" s="93"/>
      <c r="E74" s="100" t="e">
        <f>IF(DIGITAÇÃO!#REF!="","",IF(DIGITAÇÃO!#REF!=11100,DIGITAÇÃO!#REF!,DIGITAÇÃO!#REF!))</f>
        <v>#REF!</v>
      </c>
      <c r="F74" s="93" t="str">
        <f t="shared" si="2"/>
        <v>R0028635</v>
      </c>
      <c r="G74" s="93" t="e">
        <f>DIGITAÇÃO!#REF!</f>
        <v>#REF!</v>
      </c>
      <c r="H74" s="95" t="e">
        <f>IF(DIGITAÇÃO!#REF!="",DIGITAÇÃO!#REF!,DIGITAÇÃO!#REF!*-1)</f>
        <v>#REF!</v>
      </c>
      <c r="I74" s="93" t="e">
        <f>IF(DIGITAÇÃO!#REF!="","",DIGITAÇÃO!#REF!)</f>
        <v>#REF!</v>
      </c>
      <c r="J74" s="96" t="e">
        <f t="shared" ref="J74:J81" si="3">J73-H74</f>
        <v>#REF!</v>
      </c>
    </row>
    <row r="75" spans="1:10" x14ac:dyDescent="0.2">
      <c r="A75" s="92" t="e">
        <f>IF(DIGITAÇÃO!#REF!="","",DIGITAÇÃO!#REF!)</f>
        <v>#REF!</v>
      </c>
      <c r="B75" s="93"/>
      <c r="C75" s="94" t="e">
        <f>IF(DIGITAÇÃO!#REF!="","",DIGITAÇÃO!#REF!)</f>
        <v>#REF!</v>
      </c>
      <c r="D75" s="93"/>
      <c r="E75" s="100" t="e">
        <f>IF(DIGITAÇÃO!#REF!="","",IF(DIGITAÇÃO!#REF!=11100,DIGITAÇÃO!#REF!,DIGITAÇÃO!#REF!))</f>
        <v>#REF!</v>
      </c>
      <c r="F75" s="93" t="str">
        <f t="shared" si="2"/>
        <v>R0028635</v>
      </c>
      <c r="G75" s="93" t="e">
        <f>DIGITAÇÃO!#REF!</f>
        <v>#REF!</v>
      </c>
      <c r="H75" s="95" t="e">
        <f>IF(DIGITAÇÃO!#REF!="",DIGITAÇÃO!#REF!,DIGITAÇÃO!#REF!*-1)</f>
        <v>#REF!</v>
      </c>
      <c r="I75" s="93" t="e">
        <f>IF(DIGITAÇÃO!#REF!="","",DIGITAÇÃO!#REF!)</f>
        <v>#REF!</v>
      </c>
      <c r="J75" s="96" t="e">
        <f t="shared" si="3"/>
        <v>#REF!</v>
      </c>
    </row>
    <row r="76" spans="1:10" x14ac:dyDescent="0.2">
      <c r="A76" s="92" t="e">
        <f>IF(DIGITAÇÃO!#REF!="","",DIGITAÇÃO!#REF!)</f>
        <v>#REF!</v>
      </c>
      <c r="B76" s="93"/>
      <c r="C76" s="94" t="e">
        <f>IF(DIGITAÇÃO!#REF!="","",DIGITAÇÃO!#REF!)</f>
        <v>#REF!</v>
      </c>
      <c r="D76" s="93"/>
      <c r="E76" s="100" t="e">
        <f>IF(DIGITAÇÃO!#REF!="","",IF(DIGITAÇÃO!#REF!=11100,DIGITAÇÃO!#REF!,DIGITAÇÃO!#REF!))</f>
        <v>#REF!</v>
      </c>
      <c r="F76" s="93" t="str">
        <f t="shared" si="2"/>
        <v>R0028635</v>
      </c>
      <c r="G76" s="93" t="e">
        <f>DIGITAÇÃO!#REF!</f>
        <v>#REF!</v>
      </c>
      <c r="H76" s="95" t="e">
        <f>IF(DIGITAÇÃO!#REF!="",DIGITAÇÃO!#REF!,DIGITAÇÃO!#REF!*-1)</f>
        <v>#REF!</v>
      </c>
      <c r="I76" s="93" t="e">
        <f>IF(DIGITAÇÃO!#REF!="","",DIGITAÇÃO!#REF!)</f>
        <v>#REF!</v>
      </c>
      <c r="J76" s="96" t="e">
        <f t="shared" si="3"/>
        <v>#REF!</v>
      </c>
    </row>
    <row r="77" spans="1:10" x14ac:dyDescent="0.2">
      <c r="A77" s="92" t="e">
        <f>IF(DIGITAÇÃO!#REF!="","",DIGITAÇÃO!#REF!)</f>
        <v>#REF!</v>
      </c>
      <c r="B77" s="93"/>
      <c r="C77" s="94" t="e">
        <f>IF(DIGITAÇÃO!#REF!="","",DIGITAÇÃO!#REF!)</f>
        <v>#REF!</v>
      </c>
      <c r="D77" s="93"/>
      <c r="E77" s="100" t="e">
        <f>IF(DIGITAÇÃO!#REF!="","",IF(DIGITAÇÃO!#REF!=11100,DIGITAÇÃO!#REF!,DIGITAÇÃO!#REF!))</f>
        <v>#REF!</v>
      </c>
      <c r="F77" s="93" t="str">
        <f t="shared" si="2"/>
        <v>R0028635</v>
      </c>
      <c r="G77" s="93" t="e">
        <f>DIGITAÇÃO!#REF!</f>
        <v>#REF!</v>
      </c>
      <c r="H77" s="95" t="e">
        <f>IF(DIGITAÇÃO!#REF!="",DIGITAÇÃO!#REF!,DIGITAÇÃO!#REF!*-1)</f>
        <v>#REF!</v>
      </c>
      <c r="I77" s="93" t="e">
        <f>IF(DIGITAÇÃO!#REF!="","",DIGITAÇÃO!#REF!)</f>
        <v>#REF!</v>
      </c>
      <c r="J77" s="96" t="e">
        <f t="shared" si="3"/>
        <v>#REF!</v>
      </c>
    </row>
    <row r="78" spans="1:10" x14ac:dyDescent="0.2">
      <c r="A78" s="92" t="e">
        <f>IF(DIGITAÇÃO!#REF!="","",DIGITAÇÃO!#REF!)</f>
        <v>#REF!</v>
      </c>
      <c r="B78" s="93"/>
      <c r="C78" s="94" t="e">
        <f>IF(DIGITAÇÃO!#REF!="","",DIGITAÇÃO!#REF!)</f>
        <v>#REF!</v>
      </c>
      <c r="D78" s="93"/>
      <c r="E78" s="100" t="e">
        <f>IF(DIGITAÇÃO!#REF!="","",IF(DIGITAÇÃO!#REF!=11100,DIGITAÇÃO!#REF!,DIGITAÇÃO!#REF!))</f>
        <v>#REF!</v>
      </c>
      <c r="F78" s="93" t="str">
        <f t="shared" si="2"/>
        <v>R0028635</v>
      </c>
      <c r="G78" s="93" t="e">
        <f>DIGITAÇÃO!#REF!</f>
        <v>#REF!</v>
      </c>
      <c r="H78" s="95" t="e">
        <f>IF(DIGITAÇÃO!#REF!="",DIGITAÇÃO!#REF!,DIGITAÇÃO!#REF!*-1)</f>
        <v>#REF!</v>
      </c>
      <c r="I78" s="93" t="e">
        <f>IF(DIGITAÇÃO!#REF!="","",DIGITAÇÃO!#REF!)</f>
        <v>#REF!</v>
      </c>
      <c r="J78" s="96" t="e">
        <f t="shared" si="3"/>
        <v>#REF!</v>
      </c>
    </row>
    <row r="79" spans="1:10" x14ac:dyDescent="0.2">
      <c r="A79" s="92" t="e">
        <f>IF(DIGITAÇÃO!#REF!="","",DIGITAÇÃO!#REF!)</f>
        <v>#REF!</v>
      </c>
      <c r="B79" s="93"/>
      <c r="C79" s="94" t="e">
        <f>IF(DIGITAÇÃO!#REF!="","",DIGITAÇÃO!#REF!)</f>
        <v>#REF!</v>
      </c>
      <c r="D79" s="93"/>
      <c r="E79" s="100" t="e">
        <f>IF(DIGITAÇÃO!#REF!="","",IF(DIGITAÇÃO!#REF!=11100,DIGITAÇÃO!#REF!,DIGITAÇÃO!#REF!))</f>
        <v>#REF!</v>
      </c>
      <c r="F79" s="93" t="str">
        <f t="shared" si="2"/>
        <v>R0028635</v>
      </c>
      <c r="G79" s="93" t="e">
        <f>DIGITAÇÃO!#REF!</f>
        <v>#REF!</v>
      </c>
      <c r="H79" s="95" t="e">
        <f>IF(DIGITAÇÃO!#REF!="",DIGITAÇÃO!#REF!,DIGITAÇÃO!#REF!*-1)</f>
        <v>#REF!</v>
      </c>
      <c r="I79" s="93" t="e">
        <f>IF(DIGITAÇÃO!#REF!="","",DIGITAÇÃO!#REF!)</f>
        <v>#REF!</v>
      </c>
      <c r="J79" s="96" t="e">
        <f t="shared" si="3"/>
        <v>#REF!</v>
      </c>
    </row>
    <row r="80" spans="1:10" x14ac:dyDescent="0.2">
      <c r="A80" s="92" t="str">
        <f>IF(DIGITAÇÃO!$C78="","",DIGITAÇÃO!$C78)</f>
        <v/>
      </c>
      <c r="B80" s="93"/>
      <c r="C80" s="94" t="str">
        <f>IF(DIGITAÇÃO!D78="","",DIGITAÇÃO!D78)</f>
        <v/>
      </c>
      <c r="D80" s="93"/>
      <c r="E80" s="100" t="str">
        <f>IF(DIGITAÇÃO!$A78="","",IF(DIGITAÇÃO!$A78=11100,DIGITAÇÃO!$B78,DIGITAÇÃO!$A78))</f>
        <v/>
      </c>
      <c r="F80" s="93" t="str">
        <f t="shared" si="2"/>
        <v>R0028635</v>
      </c>
      <c r="G80" s="93">
        <f>DIGITAÇÃO!E78</f>
        <v>0</v>
      </c>
      <c r="H80" s="95">
        <f>IF(DIGITAÇÃO!F78="",DIGITAÇÃO!G78,DIGITAÇÃO!F78*-1)</f>
        <v>0</v>
      </c>
      <c r="I80" s="93" t="str">
        <f>IF(DIGITAÇÃO!I78="","",DIGITAÇÃO!I78)</f>
        <v/>
      </c>
      <c r="J80" s="96" t="e">
        <f t="shared" si="3"/>
        <v>#REF!</v>
      </c>
    </row>
    <row r="81" spans="1:10" x14ac:dyDescent="0.2">
      <c r="A81" s="92" t="str">
        <f>IF(DIGITAÇÃO!$C79="","",DIGITAÇÃO!$C79)</f>
        <v/>
      </c>
      <c r="B81" s="93"/>
      <c r="C81" s="94" t="str">
        <f>IF(DIGITAÇÃO!D79="","",DIGITAÇÃO!D79)</f>
        <v/>
      </c>
      <c r="D81" s="93"/>
      <c r="E81" s="100" t="str">
        <f>IF(DIGITAÇÃO!$A79="","",IF(DIGITAÇÃO!$A79=11100,DIGITAÇÃO!$B79,DIGITAÇÃO!$A79))</f>
        <v/>
      </c>
      <c r="F81" s="93" t="str">
        <f t="shared" si="2"/>
        <v>R0028635</v>
      </c>
      <c r="G81" s="93">
        <f>DIGITAÇÃO!E79</f>
        <v>0</v>
      </c>
      <c r="H81" s="95">
        <f>IF(DIGITAÇÃO!F79="",DIGITAÇÃO!G79,DIGITAÇÃO!F79*-1)</f>
        <v>0</v>
      </c>
      <c r="I81" s="93" t="str">
        <f>IF(DIGITAÇÃO!I79="","",DIGITAÇÃO!I79)</f>
        <v/>
      </c>
      <c r="J81" s="96" t="e">
        <f t="shared" si="3"/>
        <v>#REF!</v>
      </c>
    </row>
    <row r="82" spans="1:10" x14ac:dyDescent="0.2">
      <c r="A82" s="92" t="str">
        <f>IF(DIGITAÇÃO!$C80="","",DIGITAÇÃO!$C80)</f>
        <v/>
      </c>
      <c r="B82" s="93"/>
      <c r="C82" s="94" t="str">
        <f>IF(DIGITAÇÃO!D80="","",DIGITAÇÃO!D80)</f>
        <v/>
      </c>
      <c r="D82" s="93"/>
      <c r="E82" s="100" t="str">
        <f>IF(DIGITAÇÃO!$A80="","",IF(DIGITAÇÃO!$A80=11100,DIGITAÇÃO!$B80,DIGITAÇÃO!$A80))</f>
        <v/>
      </c>
      <c r="F82" s="93" t="str">
        <f t="shared" si="2"/>
        <v>R0028635</v>
      </c>
      <c r="G82" s="93">
        <f>DIGITAÇÃO!E80</f>
        <v>0</v>
      </c>
      <c r="H82" s="95">
        <f>IF(DIGITAÇÃO!F80="",DIGITAÇÃO!G80,DIGITAÇÃO!F80*-1)</f>
        <v>0</v>
      </c>
      <c r="I82" s="93" t="str">
        <f>IF(DIGITAÇÃO!I80="","",DIGITAÇÃO!I80)</f>
        <v/>
      </c>
      <c r="J82" s="96" t="e">
        <f t="shared" ref="J82:J134" si="4">J81-H82</f>
        <v>#REF!</v>
      </c>
    </row>
    <row r="83" spans="1:10" x14ac:dyDescent="0.2">
      <c r="A83" s="92" t="str">
        <f>IF(DIGITAÇÃO!$C81="","",DIGITAÇÃO!$C81)</f>
        <v/>
      </c>
      <c r="B83" s="93"/>
      <c r="C83" s="94" t="str">
        <f>IF(DIGITAÇÃO!D81="","",DIGITAÇÃO!D81)</f>
        <v/>
      </c>
      <c r="D83" s="93"/>
      <c r="E83" s="100" t="str">
        <f>IF(DIGITAÇÃO!$A81="","",IF(DIGITAÇÃO!$A81=11100,DIGITAÇÃO!$B81,DIGITAÇÃO!$A81))</f>
        <v>Assinatura do Gestor</v>
      </c>
      <c r="F83" s="93" t="str">
        <f t="shared" si="2"/>
        <v>R0028635</v>
      </c>
      <c r="G83" s="93">
        <f>DIGITAÇÃO!E81</f>
        <v>0</v>
      </c>
      <c r="H83" s="95">
        <f>IF(DIGITAÇÃO!F81="",DIGITAÇÃO!G81,DIGITAÇÃO!F81*-1)</f>
        <v>0</v>
      </c>
      <c r="I83" s="93" t="str">
        <f>IF(DIGITAÇÃO!I81="","",DIGITAÇÃO!I81)</f>
        <v/>
      </c>
      <c r="J83" s="96" t="e">
        <f t="shared" si="4"/>
        <v>#REF!</v>
      </c>
    </row>
    <row r="84" spans="1:10" x14ac:dyDescent="0.2">
      <c r="A84" s="92" t="str">
        <f>IF(DIGITAÇÃO!$C85="","",DIGITAÇÃO!$C85)</f>
        <v/>
      </c>
      <c r="B84" s="93"/>
      <c r="C84" s="94" t="str">
        <f>IF(DIGITAÇÃO!D85="","",DIGITAÇÃO!D85)</f>
        <v/>
      </c>
      <c r="D84" s="93"/>
      <c r="E84" s="100" t="str">
        <f>IF(DIGITAÇÃO!$A85="","",IF(DIGITAÇÃO!$A85=11100,DIGITAÇÃO!$B85,DIGITAÇÃO!$A85))</f>
        <v xml:space="preserve">   ALDEIAS INFANTIS SOS BRASIL</v>
      </c>
      <c r="F84" s="93" t="str">
        <f t="shared" si="2"/>
        <v>R0028635</v>
      </c>
      <c r="G84" s="93">
        <f>DIGITAÇÃO!E85</f>
        <v>0</v>
      </c>
      <c r="H84" s="95">
        <f>IF(DIGITAÇÃO!F85="",DIGITAÇÃO!G85,DIGITAÇÃO!F85*-1)</f>
        <v>0</v>
      </c>
      <c r="I84" s="93" t="str">
        <f>IF(DIGITAÇÃO!I85="","",DIGITAÇÃO!I85)</f>
        <v>PLAN Nº2/2</v>
      </c>
      <c r="J84" s="96" t="e">
        <f t="shared" si="4"/>
        <v>#REF!</v>
      </c>
    </row>
    <row r="85" spans="1:10" x14ac:dyDescent="0.2">
      <c r="A85" s="92" t="str">
        <f>IF(DIGITAÇÃO!$C86="","",DIGITAÇÃO!$C86)</f>
        <v/>
      </c>
      <c r="B85" s="93"/>
      <c r="C85" s="94" t="str">
        <f>IF(DIGITAÇÃO!D86="","",DIGITAÇÃO!D86)</f>
        <v/>
      </c>
      <c r="D85" s="93"/>
      <c r="E85" s="100" t="str">
        <f>IF(DIGITAÇÃO!$A86="","",IF(DIGITAÇÃO!$A86=11100,DIGITAÇÃO!$B86,DIGITAÇÃO!$A86))</f>
        <v/>
      </c>
      <c r="F85" s="93" t="str">
        <f t="shared" si="2"/>
        <v>R0028635</v>
      </c>
      <c r="G85" s="93">
        <f>DIGITAÇÃO!E86</f>
        <v>0</v>
      </c>
      <c r="H85" s="95">
        <f>IF(DIGITAÇÃO!F86="",DIGITAÇÃO!G86,DIGITAÇÃO!F86*-1)</f>
        <v>0</v>
      </c>
      <c r="I85" s="93" t="str">
        <f>IF(DIGITAÇÃO!I86="","",DIGITAÇÃO!I86)</f>
        <v/>
      </c>
      <c r="J85" s="96" t="e">
        <f t="shared" si="4"/>
        <v>#REF!</v>
      </c>
    </row>
    <row r="86" spans="1:10" x14ac:dyDescent="0.2">
      <c r="A86" s="92" t="str">
        <f>IF(DIGITAÇÃO!$C87="","",DIGITAÇÃO!$C87)</f>
        <v/>
      </c>
      <c r="B86" s="93"/>
      <c r="C86" s="94" t="str">
        <f>IF(DIGITAÇÃO!D87="","",DIGITAÇÃO!D87)</f>
        <v/>
      </c>
      <c r="D86" s="93"/>
      <c r="E86" s="100" t="str">
        <f>IF(DIGITAÇÃO!$A87="","",IF(DIGITAÇÃO!$A87=11100,DIGITAÇÃO!$B87,DIGITAÇÃO!$A87))</f>
        <v/>
      </c>
      <c r="F86" s="93" t="str">
        <f t="shared" si="2"/>
        <v>R0028635</v>
      </c>
      <c r="G86" s="93" t="str">
        <f>DIGITAÇÃO!E87</f>
        <v xml:space="preserve">       CONTROLE DO MOVIMENTO BANCÁRIO DIÁRIO</v>
      </c>
      <c r="H86" s="95">
        <f>IF(DIGITAÇÃO!F87="",DIGITAÇÃO!G87,DIGITAÇÃO!F87*-1)</f>
        <v>0</v>
      </c>
      <c r="I86" s="93" t="str">
        <f>IF(DIGITAÇÃO!I87="","",DIGITAÇÃO!I87)</f>
        <v/>
      </c>
      <c r="J86" s="96" t="e">
        <f t="shared" si="4"/>
        <v>#REF!</v>
      </c>
    </row>
    <row r="87" spans="1:10" x14ac:dyDescent="0.2">
      <c r="A87" s="92" t="str">
        <f>IF(DIGITAÇÃO!$C88="","",DIGITAÇÃO!$C88)</f>
        <v/>
      </c>
      <c r="B87" s="93"/>
      <c r="C87" s="94" t="str">
        <f>IF(DIGITAÇÃO!D88="","",DIGITAÇÃO!D88)</f>
        <v/>
      </c>
      <c r="D87" s="93"/>
      <c r="E87" s="100" t="str">
        <f>IF(DIGITAÇÃO!$A88="","",IF(DIGITAÇÃO!$A88=11100,DIGITAÇÃO!$B88,DIGITAÇÃO!$A88))</f>
        <v/>
      </c>
      <c r="F87" s="93" t="str">
        <f t="shared" si="2"/>
        <v>R0028635</v>
      </c>
      <c r="G87" s="93" t="str">
        <f>DIGITAÇÃO!E88</f>
        <v xml:space="preserve">                     EM CONTA CORRENTE</v>
      </c>
      <c r="H87" s="95">
        <f>IF(DIGITAÇÃO!F88="",DIGITAÇÃO!G88,DIGITAÇÃO!F88*-1)</f>
        <v>0</v>
      </c>
      <c r="I87" s="93" t="str">
        <f>IF(DIGITAÇÃO!I88="","",DIGITAÇÃO!I88)</f>
        <v/>
      </c>
      <c r="J87" s="96" t="e">
        <f t="shared" si="4"/>
        <v>#REF!</v>
      </c>
    </row>
    <row r="88" spans="1:10" x14ac:dyDescent="0.2">
      <c r="A88" s="92" t="str">
        <f>IF(DIGITAÇÃO!$C89="","",DIGITAÇÃO!$C89)</f>
        <v/>
      </c>
      <c r="B88" s="93"/>
      <c r="C88" s="94" t="str">
        <f>IF(DIGITAÇÃO!D89="","",DIGITAÇÃO!D89)</f>
        <v/>
      </c>
      <c r="D88" s="93"/>
      <c r="E88" s="100" t="str">
        <f>IF(DIGITAÇÃO!$A89="","",IF(DIGITAÇÃO!$A89=11100,DIGITAÇÃO!$B89,DIGITAÇÃO!$A89))</f>
        <v/>
      </c>
      <c r="F88" s="93" t="str">
        <f t="shared" si="2"/>
        <v>R0028635</v>
      </c>
      <c r="G88" s="93">
        <f>DIGITAÇÃO!E89</f>
        <v>0</v>
      </c>
      <c r="H88" s="95">
        <f>IF(DIGITAÇÃO!F89="",DIGITAÇÃO!G89,DIGITAÇÃO!F89*-1)</f>
        <v>0</v>
      </c>
      <c r="I88" s="93" t="str">
        <f>IF(DIGITAÇÃO!I89="","",DIGITAÇÃO!I89)</f>
        <v/>
      </c>
      <c r="J88" s="96" t="e">
        <f t="shared" si="4"/>
        <v>#REF!</v>
      </c>
    </row>
    <row r="89" spans="1:10" x14ac:dyDescent="0.2">
      <c r="A89" s="92" t="str">
        <f>IF(DIGITAÇÃO!$C90="","",DIGITAÇÃO!$C90)</f>
        <v>FOZ/PR</v>
      </c>
      <c r="B89" s="93"/>
      <c r="C89" s="94" t="str">
        <f>IF(DIGITAÇÃO!D90="","",DIGITAÇÃO!D90)</f>
        <v/>
      </c>
      <c r="D89" s="93"/>
      <c r="E89" s="100" t="str">
        <f>IF(DIGITAÇÃO!$A90="","",IF(DIGITAÇÃO!$A90=11100,DIGITAÇÃO!$B90,DIGITAÇÃO!$A90))</f>
        <v>UNIDADE:</v>
      </c>
      <c r="F89" s="93" t="str">
        <f t="shared" si="2"/>
        <v>R0028635</v>
      </c>
      <c r="G89" s="93">
        <f>DIGITAÇÃO!E90</f>
        <v>0</v>
      </c>
      <c r="H89" s="95">
        <f>IF(DIGITAÇÃO!F90="",DIGITAÇÃO!G90,DIGITAÇÃO!F90*-1)</f>
        <v>0</v>
      </c>
      <c r="I89" s="93" t="str">
        <f>IF(DIGITAÇÃO!I90="","",DIGITAÇÃO!I90)</f>
        <v/>
      </c>
      <c r="J89" s="96" t="e">
        <f t="shared" si="4"/>
        <v>#REF!</v>
      </c>
    </row>
    <row r="90" spans="1:10" x14ac:dyDescent="0.2">
      <c r="A90" s="92" t="str">
        <f>IF(DIGITAÇÃO!$C91="","",DIGITAÇÃO!$C91)</f>
        <v>ALDEIAS</v>
      </c>
      <c r="B90" s="93"/>
      <c r="C90" s="94" t="str">
        <f>IF(DIGITAÇÃO!D91="","",DIGITAÇÃO!D91)</f>
        <v/>
      </c>
      <c r="D90" s="93"/>
      <c r="E90" s="100" t="str">
        <f>IF(DIGITAÇÃO!$A91="","",IF(DIGITAÇÃO!$A91=11100,DIGITAÇÃO!$B91,DIGITAÇÃO!$A91))</f>
        <v>Projeto:</v>
      </c>
      <c r="F90" s="93" t="str">
        <f t="shared" si="2"/>
        <v>R0028635</v>
      </c>
      <c r="G90" s="93">
        <f>DIGITAÇÃO!E91</f>
        <v>0</v>
      </c>
      <c r="H90" s="95" t="e">
        <f>IF(DIGITAÇÃO!F91="",DIGITAÇÃO!G91,DIGITAÇÃO!F91*-1)</f>
        <v>#VALUE!</v>
      </c>
      <c r="I90" s="93" t="str">
        <f>IF(DIGITAÇÃO!I91="","",DIGITAÇÃO!I91)</f>
        <v/>
      </c>
      <c r="J90" s="96" t="e">
        <f t="shared" si="4"/>
        <v>#REF!</v>
      </c>
    </row>
    <row r="91" spans="1:10" x14ac:dyDescent="0.2">
      <c r="A91" s="92" t="str">
        <f>IF(DIGITAÇÃO!$C92="","",DIGITAÇÃO!$C92)</f>
        <v>R0028635</v>
      </c>
      <c r="B91" s="93"/>
      <c r="C91" s="94" t="str">
        <f>IF(DIGITAÇÃO!D92="","",DIGITAÇÃO!D92)</f>
        <v/>
      </c>
      <c r="D91" s="93"/>
      <c r="E91" s="100" t="str">
        <f>IF(DIGITAÇÃO!$A92="","",IF(DIGITAÇÃO!$A92=11100,DIGITAÇÃO!$B92,DIGITAÇÃO!$A92))</f>
        <v>Facility Code</v>
      </c>
      <c r="F91" s="93" t="str">
        <f t="shared" si="2"/>
        <v>R0028635</v>
      </c>
      <c r="G91" s="93">
        <f>DIGITAÇÃO!E92</f>
        <v>0</v>
      </c>
      <c r="H91" s="95" t="e">
        <f>IF(DIGITAÇÃO!F92="",DIGITAÇÃO!G92,DIGITAÇÃO!F92*-1)</f>
        <v>#VALUE!</v>
      </c>
      <c r="I91" s="93" t="str">
        <f>IF(DIGITAÇÃO!I92="","",DIGITAÇÃO!I92)</f>
        <v/>
      </c>
      <c r="J91" s="96" t="e">
        <f t="shared" si="4"/>
        <v>#REF!</v>
      </c>
    </row>
    <row r="92" spans="1:10" x14ac:dyDescent="0.2">
      <c r="A92" s="92" t="str">
        <f>IF(DIGITAÇÃO!$C93="","",DIGITAÇÃO!$C93)</f>
        <v>063/16- PMFI/SMAS</v>
      </c>
      <c r="B92" s="93"/>
      <c r="C92" s="94" t="str">
        <f>IF(DIGITAÇÃO!D93="","",DIGITAÇÃO!D93)</f>
        <v/>
      </c>
      <c r="D92" s="93"/>
      <c r="E92" s="100" t="str">
        <f>IF(DIGITAÇÃO!$A93="","",IF(DIGITAÇÃO!$A93=11100,DIGITAÇÃO!$B93,DIGITAÇÃO!$A93))</f>
        <v>Convênio:</v>
      </c>
      <c r="F92" s="93" t="str">
        <f t="shared" si="2"/>
        <v>R0028635</v>
      </c>
      <c r="G92" s="93">
        <f>DIGITAÇÃO!E93</f>
        <v>0</v>
      </c>
      <c r="H92" s="95" t="e">
        <f>IF(DIGITAÇÃO!F93="",DIGITAÇÃO!G93,DIGITAÇÃO!F93*-1)</f>
        <v>#VALUE!</v>
      </c>
      <c r="I92" s="93" t="str">
        <f>IF(DIGITAÇÃO!I93="","",DIGITAÇÃO!I93)</f>
        <v/>
      </c>
      <c r="J92" s="96" t="e">
        <f t="shared" si="4"/>
        <v>#REF!</v>
      </c>
    </row>
    <row r="93" spans="1:10" x14ac:dyDescent="0.2">
      <c r="A93" s="92" t="str">
        <f>IF(DIGITAÇÃO!$C94="","",DIGITAÇÃO!$C94)</f>
        <v>CV FOZ 6</v>
      </c>
      <c r="B93" s="93"/>
      <c r="C93" s="94" t="str">
        <f>IF(DIGITAÇÃO!D94="","",DIGITAÇÃO!D94)</f>
        <v/>
      </c>
      <c r="D93" s="93"/>
      <c r="E93" s="100" t="str">
        <f>IF(DIGITAÇÃO!$A94="","",IF(DIGITAÇÃO!$A94=11100,DIGITAÇÃO!$B94,DIGITAÇÃO!$A94))</f>
        <v>Cód. auditoría</v>
      </c>
      <c r="F93" s="93" t="str">
        <f t="shared" si="2"/>
        <v>R0028635</v>
      </c>
      <c r="G93" s="93">
        <f>DIGITAÇÃO!E94</f>
        <v>0</v>
      </c>
      <c r="H93" s="95" t="e">
        <f>IF(DIGITAÇÃO!F94="",DIGITAÇÃO!G94,DIGITAÇÃO!F94*-1)</f>
        <v>#VALUE!</v>
      </c>
      <c r="I93" s="93" t="str">
        <f>IF(DIGITAÇÃO!I94="","",DIGITAÇÃO!I94)</f>
        <v/>
      </c>
      <c r="J93" s="96" t="e">
        <f t="shared" si="4"/>
        <v>#REF!</v>
      </c>
    </row>
    <row r="94" spans="1:10" x14ac:dyDescent="0.2">
      <c r="A94" s="92" t="str">
        <f>IF(DIGITAÇÃO!$C95="","",DIGITAÇÃO!$C95)</f>
        <v>DATA:</v>
      </c>
      <c r="B94" s="93"/>
      <c r="C94" s="94" t="str">
        <f>IF(DIGITAÇÃO!D95="","",DIGITAÇÃO!D95)</f>
        <v>NºReq</v>
      </c>
      <c r="D94" s="93"/>
      <c r="E94" s="100" t="str">
        <f>IF(DIGITAÇÃO!$A95="","",IF(DIGITAÇÃO!$A95=11100,DIGITAÇÃO!$B95,DIGITAÇÃO!$A95))</f>
        <v>DÉBITO</v>
      </c>
      <c r="F94" s="93" t="str">
        <f t="shared" si="2"/>
        <v>R0028635</v>
      </c>
      <c r="G94" s="93" t="str">
        <f>DIGITAÇÃO!E95</f>
        <v>HISTÓRICO (máximo 49 caracteres):</v>
      </c>
      <c r="H94" s="95" t="e">
        <f>IF(DIGITAÇÃO!F95="",DIGITAÇÃO!G95,DIGITAÇÃO!F95*-1)</f>
        <v>#VALUE!</v>
      </c>
      <c r="I94" s="93" t="str">
        <f>IF(DIGITAÇÃO!I95="","",DIGITAÇÃO!I95)</f>
        <v>CONVÊNIO - CÓD AUD</v>
      </c>
      <c r="J94" s="96" t="e">
        <f t="shared" si="4"/>
        <v>#REF!</v>
      </c>
    </row>
    <row r="95" spans="1:10" x14ac:dyDescent="0.2">
      <c r="A95" s="92" t="str">
        <f>IF(DIGITAÇÃO!$C96="","",DIGITAÇÃO!$C96)</f>
        <v/>
      </c>
      <c r="B95" s="93"/>
      <c r="C95" s="94" t="str">
        <f>IF(DIGITAÇÃO!D96="","",DIGITAÇÃO!D96)</f>
        <v/>
      </c>
      <c r="D95" s="93"/>
      <c r="E95" s="100" t="str">
        <f>IF(DIGITAÇÃO!$A96="","",IF(DIGITAÇÃO!$A96=11100,DIGITAÇÃO!$B96,DIGITAÇÃO!$A96))</f>
        <v/>
      </c>
      <c r="F95" s="93" t="str">
        <f t="shared" si="2"/>
        <v>R0028635</v>
      </c>
      <c r="G95" s="93" t="str">
        <f>DIGITAÇÃO!E96</f>
        <v>SALDO ANTERIOR</v>
      </c>
      <c r="H95" s="95">
        <f>IF(DIGITAÇÃO!F96="",DIGITAÇÃO!G96,DIGITAÇÃO!F96*-1)</f>
        <v>0</v>
      </c>
      <c r="I95" s="93" t="str">
        <f>IF(DIGITAÇÃO!I96="","",DIGITAÇÃO!I96)</f>
        <v/>
      </c>
      <c r="J95" s="96" t="e">
        <f t="shared" si="4"/>
        <v>#REF!</v>
      </c>
    </row>
    <row r="96" spans="1:10" x14ac:dyDescent="0.2">
      <c r="A96" s="92" t="str">
        <f>IF(DIGITAÇÃO!$C128="","",DIGITAÇÃO!$C128)</f>
        <v/>
      </c>
      <c r="B96" s="93"/>
      <c r="C96" s="94" t="str">
        <f>IF(DIGITAÇÃO!D128="","",DIGITAÇÃO!D128)</f>
        <v/>
      </c>
      <c r="D96" s="93"/>
      <c r="E96" s="100" t="str">
        <f>IF(DIGITAÇÃO!$A128="","",IF(DIGITAÇÃO!$A128=11100,DIGITAÇÃO!$B128,DIGITAÇÃO!$A128))</f>
        <v/>
      </c>
      <c r="F96" s="93" t="str">
        <f t="shared" si="2"/>
        <v>R0028635</v>
      </c>
      <c r="G96" s="93">
        <f>DIGITAÇÃO!E128</f>
        <v>0</v>
      </c>
      <c r="H96" s="95">
        <f>IF(DIGITAÇÃO!F97="",DIGITAÇÃO!G97,DIGITAÇÃO!F97*-1)</f>
        <v>6796.17</v>
      </c>
      <c r="I96" s="93" t="str">
        <f>IF(DIGITAÇÃO!I97="","",DIGITAÇÃO!I97)</f>
        <v>4021CU1029</v>
      </c>
      <c r="J96" s="96" t="e">
        <f t="shared" si="4"/>
        <v>#REF!</v>
      </c>
    </row>
    <row r="97" spans="1:10" x14ac:dyDescent="0.2">
      <c r="A97" s="92" t="str">
        <f>IF(DIGITAÇÃO!$C129="","",DIGITAÇÃO!$C129)</f>
        <v/>
      </c>
      <c r="B97" s="93"/>
      <c r="C97" s="94" t="str">
        <f>IF(DIGITAÇÃO!D129="","",DIGITAÇÃO!D129)</f>
        <v/>
      </c>
      <c r="D97" s="93"/>
      <c r="E97" s="100" t="str">
        <f>IF(DIGITAÇÃO!$A129="","",IF(DIGITAÇÃO!$A129=11100,DIGITAÇÃO!$B129,DIGITAÇÃO!$A129))</f>
        <v/>
      </c>
      <c r="F97" s="93" t="str">
        <f t="shared" si="2"/>
        <v>R0028635</v>
      </c>
      <c r="G97" s="93">
        <f>DIGITAÇÃO!E129</f>
        <v>0</v>
      </c>
      <c r="H97" s="95">
        <f>IF(DIGITAÇÃO!F98="",DIGITAÇÃO!G98,DIGITAÇÃO!F98*-1)</f>
        <v>1251.6099999999999</v>
      </c>
      <c r="I97" s="93" t="str">
        <f>IF(DIGITAÇÃO!I98="","",DIGITAÇÃO!I98)</f>
        <v>4021CU1029</v>
      </c>
      <c r="J97" s="96" t="e">
        <f t="shared" si="4"/>
        <v>#REF!</v>
      </c>
    </row>
    <row r="98" spans="1:10" x14ac:dyDescent="0.2">
      <c r="A98" s="92" t="str">
        <f>IF(DIGITAÇÃO!$C130="","",DIGITAÇÃO!$C130)</f>
        <v/>
      </c>
      <c r="B98" s="93"/>
      <c r="C98" s="94" t="str">
        <f>IF(DIGITAÇÃO!D130="","",DIGITAÇÃO!D130)</f>
        <v/>
      </c>
      <c r="D98" s="93"/>
      <c r="E98" s="100" t="str">
        <f>IF(DIGITAÇÃO!$A130="","",IF(DIGITAÇÃO!$A130=11100,DIGITAÇÃO!$B130,DIGITAÇÃO!$A130))</f>
        <v/>
      </c>
      <c r="F98" s="93" t="str">
        <f t="shared" si="2"/>
        <v>R0028635</v>
      </c>
      <c r="G98" s="93">
        <f>DIGITAÇÃO!E130</f>
        <v>0</v>
      </c>
      <c r="H98" s="95">
        <f>IF(DIGITAÇÃO!F99="",DIGITAÇÃO!G99,DIGITAÇÃO!F99*-1)</f>
        <v>230.31</v>
      </c>
      <c r="I98" s="93" t="str">
        <f>IF(DIGITAÇÃO!I99="","",DIGITAÇÃO!I99)</f>
        <v>4021CU1029</v>
      </c>
      <c r="J98" s="96" t="e">
        <f t="shared" si="4"/>
        <v>#REF!</v>
      </c>
    </row>
    <row r="99" spans="1:10" x14ac:dyDescent="0.2">
      <c r="A99" s="92">
        <f>IF(DIGITAÇÃO!$C100="","",DIGITAÇÃO!$C100)</f>
        <v>42642</v>
      </c>
      <c r="B99" s="93"/>
      <c r="C99" s="94">
        <f>IF(DIGITAÇÃO!D100="","",DIGITAÇÃO!D100)</f>
        <v>29017</v>
      </c>
      <c r="D99" s="93"/>
      <c r="E99" s="100">
        <f>IF(DIGITAÇÃO!$A100="","",IF(DIGITAÇÃO!$A100=11100,DIGITAÇÃO!$B100,DIGITAÇÃO!$A100))</f>
        <v>92610</v>
      </c>
      <c r="F99" s="93" t="str">
        <f t="shared" si="2"/>
        <v>R0028635</v>
      </c>
      <c r="G99" s="93" t="str">
        <f>DIGITAÇÃO!E100</f>
        <v>Salário Andreia Osório - 09/2016</v>
      </c>
      <c r="H99" s="95">
        <f>IF(DIGITAÇÃO!F100="",DIGITAÇÃO!G100,DIGITAÇÃO!F100*-1)</f>
        <v>904</v>
      </c>
      <c r="I99" s="93" t="str">
        <f>IF(DIGITAÇÃO!I100="","",DIGITAÇÃO!I100)</f>
        <v>4021CU1029</v>
      </c>
      <c r="J99" s="96" t="e">
        <f t="shared" si="4"/>
        <v>#REF!</v>
      </c>
    </row>
    <row r="100" spans="1:10" x14ac:dyDescent="0.2">
      <c r="A100" s="92" t="e">
        <f>IF(DIGITAÇÃO!#REF!="","",DIGITAÇÃO!#REF!)</f>
        <v>#REF!</v>
      </c>
      <c r="B100" s="93"/>
      <c r="C100" s="94" t="e">
        <f>IF(DIGITAÇÃO!#REF!="","",DIGITAÇÃO!#REF!)</f>
        <v>#REF!</v>
      </c>
      <c r="D100" s="93"/>
      <c r="E100" s="100" t="e">
        <f>IF(DIGITAÇÃO!#REF!="","",IF(DIGITAÇÃO!#REF!=11100,DIGITAÇÃO!#REF!,DIGITAÇÃO!#REF!))</f>
        <v>#REF!</v>
      </c>
      <c r="F100" s="93" t="str">
        <f t="shared" si="2"/>
        <v>R0028635</v>
      </c>
      <c r="G100" s="93" t="e">
        <f>DIGITAÇÃO!#REF!</f>
        <v>#REF!</v>
      </c>
      <c r="H100" s="95">
        <f>IF(DIGITAÇÃO!F101="",DIGITAÇÃO!G101,DIGITAÇÃO!F101*-1)</f>
        <v>2410</v>
      </c>
      <c r="I100" s="93" t="str">
        <f>IF(DIGITAÇÃO!I101="","",DIGITAÇÃO!I101)</f>
        <v>4021CU1029</v>
      </c>
      <c r="J100" s="96" t="e">
        <f t="shared" si="4"/>
        <v>#REF!</v>
      </c>
    </row>
    <row r="101" spans="1:10" x14ac:dyDescent="0.2">
      <c r="A101" s="92" t="e">
        <f>IF(DIGITAÇÃO!#REF!="","",DIGITAÇÃO!#REF!)</f>
        <v>#REF!</v>
      </c>
      <c r="B101" s="93"/>
      <c r="C101" s="94" t="e">
        <f>IF(DIGITAÇÃO!#REF!="","",DIGITAÇÃO!#REF!)</f>
        <v>#REF!</v>
      </c>
      <c r="D101" s="93"/>
      <c r="E101" s="100" t="e">
        <f>IF(DIGITAÇÃO!#REF!="","",IF(DIGITAÇÃO!#REF!=11100,DIGITAÇÃO!#REF!,DIGITAÇÃO!#REF!))</f>
        <v>#REF!</v>
      </c>
      <c r="F101" s="93" t="str">
        <f t="shared" si="2"/>
        <v>R0028635</v>
      </c>
      <c r="G101" s="93" t="e">
        <f>DIGITAÇÃO!#REF!</f>
        <v>#REF!</v>
      </c>
      <c r="H101" s="95">
        <f>IF(DIGITAÇÃO!F102="",DIGITAÇÃO!G102,DIGITAÇÃO!F102*-1)</f>
        <v>1232</v>
      </c>
      <c r="I101" s="93" t="str">
        <f>IF(DIGITAÇÃO!I102="","",DIGITAÇÃO!I102)</f>
        <v>4021CU1029</v>
      </c>
      <c r="J101" s="96" t="e">
        <f t="shared" si="4"/>
        <v>#REF!</v>
      </c>
    </row>
    <row r="102" spans="1:10" x14ac:dyDescent="0.2">
      <c r="A102" s="92" t="e">
        <f>IF(DIGITAÇÃO!#REF!="","",DIGITAÇÃO!#REF!)</f>
        <v>#REF!</v>
      </c>
      <c r="B102" s="93"/>
      <c r="C102" s="94" t="e">
        <f>IF(DIGITAÇÃO!#REF!="","",DIGITAÇÃO!#REF!)</f>
        <v>#REF!</v>
      </c>
      <c r="D102" s="93"/>
      <c r="E102" s="100" t="e">
        <f>IF(DIGITAÇÃO!#REF!="","",IF(DIGITAÇÃO!#REF!=11100,DIGITAÇÃO!#REF!,DIGITAÇÃO!#REF!))</f>
        <v>#REF!</v>
      </c>
      <c r="F102" s="93" t="str">
        <f t="shared" si="2"/>
        <v>R0028635</v>
      </c>
      <c r="G102" s="93" t="e">
        <f>DIGITAÇÃO!#REF!</f>
        <v>#REF!</v>
      </c>
      <c r="H102" s="95">
        <f>IF(DIGITAÇÃO!F103="",DIGITAÇÃO!G103,DIGITAÇÃO!F103*-1)</f>
        <v>1268</v>
      </c>
      <c r="I102" s="93" t="str">
        <f>IF(DIGITAÇÃO!I103="","",DIGITAÇÃO!I103)</f>
        <v>4021CU1029</v>
      </c>
      <c r="J102" s="96" t="e">
        <f t="shared" si="4"/>
        <v>#REF!</v>
      </c>
    </row>
    <row r="103" spans="1:10" x14ac:dyDescent="0.2">
      <c r="A103" s="92" t="e">
        <f>IF(DIGITAÇÃO!#REF!="","",DIGITAÇÃO!#REF!)</f>
        <v>#REF!</v>
      </c>
      <c r="B103" s="93"/>
      <c r="C103" s="94" t="e">
        <f>IF(DIGITAÇÃO!#REF!="","",DIGITAÇÃO!#REF!)</f>
        <v>#REF!</v>
      </c>
      <c r="D103" s="93"/>
      <c r="E103" s="100" t="e">
        <f>IF(DIGITAÇÃO!#REF!="","",IF(DIGITAÇÃO!#REF!=11100,DIGITAÇÃO!#REF!,DIGITAÇÃO!#REF!))</f>
        <v>#REF!</v>
      </c>
      <c r="F103" s="93" t="str">
        <f t="shared" si="2"/>
        <v>R0028635</v>
      </c>
      <c r="G103" s="93" t="e">
        <f>DIGITAÇÃO!#REF!</f>
        <v>#REF!</v>
      </c>
      <c r="H103" s="95">
        <f>IF(DIGITAÇÃO!F104="",DIGITAÇÃO!G104,DIGITAÇÃO!F104*-1)</f>
        <v>1799</v>
      </c>
      <c r="I103" s="93" t="str">
        <f>IF(DIGITAÇÃO!I104="","",DIGITAÇÃO!I104)</f>
        <v>4021CU1029</v>
      </c>
      <c r="J103" s="96" t="e">
        <f t="shared" si="4"/>
        <v>#REF!</v>
      </c>
    </row>
    <row r="104" spans="1:10" x14ac:dyDescent="0.2">
      <c r="A104" s="92" t="e">
        <f>IF(DIGITAÇÃO!#REF!="","",DIGITAÇÃO!#REF!)</f>
        <v>#REF!</v>
      </c>
      <c r="B104" s="93"/>
      <c r="C104" s="94" t="e">
        <f>IF(DIGITAÇÃO!#REF!="","",DIGITAÇÃO!#REF!)</f>
        <v>#REF!</v>
      </c>
      <c r="D104" s="93"/>
      <c r="E104" s="100" t="e">
        <f>IF(DIGITAÇÃO!#REF!="","",IF(DIGITAÇÃO!#REF!=11100,DIGITAÇÃO!#REF!,DIGITAÇÃO!#REF!))</f>
        <v>#REF!</v>
      </c>
      <c r="F104" s="93" t="str">
        <f t="shared" si="2"/>
        <v>R0028635</v>
      </c>
      <c r="G104" s="93" t="e">
        <f>DIGITAÇÃO!#REF!</f>
        <v>#REF!</v>
      </c>
      <c r="H104" s="95">
        <f>IF(DIGITAÇÃO!F105="",DIGITAÇÃO!G105,DIGITAÇÃO!F105*-1)</f>
        <v>874</v>
      </c>
      <c r="I104" s="93" t="str">
        <f>IF(DIGITAÇÃO!I105="","",DIGITAÇÃO!I105)</f>
        <v>4021CU1029</v>
      </c>
      <c r="J104" s="96" t="e">
        <f t="shared" si="4"/>
        <v>#REF!</v>
      </c>
    </row>
    <row r="105" spans="1:10" x14ac:dyDescent="0.2">
      <c r="A105" s="92" t="e">
        <f>IF(DIGITAÇÃO!#REF!="","",DIGITAÇÃO!#REF!)</f>
        <v>#REF!</v>
      </c>
      <c r="B105" s="93"/>
      <c r="C105" s="94" t="e">
        <f>IF(DIGITAÇÃO!#REF!="","",DIGITAÇÃO!#REF!)</f>
        <v>#REF!</v>
      </c>
      <c r="D105" s="93"/>
      <c r="E105" s="100" t="e">
        <f>IF(DIGITAÇÃO!#REF!="","",IF(DIGITAÇÃO!#REF!=11100,DIGITAÇÃO!#REF!,DIGITAÇÃO!#REF!))</f>
        <v>#REF!</v>
      </c>
      <c r="F105" s="93" t="str">
        <f t="shared" si="2"/>
        <v>R0028635</v>
      </c>
      <c r="G105" s="93" t="e">
        <f>DIGITAÇÃO!#REF!</f>
        <v>#REF!</v>
      </c>
      <c r="H105" s="95">
        <f>IF(DIGITAÇÃO!F106="",DIGITAÇÃO!G106,DIGITAÇÃO!F106*-1)</f>
        <v>1232</v>
      </c>
      <c r="I105" s="93" t="str">
        <f>IF(DIGITAÇÃO!I106="","",DIGITAÇÃO!I106)</f>
        <v>4021CU1029</v>
      </c>
      <c r="J105" s="96" t="e">
        <f t="shared" si="4"/>
        <v>#REF!</v>
      </c>
    </row>
    <row r="106" spans="1:10" x14ac:dyDescent="0.2">
      <c r="A106" s="92">
        <f>IF(DIGITAÇÃO!$C109="","",DIGITAÇÃO!$C109)</f>
        <v>42642</v>
      </c>
      <c r="B106" s="93"/>
      <c r="C106" s="94">
        <f>IF(DIGITAÇÃO!D109="","",DIGITAÇÃO!D109)</f>
        <v>29026</v>
      </c>
      <c r="D106" s="93"/>
      <c r="E106" s="100">
        <f>IF(DIGITAÇÃO!$A109="","",IF(DIGITAÇÃO!$A109=11100,DIGITAÇÃO!$B109,DIGITAÇÃO!$A109))</f>
        <v>92610</v>
      </c>
      <c r="F106" s="93" t="str">
        <f t="shared" si="2"/>
        <v>R0028635</v>
      </c>
      <c r="G106" s="93" t="str">
        <f>DIGITAÇÃO!E109</f>
        <v>Salário Jucimara Alves - 09/2016</v>
      </c>
      <c r="H106" s="95">
        <f>IF(DIGITAÇÃO!F107="",DIGITAÇÃO!G107,DIGITAÇÃO!F107*-1)</f>
        <v>970</v>
      </c>
      <c r="I106" s="93" t="str">
        <f>IF(DIGITAÇÃO!I107="","",DIGITAÇÃO!I107)</f>
        <v>4021CU1029</v>
      </c>
      <c r="J106" s="96" t="e">
        <f t="shared" si="4"/>
        <v>#REF!</v>
      </c>
    </row>
    <row r="107" spans="1:10" x14ac:dyDescent="0.2">
      <c r="A107" s="92">
        <f>IF(DIGITAÇÃO!$C110="","",DIGITAÇÃO!$C110)</f>
        <v>42643</v>
      </c>
      <c r="B107" s="93"/>
      <c r="C107" s="94">
        <f>IF(DIGITAÇÃO!D110="","",DIGITAÇÃO!D110)</f>
        <v>30001</v>
      </c>
      <c r="D107" s="93"/>
      <c r="E107" s="100">
        <f>IF(DIGITAÇÃO!$A110="","",IF(DIGITAÇÃO!$A110=11100,DIGITAÇÃO!$B110,DIGITAÇÃO!$A110))</f>
        <v>92610</v>
      </c>
      <c r="F107" s="93" t="str">
        <f t="shared" si="2"/>
        <v>R0028635</v>
      </c>
      <c r="G107" s="93" t="str">
        <f>DIGITAÇÃO!E118</f>
        <v>Salário Samara Silva - 09/2016</v>
      </c>
      <c r="H107" s="95">
        <f>IF(DIGITAÇÃO!F108="",DIGITAÇÃO!G108,DIGITAÇÃO!F108*-1)</f>
        <v>886</v>
      </c>
      <c r="I107" s="93" t="str">
        <f>IF(DIGITAÇÃO!I108="","",DIGITAÇÃO!I108)</f>
        <v>4021CU1029</v>
      </c>
      <c r="J107" s="96" t="e">
        <f t="shared" si="4"/>
        <v>#REF!</v>
      </c>
    </row>
    <row r="108" spans="1:10" x14ac:dyDescent="0.2">
      <c r="A108" s="92">
        <f>IF(DIGITAÇÃO!$C111="","",DIGITAÇÃO!$C111)</f>
        <v>42643</v>
      </c>
      <c r="B108" s="93"/>
      <c r="C108" s="94">
        <f>IF(DIGITAÇÃO!D111="","",DIGITAÇÃO!D111)</f>
        <v>30002</v>
      </c>
      <c r="D108" s="93"/>
      <c r="E108" s="100">
        <f>IF(DIGITAÇÃO!$A111="","",IF(DIGITAÇÃO!$A111=11100,DIGITAÇÃO!$B111,DIGITAÇÃO!$A111))</f>
        <v>92610</v>
      </c>
      <c r="F108" s="93" t="str">
        <f t="shared" si="2"/>
        <v>R0028635</v>
      </c>
      <c r="G108" s="93" t="str">
        <f>DIGITAÇÃO!E116</f>
        <v>Salário Monica Marques - 09/2016</v>
      </c>
      <c r="H108" s="95">
        <f>IF(DIGITAÇÃO!F109="",DIGITAÇÃO!G109,DIGITAÇÃO!F109*-1)</f>
        <v>1232</v>
      </c>
      <c r="I108" s="93" t="str">
        <f>IF(DIGITAÇÃO!I109="","",DIGITAÇÃO!I109)</f>
        <v>4021CU1029</v>
      </c>
      <c r="J108" s="96" t="e">
        <f t="shared" si="4"/>
        <v>#REF!</v>
      </c>
    </row>
    <row r="109" spans="1:10" x14ac:dyDescent="0.2">
      <c r="A109" s="92">
        <f>IF(DIGITAÇÃO!$C112="","",DIGITAÇÃO!$C112)</f>
        <v>42643</v>
      </c>
      <c r="B109" s="93"/>
      <c r="C109" s="94">
        <f>IF(DIGITAÇÃO!D112="","",DIGITAÇÃO!D112)</f>
        <v>30003</v>
      </c>
      <c r="D109" s="93"/>
      <c r="E109" s="100">
        <f>IF(DIGITAÇÃO!$A112="","",IF(DIGITAÇÃO!$A112=11100,DIGITAÇÃO!$B112,DIGITAÇÃO!$A112))</f>
        <v>92610</v>
      </c>
      <c r="F109" s="93" t="str">
        <f t="shared" si="2"/>
        <v>R0028635</v>
      </c>
      <c r="G109" s="93" t="str">
        <f>DIGITAÇÃO!E115</f>
        <v>Salário Marli Demarco - 09/2016</v>
      </c>
      <c r="H109" s="95">
        <f>IF(DIGITAÇÃO!F110="",DIGITAÇÃO!G110,DIGITAÇÃO!F110*-1)</f>
        <v>1809</v>
      </c>
      <c r="I109" s="93" t="str">
        <f>IF(DIGITAÇÃO!I110="","",DIGITAÇÃO!I110)</f>
        <v>4021CU1029</v>
      </c>
      <c r="J109" s="96" t="e">
        <f t="shared" si="4"/>
        <v>#REF!</v>
      </c>
    </row>
    <row r="110" spans="1:10" x14ac:dyDescent="0.2">
      <c r="A110" s="92">
        <f>IF(DIGITAÇÃO!$C113="","",DIGITAÇÃO!$C113)</f>
        <v>42643</v>
      </c>
      <c r="B110" s="93"/>
      <c r="C110" s="94">
        <f>IF(DIGITAÇÃO!D113="","",DIGITAÇÃO!D113)</f>
        <v>30004</v>
      </c>
      <c r="D110" s="93"/>
      <c r="E110" s="100">
        <f>IF(DIGITAÇÃO!$A113="","",IF(DIGITAÇÃO!$A113=11100,DIGITAÇÃO!$B113,DIGITAÇÃO!$A113))</f>
        <v>92610</v>
      </c>
      <c r="F110" s="93" t="str">
        <f t="shared" si="2"/>
        <v>R0028635</v>
      </c>
      <c r="G110" s="93" t="str">
        <f>DIGITAÇÃO!E114</f>
        <v>Salário Mariza Nascimento - 09/2016</v>
      </c>
      <c r="H110" s="95">
        <f>IF(DIGITAÇÃO!F111="",DIGITAÇÃO!G111,DIGITAÇÃO!F111*-1)</f>
        <v>1232</v>
      </c>
      <c r="I110" s="93" t="str">
        <f>IF(DIGITAÇÃO!I111="","",DIGITAÇÃO!I111)</f>
        <v>4021CU1029</v>
      </c>
      <c r="J110" s="96" t="e">
        <f t="shared" si="4"/>
        <v>#REF!</v>
      </c>
    </row>
    <row r="111" spans="1:10" x14ac:dyDescent="0.2">
      <c r="A111" s="92" t="e">
        <f>IF(DIGITAÇÃO!#REF!="","",DIGITAÇÃO!#REF!)</f>
        <v>#REF!</v>
      </c>
      <c r="B111" s="93"/>
      <c r="C111" s="94" t="e">
        <f>IF(DIGITAÇÃO!#REF!="","",DIGITAÇÃO!#REF!)</f>
        <v>#REF!</v>
      </c>
      <c r="D111" s="93"/>
      <c r="E111" s="100" t="e">
        <f>IF(DIGITAÇÃO!#REF!="","",IF(DIGITAÇÃO!#REF!=11100,DIGITAÇÃO!#REF!,DIGITAÇÃO!#REF!))</f>
        <v>#REF!</v>
      </c>
      <c r="F111" s="93" t="str">
        <f t="shared" si="2"/>
        <v>R0028635</v>
      </c>
      <c r="G111" s="93" t="e">
        <f>DIGITAÇÃO!#REF!</f>
        <v>#REF!</v>
      </c>
      <c r="H111" s="95">
        <f>IF(DIGITAÇÃO!F112="",DIGITAÇÃO!G112,DIGITAÇÃO!F112*-1)</f>
        <v>1682</v>
      </c>
      <c r="I111" s="93" t="str">
        <f>IF(DIGITAÇÃO!I112="","",DIGITAÇÃO!I112)</f>
        <v>4021CU1029</v>
      </c>
      <c r="J111" s="96" t="e">
        <f t="shared" si="4"/>
        <v>#REF!</v>
      </c>
    </row>
    <row r="112" spans="1:10" x14ac:dyDescent="0.2">
      <c r="A112" s="92">
        <f>IF(DIGITAÇÃO!$C105="","",DIGITAÇÃO!$C105)</f>
        <v>42642</v>
      </c>
      <c r="B112" s="93"/>
      <c r="C112" s="94">
        <f>IF(DIGITAÇÃO!D105="","",DIGITAÇÃO!D105)</f>
        <v>29022</v>
      </c>
      <c r="D112" s="93"/>
      <c r="E112" s="100">
        <f>IF(DIGITAÇÃO!$A105="","",IF(DIGITAÇÃO!$A105=11100,DIGITAÇÃO!$B105,DIGITAÇÃO!$A105))</f>
        <v>92610</v>
      </c>
      <c r="F112" s="93" t="str">
        <f t="shared" si="2"/>
        <v>R0028635</v>
      </c>
      <c r="G112" s="93" t="str">
        <f>DIGITAÇÃO!E105</f>
        <v>Salário Ingrid Vallejos - 09/2016</v>
      </c>
      <c r="H112" s="95">
        <f>IF(DIGITAÇÃO!F113="",DIGITAÇÃO!G113,DIGITAÇÃO!F113*-1)</f>
        <v>1198</v>
      </c>
      <c r="I112" s="93" t="str">
        <f>IF(DIGITAÇÃO!I113="","",DIGITAÇÃO!I113)</f>
        <v>4021CU1029</v>
      </c>
      <c r="J112" s="96" t="e">
        <f t="shared" si="4"/>
        <v>#REF!</v>
      </c>
    </row>
    <row r="113" spans="1:10" x14ac:dyDescent="0.2">
      <c r="A113" s="92">
        <f>IF(DIGITAÇÃO!$C114="","",DIGITAÇÃO!$C114)</f>
        <v>42643</v>
      </c>
      <c r="B113" s="93"/>
      <c r="C113" s="94">
        <f>IF(DIGITAÇÃO!D114="","",DIGITAÇÃO!D114)</f>
        <v>30005</v>
      </c>
      <c r="D113" s="93"/>
      <c r="E113" s="100">
        <f>IF(DIGITAÇÃO!$A114="","",IF(DIGITAÇÃO!$A114=11100,DIGITAÇÃO!$B114,DIGITAÇÃO!$A114))</f>
        <v>92610</v>
      </c>
      <c r="F113" s="93" t="str">
        <f t="shared" si="2"/>
        <v>R0028635</v>
      </c>
      <c r="G113" s="93" t="str">
        <f>DIGITAÇÃO!E112</f>
        <v>Salário Maria Podkova - 09/2016</v>
      </c>
      <c r="H113" s="95">
        <f>IF(DIGITAÇÃO!F114="",DIGITAÇÃO!G114,DIGITAÇÃO!F114*-1)</f>
        <v>1635</v>
      </c>
      <c r="I113" s="93" t="str">
        <f>IF(DIGITAÇÃO!I114="","",DIGITAÇÃO!I114)</f>
        <v>4021CU1029</v>
      </c>
      <c r="J113" s="96" t="e">
        <f t="shared" si="4"/>
        <v>#REF!</v>
      </c>
    </row>
    <row r="114" spans="1:10" x14ac:dyDescent="0.2">
      <c r="A114" s="92">
        <f>IF(DIGITAÇÃO!$C115="","",DIGITAÇÃO!$C115)</f>
        <v>42643</v>
      </c>
      <c r="B114" s="93"/>
      <c r="C114" s="94">
        <f>IF(DIGITAÇÃO!D115="","",DIGITAÇÃO!D115)</f>
        <v>30006</v>
      </c>
      <c r="D114" s="93"/>
      <c r="E114" s="100">
        <f>IF(DIGITAÇÃO!$A115="","",IF(DIGITAÇÃO!$A115=11100,DIGITAÇÃO!$B115,DIGITAÇÃO!$A115))</f>
        <v>92610</v>
      </c>
      <c r="F114" s="93" t="str">
        <f t="shared" si="2"/>
        <v>R0028635</v>
      </c>
      <c r="G114" s="93" t="str">
        <f>DIGITAÇÃO!E111</f>
        <v>Salário Margani Flach - 09/2016</v>
      </c>
      <c r="H114" s="95">
        <f>IF(DIGITAÇÃO!F115="",DIGITAÇÃO!G115,DIGITAÇÃO!F115*-1)</f>
        <v>1666</v>
      </c>
      <c r="I114" s="93" t="str">
        <f>IF(DIGITAÇÃO!I115="","",DIGITAÇÃO!I115)</f>
        <v>4021CU1029</v>
      </c>
      <c r="J114" s="96" t="e">
        <f t="shared" si="4"/>
        <v>#REF!</v>
      </c>
    </row>
    <row r="115" spans="1:10" x14ac:dyDescent="0.2">
      <c r="A115" s="92">
        <f>IF(DIGITAÇÃO!$C116="","",DIGITAÇÃO!$C116)</f>
        <v>42643</v>
      </c>
      <c r="B115" s="93"/>
      <c r="C115" s="94">
        <f>IF(DIGITAÇÃO!D116="","",DIGITAÇÃO!D116)</f>
        <v>30007</v>
      </c>
      <c r="D115" s="93"/>
      <c r="E115" s="100">
        <f>IF(DIGITAÇÃO!$A116="","",IF(DIGITAÇÃO!$A116=11100,DIGITAÇÃO!$B116,DIGITAÇÃO!$A116))</f>
        <v>92610</v>
      </c>
      <c r="F115" s="93" t="str">
        <f t="shared" si="2"/>
        <v>R0028635</v>
      </c>
      <c r="G115" s="93" t="e">
        <f>DIGITAÇÃO!#REF!</f>
        <v>#REF!</v>
      </c>
      <c r="H115" s="95">
        <f>IF(DIGITAÇÃO!F116="",DIGITAÇÃO!G116,DIGITAÇÃO!F116*-1)</f>
        <v>1809</v>
      </c>
      <c r="I115" s="93" t="str">
        <f>IF(DIGITAÇÃO!I116="","",DIGITAÇÃO!I116)</f>
        <v>4021CU1029</v>
      </c>
      <c r="J115" s="96" t="e">
        <f t="shared" si="4"/>
        <v>#REF!</v>
      </c>
    </row>
    <row r="116" spans="1:10" x14ac:dyDescent="0.2">
      <c r="A116" s="92">
        <f>IF(DIGITAÇÃO!$C117="","",DIGITAÇÃO!$C117)</f>
        <v>42643</v>
      </c>
      <c r="B116" s="93"/>
      <c r="C116" s="94">
        <f>IF(DIGITAÇÃO!D117="","",DIGITAÇÃO!D117)</f>
        <v>30008</v>
      </c>
      <c r="D116" s="93"/>
      <c r="E116" s="100">
        <f>IF(DIGITAÇÃO!$A117="","",IF(DIGITAÇÃO!$A117=11100,DIGITAÇÃO!$B117,DIGITAÇÃO!$A117))</f>
        <v>92610</v>
      </c>
      <c r="F116" s="93" t="str">
        <f t="shared" si="2"/>
        <v>R0028635</v>
      </c>
      <c r="G116" s="93" t="e">
        <f>DIGITAÇÃO!#REF!</f>
        <v>#REF!</v>
      </c>
      <c r="H116" s="95">
        <f>IF(DIGITAÇÃO!F117="",DIGITAÇÃO!G117,DIGITAÇÃO!F117*-1)</f>
        <v>1232</v>
      </c>
      <c r="I116" s="93" t="str">
        <f>IF(DIGITAÇÃO!I117="","",DIGITAÇÃO!I117)</f>
        <v>4021CU1029</v>
      </c>
      <c r="J116" s="96" t="e">
        <f t="shared" si="4"/>
        <v>#REF!</v>
      </c>
    </row>
    <row r="117" spans="1:10" x14ac:dyDescent="0.2">
      <c r="A117" s="92">
        <f>IF(DIGITAÇÃO!$C103="","",DIGITAÇÃO!$C103)</f>
        <v>42642</v>
      </c>
      <c r="B117" s="93"/>
      <c r="C117" s="94">
        <f>IF(DIGITAÇÃO!D103="","",DIGITAÇÃO!D103)</f>
        <v>29020</v>
      </c>
      <c r="D117" s="93"/>
      <c r="E117" s="100">
        <f>IF(DIGITAÇÃO!$A103="","",IF(DIGITAÇÃO!$A103=11100,DIGITAÇÃO!$B103,DIGITAÇÃO!$A103))</f>
        <v>92610</v>
      </c>
      <c r="F117" s="93" t="str">
        <f t="shared" si="2"/>
        <v>R0028635</v>
      </c>
      <c r="G117" s="93" t="str">
        <f>DIGITAÇÃO!E103</f>
        <v>Salário Edna Lins - 09/2016</v>
      </c>
      <c r="H117" s="95">
        <f>IF(DIGITAÇÃO!F118="",DIGITAÇÃO!G118,DIGITAÇÃO!F118*-1)</f>
        <v>1798</v>
      </c>
      <c r="I117" s="93" t="str">
        <f>IF(DIGITAÇÃO!I118="","",DIGITAÇÃO!I118)</f>
        <v>4021CU1029</v>
      </c>
      <c r="J117" s="96" t="e">
        <f t="shared" si="4"/>
        <v>#REF!</v>
      </c>
    </row>
    <row r="118" spans="1:10" x14ac:dyDescent="0.2">
      <c r="A118" s="92">
        <f>IF(DIGITAÇÃO!$C102="","",DIGITAÇÃO!$C102)</f>
        <v>42642</v>
      </c>
      <c r="B118" s="93"/>
      <c r="C118" s="94">
        <f>IF(DIGITAÇÃO!D102="","",DIGITAÇÃO!D102)</f>
        <v>29019</v>
      </c>
      <c r="D118" s="93"/>
      <c r="E118" s="100">
        <f>IF(DIGITAÇÃO!$A102="","",IF(DIGITAÇÃO!$A102=11100,DIGITAÇÃO!$B102,DIGITAÇÃO!$A102))</f>
        <v>92610</v>
      </c>
      <c r="F118" s="93" t="str">
        <f t="shared" si="2"/>
        <v>R0028635</v>
      </c>
      <c r="G118" s="93" t="str">
        <f>DIGITAÇÃO!E102</f>
        <v>Salário Clenir Oliviera - 09/2016</v>
      </c>
      <c r="H118" s="95">
        <f>IF(DIGITAÇÃO!F119="",DIGITAÇÃO!G119,DIGITAÇÃO!F119*-1)</f>
        <v>1233</v>
      </c>
      <c r="I118" s="93" t="str">
        <f>IF(DIGITAÇÃO!I119="","",DIGITAÇÃO!I119)</f>
        <v>4021CU1029</v>
      </c>
      <c r="J118" s="96" t="e">
        <f t="shared" si="4"/>
        <v>#REF!</v>
      </c>
    </row>
    <row r="119" spans="1:10" x14ac:dyDescent="0.2">
      <c r="A119" s="92">
        <f>IF(DIGITAÇÃO!$C101="","",DIGITAÇÃO!$C101)</f>
        <v>42642</v>
      </c>
      <c r="B119" s="93"/>
      <c r="C119" s="94">
        <f>IF(DIGITAÇÃO!D101="","",DIGITAÇÃO!D101)</f>
        <v>29018</v>
      </c>
      <c r="D119" s="93"/>
      <c r="E119" s="100">
        <f>IF(DIGITAÇÃO!$A101="","",IF(DIGITAÇÃO!$A101=11100,DIGITAÇÃO!$B101,DIGITAÇÃO!$A101))</f>
        <v>92610</v>
      </c>
      <c r="F119" s="93" t="str">
        <f t="shared" si="2"/>
        <v>R0028635</v>
      </c>
      <c r="G119" s="93" t="str">
        <f>DIGITAÇÃO!E101</f>
        <v>Salário Claudia Santos - 09/2016</v>
      </c>
      <c r="H119" s="95">
        <f>IF(DIGITAÇÃO!F120="",DIGITAÇÃO!G120,DIGITAÇÃO!F120*-1)</f>
        <v>3579</v>
      </c>
      <c r="I119" s="93" t="str">
        <f>IF(DIGITAÇÃO!I120="","",DIGITAÇÃO!I120)</f>
        <v>4021CU1029</v>
      </c>
      <c r="J119" s="96" t="e">
        <f t="shared" si="4"/>
        <v>#REF!</v>
      </c>
    </row>
    <row r="120" spans="1:10" x14ac:dyDescent="0.2">
      <c r="A120" s="92">
        <f>IF(DIGITAÇÃO!$C121="","",DIGITAÇÃO!$C121)</f>
        <v>42643</v>
      </c>
      <c r="B120" s="93"/>
      <c r="C120" s="94">
        <f>IF(DIGITAÇÃO!D121="","",DIGITAÇÃO!D121)</f>
        <v>30012</v>
      </c>
      <c r="D120" s="93"/>
      <c r="E120" s="100">
        <f>IF(DIGITAÇÃO!$A121="","",IF(DIGITAÇÃO!$A121=11100,DIGITAÇÃO!$B121,DIGITAÇÃO!$A121))</f>
        <v>92610</v>
      </c>
      <c r="F120" s="93" t="str">
        <f t="shared" si="2"/>
        <v>R0028635</v>
      </c>
      <c r="G120" s="93" t="str">
        <f>DIGITAÇÃO!E121</f>
        <v>Salário Vera Lima - 09/2016</v>
      </c>
      <c r="H120" s="95">
        <f>IF(DIGITAÇÃO!F121="",DIGITAÇÃO!G121,DIGITAÇÃO!F121*-1)</f>
        <v>1654.33</v>
      </c>
      <c r="I120" s="93" t="str">
        <f>IF(DIGITAÇÃO!I121="","",DIGITAÇÃO!I121)</f>
        <v>4021CU1029</v>
      </c>
      <c r="J120" s="96" t="e">
        <f t="shared" si="4"/>
        <v>#REF!</v>
      </c>
    </row>
    <row r="121" spans="1:10" x14ac:dyDescent="0.2">
      <c r="A121" s="92">
        <f>IF(DIGITAÇÃO!$C122="","",DIGITAÇÃO!$C122)</f>
        <v>42643</v>
      </c>
      <c r="B121" s="93"/>
      <c r="C121" s="94">
        <f>IF(DIGITAÇÃO!D122="","",DIGITAÇÃO!D122)</f>
        <v>30013</v>
      </c>
      <c r="D121" s="93"/>
      <c r="E121" s="100">
        <f>IF(DIGITAÇÃO!$A122="","",IF(DIGITAÇÃO!$A122=11100,DIGITAÇÃO!$B122,DIGITAÇÃO!$A122))</f>
        <v>61434</v>
      </c>
      <c r="F121" s="93" t="str">
        <f t="shared" si="2"/>
        <v>R0028635</v>
      </c>
      <c r="G121" s="93" t="str">
        <f>DIGITAÇÃO!E122</f>
        <v>V.T Colaboradores p/mês 10/2016</v>
      </c>
      <c r="H121" s="95">
        <f>IF(DIGITAÇÃO!F122="",DIGITAÇÃO!G122,DIGITAÇÃO!F122*-1)</f>
        <v>268.8</v>
      </c>
      <c r="I121" s="93" t="str">
        <f>IF(DIGITAÇÃO!I122="","",DIGITAÇÃO!I122)</f>
        <v>4021CU1029</v>
      </c>
      <c r="J121" s="96" t="e">
        <f t="shared" si="4"/>
        <v>#REF!</v>
      </c>
    </row>
    <row r="122" spans="1:10" x14ac:dyDescent="0.2">
      <c r="A122" s="92">
        <f>IF(DIGITAÇÃO!$C107="","",DIGITAÇÃO!$C107)</f>
        <v>42642</v>
      </c>
      <c r="B122" s="93"/>
      <c r="C122" s="94">
        <f>IF(DIGITAÇÃO!D107="","",DIGITAÇÃO!D107)</f>
        <v>29024</v>
      </c>
      <c r="D122" s="93"/>
      <c r="E122" s="100">
        <f>IF(DIGITAÇÃO!$A107="","",IF(DIGITAÇÃO!$A107=11100,DIGITAÇÃO!$B107,DIGITAÇÃO!$A107))</f>
        <v>92610</v>
      </c>
      <c r="F122" s="93" t="str">
        <f t="shared" si="2"/>
        <v>R0028635</v>
      </c>
      <c r="G122" s="93" t="str">
        <f>DIGITAÇÃO!E107</f>
        <v>Salário Joice Rosa - 09/2016</v>
      </c>
      <c r="H122" s="95">
        <f>IF(DIGITAÇÃO!F123="",DIGITAÇÃO!G123,DIGITAÇÃO!F123*-1)</f>
        <v>118.4</v>
      </c>
      <c r="I122" s="93" t="str">
        <f>IF(DIGITAÇÃO!I123="","",DIGITAÇÃO!I123)</f>
        <v>4021CU1029</v>
      </c>
      <c r="J122" s="96" t="e">
        <f t="shared" si="4"/>
        <v>#REF!</v>
      </c>
    </row>
    <row r="123" spans="1:10" x14ac:dyDescent="0.2">
      <c r="A123" s="92">
        <f>IF(DIGITAÇÃO!$C124="","",DIGITAÇÃO!$C124)</f>
        <v>42643</v>
      </c>
      <c r="B123" s="93"/>
      <c r="C123" s="94">
        <f>IF(DIGITAÇÃO!D124="","",DIGITAÇÃO!D124)</f>
        <v>300017</v>
      </c>
      <c r="D123" s="93"/>
      <c r="E123" s="100">
        <f>IF(DIGITAÇÃO!$A124="","",IF(DIGITAÇÃO!$A124=11100,DIGITAÇÃO!$B124,DIGITAÇÃO!$A124))</f>
        <v>1120</v>
      </c>
      <c r="F123" s="93" t="str">
        <f t="shared" si="2"/>
        <v>R0028635</v>
      </c>
      <c r="G123" s="93" t="str">
        <f>DIGITAÇÃO!E113</f>
        <v>Salário Maria Jornooki - 09/2016</v>
      </c>
      <c r="H123" s="95">
        <f>IF(DIGITAÇÃO!F124="",DIGITAÇÃO!G124,DIGITAÇÃO!F124*-1)</f>
        <v>-48342.03</v>
      </c>
      <c r="I123" s="93" t="str">
        <f>IF(DIGITAÇÃO!I124="","",DIGITAÇÃO!I124)</f>
        <v/>
      </c>
      <c r="J123" s="96" t="e">
        <f t="shared" si="4"/>
        <v>#REF!</v>
      </c>
    </row>
    <row r="124" spans="1:10" x14ac:dyDescent="0.2">
      <c r="A124" s="92" t="str">
        <f>IF(DIGITAÇÃO!$C125="","",DIGITAÇÃO!$C125)</f>
        <v/>
      </c>
      <c r="B124" s="93"/>
      <c r="C124" s="94" t="str">
        <f>IF(DIGITAÇÃO!D125="","",DIGITAÇÃO!D125)</f>
        <v/>
      </c>
      <c r="D124" s="93"/>
      <c r="E124" s="100" t="str">
        <f>IF(DIGITAÇÃO!$A125="","",IF(DIGITAÇÃO!$A125=11100,DIGITAÇÃO!$B125,DIGITAÇÃO!$A125))</f>
        <v/>
      </c>
      <c r="F124" s="93" t="str">
        <f t="shared" si="2"/>
        <v>R0028635</v>
      </c>
      <c r="G124" s="93">
        <f>DIGITAÇÃO!E125</f>
        <v>0</v>
      </c>
      <c r="H124" s="95">
        <f>IF(DIGITAÇÃO!F125="",DIGITAÇÃO!G125,DIGITAÇÃO!F125*-1)</f>
        <v>0</v>
      </c>
      <c r="I124" s="93" t="str">
        <f>IF(DIGITAÇÃO!I125="","",DIGITAÇÃO!I125)</f>
        <v/>
      </c>
      <c r="J124" s="96" t="e">
        <f t="shared" si="4"/>
        <v>#REF!</v>
      </c>
    </row>
    <row r="125" spans="1:10" x14ac:dyDescent="0.2">
      <c r="A125" s="92" t="str">
        <f>IF(DIGITAÇÃO!$C126="","",DIGITAÇÃO!$C126)</f>
        <v/>
      </c>
      <c r="B125" s="93"/>
      <c r="C125" s="94" t="str">
        <f>IF(DIGITAÇÃO!D126="","",DIGITAÇÃO!D126)</f>
        <v/>
      </c>
      <c r="D125" s="93"/>
      <c r="E125" s="100" t="str">
        <f>IF(DIGITAÇÃO!$A126="","",IF(DIGITAÇÃO!$A126=11100,DIGITAÇÃO!$B126,DIGITAÇÃO!$A126))</f>
        <v/>
      </c>
      <c r="F125" s="93" t="str">
        <f t="shared" si="2"/>
        <v>R0028635</v>
      </c>
      <c r="G125" s="93">
        <f>DIGITAÇÃO!E126</f>
        <v>0</v>
      </c>
      <c r="H125" s="95">
        <f>IF(DIGITAÇÃO!F126="",DIGITAÇÃO!G126,DIGITAÇÃO!F126*-1)</f>
        <v>0</v>
      </c>
      <c r="I125" s="93" t="str">
        <f>IF(DIGITAÇÃO!I126="","",DIGITAÇÃO!I126)</f>
        <v/>
      </c>
      <c r="J125" s="96" t="e">
        <f t="shared" si="4"/>
        <v>#REF!</v>
      </c>
    </row>
    <row r="126" spans="1:10" x14ac:dyDescent="0.2">
      <c r="A126" s="92" t="str">
        <f>IF(DIGITAÇÃO!$C127="","",DIGITAÇÃO!$C127)</f>
        <v/>
      </c>
      <c r="B126" s="93"/>
      <c r="C126" s="94" t="str">
        <f>IF(DIGITAÇÃO!D127="","",DIGITAÇÃO!D127)</f>
        <v/>
      </c>
      <c r="D126" s="93"/>
      <c r="E126" s="100" t="str">
        <f>IF(DIGITAÇÃO!$A127="","",IF(DIGITAÇÃO!$A127=11100,DIGITAÇÃO!$B127,DIGITAÇÃO!$A127))</f>
        <v/>
      </c>
      <c r="F126" s="93" t="str">
        <f t="shared" si="2"/>
        <v>R0028635</v>
      </c>
      <c r="G126" s="93">
        <f>DIGITAÇÃO!E127</f>
        <v>0</v>
      </c>
      <c r="H126" s="95">
        <f>IF(DIGITAÇÃO!F127="",DIGITAÇÃO!G127,DIGITAÇÃO!F127*-1)</f>
        <v>0</v>
      </c>
      <c r="I126" s="93" t="str">
        <f>IF(DIGITAÇÃO!I127="","",DIGITAÇÃO!I127)</f>
        <v/>
      </c>
      <c r="J126" s="96" t="e">
        <f t="shared" si="4"/>
        <v>#REF!</v>
      </c>
    </row>
    <row r="127" spans="1:10" x14ac:dyDescent="0.2">
      <c r="A127" s="92" t="e">
        <f>IF(DIGITAÇÃO!#REF!="","",DIGITAÇÃO!#REF!)</f>
        <v>#REF!</v>
      </c>
      <c r="B127" s="93"/>
      <c r="C127" s="94" t="e">
        <f>IF(DIGITAÇÃO!#REF!="","",DIGITAÇÃO!#REF!)</f>
        <v>#REF!</v>
      </c>
      <c r="D127" s="93"/>
      <c r="E127" s="100" t="e">
        <f>IF(DIGITAÇÃO!#REF!="","",IF(DIGITAÇÃO!#REF!=11100,DIGITAÇÃO!#REF!,DIGITAÇÃO!#REF!))</f>
        <v>#REF!</v>
      </c>
      <c r="F127" s="93" t="str">
        <f t="shared" si="2"/>
        <v>R0028635</v>
      </c>
      <c r="G127" s="93" t="e">
        <f>DIGITAÇÃO!#REF!</f>
        <v>#REF!</v>
      </c>
      <c r="H127" s="95">
        <f>IF(DIGITAÇÃO!F128="",DIGITAÇÃO!G128,DIGITAÇÃO!F128*-1)</f>
        <v>0</v>
      </c>
      <c r="I127" s="93" t="str">
        <f>IF(DIGITAÇÃO!I128="","",DIGITAÇÃO!I128)</f>
        <v/>
      </c>
      <c r="J127" s="96" t="e">
        <f t="shared" si="4"/>
        <v>#REF!</v>
      </c>
    </row>
    <row r="128" spans="1:10" x14ac:dyDescent="0.2">
      <c r="A128" s="92" t="e">
        <f>IF(DIGITAÇÃO!#REF!="","",DIGITAÇÃO!#REF!)</f>
        <v>#REF!</v>
      </c>
      <c r="B128" s="93"/>
      <c r="C128" s="94" t="e">
        <f>IF(DIGITAÇÃO!#REF!="","",DIGITAÇÃO!#REF!)</f>
        <v>#REF!</v>
      </c>
      <c r="D128" s="93"/>
      <c r="E128" s="100" t="e">
        <f>IF(DIGITAÇÃO!#REF!="","",IF(DIGITAÇÃO!#REF!=11100,DIGITAÇÃO!#REF!,DIGITAÇÃO!#REF!))</f>
        <v>#REF!</v>
      </c>
      <c r="F128" s="93" t="str">
        <f t="shared" si="2"/>
        <v>R0028635</v>
      </c>
      <c r="G128" s="93" t="e">
        <f>DIGITAÇÃO!#REF!</f>
        <v>#REF!</v>
      </c>
      <c r="H128" s="95">
        <f>IF(DIGITAÇÃO!F129="",DIGITAÇÃO!G129,DIGITAÇÃO!F129*-1)</f>
        <v>0</v>
      </c>
      <c r="I128" s="93" t="str">
        <f>IF(DIGITAÇÃO!I129="","",DIGITAÇÃO!I129)</f>
        <v/>
      </c>
      <c r="J128" s="96" t="e">
        <f t="shared" si="4"/>
        <v>#REF!</v>
      </c>
    </row>
    <row r="129" spans="1:10" x14ac:dyDescent="0.2">
      <c r="A129" s="92" t="e">
        <f>IF(DIGITAÇÃO!#REF!="","",DIGITAÇÃO!#REF!)</f>
        <v>#REF!</v>
      </c>
      <c r="B129" s="93"/>
      <c r="C129" s="94" t="e">
        <f>IF(DIGITAÇÃO!#REF!="","",DIGITAÇÃO!#REF!)</f>
        <v>#REF!</v>
      </c>
      <c r="D129" s="93"/>
      <c r="E129" s="100" t="e">
        <f>IF(DIGITAÇÃO!#REF!="","",IF(DIGITAÇÃO!#REF!=11100,DIGITAÇÃO!#REF!,DIGITAÇÃO!#REF!))</f>
        <v>#REF!</v>
      </c>
      <c r="F129" s="93" t="str">
        <f t="shared" si="2"/>
        <v>R0028635</v>
      </c>
      <c r="G129" s="93" t="e">
        <f>DIGITAÇÃO!#REF!</f>
        <v>#REF!</v>
      </c>
      <c r="H129" s="95">
        <f>IF(DIGITAÇÃO!F130="",DIGITAÇÃO!G130,DIGITAÇÃO!F130*-1)</f>
        <v>0</v>
      </c>
      <c r="I129" s="93" t="str">
        <f>IF(DIGITAÇÃO!I130="","",DIGITAÇÃO!I130)</f>
        <v/>
      </c>
      <c r="J129" s="96" t="e">
        <f t="shared" si="4"/>
        <v>#REF!</v>
      </c>
    </row>
    <row r="130" spans="1:10" x14ac:dyDescent="0.2">
      <c r="A130" s="92" t="str">
        <f>IF(DIGITAÇÃO!$C131="","",DIGITAÇÃO!$C131)</f>
        <v/>
      </c>
      <c r="B130" s="93"/>
      <c r="C130" s="94" t="str">
        <f>IF(DIGITAÇÃO!D131="","",DIGITAÇÃO!D131)</f>
        <v/>
      </c>
      <c r="D130" s="93"/>
      <c r="E130" s="100" t="str">
        <f>IF(DIGITAÇÃO!$A131="","",IF(DIGITAÇÃO!$A131=11100,DIGITAÇÃO!$B131,DIGITAÇÃO!$A131))</f>
        <v/>
      </c>
      <c r="F130" s="93" t="str">
        <f t="shared" si="2"/>
        <v>R0028635</v>
      </c>
      <c r="G130" s="93">
        <f>DIGITAÇÃO!E131</f>
        <v>0</v>
      </c>
      <c r="H130" s="95">
        <f>IF(DIGITAÇÃO!F131="",DIGITAÇÃO!G131,DIGITAÇÃO!F131*-1)</f>
        <v>0</v>
      </c>
      <c r="I130" s="93" t="str">
        <f>IF(DIGITAÇÃO!I131="","",DIGITAÇÃO!I131)</f>
        <v/>
      </c>
      <c r="J130" s="96" t="e">
        <f t="shared" si="4"/>
        <v>#REF!</v>
      </c>
    </row>
    <row r="131" spans="1:10" x14ac:dyDescent="0.2">
      <c r="A131" s="92" t="str">
        <f>IF(DIGITAÇÃO!$C132="","",DIGITAÇÃO!$C132)</f>
        <v/>
      </c>
      <c r="B131" s="93"/>
      <c r="C131" s="94" t="str">
        <f>IF(DIGITAÇÃO!D132="","",DIGITAÇÃO!D132)</f>
        <v/>
      </c>
      <c r="D131" s="93"/>
      <c r="E131" s="100" t="str">
        <f>IF(DIGITAÇÃO!$A132="","",IF(DIGITAÇÃO!$A132=11100,DIGITAÇÃO!$B132,DIGITAÇÃO!$A132))</f>
        <v/>
      </c>
      <c r="F131" s="93" t="str">
        <f t="shared" si="2"/>
        <v>R0028635</v>
      </c>
      <c r="G131" s="93">
        <f>DIGITAÇÃO!E132</f>
        <v>0</v>
      </c>
      <c r="H131" s="95">
        <f>IF(DIGITAÇÃO!F132="",DIGITAÇÃO!G132,DIGITAÇÃO!F132*-1)</f>
        <v>0</v>
      </c>
      <c r="I131" s="93" t="str">
        <f>IF(DIGITAÇÃO!I132="","",DIGITAÇÃO!I132)</f>
        <v/>
      </c>
      <c r="J131" s="96" t="e">
        <f t="shared" si="4"/>
        <v>#REF!</v>
      </c>
    </row>
    <row r="132" spans="1:10" x14ac:dyDescent="0.2">
      <c r="A132" s="92" t="str">
        <f>IF(DIGITAÇÃO!$C133="","",DIGITAÇÃO!$C133)</f>
        <v/>
      </c>
      <c r="B132" s="93"/>
      <c r="C132" s="94" t="str">
        <f>IF(DIGITAÇÃO!D133="","",DIGITAÇÃO!D133)</f>
        <v/>
      </c>
      <c r="D132" s="93"/>
      <c r="E132" s="100" t="str">
        <f>IF(DIGITAÇÃO!$A133="","",IF(DIGITAÇÃO!$A133=11100,DIGITAÇÃO!$B133,DIGITAÇÃO!$A133))</f>
        <v/>
      </c>
      <c r="F132" s="93" t="str">
        <f t="shared" si="2"/>
        <v>R0028635</v>
      </c>
      <c r="G132" s="93">
        <f>DIGITAÇÃO!E133</f>
        <v>0</v>
      </c>
      <c r="H132" s="95">
        <f>IF(DIGITAÇÃO!F133="",DIGITAÇÃO!G133,DIGITAÇÃO!F133*-1)</f>
        <v>0</v>
      </c>
      <c r="I132" s="93" t="str">
        <f>IF(DIGITAÇÃO!I133="","",DIGITAÇÃO!I133)</f>
        <v/>
      </c>
      <c r="J132" s="96" t="e">
        <f t="shared" si="4"/>
        <v>#REF!</v>
      </c>
    </row>
    <row r="133" spans="1:10" x14ac:dyDescent="0.2">
      <c r="A133" s="92" t="str">
        <f>IF(DIGITAÇÃO!$C134="","",DIGITAÇÃO!$C134)</f>
        <v/>
      </c>
      <c r="B133" s="93"/>
      <c r="C133" s="94" t="str">
        <f>IF(DIGITAÇÃO!D134="","",DIGITAÇÃO!D134)</f>
        <v/>
      </c>
      <c r="D133" s="93"/>
      <c r="E133" s="100" t="str">
        <f>IF(DIGITAÇÃO!$A134="","",IF(DIGITAÇÃO!$A134=11100,DIGITAÇÃO!$B134,DIGITAÇÃO!$A134))</f>
        <v/>
      </c>
      <c r="F133" s="93" t="str">
        <f t="shared" si="2"/>
        <v>R0028635</v>
      </c>
      <c r="G133" s="93">
        <f>DIGITAÇÃO!E134</f>
        <v>0</v>
      </c>
      <c r="H133" s="95">
        <f>IF(DIGITAÇÃO!F134="",DIGITAÇÃO!G134,DIGITAÇÃO!F134*-1)</f>
        <v>0</v>
      </c>
      <c r="I133" s="93" t="str">
        <f>IF(DIGITAÇÃO!I134="","",DIGITAÇÃO!I134)</f>
        <v/>
      </c>
      <c r="J133" s="96" t="e">
        <f t="shared" si="4"/>
        <v>#REF!</v>
      </c>
    </row>
    <row r="134" spans="1:10" x14ac:dyDescent="0.2">
      <c r="A134" s="92" t="str">
        <f>IF(DIGITAÇÃO!$C135="","",DIGITAÇÃO!$C135)</f>
        <v/>
      </c>
      <c r="B134" s="93"/>
      <c r="C134" s="94" t="str">
        <f>IF(DIGITAÇÃO!D135="","",DIGITAÇÃO!D135)</f>
        <v/>
      </c>
      <c r="D134" s="93"/>
      <c r="E134" s="100" t="str">
        <f>IF(DIGITAÇÃO!$A135="","",IF(DIGITAÇÃO!$A135=11100,DIGITAÇÃO!$B135,DIGITAÇÃO!$A135))</f>
        <v/>
      </c>
      <c r="F134" s="93" t="str">
        <f t="shared" si="2"/>
        <v>R0028635</v>
      </c>
      <c r="G134" s="93">
        <f>DIGITAÇÃO!E135</f>
        <v>0</v>
      </c>
      <c r="H134" s="95">
        <f>IF(DIGITAÇÃO!F135="",DIGITAÇÃO!G135,DIGITAÇÃO!F135*-1)</f>
        <v>0</v>
      </c>
      <c r="I134" s="93" t="str">
        <f>IF(DIGITAÇÃO!I135="","",DIGITAÇÃO!I135)</f>
        <v/>
      </c>
      <c r="J134" s="96" t="e">
        <f t="shared" si="4"/>
        <v>#REF!</v>
      </c>
    </row>
    <row r="135" spans="1:10" x14ac:dyDescent="0.2">
      <c r="A135" s="92" t="str">
        <f>IF(DIGITAÇÃO!$C136="","",DIGITAÇÃO!$C136)</f>
        <v/>
      </c>
      <c r="B135" s="93"/>
      <c r="C135" s="94" t="str">
        <f>IF(DIGITAÇÃO!D136="","",DIGITAÇÃO!D136)</f>
        <v/>
      </c>
      <c r="D135" s="93"/>
      <c r="E135" s="100" t="str">
        <f>IF(DIGITAÇÃO!$A136="","",IF(DIGITAÇÃO!$A136=11100,DIGITAÇÃO!$B136,DIGITAÇÃO!$A136))</f>
        <v/>
      </c>
      <c r="F135" s="93" t="str">
        <f t="shared" si="2"/>
        <v>R0028635</v>
      </c>
      <c r="G135" s="93">
        <f>DIGITAÇÃO!E136</f>
        <v>0</v>
      </c>
      <c r="H135" s="95">
        <f>IF(DIGITAÇÃO!F136="",DIGITAÇÃO!G136,DIGITAÇÃO!F136*-1)</f>
        <v>0</v>
      </c>
      <c r="I135" s="93" t="str">
        <f>IF(DIGITAÇÃO!I136="","",DIGITAÇÃO!I136)</f>
        <v/>
      </c>
      <c r="J135" s="96" t="e">
        <f t="shared" ref="J135:J181" si="5">J134-H135</f>
        <v>#REF!</v>
      </c>
    </row>
    <row r="136" spans="1:10" x14ac:dyDescent="0.2">
      <c r="A136" s="92" t="str">
        <f>IF(DIGITAÇÃO!$C137="","",DIGITAÇÃO!$C137)</f>
        <v/>
      </c>
      <c r="B136" s="93"/>
      <c r="C136" s="94" t="str">
        <f>IF(DIGITAÇÃO!D137="","",DIGITAÇÃO!D137)</f>
        <v/>
      </c>
      <c r="D136" s="93"/>
      <c r="E136" s="100" t="str">
        <f>IF(DIGITAÇÃO!$A137="","",IF(DIGITAÇÃO!$A137=11100,DIGITAÇÃO!$B137,DIGITAÇÃO!$A137))</f>
        <v/>
      </c>
      <c r="F136" s="93" t="str">
        <f t="shared" si="2"/>
        <v>R0028635</v>
      </c>
      <c r="G136" s="93">
        <f>DIGITAÇÃO!E137</f>
        <v>0</v>
      </c>
      <c r="H136" s="95">
        <f>IF(DIGITAÇÃO!F137="",DIGITAÇÃO!G137,DIGITAÇÃO!F137*-1)</f>
        <v>0</v>
      </c>
      <c r="I136" s="93" t="str">
        <f>IF(DIGITAÇÃO!I137="","",DIGITAÇÃO!I137)</f>
        <v/>
      </c>
      <c r="J136" s="96" t="e">
        <f t="shared" si="5"/>
        <v>#REF!</v>
      </c>
    </row>
    <row r="137" spans="1:10" x14ac:dyDescent="0.2">
      <c r="A137" s="92" t="str">
        <f>IF(DIGITAÇÃO!$C138="","",DIGITAÇÃO!$C138)</f>
        <v/>
      </c>
      <c r="B137" s="93"/>
      <c r="C137" s="94" t="str">
        <f>IF(DIGITAÇÃO!D138="","",DIGITAÇÃO!D138)</f>
        <v/>
      </c>
      <c r="D137" s="93"/>
      <c r="E137" s="100" t="str">
        <f>IF(DIGITAÇÃO!$A138="","",IF(DIGITAÇÃO!$A138=11100,DIGITAÇÃO!$B138,DIGITAÇÃO!$A138))</f>
        <v/>
      </c>
      <c r="F137" s="93" t="str">
        <f t="shared" ref="F137:F181" si="6">$C$3</f>
        <v>R0028635</v>
      </c>
      <c r="G137" s="93">
        <f>DIGITAÇÃO!E138</f>
        <v>0</v>
      </c>
      <c r="H137" s="95">
        <f>IF(DIGITAÇÃO!F138="",DIGITAÇÃO!G138,DIGITAÇÃO!F138*-1)</f>
        <v>0</v>
      </c>
      <c r="I137" s="93" t="str">
        <f>IF(DIGITAÇÃO!I138="","",DIGITAÇÃO!I138)</f>
        <v/>
      </c>
      <c r="J137" s="96" t="e">
        <f t="shared" si="5"/>
        <v>#REF!</v>
      </c>
    </row>
    <row r="138" spans="1:10" x14ac:dyDescent="0.2">
      <c r="A138" s="92" t="str">
        <f>IF(DIGITAÇÃO!$C139="","",DIGITAÇÃO!$C139)</f>
        <v/>
      </c>
      <c r="B138" s="93"/>
      <c r="C138" s="94" t="str">
        <f>IF(DIGITAÇÃO!D139="","",DIGITAÇÃO!D139)</f>
        <v/>
      </c>
      <c r="D138" s="93"/>
      <c r="E138" s="100" t="str">
        <f>IF(DIGITAÇÃO!$A139="","",IF(DIGITAÇÃO!$A139=11100,DIGITAÇÃO!$B139,DIGITAÇÃO!$A139))</f>
        <v/>
      </c>
      <c r="F138" s="93" t="str">
        <f t="shared" si="6"/>
        <v>R0028635</v>
      </c>
      <c r="G138" s="93">
        <f>DIGITAÇÃO!E139</f>
        <v>0</v>
      </c>
      <c r="H138" s="95">
        <f>IF(DIGITAÇÃO!F139="",DIGITAÇÃO!G139,DIGITAÇÃO!F139*-1)</f>
        <v>0</v>
      </c>
      <c r="I138" s="93" t="str">
        <f>IF(DIGITAÇÃO!I139="","",DIGITAÇÃO!I139)</f>
        <v/>
      </c>
      <c r="J138" s="96" t="e">
        <f t="shared" si="5"/>
        <v>#REF!</v>
      </c>
    </row>
    <row r="139" spans="1:10" x14ac:dyDescent="0.2">
      <c r="A139" s="92" t="str">
        <f>IF(DIGITAÇÃO!$C140="","",DIGITAÇÃO!$C140)</f>
        <v/>
      </c>
      <c r="B139" s="93"/>
      <c r="C139" s="94" t="str">
        <f>IF(DIGITAÇÃO!D140="","",DIGITAÇÃO!D140)</f>
        <v/>
      </c>
      <c r="D139" s="93"/>
      <c r="E139" s="100" t="str">
        <f>IF(DIGITAÇÃO!$A140="","",IF(DIGITAÇÃO!$A140=11100,DIGITAÇÃO!$B140,DIGITAÇÃO!$A140))</f>
        <v/>
      </c>
      <c r="F139" s="93" t="str">
        <f t="shared" si="6"/>
        <v>R0028635</v>
      </c>
      <c r="G139" s="93">
        <f>DIGITAÇÃO!E140</f>
        <v>0</v>
      </c>
      <c r="H139" s="95">
        <f>IF(DIGITAÇÃO!F140="",DIGITAÇÃO!G140,DIGITAÇÃO!F140*-1)</f>
        <v>0</v>
      </c>
      <c r="I139" s="93" t="str">
        <f>IF(DIGITAÇÃO!I140="","",DIGITAÇÃO!I140)</f>
        <v/>
      </c>
      <c r="J139" s="96" t="e">
        <f t="shared" si="5"/>
        <v>#REF!</v>
      </c>
    </row>
    <row r="140" spans="1:10" x14ac:dyDescent="0.2">
      <c r="A140" s="92" t="str">
        <f>IF(DIGITAÇÃO!$C141="","",DIGITAÇÃO!$C141)</f>
        <v/>
      </c>
      <c r="B140" s="93"/>
      <c r="C140" s="94" t="str">
        <f>IF(DIGITAÇÃO!D141="","",DIGITAÇÃO!D141)</f>
        <v/>
      </c>
      <c r="D140" s="93"/>
      <c r="E140" s="100" t="str">
        <f>IF(DIGITAÇÃO!$A141="","",IF(DIGITAÇÃO!$A141=11100,DIGITAÇÃO!$B141,DIGITAÇÃO!$A141))</f>
        <v/>
      </c>
      <c r="F140" s="93" t="str">
        <f t="shared" si="6"/>
        <v>R0028635</v>
      </c>
      <c r="G140" s="93">
        <f>DIGITAÇÃO!E141</f>
        <v>0</v>
      </c>
      <c r="H140" s="95">
        <f>IF(DIGITAÇÃO!F141="",DIGITAÇÃO!G141,DIGITAÇÃO!F141*-1)</f>
        <v>0</v>
      </c>
      <c r="I140" s="93" t="str">
        <f>IF(DIGITAÇÃO!I141="","",DIGITAÇÃO!I141)</f>
        <v/>
      </c>
      <c r="J140" s="96" t="e">
        <f t="shared" si="5"/>
        <v>#REF!</v>
      </c>
    </row>
    <row r="141" spans="1:10" x14ac:dyDescent="0.2">
      <c r="A141" s="92" t="str">
        <f>IF(DIGITAÇÃO!$C142="","",DIGITAÇÃO!$C142)</f>
        <v/>
      </c>
      <c r="B141" s="93"/>
      <c r="C141" s="94" t="str">
        <f>IF(DIGITAÇÃO!D142="","",DIGITAÇÃO!D142)</f>
        <v/>
      </c>
      <c r="D141" s="93"/>
      <c r="E141" s="100" t="str">
        <f>IF(DIGITAÇÃO!$A142="","",IF(DIGITAÇÃO!$A142=11100,DIGITAÇÃO!$B142,DIGITAÇÃO!$A142))</f>
        <v/>
      </c>
      <c r="F141" s="93" t="str">
        <f t="shared" si="6"/>
        <v>R0028635</v>
      </c>
      <c r="G141" s="93">
        <f>DIGITAÇÃO!E142</f>
        <v>0</v>
      </c>
      <c r="H141" s="95">
        <f>IF(DIGITAÇÃO!F142="",DIGITAÇÃO!G142,DIGITAÇÃO!F142*-1)</f>
        <v>0</v>
      </c>
      <c r="I141" s="93" t="str">
        <f>IF(DIGITAÇÃO!I142="","",DIGITAÇÃO!I142)</f>
        <v/>
      </c>
      <c r="J141" s="96" t="e">
        <f t="shared" si="5"/>
        <v>#REF!</v>
      </c>
    </row>
    <row r="142" spans="1:10" x14ac:dyDescent="0.2">
      <c r="A142" s="92" t="str">
        <f>IF(DIGITAÇÃO!$C143="","",DIGITAÇÃO!$C143)</f>
        <v/>
      </c>
      <c r="B142" s="93"/>
      <c r="C142" s="94" t="str">
        <f>IF(DIGITAÇÃO!D143="","",DIGITAÇÃO!D143)</f>
        <v/>
      </c>
      <c r="D142" s="93"/>
      <c r="E142" s="100" t="str">
        <f>IF(DIGITAÇÃO!$A143="","",IF(DIGITAÇÃO!$A143=11100,DIGITAÇÃO!$B143,DIGITAÇÃO!$A143))</f>
        <v/>
      </c>
      <c r="F142" s="93" t="str">
        <f t="shared" si="6"/>
        <v>R0028635</v>
      </c>
      <c r="G142" s="93">
        <f>DIGITAÇÃO!E143</f>
        <v>0</v>
      </c>
      <c r="H142" s="95">
        <f>IF(DIGITAÇÃO!F143="",DIGITAÇÃO!G143,DIGITAÇÃO!F143*-1)</f>
        <v>0</v>
      </c>
      <c r="I142" s="93" t="str">
        <f>IF(DIGITAÇÃO!I143="","",DIGITAÇÃO!I143)</f>
        <v/>
      </c>
      <c r="J142" s="96" t="e">
        <f t="shared" si="5"/>
        <v>#REF!</v>
      </c>
    </row>
    <row r="143" spans="1:10" x14ac:dyDescent="0.2">
      <c r="A143" s="92" t="str">
        <f>IF(DIGITAÇÃO!$C144="","",DIGITAÇÃO!$C144)</f>
        <v/>
      </c>
      <c r="B143" s="93"/>
      <c r="C143" s="94" t="str">
        <f>IF(DIGITAÇÃO!D144="","",DIGITAÇÃO!D144)</f>
        <v/>
      </c>
      <c r="D143" s="93"/>
      <c r="E143" s="100" t="str">
        <f>IF(DIGITAÇÃO!$A144="","",IF(DIGITAÇÃO!$A144=11100,DIGITAÇÃO!$B144,DIGITAÇÃO!$A144))</f>
        <v/>
      </c>
      <c r="F143" s="93" t="str">
        <f t="shared" si="6"/>
        <v>R0028635</v>
      </c>
      <c r="G143" s="93">
        <f>DIGITAÇÃO!E144</f>
        <v>0</v>
      </c>
      <c r="H143" s="95">
        <f>IF(DIGITAÇÃO!F144="",DIGITAÇÃO!G144,DIGITAÇÃO!F144*-1)</f>
        <v>0</v>
      </c>
      <c r="I143" s="93" t="str">
        <f>IF(DIGITAÇÃO!I144="","",DIGITAÇÃO!I144)</f>
        <v/>
      </c>
      <c r="J143" s="96" t="e">
        <f t="shared" si="5"/>
        <v>#REF!</v>
      </c>
    </row>
    <row r="144" spans="1:10" x14ac:dyDescent="0.2">
      <c r="A144" s="92" t="str">
        <f>IF(DIGITAÇÃO!$C145="","",DIGITAÇÃO!$C145)</f>
        <v/>
      </c>
      <c r="B144" s="93"/>
      <c r="C144" s="94" t="str">
        <f>IF(DIGITAÇÃO!D145="","",DIGITAÇÃO!D145)</f>
        <v/>
      </c>
      <c r="D144" s="93"/>
      <c r="E144" s="100" t="str">
        <f>IF(DIGITAÇÃO!$A145="","",IF(DIGITAÇÃO!$A145=11100,DIGITAÇÃO!$B145,DIGITAÇÃO!$A145))</f>
        <v/>
      </c>
      <c r="F144" s="93" t="str">
        <f t="shared" si="6"/>
        <v>R0028635</v>
      </c>
      <c r="G144" s="93">
        <f>DIGITAÇÃO!E145</f>
        <v>0</v>
      </c>
      <c r="H144" s="95">
        <f>IF(DIGITAÇÃO!F145="",DIGITAÇÃO!G145,DIGITAÇÃO!F145*-1)</f>
        <v>0</v>
      </c>
      <c r="I144" s="93" t="str">
        <f>IF(DIGITAÇÃO!I145="","",DIGITAÇÃO!I145)</f>
        <v/>
      </c>
      <c r="J144" s="96" t="e">
        <f t="shared" si="5"/>
        <v>#REF!</v>
      </c>
    </row>
    <row r="145" spans="1:10" x14ac:dyDescent="0.2">
      <c r="A145" s="92" t="str">
        <f>IF(DIGITAÇÃO!$C146="","",DIGITAÇÃO!$C146)</f>
        <v/>
      </c>
      <c r="B145" s="93"/>
      <c r="C145" s="94" t="str">
        <f>IF(DIGITAÇÃO!D146="","",DIGITAÇÃO!D146)</f>
        <v/>
      </c>
      <c r="D145" s="93"/>
      <c r="E145" s="100" t="str">
        <f>IF(DIGITAÇÃO!$A146="","",IF(DIGITAÇÃO!$A146=11100,DIGITAÇÃO!$B146,DIGITAÇÃO!$A146))</f>
        <v/>
      </c>
      <c r="F145" s="93" t="str">
        <f t="shared" si="6"/>
        <v>R0028635</v>
      </c>
      <c r="G145" s="93">
        <f>DIGITAÇÃO!E146</f>
        <v>0</v>
      </c>
      <c r="H145" s="95">
        <f>IF(DIGITAÇÃO!F146="",DIGITAÇÃO!G146,DIGITAÇÃO!F146*-1)</f>
        <v>0</v>
      </c>
      <c r="I145" s="93" t="str">
        <f>IF(DIGITAÇÃO!I146="","",DIGITAÇÃO!I146)</f>
        <v/>
      </c>
      <c r="J145" s="96" t="e">
        <f t="shared" si="5"/>
        <v>#REF!</v>
      </c>
    </row>
    <row r="146" spans="1:10" x14ac:dyDescent="0.2">
      <c r="A146" s="92" t="str">
        <f>IF(DIGITAÇÃO!$C147="","",DIGITAÇÃO!$C147)</f>
        <v/>
      </c>
      <c r="B146" s="93"/>
      <c r="C146" s="94" t="str">
        <f>IF(DIGITAÇÃO!D147="","",DIGITAÇÃO!D147)</f>
        <v/>
      </c>
      <c r="D146" s="93"/>
      <c r="E146" s="100" t="str">
        <f>IF(DIGITAÇÃO!$A147="","",IF(DIGITAÇÃO!$A147=11100,DIGITAÇÃO!$B147,DIGITAÇÃO!$A147))</f>
        <v/>
      </c>
      <c r="F146" s="93" t="str">
        <f t="shared" si="6"/>
        <v>R0028635</v>
      </c>
      <c r="G146" s="93">
        <f>DIGITAÇÃO!E147</f>
        <v>0</v>
      </c>
      <c r="H146" s="95">
        <f>IF(DIGITAÇÃO!F147="",DIGITAÇÃO!G147,DIGITAÇÃO!F147*-1)</f>
        <v>0</v>
      </c>
      <c r="I146" s="93" t="str">
        <f>IF(DIGITAÇÃO!I147="","",DIGITAÇÃO!I147)</f>
        <v/>
      </c>
      <c r="J146" s="96" t="e">
        <f t="shared" si="5"/>
        <v>#REF!</v>
      </c>
    </row>
    <row r="147" spans="1:10" x14ac:dyDescent="0.2">
      <c r="A147" s="92" t="str">
        <f>IF(DIGITAÇÃO!$C148="","",DIGITAÇÃO!$C148)</f>
        <v/>
      </c>
      <c r="B147" s="93"/>
      <c r="C147" s="94" t="str">
        <f>IF(DIGITAÇÃO!D148="","",DIGITAÇÃO!D148)</f>
        <v/>
      </c>
      <c r="D147" s="93"/>
      <c r="E147" s="100" t="str">
        <f>IF(DIGITAÇÃO!$A148="","",IF(DIGITAÇÃO!$A148=11100,DIGITAÇÃO!$B148,DIGITAÇÃO!$A148))</f>
        <v/>
      </c>
      <c r="F147" s="93" t="str">
        <f t="shared" si="6"/>
        <v>R0028635</v>
      </c>
      <c r="G147" s="93">
        <f>DIGITAÇÃO!E148</f>
        <v>0</v>
      </c>
      <c r="H147" s="95">
        <f>IF(DIGITAÇÃO!F148="",DIGITAÇÃO!G148,DIGITAÇÃO!F148*-1)</f>
        <v>0</v>
      </c>
      <c r="I147" s="93" t="str">
        <f>IF(DIGITAÇÃO!I148="","",DIGITAÇÃO!I148)</f>
        <v/>
      </c>
      <c r="J147" s="96" t="e">
        <f t="shared" si="5"/>
        <v>#REF!</v>
      </c>
    </row>
    <row r="148" spans="1:10" x14ac:dyDescent="0.2">
      <c r="A148" s="92" t="str">
        <f>IF(DIGITAÇÃO!$C149="","",DIGITAÇÃO!$C149)</f>
        <v/>
      </c>
      <c r="B148" s="93"/>
      <c r="C148" s="94" t="str">
        <f>IF(DIGITAÇÃO!D149="","",DIGITAÇÃO!D149)</f>
        <v/>
      </c>
      <c r="D148" s="93"/>
      <c r="E148" s="100" t="str">
        <f>IF(DIGITAÇÃO!$A149="","",IF(DIGITAÇÃO!$A149=11100,DIGITAÇÃO!$B149,DIGITAÇÃO!$A149))</f>
        <v/>
      </c>
      <c r="F148" s="93" t="str">
        <f t="shared" si="6"/>
        <v>R0028635</v>
      </c>
      <c r="G148" s="93">
        <f>DIGITAÇÃO!E149</f>
        <v>0</v>
      </c>
      <c r="H148" s="95">
        <f>IF(DIGITAÇÃO!F149="",DIGITAÇÃO!G149,DIGITAÇÃO!F149*-1)</f>
        <v>0</v>
      </c>
      <c r="I148" s="93" t="str">
        <f>IF(DIGITAÇÃO!I149="","",DIGITAÇÃO!I149)</f>
        <v/>
      </c>
      <c r="J148" s="96" t="e">
        <f t="shared" si="5"/>
        <v>#REF!</v>
      </c>
    </row>
    <row r="149" spans="1:10" x14ac:dyDescent="0.2">
      <c r="A149" s="92" t="str">
        <f>IF(DIGITAÇÃO!$C150="","",DIGITAÇÃO!$C150)</f>
        <v/>
      </c>
      <c r="B149" s="93"/>
      <c r="C149" s="94" t="str">
        <f>IF(DIGITAÇÃO!D150="","",DIGITAÇÃO!D150)</f>
        <v/>
      </c>
      <c r="D149" s="93"/>
      <c r="E149" s="100" t="str">
        <f>IF(DIGITAÇÃO!$A150="","",IF(DIGITAÇÃO!$A150=11100,DIGITAÇÃO!$B150,DIGITAÇÃO!$A150))</f>
        <v/>
      </c>
      <c r="F149" s="93" t="str">
        <f t="shared" si="6"/>
        <v>R0028635</v>
      </c>
      <c r="G149" s="93">
        <f>DIGITAÇÃO!E150</f>
        <v>0</v>
      </c>
      <c r="H149" s="95">
        <f>IF(DIGITAÇÃO!F150="",DIGITAÇÃO!G150,DIGITAÇÃO!F150*-1)</f>
        <v>0</v>
      </c>
      <c r="I149" s="93" t="str">
        <f>IF(DIGITAÇÃO!I150="","",DIGITAÇÃO!I150)</f>
        <v/>
      </c>
      <c r="J149" s="96" t="e">
        <f t="shared" si="5"/>
        <v>#REF!</v>
      </c>
    </row>
    <row r="150" spans="1:10" x14ac:dyDescent="0.2">
      <c r="A150" s="92" t="str">
        <f>IF(DIGITAÇÃO!$C151="","",DIGITAÇÃO!$C151)</f>
        <v/>
      </c>
      <c r="B150" s="93"/>
      <c r="C150" s="94" t="str">
        <f>IF(DIGITAÇÃO!D151="","",DIGITAÇÃO!D151)</f>
        <v/>
      </c>
      <c r="D150" s="93"/>
      <c r="E150" s="100" t="str">
        <f>IF(DIGITAÇÃO!$A151="","",IF(DIGITAÇÃO!$A151=11100,DIGITAÇÃO!$B151,DIGITAÇÃO!$A151))</f>
        <v/>
      </c>
      <c r="F150" s="93" t="str">
        <f t="shared" si="6"/>
        <v>R0028635</v>
      </c>
      <c r="G150" s="93">
        <f>DIGITAÇÃO!E151</f>
        <v>0</v>
      </c>
      <c r="H150" s="95">
        <f>IF(DIGITAÇÃO!F151="",DIGITAÇÃO!G151,DIGITAÇÃO!F151*-1)</f>
        <v>0</v>
      </c>
      <c r="I150" s="93" t="str">
        <f>IF(DIGITAÇÃO!I151="","",DIGITAÇÃO!I151)</f>
        <v/>
      </c>
      <c r="J150" s="96" t="e">
        <f t="shared" si="5"/>
        <v>#REF!</v>
      </c>
    </row>
    <row r="151" spans="1:10" x14ac:dyDescent="0.2">
      <c r="A151" s="92" t="str">
        <f>IF(DIGITAÇÃO!$C152="","",DIGITAÇÃO!$C152)</f>
        <v/>
      </c>
      <c r="B151" s="93"/>
      <c r="C151" s="94" t="str">
        <f>IF(DIGITAÇÃO!D152="","",DIGITAÇÃO!D152)</f>
        <v/>
      </c>
      <c r="D151" s="93"/>
      <c r="E151" s="100" t="str">
        <f>IF(DIGITAÇÃO!$A152="","",IF(DIGITAÇÃO!$A152=11100,DIGITAÇÃO!$B152,DIGITAÇÃO!$A152))</f>
        <v/>
      </c>
      <c r="F151" s="93" t="str">
        <f t="shared" si="6"/>
        <v>R0028635</v>
      </c>
      <c r="G151" s="93">
        <f>DIGITAÇÃO!E152</f>
        <v>0</v>
      </c>
      <c r="H151" s="95">
        <f>IF(DIGITAÇÃO!F152="",DIGITAÇÃO!G152,DIGITAÇÃO!F152*-1)</f>
        <v>0</v>
      </c>
      <c r="I151" s="93" t="str">
        <f>IF(DIGITAÇÃO!I152="","",DIGITAÇÃO!I152)</f>
        <v/>
      </c>
      <c r="J151" s="96" t="e">
        <f t="shared" si="5"/>
        <v>#REF!</v>
      </c>
    </row>
    <row r="152" spans="1:10" x14ac:dyDescent="0.2">
      <c r="A152" s="92" t="str">
        <f>IF(DIGITAÇÃO!$C153="","",DIGITAÇÃO!$C153)</f>
        <v/>
      </c>
      <c r="B152" s="93"/>
      <c r="C152" s="94" t="str">
        <f>IF(DIGITAÇÃO!D153="","",DIGITAÇÃO!D153)</f>
        <v/>
      </c>
      <c r="D152" s="93"/>
      <c r="E152" s="100" t="str">
        <f>IF(DIGITAÇÃO!$A153="","",IF(DIGITAÇÃO!$A153=11100,DIGITAÇÃO!$B153,DIGITAÇÃO!$A153))</f>
        <v/>
      </c>
      <c r="F152" s="93" t="str">
        <f t="shared" si="6"/>
        <v>R0028635</v>
      </c>
      <c r="G152" s="93">
        <f>DIGITAÇÃO!E153</f>
        <v>0</v>
      </c>
      <c r="H152" s="95">
        <f>IF(DIGITAÇÃO!F153="",DIGITAÇÃO!G153,DIGITAÇÃO!F153*-1)</f>
        <v>0</v>
      </c>
      <c r="I152" s="93" t="str">
        <f>IF(DIGITAÇÃO!I153="","",DIGITAÇÃO!I153)</f>
        <v/>
      </c>
      <c r="J152" s="96" t="e">
        <f t="shared" si="5"/>
        <v>#REF!</v>
      </c>
    </row>
    <row r="153" spans="1:10" x14ac:dyDescent="0.2">
      <c r="A153" s="92" t="str">
        <f>IF(DIGITAÇÃO!$C154="","",DIGITAÇÃO!$C154)</f>
        <v/>
      </c>
      <c r="B153" s="93"/>
      <c r="C153" s="94" t="str">
        <f>IF(DIGITAÇÃO!D154="","",DIGITAÇÃO!D154)</f>
        <v/>
      </c>
      <c r="D153" s="93"/>
      <c r="E153" s="100" t="str">
        <f>IF(DIGITAÇÃO!$A154="","",IF(DIGITAÇÃO!$A154=11100,DIGITAÇÃO!$B154,DIGITAÇÃO!$A154))</f>
        <v/>
      </c>
      <c r="F153" s="93" t="str">
        <f t="shared" si="6"/>
        <v>R0028635</v>
      </c>
      <c r="G153" s="93">
        <f>DIGITAÇÃO!E154</f>
        <v>0</v>
      </c>
      <c r="H153" s="95">
        <f>IF(DIGITAÇÃO!F154="",DIGITAÇÃO!G154,DIGITAÇÃO!F154*-1)</f>
        <v>0</v>
      </c>
      <c r="I153" s="93" t="str">
        <f>IF(DIGITAÇÃO!I154="","",DIGITAÇÃO!I154)</f>
        <v/>
      </c>
      <c r="J153" s="96" t="e">
        <f t="shared" si="5"/>
        <v>#REF!</v>
      </c>
    </row>
    <row r="154" spans="1:10" x14ac:dyDescent="0.2">
      <c r="A154" s="92" t="str">
        <f>IF(DIGITAÇÃO!$C155="","",DIGITAÇÃO!$C155)</f>
        <v/>
      </c>
      <c r="B154" s="93"/>
      <c r="C154" s="94" t="str">
        <f>IF(DIGITAÇÃO!D155="","",DIGITAÇÃO!D155)</f>
        <v/>
      </c>
      <c r="D154" s="93"/>
      <c r="E154" s="100" t="str">
        <f>IF(DIGITAÇÃO!$A155="","",IF(DIGITAÇÃO!$A155=11100,DIGITAÇÃO!$B155,DIGITAÇÃO!$A155))</f>
        <v/>
      </c>
      <c r="F154" s="93" t="str">
        <f t="shared" si="6"/>
        <v>R0028635</v>
      </c>
      <c r="G154" s="93">
        <f>DIGITAÇÃO!E155</f>
        <v>0</v>
      </c>
      <c r="H154" s="95">
        <f>IF(DIGITAÇÃO!F155="",DIGITAÇÃO!G155,DIGITAÇÃO!F155*-1)</f>
        <v>0</v>
      </c>
      <c r="I154" s="93" t="str">
        <f>IF(DIGITAÇÃO!I155="","",DIGITAÇÃO!I155)</f>
        <v/>
      </c>
      <c r="J154" s="96" t="e">
        <f t="shared" si="5"/>
        <v>#REF!</v>
      </c>
    </row>
    <row r="155" spans="1:10" x14ac:dyDescent="0.2">
      <c r="A155" s="92" t="str">
        <f>IF(DIGITAÇÃO!$C156="","",DIGITAÇÃO!$C156)</f>
        <v/>
      </c>
      <c r="B155" s="93"/>
      <c r="C155" s="94" t="str">
        <f>IF(DIGITAÇÃO!D156="","",DIGITAÇÃO!D156)</f>
        <v/>
      </c>
      <c r="D155" s="93"/>
      <c r="E155" s="100" t="str">
        <f>IF(DIGITAÇÃO!$A156="","",IF(DIGITAÇÃO!$A156=11100,DIGITAÇÃO!$B156,DIGITAÇÃO!$A156))</f>
        <v/>
      </c>
      <c r="F155" s="93" t="str">
        <f t="shared" si="6"/>
        <v>R0028635</v>
      </c>
      <c r="G155" s="93">
        <f>DIGITAÇÃO!E156</f>
        <v>0</v>
      </c>
      <c r="H155" s="95">
        <f>IF(DIGITAÇÃO!F156="",DIGITAÇÃO!G156,DIGITAÇÃO!F156*-1)</f>
        <v>0</v>
      </c>
      <c r="I155" s="93" t="str">
        <f>IF(DIGITAÇÃO!I156="","",DIGITAÇÃO!I156)</f>
        <v/>
      </c>
      <c r="J155" s="96" t="e">
        <f t="shared" si="5"/>
        <v>#REF!</v>
      </c>
    </row>
    <row r="156" spans="1:10" x14ac:dyDescent="0.2">
      <c r="A156" s="92" t="str">
        <f>IF(DIGITAÇÃO!$C158="","",DIGITAÇÃO!$C158)</f>
        <v/>
      </c>
      <c r="B156" s="93"/>
      <c r="C156" s="94" t="str">
        <f>IF(DIGITAÇÃO!D158="","",DIGITAÇÃO!D158)</f>
        <v/>
      </c>
      <c r="D156" s="93"/>
      <c r="E156" s="100" t="str">
        <f>IF(DIGITAÇÃO!$A158="","",IF(DIGITAÇÃO!$A158=11100,DIGITAÇÃO!$B158,DIGITAÇÃO!$A158))</f>
        <v/>
      </c>
      <c r="F156" s="93" t="str">
        <f t="shared" si="6"/>
        <v>R0028635</v>
      </c>
      <c r="G156" s="93">
        <f>DIGITAÇÃO!E158</f>
        <v>0</v>
      </c>
      <c r="H156" s="95">
        <f>IF(DIGITAÇÃO!F158="",DIGITAÇÃO!G158,DIGITAÇÃO!F158*-1)</f>
        <v>0</v>
      </c>
      <c r="I156" s="93" t="str">
        <f>IF(DIGITAÇÃO!I158="","",DIGITAÇÃO!I158)</f>
        <v/>
      </c>
      <c r="J156" s="96" t="e">
        <f t="shared" si="5"/>
        <v>#REF!</v>
      </c>
    </row>
    <row r="157" spans="1:10" x14ac:dyDescent="0.2">
      <c r="A157" s="92" t="e">
        <f>IF(DIGITAÇÃO!#REF!="","",DIGITAÇÃO!#REF!)</f>
        <v>#REF!</v>
      </c>
      <c r="B157" s="93"/>
      <c r="C157" s="94" t="e">
        <f>IF(DIGITAÇÃO!#REF!="","",DIGITAÇÃO!#REF!)</f>
        <v>#REF!</v>
      </c>
      <c r="D157" s="93"/>
      <c r="E157" s="100" t="e">
        <f>IF(DIGITAÇÃO!#REF!="","",IF(DIGITAÇÃO!#REF!=11100,DIGITAÇÃO!#REF!,DIGITAÇÃO!#REF!))</f>
        <v>#REF!</v>
      </c>
      <c r="F157" s="93" t="str">
        <f t="shared" si="6"/>
        <v>R0028635</v>
      </c>
      <c r="G157" s="93" t="e">
        <f>DIGITAÇÃO!#REF!</f>
        <v>#REF!</v>
      </c>
      <c r="H157" s="95" t="e">
        <f>IF(DIGITAÇÃO!#REF!="",DIGITAÇÃO!#REF!,DIGITAÇÃO!#REF!*-1)</f>
        <v>#REF!</v>
      </c>
      <c r="I157" s="93" t="e">
        <f>IF(DIGITAÇÃO!#REF!="","",DIGITAÇÃO!#REF!)</f>
        <v>#REF!</v>
      </c>
      <c r="J157" s="96" t="e">
        <f t="shared" si="5"/>
        <v>#REF!</v>
      </c>
    </row>
    <row r="158" spans="1:10" x14ac:dyDescent="0.2">
      <c r="A158" s="92" t="e">
        <f>IF(DIGITAÇÃO!#REF!="","",DIGITAÇÃO!#REF!)</f>
        <v>#REF!</v>
      </c>
      <c r="B158" s="93"/>
      <c r="C158" s="94" t="e">
        <f>IF(DIGITAÇÃO!#REF!="","",DIGITAÇÃO!#REF!)</f>
        <v>#REF!</v>
      </c>
      <c r="D158" s="93"/>
      <c r="E158" s="100" t="e">
        <f>IF(DIGITAÇÃO!#REF!="","",IF(DIGITAÇÃO!#REF!=11100,DIGITAÇÃO!#REF!,DIGITAÇÃO!#REF!))</f>
        <v>#REF!</v>
      </c>
      <c r="F158" s="93" t="str">
        <f t="shared" si="6"/>
        <v>R0028635</v>
      </c>
      <c r="G158" s="93" t="e">
        <f>DIGITAÇÃO!#REF!</f>
        <v>#REF!</v>
      </c>
      <c r="H158" s="95" t="e">
        <f>IF(DIGITAÇÃO!#REF!="",DIGITAÇÃO!#REF!,DIGITAÇÃO!#REF!*-1)</f>
        <v>#REF!</v>
      </c>
      <c r="I158" s="93" t="e">
        <f>IF(DIGITAÇÃO!#REF!="","",DIGITAÇÃO!#REF!)</f>
        <v>#REF!</v>
      </c>
      <c r="J158" s="96" t="e">
        <f t="shared" si="5"/>
        <v>#REF!</v>
      </c>
    </row>
    <row r="159" spans="1:10" x14ac:dyDescent="0.2">
      <c r="A159" s="92" t="str">
        <f>IF(DIGITAÇÃO!$C159="","",DIGITAÇÃO!$C159)</f>
        <v/>
      </c>
      <c r="B159" s="93"/>
      <c r="C159" s="94" t="str">
        <f>IF(DIGITAÇÃO!D159="","",DIGITAÇÃO!D159)</f>
        <v/>
      </c>
      <c r="D159" s="93"/>
      <c r="E159" s="100" t="str">
        <f>IF(DIGITAÇÃO!$A159="","",IF(DIGITAÇÃO!$A159=11100,DIGITAÇÃO!$B159,DIGITAÇÃO!$A159))</f>
        <v/>
      </c>
      <c r="F159" s="93" t="str">
        <f t="shared" si="6"/>
        <v>R0028635</v>
      </c>
      <c r="G159" s="93">
        <f>DIGITAÇÃO!E159</f>
        <v>0</v>
      </c>
      <c r="H159" s="95">
        <f>IF(DIGITAÇÃO!F159="",DIGITAÇÃO!G159,DIGITAÇÃO!F159*-1)</f>
        <v>0</v>
      </c>
      <c r="I159" s="93" t="str">
        <f>IF(DIGITAÇÃO!I159="","",DIGITAÇÃO!I159)</f>
        <v/>
      </c>
      <c r="J159" s="96" t="e">
        <f t="shared" si="5"/>
        <v>#REF!</v>
      </c>
    </row>
    <row r="160" spans="1:10" x14ac:dyDescent="0.2">
      <c r="A160" s="92" t="str">
        <f>IF(DIGITAÇÃO!$C160="","",DIGITAÇÃO!$C160)</f>
        <v/>
      </c>
      <c r="B160" s="93"/>
      <c r="C160" s="94" t="str">
        <f>IF(DIGITAÇÃO!D160="","",DIGITAÇÃO!D160)</f>
        <v/>
      </c>
      <c r="D160" s="93"/>
      <c r="E160" s="100" t="str">
        <f>IF(DIGITAÇÃO!$A160="","",IF(DIGITAÇÃO!$A160=11100,DIGITAÇÃO!$B160,DIGITAÇÃO!$A160))</f>
        <v/>
      </c>
      <c r="F160" s="93" t="str">
        <f t="shared" si="6"/>
        <v>R0028635</v>
      </c>
      <c r="G160" s="93">
        <f>DIGITAÇÃO!E160</f>
        <v>0</v>
      </c>
      <c r="H160" s="95">
        <f>IF(DIGITAÇÃO!F160="",DIGITAÇÃO!G160,DIGITAÇÃO!F160*-1)</f>
        <v>0</v>
      </c>
      <c r="I160" s="93" t="str">
        <f>IF(DIGITAÇÃO!I160="","",DIGITAÇÃO!I160)</f>
        <v/>
      </c>
      <c r="J160" s="96" t="e">
        <f t="shared" si="5"/>
        <v>#REF!</v>
      </c>
    </row>
    <row r="161" spans="1:10" x14ac:dyDescent="0.2">
      <c r="A161" s="92" t="str">
        <f>IF(DIGITAÇÃO!$C161="","",DIGITAÇÃO!$C161)</f>
        <v/>
      </c>
      <c r="B161" s="93"/>
      <c r="C161" s="94" t="str">
        <f>IF(DIGITAÇÃO!D161="","",DIGITAÇÃO!D161)</f>
        <v/>
      </c>
      <c r="D161" s="93"/>
      <c r="E161" s="100" t="str">
        <f>IF(DIGITAÇÃO!$A161="","",IF(DIGITAÇÃO!$A161=11100,DIGITAÇÃO!$B161,DIGITAÇÃO!$A161))</f>
        <v/>
      </c>
      <c r="F161" s="93" t="str">
        <f t="shared" si="6"/>
        <v>R0028635</v>
      </c>
      <c r="G161" s="93">
        <f>DIGITAÇÃO!E161</f>
        <v>0</v>
      </c>
      <c r="H161" s="95">
        <f>IF(DIGITAÇÃO!F161="",DIGITAÇÃO!G161,DIGITAÇÃO!F161*-1)</f>
        <v>0</v>
      </c>
      <c r="I161" s="93" t="str">
        <f>IF(DIGITAÇÃO!I161="","",DIGITAÇÃO!I161)</f>
        <v/>
      </c>
      <c r="J161" s="96" t="e">
        <f t="shared" si="5"/>
        <v>#REF!</v>
      </c>
    </row>
    <row r="162" spans="1:10" x14ac:dyDescent="0.2">
      <c r="A162" s="92" t="str">
        <f>IF(DIGITAÇÃO!$C162="","",DIGITAÇÃO!$C162)</f>
        <v/>
      </c>
      <c r="B162" s="93"/>
      <c r="C162" s="94" t="str">
        <f>IF(DIGITAÇÃO!D162="","",DIGITAÇÃO!D162)</f>
        <v/>
      </c>
      <c r="D162" s="93"/>
      <c r="E162" s="100" t="str">
        <f>IF(DIGITAÇÃO!$A162="","",IF(DIGITAÇÃO!$A162=11100,DIGITAÇÃO!$B162,DIGITAÇÃO!$A162))</f>
        <v/>
      </c>
      <c r="F162" s="93" t="str">
        <f t="shared" si="6"/>
        <v>R0028635</v>
      </c>
      <c r="G162" s="93">
        <f>DIGITAÇÃO!E162</f>
        <v>0</v>
      </c>
      <c r="H162" s="95">
        <f>IF(DIGITAÇÃO!F162="",DIGITAÇÃO!G162,DIGITAÇÃO!F162*-1)</f>
        <v>0</v>
      </c>
      <c r="I162" s="93" t="str">
        <f>IF(DIGITAÇÃO!I162="","",DIGITAÇÃO!I162)</f>
        <v/>
      </c>
      <c r="J162" s="96" t="e">
        <f t="shared" si="5"/>
        <v>#REF!</v>
      </c>
    </row>
    <row r="163" spans="1:10" x14ac:dyDescent="0.2">
      <c r="A163" s="92" t="str">
        <f>IF(DIGITAÇÃO!$C163="","",DIGITAÇÃO!$C163)</f>
        <v/>
      </c>
      <c r="B163" s="93"/>
      <c r="C163" s="94" t="str">
        <f>IF(DIGITAÇÃO!D163="","",DIGITAÇÃO!D163)</f>
        <v/>
      </c>
      <c r="D163" s="93"/>
      <c r="E163" s="100" t="str">
        <f>IF(DIGITAÇÃO!$A163="","",IF(DIGITAÇÃO!$A163=11100,DIGITAÇÃO!$B163,DIGITAÇÃO!$A163))</f>
        <v>Assinatura do Gestor</v>
      </c>
      <c r="F163" s="93" t="str">
        <f t="shared" si="6"/>
        <v>R0028635</v>
      </c>
      <c r="G163" s="93">
        <f>DIGITAÇÃO!E163</f>
        <v>0</v>
      </c>
      <c r="H163" s="95">
        <f>IF(DIGITAÇÃO!F163="",DIGITAÇÃO!G163,DIGITAÇÃO!F163*-1)</f>
        <v>0</v>
      </c>
      <c r="I163" s="93" t="str">
        <f>IF(DIGITAÇÃO!I163="","",DIGITAÇÃO!I163)</f>
        <v/>
      </c>
      <c r="J163" s="96" t="e">
        <f t="shared" si="5"/>
        <v>#REF!</v>
      </c>
    </row>
    <row r="164" spans="1:10" x14ac:dyDescent="0.2">
      <c r="A164" s="92" t="str">
        <f>IF(DIGITAÇÃO!$C166="","",DIGITAÇÃO!$C166)</f>
        <v/>
      </c>
      <c r="B164" s="93"/>
      <c r="C164" s="94" t="str">
        <f>IF(DIGITAÇÃO!D166="","",DIGITAÇÃO!D166)</f>
        <v/>
      </c>
      <c r="D164" s="93"/>
      <c r="E164" s="100" t="str">
        <f>IF(DIGITAÇÃO!$A166="","",IF(DIGITAÇÃO!$A166=11100,DIGITAÇÃO!$B166,DIGITAÇÃO!$A166))</f>
        <v xml:space="preserve">   ALDEIAS INFANTIS SOS BRASIL</v>
      </c>
      <c r="F164" s="93" t="str">
        <f t="shared" si="6"/>
        <v>R0028635</v>
      </c>
      <c r="G164" s="93">
        <f>DIGITAÇÃO!E166</f>
        <v>0</v>
      </c>
      <c r="H164" s="95">
        <f>IF(DIGITAÇÃO!F166="",DIGITAÇÃO!G166,DIGITAÇÃO!F166*-1)</f>
        <v>0</v>
      </c>
      <c r="I164" s="93" t="str">
        <f>IF(DIGITAÇÃO!I166="","",DIGITAÇÃO!I166)</f>
        <v>PLAN Nº3/3</v>
      </c>
      <c r="J164" s="96" t="e">
        <f t="shared" si="5"/>
        <v>#REF!</v>
      </c>
    </row>
    <row r="165" spans="1:10" x14ac:dyDescent="0.2">
      <c r="A165" s="92" t="str">
        <f>IF(DIGITAÇÃO!$C167="","",DIGITAÇÃO!$C167)</f>
        <v/>
      </c>
      <c r="B165" s="93"/>
      <c r="C165" s="94" t="str">
        <f>IF(DIGITAÇÃO!D167="","",DIGITAÇÃO!D167)</f>
        <v/>
      </c>
      <c r="D165" s="93"/>
      <c r="E165" s="100" t="str">
        <f>IF(DIGITAÇÃO!$A167="","",IF(DIGITAÇÃO!$A167=11100,DIGITAÇÃO!$B167,DIGITAÇÃO!$A167))</f>
        <v/>
      </c>
      <c r="F165" s="93" t="str">
        <f t="shared" si="6"/>
        <v>R0028635</v>
      </c>
      <c r="G165" s="93">
        <f>DIGITAÇÃO!E167</f>
        <v>0</v>
      </c>
      <c r="H165" s="95">
        <f>IF(DIGITAÇÃO!F167="",DIGITAÇÃO!G167,DIGITAÇÃO!F167*-1)</f>
        <v>0</v>
      </c>
      <c r="I165" s="93" t="str">
        <f>IF(DIGITAÇÃO!I167="","",DIGITAÇÃO!I167)</f>
        <v/>
      </c>
      <c r="J165" s="96" t="e">
        <f t="shared" si="5"/>
        <v>#REF!</v>
      </c>
    </row>
    <row r="166" spans="1:10" x14ac:dyDescent="0.2">
      <c r="A166" s="92" t="str">
        <f>IF(DIGITAÇÃO!$C168="","",DIGITAÇÃO!$C168)</f>
        <v/>
      </c>
      <c r="B166" s="93"/>
      <c r="C166" s="94" t="str">
        <f>IF(DIGITAÇÃO!D168="","",DIGITAÇÃO!D168)</f>
        <v/>
      </c>
      <c r="D166" s="93"/>
      <c r="E166" s="100" t="str">
        <f>IF(DIGITAÇÃO!$A168="","",IF(DIGITAÇÃO!$A168=11100,DIGITAÇÃO!$B168,DIGITAÇÃO!$A168))</f>
        <v/>
      </c>
      <c r="F166" s="93" t="str">
        <f t="shared" si="6"/>
        <v>R0028635</v>
      </c>
      <c r="G166" s="93" t="str">
        <f>DIGITAÇÃO!E168</f>
        <v xml:space="preserve">       CONTROLE DO MOVIMENTO BANCÁRIO DIÁRIO</v>
      </c>
      <c r="H166" s="95">
        <f>IF(DIGITAÇÃO!F168="",DIGITAÇÃO!G168,DIGITAÇÃO!F168*-1)</f>
        <v>0</v>
      </c>
      <c r="I166" s="93" t="str">
        <f>IF(DIGITAÇÃO!I168="","",DIGITAÇÃO!I168)</f>
        <v/>
      </c>
      <c r="J166" s="96" t="e">
        <f t="shared" si="5"/>
        <v>#REF!</v>
      </c>
    </row>
    <row r="167" spans="1:10" x14ac:dyDescent="0.2">
      <c r="A167" s="92" t="str">
        <f>IF(DIGITAÇÃO!$C169="","",DIGITAÇÃO!$C169)</f>
        <v/>
      </c>
      <c r="B167" s="93"/>
      <c r="C167" s="94" t="str">
        <f>IF(DIGITAÇÃO!D169="","",DIGITAÇÃO!D169)</f>
        <v/>
      </c>
      <c r="D167" s="93"/>
      <c r="E167" s="100" t="str">
        <f>IF(DIGITAÇÃO!$A169="","",IF(DIGITAÇÃO!$A169=11100,DIGITAÇÃO!$B169,DIGITAÇÃO!$A169))</f>
        <v/>
      </c>
      <c r="F167" s="93" t="str">
        <f t="shared" si="6"/>
        <v>R0028635</v>
      </c>
      <c r="G167" s="93" t="str">
        <f>DIGITAÇÃO!E169</f>
        <v xml:space="preserve">                     EM CONTA CORRENTE</v>
      </c>
      <c r="H167" s="95">
        <f>IF(DIGITAÇÃO!F169="",DIGITAÇÃO!G169,DIGITAÇÃO!F169*-1)</f>
        <v>0</v>
      </c>
      <c r="I167" s="93" t="str">
        <f>IF(DIGITAÇÃO!I169="","",DIGITAÇÃO!I169)</f>
        <v/>
      </c>
      <c r="J167" s="96" t="e">
        <f t="shared" si="5"/>
        <v>#REF!</v>
      </c>
    </row>
    <row r="168" spans="1:10" x14ac:dyDescent="0.2">
      <c r="A168" s="92" t="str">
        <f>IF(DIGITAÇÃO!$C170="","",DIGITAÇÃO!$C170)</f>
        <v/>
      </c>
      <c r="B168" s="93"/>
      <c r="C168" s="94" t="str">
        <f>IF(DIGITAÇÃO!D170="","",DIGITAÇÃO!D170)</f>
        <v/>
      </c>
      <c r="D168" s="93"/>
      <c r="E168" s="100" t="str">
        <f>IF(DIGITAÇÃO!$A170="","",IF(DIGITAÇÃO!$A170=11100,DIGITAÇÃO!$B170,DIGITAÇÃO!$A170))</f>
        <v/>
      </c>
      <c r="F168" s="93" t="str">
        <f t="shared" si="6"/>
        <v>R0028635</v>
      </c>
      <c r="G168" s="93">
        <f>DIGITAÇÃO!E170</f>
        <v>0</v>
      </c>
      <c r="H168" s="95">
        <f>IF(DIGITAÇÃO!F170="",DIGITAÇÃO!G170,DIGITAÇÃO!F170*-1)</f>
        <v>0</v>
      </c>
      <c r="I168" s="93" t="str">
        <f>IF(DIGITAÇÃO!I170="","",DIGITAÇÃO!I170)</f>
        <v/>
      </c>
      <c r="J168" s="96" t="e">
        <f t="shared" si="5"/>
        <v>#REF!</v>
      </c>
    </row>
    <row r="169" spans="1:10" x14ac:dyDescent="0.2">
      <c r="A169" s="92" t="str">
        <f>IF(DIGITAÇÃO!$C171="","",DIGITAÇÃO!$C171)</f>
        <v>FOZ/PR</v>
      </c>
      <c r="B169" s="93"/>
      <c r="C169" s="94" t="str">
        <f>IF(DIGITAÇÃO!D171="","",DIGITAÇÃO!D171)</f>
        <v/>
      </c>
      <c r="D169" s="93"/>
      <c r="E169" s="100" t="str">
        <f>IF(DIGITAÇÃO!$A171="","",IF(DIGITAÇÃO!$A171=11100,DIGITAÇÃO!$B171,DIGITAÇÃO!$A171))</f>
        <v>UNIDADE:</v>
      </c>
      <c r="F169" s="93" t="str">
        <f t="shared" si="6"/>
        <v>R0028635</v>
      </c>
      <c r="G169" s="93">
        <f>DIGITAÇÃO!E171</f>
        <v>0</v>
      </c>
      <c r="H169" s="95">
        <f>IF(DIGITAÇÃO!F171="",DIGITAÇÃO!G171,DIGITAÇÃO!F171*-1)</f>
        <v>0</v>
      </c>
      <c r="I169" s="93" t="str">
        <f>IF(DIGITAÇÃO!I171="","",DIGITAÇÃO!I171)</f>
        <v/>
      </c>
      <c r="J169" s="96" t="e">
        <f t="shared" si="5"/>
        <v>#REF!</v>
      </c>
    </row>
    <row r="170" spans="1:10" x14ac:dyDescent="0.2">
      <c r="A170" s="92" t="str">
        <f>IF(DIGITAÇÃO!$C172="","",DIGITAÇÃO!$C172)</f>
        <v>ALDEIAS</v>
      </c>
      <c r="B170" s="93"/>
      <c r="C170" s="94" t="str">
        <f>IF(DIGITAÇÃO!D172="","",DIGITAÇÃO!D172)</f>
        <v/>
      </c>
      <c r="D170" s="93"/>
      <c r="E170" s="100" t="str">
        <f>IF(DIGITAÇÃO!$A172="","",IF(DIGITAÇÃO!$A172=11100,DIGITAÇÃO!$B172,DIGITAÇÃO!$A172))</f>
        <v>Projeto:</v>
      </c>
      <c r="F170" s="93" t="str">
        <f t="shared" si="6"/>
        <v>R0028635</v>
      </c>
      <c r="G170" s="93">
        <f>DIGITAÇÃO!E172</f>
        <v>0</v>
      </c>
      <c r="H170" s="95" t="e">
        <f>IF(DIGITAÇÃO!F172="",DIGITAÇÃO!G172,DIGITAÇÃO!F172*-1)</f>
        <v>#VALUE!</v>
      </c>
      <c r="I170" s="93" t="str">
        <f>IF(DIGITAÇÃO!I172="","",DIGITAÇÃO!I172)</f>
        <v/>
      </c>
      <c r="J170" s="96" t="e">
        <f t="shared" si="5"/>
        <v>#REF!</v>
      </c>
    </row>
    <row r="171" spans="1:10" x14ac:dyDescent="0.2">
      <c r="A171" s="92" t="str">
        <f>IF(DIGITAÇÃO!$C173="","",DIGITAÇÃO!$C173)</f>
        <v>R0028635</v>
      </c>
      <c r="B171" s="93"/>
      <c r="C171" s="94" t="str">
        <f>IF(DIGITAÇÃO!D173="","",DIGITAÇÃO!D173)</f>
        <v/>
      </c>
      <c r="D171" s="93"/>
      <c r="E171" s="100" t="str">
        <f>IF(DIGITAÇÃO!$A173="","",IF(DIGITAÇÃO!$A173=11100,DIGITAÇÃO!$B173,DIGITAÇÃO!$A173))</f>
        <v>Facility Code</v>
      </c>
      <c r="F171" s="93" t="str">
        <f t="shared" si="6"/>
        <v>R0028635</v>
      </c>
      <c r="G171" s="93">
        <f>DIGITAÇÃO!E173</f>
        <v>0</v>
      </c>
      <c r="H171" s="95" t="e">
        <f>IF(DIGITAÇÃO!F173="",DIGITAÇÃO!G173,DIGITAÇÃO!F173*-1)</f>
        <v>#VALUE!</v>
      </c>
      <c r="I171" s="93" t="str">
        <f>IF(DIGITAÇÃO!I173="","",DIGITAÇÃO!I173)</f>
        <v/>
      </c>
      <c r="J171" s="96" t="e">
        <f t="shared" si="5"/>
        <v>#REF!</v>
      </c>
    </row>
    <row r="172" spans="1:10" x14ac:dyDescent="0.2">
      <c r="A172" s="92" t="str">
        <f>IF(DIGITAÇÃO!$C174="","",DIGITAÇÃO!$C174)</f>
        <v>004/14-SMAS PMFI</v>
      </c>
      <c r="B172" s="93"/>
      <c r="C172" s="94" t="str">
        <f>IF(DIGITAÇÃO!D174="","",DIGITAÇÃO!D174)</f>
        <v/>
      </c>
      <c r="D172" s="93"/>
      <c r="E172" s="100" t="str">
        <f>IF(DIGITAÇÃO!$A174="","",IF(DIGITAÇÃO!$A174=11100,DIGITAÇÃO!$B174,DIGITAÇÃO!$A174))</f>
        <v>Convênio:</v>
      </c>
      <c r="F172" s="93" t="str">
        <f t="shared" si="6"/>
        <v>R0028635</v>
      </c>
      <c r="G172" s="93">
        <f>DIGITAÇÃO!E174</f>
        <v>0</v>
      </c>
      <c r="H172" s="95" t="e">
        <f>IF(DIGITAÇÃO!F174="",DIGITAÇÃO!G174,DIGITAÇÃO!F174*-1)</f>
        <v>#VALUE!</v>
      </c>
      <c r="I172" s="93" t="str">
        <f>IF(DIGITAÇÃO!I174="","",DIGITAÇÃO!I174)</f>
        <v/>
      </c>
      <c r="J172" s="96" t="e">
        <f t="shared" si="5"/>
        <v>#REF!</v>
      </c>
    </row>
    <row r="173" spans="1:10" x14ac:dyDescent="0.2">
      <c r="A173" s="92" t="str">
        <f>IF(DIGITAÇÃO!$C175="","",DIGITAÇÃO!$C175)</f>
        <v>CV FOZ 2</v>
      </c>
      <c r="B173" s="93"/>
      <c r="C173" s="94" t="str">
        <f>IF(DIGITAÇÃO!D175="","",DIGITAÇÃO!D175)</f>
        <v/>
      </c>
      <c r="D173" s="93"/>
      <c r="E173" s="100" t="str">
        <f>IF(DIGITAÇÃO!$A175="","",IF(DIGITAÇÃO!$A175=11100,DIGITAÇÃO!$B175,DIGITAÇÃO!$A175))</f>
        <v>Cód. auditoría</v>
      </c>
      <c r="F173" s="93" t="str">
        <f t="shared" si="6"/>
        <v>R0028635</v>
      </c>
      <c r="G173" s="93">
        <f>DIGITAÇÃO!E175</f>
        <v>0</v>
      </c>
      <c r="H173" s="95" t="e">
        <f>IF(DIGITAÇÃO!F175="",DIGITAÇÃO!G175,DIGITAÇÃO!F175*-1)</f>
        <v>#VALUE!</v>
      </c>
      <c r="I173" s="93" t="str">
        <f>IF(DIGITAÇÃO!I175="","",DIGITAÇÃO!I175)</f>
        <v/>
      </c>
      <c r="J173" s="96" t="e">
        <f t="shared" si="5"/>
        <v>#REF!</v>
      </c>
    </row>
    <row r="174" spans="1:10" x14ac:dyDescent="0.2">
      <c r="A174" s="92" t="str">
        <f>IF(DIGITAÇÃO!$C176="","",DIGITAÇÃO!$C176)</f>
        <v>DATA:</v>
      </c>
      <c r="B174" s="93"/>
      <c r="C174" s="94" t="str">
        <f>IF(DIGITAÇÃO!D176="","",DIGITAÇÃO!D176)</f>
        <v>NºReq</v>
      </c>
      <c r="D174" s="93"/>
      <c r="E174" s="100" t="str">
        <f>IF(DIGITAÇÃO!$A176="","",IF(DIGITAÇÃO!$A176=11100,DIGITAÇÃO!$B176,DIGITAÇÃO!$A176))</f>
        <v>DÉBITO</v>
      </c>
      <c r="F174" s="93" t="str">
        <f t="shared" si="6"/>
        <v>R0028635</v>
      </c>
      <c r="G174" s="93" t="str">
        <f>DIGITAÇÃO!E176</f>
        <v>HISTÓRICO (máximo 49 caracteres):</v>
      </c>
      <c r="H174" s="95" t="e">
        <f>IF(DIGITAÇÃO!F176="",DIGITAÇÃO!G176,DIGITAÇÃO!F176*-1)</f>
        <v>#VALUE!</v>
      </c>
      <c r="I174" s="93" t="str">
        <f>IF(DIGITAÇÃO!I176="","",DIGITAÇÃO!I176)</f>
        <v>CONVÊNIO - CÓD AUD</v>
      </c>
      <c r="J174" s="96" t="e">
        <f t="shared" si="5"/>
        <v>#REF!</v>
      </c>
    </row>
    <row r="175" spans="1:10" x14ac:dyDescent="0.2">
      <c r="A175" s="92" t="str">
        <f>IF(DIGITAÇÃO!$C177="","",DIGITAÇÃO!$C177)</f>
        <v/>
      </c>
      <c r="B175" s="93"/>
      <c r="C175" s="94" t="str">
        <f>IF(DIGITAÇÃO!D177="","",DIGITAÇÃO!D177)</f>
        <v/>
      </c>
      <c r="D175" s="93"/>
      <c r="E175" s="100" t="str">
        <f>IF(DIGITAÇÃO!$A177="","",IF(DIGITAÇÃO!$A177=11100,DIGITAÇÃO!$B177,DIGITAÇÃO!$A177))</f>
        <v/>
      </c>
      <c r="F175" s="93" t="str">
        <f t="shared" si="6"/>
        <v>R0028635</v>
      </c>
      <c r="G175" s="93" t="str">
        <f>DIGITAÇÃO!E177</f>
        <v>SALDO ANTERIOR</v>
      </c>
      <c r="H175" s="95">
        <f>IF(DIGITAÇÃO!F177="",DIGITAÇÃO!G177,DIGITAÇÃO!F177*-1)</f>
        <v>0</v>
      </c>
      <c r="I175" s="93" t="str">
        <f>IF(DIGITAÇÃO!I177="","",DIGITAÇÃO!I177)</f>
        <v/>
      </c>
      <c r="J175" s="96" t="e">
        <f t="shared" si="5"/>
        <v>#REF!</v>
      </c>
    </row>
    <row r="176" spans="1:10" x14ac:dyDescent="0.2">
      <c r="A176" s="92" t="str">
        <f>IF(DIGITAÇÃO!$C178="","",DIGITAÇÃO!$C178)</f>
        <v/>
      </c>
      <c r="B176" s="93"/>
      <c r="C176" s="94" t="str">
        <f>IF(DIGITAÇÃO!D178="","",DIGITAÇÃO!D178)</f>
        <v/>
      </c>
      <c r="D176" s="93"/>
      <c r="E176" s="100" t="str">
        <f>IF(DIGITAÇÃO!$A178="","",IF(DIGITAÇÃO!$A178=11100,DIGITAÇÃO!$B178,DIGITAÇÃO!$A178))</f>
        <v/>
      </c>
      <c r="F176" s="93" t="str">
        <f t="shared" si="6"/>
        <v>R0028635</v>
      </c>
      <c r="G176" s="93">
        <f>DIGITAÇÃO!E178</f>
        <v>0</v>
      </c>
      <c r="H176" s="95">
        <f>IF(DIGITAÇÃO!F178="",DIGITAÇÃO!G178,DIGITAÇÃO!F178*-1)</f>
        <v>0</v>
      </c>
      <c r="I176" s="93" t="str">
        <f>IF(DIGITAÇÃO!I178="","",DIGITAÇÃO!I178)</f>
        <v/>
      </c>
      <c r="J176" s="96" t="e">
        <f t="shared" si="5"/>
        <v>#REF!</v>
      </c>
    </row>
    <row r="177" spans="1:10" x14ac:dyDescent="0.2">
      <c r="A177" s="92" t="str">
        <f>IF(DIGITAÇÃO!$C179="","",DIGITAÇÃO!$C179)</f>
        <v/>
      </c>
      <c r="B177" s="93"/>
      <c r="C177" s="94" t="str">
        <f>IF(DIGITAÇÃO!D179="","",DIGITAÇÃO!D179)</f>
        <v/>
      </c>
      <c r="D177" s="93"/>
      <c r="E177" s="100" t="str">
        <f>IF(DIGITAÇÃO!$A179="","",IF(DIGITAÇÃO!$A179=11100,DIGITAÇÃO!$B179,DIGITAÇÃO!$A179))</f>
        <v/>
      </c>
      <c r="F177" s="93" t="str">
        <f t="shared" si="6"/>
        <v>R0028635</v>
      </c>
      <c r="G177" s="93">
        <f>DIGITAÇÃO!E179</f>
        <v>0</v>
      </c>
      <c r="H177" s="95">
        <f>IF(DIGITAÇÃO!F179="",DIGITAÇÃO!G179,DIGITAÇÃO!F179*-1)</f>
        <v>0</v>
      </c>
      <c r="I177" s="93" t="str">
        <f>IF(DIGITAÇÃO!I179="","",DIGITAÇÃO!I179)</f>
        <v/>
      </c>
      <c r="J177" s="96" t="e">
        <f t="shared" si="5"/>
        <v>#REF!</v>
      </c>
    </row>
    <row r="178" spans="1:10" x14ac:dyDescent="0.2">
      <c r="A178" s="92" t="str">
        <f>IF(DIGITAÇÃO!$C180="","",DIGITAÇÃO!$C180)</f>
        <v/>
      </c>
      <c r="B178" s="93"/>
      <c r="C178" s="94" t="str">
        <f>IF(DIGITAÇÃO!D180="","",DIGITAÇÃO!D180)</f>
        <v/>
      </c>
      <c r="D178" s="93"/>
      <c r="E178" s="100" t="str">
        <f>IF(DIGITAÇÃO!$A180="","",IF(DIGITAÇÃO!$A180=11100,DIGITAÇÃO!$B180,DIGITAÇÃO!$A180))</f>
        <v/>
      </c>
      <c r="F178" s="93" t="str">
        <f t="shared" si="6"/>
        <v>R0028635</v>
      </c>
      <c r="G178" s="93">
        <f>DIGITAÇÃO!E180</f>
        <v>0</v>
      </c>
      <c r="H178" s="95">
        <f>IF(DIGITAÇÃO!F180="",DIGITAÇÃO!G180,DIGITAÇÃO!F180*-1)</f>
        <v>0</v>
      </c>
      <c r="I178" s="93" t="str">
        <f>IF(DIGITAÇÃO!I180="","",DIGITAÇÃO!I180)</f>
        <v/>
      </c>
      <c r="J178" s="96" t="e">
        <f t="shared" si="5"/>
        <v>#REF!</v>
      </c>
    </row>
    <row r="179" spans="1:10" x14ac:dyDescent="0.2">
      <c r="A179" s="92" t="str">
        <f>IF(DIGITAÇÃO!$C181="","",DIGITAÇÃO!$C181)</f>
        <v/>
      </c>
      <c r="B179" s="93"/>
      <c r="C179" s="94" t="str">
        <f>IF(DIGITAÇÃO!D181="","",DIGITAÇÃO!D181)</f>
        <v/>
      </c>
      <c r="D179" s="93"/>
      <c r="E179" s="100" t="str">
        <f>IF(DIGITAÇÃO!$A181="","",IF(DIGITAÇÃO!$A181=11100,DIGITAÇÃO!$B181,DIGITAÇÃO!$A181))</f>
        <v/>
      </c>
      <c r="F179" s="93" t="str">
        <f t="shared" si="6"/>
        <v>R0028635</v>
      </c>
      <c r="G179" s="93">
        <f>DIGITAÇÃO!E181</f>
        <v>0</v>
      </c>
      <c r="H179" s="95">
        <f>IF(DIGITAÇÃO!F181="",DIGITAÇÃO!G181,DIGITAÇÃO!F181*-1)</f>
        <v>0</v>
      </c>
      <c r="I179" s="93" t="str">
        <f>IF(DIGITAÇÃO!I181="","",DIGITAÇÃO!I181)</f>
        <v/>
      </c>
      <c r="J179" s="96" t="e">
        <f t="shared" si="5"/>
        <v>#REF!</v>
      </c>
    </row>
    <row r="180" spans="1:10" x14ac:dyDescent="0.2">
      <c r="A180" s="92" t="str">
        <f>IF(DIGITAÇÃO!$C182="","",DIGITAÇÃO!$C182)</f>
        <v/>
      </c>
      <c r="B180" s="93"/>
      <c r="C180" s="94" t="str">
        <f>IF(DIGITAÇÃO!D182="","",DIGITAÇÃO!D182)</f>
        <v/>
      </c>
      <c r="D180" s="93"/>
      <c r="E180" s="100" t="str">
        <f>IF(DIGITAÇÃO!$A182="","",IF(DIGITAÇÃO!$A182=11100,DIGITAÇÃO!$B182,DIGITAÇÃO!$A182))</f>
        <v/>
      </c>
      <c r="F180" s="93" t="str">
        <f t="shared" si="6"/>
        <v>R0028635</v>
      </c>
      <c r="G180" s="93">
        <f>DIGITAÇÃO!E182</f>
        <v>0</v>
      </c>
      <c r="H180" s="95">
        <f>IF(DIGITAÇÃO!F182="",DIGITAÇÃO!G182,DIGITAÇÃO!F182*-1)</f>
        <v>0</v>
      </c>
      <c r="I180" s="93" t="str">
        <f>IF(DIGITAÇÃO!I182="","",DIGITAÇÃO!I182)</f>
        <v/>
      </c>
      <c r="J180" s="96" t="e">
        <f t="shared" si="5"/>
        <v>#REF!</v>
      </c>
    </row>
    <row r="181" spans="1:10" x14ac:dyDescent="0.2">
      <c r="A181" s="92" t="str">
        <f>IF(DIGITAÇÃO!$C183="","",DIGITAÇÃO!$C183)</f>
        <v/>
      </c>
      <c r="B181" s="93"/>
      <c r="C181" s="94" t="str">
        <f>IF(DIGITAÇÃO!D183="","",DIGITAÇÃO!D183)</f>
        <v/>
      </c>
      <c r="D181" s="93"/>
      <c r="E181" s="100" t="str">
        <f>IF(DIGITAÇÃO!$A183="","",IF(DIGITAÇÃO!$A183=11100,DIGITAÇÃO!$B183,DIGITAÇÃO!$A183))</f>
        <v/>
      </c>
      <c r="F181" s="93" t="str">
        <f t="shared" si="6"/>
        <v>R0028635</v>
      </c>
      <c r="G181" s="93">
        <f>DIGITAÇÃO!E183</f>
        <v>0</v>
      </c>
      <c r="H181" s="95">
        <f>IF(DIGITAÇÃO!F183="",DIGITAÇÃO!G183,DIGITAÇÃO!F183*-1)</f>
        <v>0</v>
      </c>
      <c r="I181" s="93" t="str">
        <f>IF(DIGITAÇÃO!I183="","",DIGITAÇÃO!I183)</f>
        <v/>
      </c>
      <c r="J181" s="96" t="e">
        <f t="shared" si="5"/>
        <v>#REF!</v>
      </c>
    </row>
  </sheetData>
  <sheetProtection password="AD3D" sheet="1" objects="1" scenarios="1"/>
  <mergeCells count="10">
    <mergeCell ref="A4:B4"/>
    <mergeCell ref="F4:G4"/>
    <mergeCell ref="A5:B5"/>
    <mergeCell ref="F5:G5"/>
    <mergeCell ref="A1:B1"/>
    <mergeCell ref="F1:G1"/>
    <mergeCell ref="A2:B2"/>
    <mergeCell ref="F2:G2"/>
    <mergeCell ref="A3:B3"/>
    <mergeCell ref="F3:G3"/>
  </mergeCells>
  <pageMargins left="0.25" right="0.25" top="0.75" bottom="0.75" header="0.3" footer="0.3"/>
  <pageSetup paperSize="9" scale="7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workbookViewId="0">
      <selection activeCell="T15" sqref="T15"/>
    </sheetView>
  </sheetViews>
  <sheetFormatPr defaultRowHeight="12.75" x14ac:dyDescent="0.2"/>
  <cols>
    <col min="1" max="1" width="2.5703125" style="280" customWidth="1"/>
    <col min="2" max="2" width="16.140625" style="280" customWidth="1"/>
    <col min="3" max="3" width="13" style="298" customWidth="1"/>
    <col min="4" max="4" width="13.85546875" style="280" customWidth="1"/>
    <col min="5" max="5" width="13.5703125" style="280" customWidth="1"/>
    <col min="6" max="6" width="10.140625" style="298" hidden="1" customWidth="1"/>
    <col min="7" max="10" width="13.85546875" style="298" hidden="1" customWidth="1"/>
    <col min="11" max="11" width="12.28515625" style="298" hidden="1" customWidth="1"/>
    <col min="12" max="12" width="12.85546875" style="298" hidden="1" customWidth="1"/>
    <col min="13" max="13" width="12.85546875" style="280" customWidth="1"/>
    <col min="14" max="14" width="9.140625" style="280"/>
    <col min="15" max="16" width="15.5703125" style="280" customWidth="1"/>
    <col min="17" max="17" width="32" style="298" customWidth="1"/>
    <col min="18" max="18" width="12.7109375" style="298" customWidth="1"/>
    <col min="19" max="19" width="11.140625" style="280" customWidth="1"/>
    <col min="20" max="16384" width="9.140625" style="280"/>
  </cols>
  <sheetData>
    <row r="1" spans="2:18" ht="20.100000000000001" customHeight="1" x14ac:dyDescent="0.2"/>
    <row r="2" spans="2:18" ht="20.100000000000001" customHeight="1" x14ac:dyDescent="0.2"/>
    <row r="3" spans="2:18" ht="20.100000000000001" customHeight="1" x14ac:dyDescent="0.2">
      <c r="B3" s="915" t="s">
        <v>546</v>
      </c>
      <c r="C3" s="915"/>
      <c r="D3" s="915"/>
      <c r="E3" s="915"/>
      <c r="F3" s="915"/>
      <c r="G3" s="915"/>
      <c r="H3" s="915"/>
      <c r="I3" s="915"/>
      <c r="J3" s="915"/>
      <c r="K3" s="915"/>
      <c r="L3" s="915"/>
      <c r="M3" s="915"/>
    </row>
    <row r="4" spans="2:18" ht="23.25" customHeight="1" x14ac:dyDescent="0.2">
      <c r="B4" s="302" t="s">
        <v>129</v>
      </c>
      <c r="C4" s="311" t="s">
        <v>128</v>
      </c>
      <c r="D4" s="311" t="s">
        <v>127</v>
      </c>
      <c r="E4" s="311" t="s">
        <v>123</v>
      </c>
      <c r="F4" s="311" t="s">
        <v>126</v>
      </c>
      <c r="G4" s="311" t="s">
        <v>125</v>
      </c>
      <c r="H4" s="311" t="s">
        <v>468</v>
      </c>
      <c r="I4" s="311"/>
      <c r="J4" s="311"/>
      <c r="K4" s="304" t="s">
        <v>131</v>
      </c>
      <c r="L4" s="311" t="s">
        <v>130</v>
      </c>
      <c r="M4" s="311" t="s">
        <v>122</v>
      </c>
      <c r="O4" s="446" t="s">
        <v>139</v>
      </c>
      <c r="P4" s="447" t="s">
        <v>106</v>
      </c>
      <c r="Q4" s="445" t="s">
        <v>180</v>
      </c>
      <c r="R4" s="448" t="s">
        <v>143</v>
      </c>
    </row>
    <row r="5" spans="2:18" ht="20.100000000000001" customHeight="1" x14ac:dyDescent="0.2">
      <c r="B5" s="302">
        <v>15062</v>
      </c>
      <c r="C5" s="308">
        <v>150.21</v>
      </c>
      <c r="D5" s="308"/>
      <c r="E5" s="308"/>
      <c r="F5" s="308"/>
      <c r="G5" s="308"/>
      <c r="H5" s="308"/>
      <c r="I5" s="308"/>
      <c r="J5" s="308"/>
      <c r="K5" s="308"/>
      <c r="L5" s="309">
        <v>11.8</v>
      </c>
      <c r="M5" s="308">
        <f>C5+D5+E5+F5</f>
        <v>150.21</v>
      </c>
      <c r="O5" s="302">
        <v>27903</v>
      </c>
      <c r="P5" s="522">
        <v>42025</v>
      </c>
      <c r="Q5" s="298" t="s">
        <v>227</v>
      </c>
      <c r="R5" s="280">
        <v>937.99</v>
      </c>
    </row>
    <row r="6" spans="2:18" ht="20.100000000000001" customHeight="1" x14ac:dyDescent="0.2">
      <c r="B6" s="302">
        <v>15063</v>
      </c>
      <c r="C6" s="308">
        <v>600</v>
      </c>
      <c r="D6" s="308"/>
      <c r="E6" s="308"/>
      <c r="F6" s="308"/>
      <c r="G6" s="308"/>
      <c r="H6" s="308"/>
      <c r="I6" s="308"/>
      <c r="J6" s="308"/>
      <c r="K6" s="308"/>
      <c r="L6" s="309"/>
      <c r="M6" s="308">
        <f t="shared" ref="M6:M29" si="0">SUM(C6:L6)</f>
        <v>600</v>
      </c>
      <c r="O6" s="302">
        <v>27903</v>
      </c>
      <c r="P6" s="522">
        <v>42025</v>
      </c>
      <c r="Q6" s="298" t="s">
        <v>450</v>
      </c>
      <c r="R6" s="280">
        <v>2.4900000000000002</v>
      </c>
    </row>
    <row r="7" spans="2:18" ht="20.100000000000001" customHeight="1" x14ac:dyDescent="0.2">
      <c r="B7" s="302">
        <v>15064</v>
      </c>
      <c r="C7" s="308">
        <f>520.86-D7</f>
        <v>296.77</v>
      </c>
      <c r="D7" s="308">
        <v>224.09</v>
      </c>
      <c r="E7" s="308"/>
      <c r="F7" s="308"/>
      <c r="G7" s="308"/>
      <c r="H7" s="308"/>
      <c r="I7" s="308"/>
      <c r="J7" s="308"/>
      <c r="K7" s="308"/>
      <c r="L7" s="309"/>
      <c r="M7" s="308">
        <f t="shared" si="0"/>
        <v>520.86</v>
      </c>
      <c r="O7" s="302">
        <v>27902</v>
      </c>
      <c r="P7" s="522">
        <v>42025</v>
      </c>
      <c r="Q7" s="298" t="s">
        <v>226</v>
      </c>
      <c r="R7" s="280">
        <v>263.99</v>
      </c>
    </row>
    <row r="8" spans="2:18" ht="20.100000000000001" customHeight="1" x14ac:dyDescent="0.2">
      <c r="B8" s="302">
        <v>15061</v>
      </c>
      <c r="C8" s="308">
        <v>260.18</v>
      </c>
      <c r="D8" s="308"/>
      <c r="E8" s="308"/>
      <c r="F8" s="308"/>
      <c r="G8" s="308"/>
      <c r="H8" s="308"/>
      <c r="I8" s="308"/>
      <c r="J8" s="308"/>
      <c r="K8" s="308"/>
      <c r="L8" s="309"/>
      <c r="M8" s="308">
        <f t="shared" si="0"/>
        <v>260.18</v>
      </c>
      <c r="O8" s="302">
        <v>27902</v>
      </c>
      <c r="P8" s="522">
        <v>42025</v>
      </c>
      <c r="Q8" s="298" t="s">
        <v>450</v>
      </c>
      <c r="R8" s="280">
        <f>3.79+2.76+14.67+4.89+3.69+13.7</f>
        <v>43.5</v>
      </c>
    </row>
    <row r="9" spans="2:18" ht="20.100000000000001" customHeight="1" x14ac:dyDescent="0.2">
      <c r="B9" s="302">
        <v>15060</v>
      </c>
      <c r="C9" s="308">
        <f>646.59-D9</f>
        <v>591.09</v>
      </c>
      <c r="D9" s="310">
        <f>3.59+4.99+19.96+13.98+5.99+6.99</f>
        <v>55.5</v>
      </c>
      <c r="E9" s="308"/>
      <c r="F9" s="308"/>
      <c r="G9" s="308"/>
      <c r="H9" s="308"/>
      <c r="I9" s="308"/>
      <c r="J9" s="308"/>
      <c r="K9" s="308"/>
      <c r="L9" s="309"/>
      <c r="M9" s="308">
        <f t="shared" si="0"/>
        <v>646.59</v>
      </c>
      <c r="O9" s="298">
        <v>27899</v>
      </c>
      <c r="P9" s="522">
        <v>42025</v>
      </c>
      <c r="Q9" s="298" t="s">
        <v>226</v>
      </c>
      <c r="R9" s="308">
        <v>178.52</v>
      </c>
    </row>
    <row r="10" spans="2:18" ht="20.100000000000001" customHeight="1" x14ac:dyDescent="0.2">
      <c r="B10" s="302">
        <v>15059</v>
      </c>
      <c r="C10" s="308">
        <f>459.94-D10</f>
        <v>382.3</v>
      </c>
      <c r="D10" s="310">
        <f>4.59+4.99+2.99+1.99+10.99+9.87+2.99+2.99+10.48+6.49+8.29+7.99+2.99</f>
        <v>77.64</v>
      </c>
      <c r="E10" s="308"/>
      <c r="F10" s="308"/>
      <c r="G10" s="308"/>
      <c r="H10" s="308"/>
      <c r="I10" s="308"/>
      <c r="J10" s="308"/>
      <c r="K10" s="308"/>
      <c r="L10" s="309"/>
      <c r="M10" s="308">
        <f t="shared" si="0"/>
        <v>459.94</v>
      </c>
      <c r="O10" s="298">
        <v>27899</v>
      </c>
      <c r="P10" s="522">
        <v>42025</v>
      </c>
      <c r="Q10" s="298" t="s">
        <v>450</v>
      </c>
      <c r="R10" s="308">
        <f>5.29+4.19+3.29+3.69+9.69+6.79+14.99+6.99+10.98</f>
        <v>65.900000000000006</v>
      </c>
    </row>
    <row r="11" spans="2:18" ht="20.100000000000001" customHeight="1" x14ac:dyDescent="0.2">
      <c r="B11" s="302">
        <v>15058</v>
      </c>
      <c r="C11" s="308">
        <f>451.05-D11</f>
        <v>400.28000000000003</v>
      </c>
      <c r="D11" s="308">
        <f>1.99+14.9+3.99+6.99+22.9</f>
        <v>50.77</v>
      </c>
      <c r="E11" s="308"/>
      <c r="F11" s="308"/>
      <c r="G11" s="308"/>
      <c r="H11" s="308"/>
      <c r="I11" s="308"/>
      <c r="J11" s="308"/>
      <c r="K11" s="308"/>
      <c r="L11" s="309"/>
      <c r="M11" s="308">
        <f t="shared" si="0"/>
        <v>451.05</v>
      </c>
      <c r="O11" s="298">
        <v>27901</v>
      </c>
      <c r="P11" s="522">
        <v>42025</v>
      </c>
      <c r="Q11" s="298" t="str">
        <f>Q5</f>
        <v>GÊNEROS ALIMENTÍCIOS</v>
      </c>
      <c r="R11" s="280">
        <v>402.24</v>
      </c>
    </row>
    <row r="12" spans="2:18" ht="20.100000000000001" customHeight="1" x14ac:dyDescent="0.2">
      <c r="B12" s="302">
        <v>15057</v>
      </c>
      <c r="C12" s="308">
        <v>184.04</v>
      </c>
      <c r="D12" s="308"/>
      <c r="E12" s="308"/>
      <c r="F12" s="308"/>
      <c r="G12" s="308"/>
      <c r="H12" s="308"/>
      <c r="I12" s="308"/>
      <c r="J12" s="308"/>
      <c r="K12" s="308"/>
      <c r="L12" s="309"/>
      <c r="M12" s="308">
        <f t="shared" si="0"/>
        <v>184.04</v>
      </c>
      <c r="O12" s="302">
        <v>27864</v>
      </c>
      <c r="P12" s="522">
        <v>42023</v>
      </c>
      <c r="Q12" s="298" t="str">
        <f>Q11</f>
        <v>GÊNEROS ALIMENTÍCIOS</v>
      </c>
      <c r="R12" s="308">
        <v>946.1</v>
      </c>
    </row>
    <row r="13" spans="2:18" ht="20.100000000000001" customHeight="1" x14ac:dyDescent="0.2">
      <c r="B13" s="302">
        <v>15056</v>
      </c>
      <c r="C13" s="308">
        <f>306.8-E13</f>
        <v>299.43</v>
      </c>
      <c r="D13" s="308"/>
      <c r="E13" s="308">
        <f>2.99+2.19+2.19</f>
        <v>7.3699999999999992</v>
      </c>
      <c r="F13" s="308"/>
      <c r="G13" s="308"/>
      <c r="H13" s="308"/>
      <c r="I13" s="308"/>
      <c r="J13" s="308"/>
      <c r="K13" s="308"/>
      <c r="L13" s="309"/>
      <c r="M13" s="308">
        <f t="shared" si="0"/>
        <v>306.8</v>
      </c>
      <c r="O13" s="302">
        <v>27948</v>
      </c>
      <c r="P13" s="522">
        <v>42027</v>
      </c>
      <c r="Q13" s="308" t="str">
        <f>Q11</f>
        <v>GÊNEROS ALIMENTÍCIOS</v>
      </c>
      <c r="R13" s="308">
        <v>202.6</v>
      </c>
    </row>
    <row r="14" spans="2:18" ht="20.100000000000001" customHeight="1" x14ac:dyDescent="0.2">
      <c r="B14" s="302">
        <v>15055</v>
      </c>
      <c r="C14" s="308">
        <v>50.91</v>
      </c>
      <c r="D14" s="308"/>
      <c r="E14" s="308"/>
      <c r="F14" s="308"/>
      <c r="G14" s="308"/>
      <c r="H14" s="308"/>
      <c r="I14" s="308"/>
      <c r="J14" s="308"/>
      <c r="K14" s="308"/>
      <c r="L14" s="309"/>
      <c r="M14" s="308">
        <f t="shared" si="0"/>
        <v>50.91</v>
      </c>
      <c r="O14" s="282"/>
      <c r="P14" s="522"/>
      <c r="Q14" s="655"/>
      <c r="R14" s="655"/>
    </row>
    <row r="15" spans="2:18" ht="20.100000000000001" customHeight="1" x14ac:dyDescent="0.2">
      <c r="B15" s="302">
        <v>15054</v>
      </c>
      <c r="C15" s="308">
        <v>801.05</v>
      </c>
      <c r="D15" s="308"/>
      <c r="E15" s="308"/>
      <c r="F15" s="308"/>
      <c r="G15" s="308"/>
      <c r="H15" s="308"/>
      <c r="I15" s="308"/>
      <c r="J15" s="308"/>
      <c r="K15" s="308"/>
      <c r="L15" s="309"/>
      <c r="M15" s="308">
        <f t="shared" si="0"/>
        <v>801.05</v>
      </c>
      <c r="O15" s="282"/>
      <c r="P15" s="522"/>
      <c r="Q15" s="655"/>
      <c r="R15" s="655"/>
    </row>
    <row r="16" spans="2:18" ht="20.100000000000001" customHeight="1" x14ac:dyDescent="0.2">
      <c r="B16" s="302">
        <v>15053</v>
      </c>
      <c r="C16" s="308">
        <f>836.77-D16-E16</f>
        <v>778.58999999999992</v>
      </c>
      <c r="D16" s="308">
        <f>8.99+5.99+5.99+3.98+3.99+5.99+6.59+1.99+4.59+1.59</f>
        <v>49.69</v>
      </c>
      <c r="E16" s="308">
        <v>8.49</v>
      </c>
      <c r="F16" s="308"/>
      <c r="G16" s="308"/>
      <c r="H16" s="308"/>
      <c r="I16" s="308"/>
      <c r="J16" s="308"/>
      <c r="K16" s="308"/>
      <c r="L16" s="309"/>
      <c r="M16" s="308">
        <f t="shared" si="0"/>
        <v>836.77</v>
      </c>
      <c r="O16" s="282"/>
      <c r="P16" s="522"/>
      <c r="Q16" s="655"/>
      <c r="R16" s="655"/>
    </row>
    <row r="17" spans="2:18" ht="20.100000000000001" customHeight="1" x14ac:dyDescent="0.2">
      <c r="B17" s="302">
        <v>15052</v>
      </c>
      <c r="C17" s="308">
        <f>349.7-D17</f>
        <v>200.08999999999997</v>
      </c>
      <c r="D17" s="308">
        <f>3.89+19.9+19.9+9.18+6.99+6.99+8.98+8.99+6.99+17.97+5.49+9.9+5.99+11.96+6.49</f>
        <v>149.61000000000001</v>
      </c>
      <c r="E17" s="308"/>
      <c r="F17" s="308"/>
      <c r="G17" s="308"/>
      <c r="H17" s="308"/>
      <c r="I17" s="308"/>
      <c r="J17" s="308"/>
      <c r="K17" s="308"/>
      <c r="L17" s="309"/>
      <c r="M17" s="308">
        <f t="shared" si="0"/>
        <v>349.7</v>
      </c>
      <c r="O17" s="282"/>
      <c r="P17" s="522"/>
      <c r="Q17" s="655"/>
      <c r="R17" s="655"/>
    </row>
    <row r="18" spans="2:18" ht="20.100000000000001" customHeight="1" x14ac:dyDescent="0.2">
      <c r="B18" s="302">
        <v>15051</v>
      </c>
      <c r="C18" s="308">
        <v>500.83</v>
      </c>
      <c r="D18" s="308">
        <v>103.43</v>
      </c>
      <c r="E18" s="308"/>
      <c r="F18" s="308"/>
      <c r="G18" s="308"/>
      <c r="H18" s="308"/>
      <c r="I18" s="308"/>
      <c r="J18" s="308"/>
      <c r="K18" s="308"/>
      <c r="L18" s="309"/>
      <c r="M18" s="308">
        <f t="shared" si="0"/>
        <v>604.26</v>
      </c>
      <c r="O18" s="282"/>
      <c r="P18" s="522"/>
      <c r="Q18" s="655"/>
      <c r="R18" s="655"/>
    </row>
    <row r="19" spans="2:18" ht="20.100000000000001" customHeight="1" x14ac:dyDescent="0.2">
      <c r="B19" s="302">
        <v>15050</v>
      </c>
      <c r="C19" s="308">
        <v>49.9</v>
      </c>
      <c r="D19" s="308"/>
      <c r="E19" s="308"/>
      <c r="F19" s="308"/>
      <c r="G19" s="308"/>
      <c r="H19" s="308"/>
      <c r="I19" s="308"/>
      <c r="J19" s="308"/>
      <c r="K19" s="308"/>
      <c r="L19" s="309"/>
      <c r="M19" s="308">
        <f t="shared" si="0"/>
        <v>49.9</v>
      </c>
      <c r="O19" s="282"/>
      <c r="P19" s="522"/>
      <c r="Q19" s="655"/>
      <c r="R19" s="655"/>
    </row>
    <row r="20" spans="2:18" ht="20.100000000000001" customHeight="1" x14ac:dyDescent="0.2">
      <c r="B20" s="302">
        <v>15049</v>
      </c>
      <c r="C20" s="308">
        <v>353.38</v>
      </c>
      <c r="D20" s="308"/>
      <c r="E20" s="308"/>
      <c r="F20" s="308"/>
      <c r="G20" s="308"/>
      <c r="H20" s="308"/>
      <c r="I20" s="308"/>
      <c r="J20" s="308"/>
      <c r="K20" s="308"/>
      <c r="L20" s="309"/>
      <c r="M20" s="308">
        <f t="shared" si="0"/>
        <v>353.38</v>
      </c>
      <c r="O20" s="282"/>
      <c r="P20" s="522"/>
      <c r="Q20" s="655"/>
      <c r="R20" s="655"/>
    </row>
    <row r="21" spans="2:18" ht="20.100000000000001" customHeight="1" x14ac:dyDescent="0.2">
      <c r="B21" s="302">
        <v>15048</v>
      </c>
      <c r="C21" s="308">
        <f>600.09-D21</f>
        <v>499.94000000000005</v>
      </c>
      <c r="D21" s="308">
        <f>8.97+7.99+7.45+2.99+2.99+15.8+9.98+3.18+7.99+3.69+3.29+6.39+8.99+5.49+2.97+1.99</f>
        <v>100.14999999999999</v>
      </c>
      <c r="E21" s="308"/>
      <c r="F21" s="308"/>
      <c r="G21" s="308"/>
      <c r="H21" s="308"/>
      <c r="I21" s="308"/>
      <c r="J21" s="308"/>
      <c r="K21" s="308"/>
      <c r="L21" s="309"/>
      <c r="M21" s="308">
        <f t="shared" si="0"/>
        <v>600.09</v>
      </c>
      <c r="O21" s="282"/>
      <c r="P21" s="522"/>
      <c r="Q21" s="655"/>
      <c r="R21" s="655"/>
    </row>
    <row r="22" spans="2:18" ht="20.100000000000001" customHeight="1" x14ac:dyDescent="0.2">
      <c r="B22" s="302">
        <v>15047</v>
      </c>
      <c r="C22" s="308">
        <v>500.49</v>
      </c>
      <c r="D22" s="308"/>
      <c r="E22" s="308"/>
      <c r="F22" s="308"/>
      <c r="G22" s="308"/>
      <c r="H22" s="308"/>
      <c r="I22" s="308"/>
      <c r="J22" s="308"/>
      <c r="K22" s="308"/>
      <c r="L22" s="309"/>
      <c r="M22" s="308">
        <f t="shared" si="0"/>
        <v>500.49</v>
      </c>
      <c r="O22" s="282"/>
      <c r="P22" s="522"/>
      <c r="Q22" s="655"/>
      <c r="R22" s="655"/>
    </row>
    <row r="23" spans="2:18" ht="20.100000000000001" customHeight="1" x14ac:dyDescent="0.2">
      <c r="B23" s="302">
        <v>15046</v>
      </c>
      <c r="C23" s="308">
        <v>178.87</v>
      </c>
      <c r="D23" s="308"/>
      <c r="E23" s="308"/>
      <c r="F23" s="308"/>
      <c r="G23" s="308"/>
      <c r="H23" s="308"/>
      <c r="I23" s="308"/>
      <c r="J23" s="308"/>
      <c r="K23" s="308"/>
      <c r="L23" s="309"/>
      <c r="M23" s="308">
        <f t="shared" si="0"/>
        <v>178.87</v>
      </c>
      <c r="O23" s="298">
        <v>27955</v>
      </c>
      <c r="P23" s="522">
        <v>42027</v>
      </c>
      <c r="Q23" s="305" t="str">
        <f>Q13</f>
        <v>GÊNEROS ALIMENTÍCIOS</v>
      </c>
      <c r="R23" s="280">
        <v>320.19</v>
      </c>
    </row>
    <row r="24" spans="2:18" ht="20.100000000000001" customHeight="1" x14ac:dyDescent="0.2">
      <c r="B24" s="302"/>
      <c r="C24" s="308"/>
      <c r="D24" s="308"/>
      <c r="E24" s="308"/>
      <c r="F24" s="308"/>
      <c r="G24" s="308"/>
      <c r="H24" s="308"/>
      <c r="I24" s="308"/>
      <c r="J24" s="308"/>
      <c r="K24" s="308"/>
      <c r="L24" s="309"/>
      <c r="M24" s="308">
        <f t="shared" si="0"/>
        <v>0</v>
      </c>
      <c r="O24" s="298"/>
      <c r="P24" s="298"/>
      <c r="R24" s="280">
        <f>SUM(R5:R23)</f>
        <v>3363.52</v>
      </c>
    </row>
    <row r="25" spans="2:18" ht="20.100000000000001" hidden="1" customHeight="1" x14ac:dyDescent="0.2">
      <c r="B25" s="302"/>
      <c r="C25" s="308"/>
      <c r="D25" s="308"/>
      <c r="E25" s="308"/>
      <c r="F25" s="308"/>
      <c r="G25" s="308"/>
      <c r="H25" s="308"/>
      <c r="I25" s="308"/>
      <c r="J25" s="308"/>
      <c r="K25" s="308"/>
      <c r="L25" s="309"/>
      <c r="M25" s="308">
        <f t="shared" si="0"/>
        <v>0</v>
      </c>
      <c r="O25" s="298"/>
      <c r="P25" s="298"/>
      <c r="R25" s="522"/>
    </row>
    <row r="26" spans="2:18" ht="20.100000000000001" hidden="1" customHeight="1" x14ac:dyDescent="0.2">
      <c r="B26" s="302"/>
      <c r="C26" s="308"/>
      <c r="D26" s="308"/>
      <c r="E26" s="308"/>
      <c r="F26" s="308"/>
      <c r="G26" s="308"/>
      <c r="H26" s="308"/>
      <c r="I26" s="308"/>
      <c r="J26" s="308"/>
      <c r="K26" s="308"/>
      <c r="L26" s="309"/>
      <c r="M26" s="308">
        <f t="shared" si="0"/>
        <v>0</v>
      </c>
      <c r="O26" s="298"/>
      <c r="P26" s="298"/>
      <c r="R26" s="522"/>
    </row>
    <row r="27" spans="2:18" ht="20.100000000000001" hidden="1" customHeight="1" x14ac:dyDescent="0.2">
      <c r="B27" s="302"/>
      <c r="C27" s="308"/>
      <c r="D27" s="308"/>
      <c r="E27" s="308"/>
      <c r="F27" s="308"/>
      <c r="G27" s="308"/>
      <c r="H27" s="308"/>
      <c r="I27" s="308"/>
      <c r="J27" s="308"/>
      <c r="K27" s="308"/>
      <c r="L27" s="309"/>
      <c r="M27" s="308">
        <f t="shared" si="0"/>
        <v>0</v>
      </c>
      <c r="O27" s="298"/>
      <c r="P27" s="298"/>
      <c r="R27" s="522"/>
    </row>
    <row r="28" spans="2:18" ht="20.100000000000001" hidden="1" customHeight="1" x14ac:dyDescent="0.2">
      <c r="B28" s="302"/>
      <c r="C28" s="308"/>
      <c r="D28" s="308"/>
      <c r="E28" s="308"/>
      <c r="F28" s="308"/>
      <c r="G28" s="308"/>
      <c r="H28" s="308"/>
      <c r="I28" s="308"/>
      <c r="J28" s="308"/>
      <c r="K28" s="308"/>
      <c r="L28" s="309"/>
      <c r="M28" s="308">
        <f t="shared" si="0"/>
        <v>0</v>
      </c>
      <c r="O28" s="298"/>
      <c r="P28" s="298"/>
      <c r="R28" s="522"/>
    </row>
    <row r="29" spans="2:18" ht="20.100000000000001" hidden="1" customHeight="1" x14ac:dyDescent="0.2">
      <c r="B29" s="302"/>
      <c r="C29" s="308"/>
      <c r="D29" s="308"/>
      <c r="E29" s="308"/>
      <c r="F29" s="308"/>
      <c r="G29" s="308"/>
      <c r="H29" s="308"/>
      <c r="I29" s="308"/>
      <c r="J29" s="308"/>
      <c r="K29" s="308"/>
      <c r="L29" s="309"/>
      <c r="M29" s="308">
        <f t="shared" si="0"/>
        <v>0</v>
      </c>
      <c r="O29" s="298"/>
      <c r="P29" s="298"/>
    </row>
    <row r="30" spans="2:18" ht="20.100000000000001" customHeight="1" x14ac:dyDescent="0.2">
      <c r="B30" s="307" t="s">
        <v>24</v>
      </c>
      <c r="C30" s="306">
        <f t="shared" ref="C30:M30" si="1">SUM(C5:C29)</f>
        <v>7078.3499999999995</v>
      </c>
      <c r="D30" s="306">
        <f t="shared" si="1"/>
        <v>810.88</v>
      </c>
      <c r="E30" s="306">
        <f t="shared" si="1"/>
        <v>15.86</v>
      </c>
      <c r="F30" s="306">
        <f t="shared" si="1"/>
        <v>0</v>
      </c>
      <c r="G30" s="306">
        <f t="shared" si="1"/>
        <v>0</v>
      </c>
      <c r="H30" s="306">
        <f t="shared" si="1"/>
        <v>0</v>
      </c>
      <c r="I30" s="306">
        <f t="shared" si="1"/>
        <v>0</v>
      </c>
      <c r="J30" s="306">
        <f t="shared" si="1"/>
        <v>0</v>
      </c>
      <c r="K30" s="306">
        <f t="shared" si="1"/>
        <v>0</v>
      </c>
      <c r="L30" s="306">
        <f t="shared" si="1"/>
        <v>11.8</v>
      </c>
      <c r="M30" s="306">
        <f t="shared" si="1"/>
        <v>7905.0899999999992</v>
      </c>
      <c r="O30" s="298"/>
      <c r="P30" s="298"/>
    </row>
    <row r="31" spans="2:18" ht="20.100000000000001" customHeight="1" x14ac:dyDescent="0.2">
      <c r="O31" s="298"/>
      <c r="P31" s="298"/>
    </row>
    <row r="32" spans="2:18" ht="20.100000000000001" customHeight="1" x14ac:dyDescent="0.2">
      <c r="O32" s="298"/>
      <c r="P32" s="298"/>
    </row>
    <row r="33" spans="2:18" ht="22.5" customHeight="1" x14ac:dyDescent="0.2">
      <c r="B33" s="915" t="s">
        <v>469</v>
      </c>
      <c r="C33" s="915"/>
      <c r="D33" s="915"/>
      <c r="E33" s="915"/>
      <c r="F33" s="915"/>
      <c r="G33" s="915"/>
      <c r="H33" s="915"/>
      <c r="I33" s="915"/>
      <c r="J33" s="915"/>
      <c r="K33" s="915"/>
      <c r="L33" s="915"/>
      <c r="M33" s="915"/>
      <c r="O33" s="446" t="s">
        <v>139</v>
      </c>
      <c r="P33" s="447" t="s">
        <v>106</v>
      </c>
      <c r="Q33" s="445" t="s">
        <v>180</v>
      </c>
      <c r="R33" s="448" t="s">
        <v>143</v>
      </c>
    </row>
    <row r="34" spans="2:18" ht="28.5" customHeight="1" x14ac:dyDescent="0.2">
      <c r="B34" s="303" t="s">
        <v>129</v>
      </c>
      <c r="C34" s="303" t="s">
        <v>128</v>
      </c>
      <c r="D34" s="303" t="s">
        <v>127</v>
      </c>
      <c r="E34" s="304" t="s">
        <v>123</v>
      </c>
      <c r="F34" s="304" t="s">
        <v>126</v>
      </c>
      <c r="G34" s="304" t="s">
        <v>125</v>
      </c>
      <c r="H34" s="304" t="s">
        <v>470</v>
      </c>
      <c r="I34" s="304" t="s">
        <v>126</v>
      </c>
      <c r="J34" s="304"/>
      <c r="K34" s="304" t="s">
        <v>124</v>
      </c>
      <c r="L34" s="302"/>
      <c r="M34" s="302" t="s">
        <v>122</v>
      </c>
      <c r="O34" s="298">
        <v>9896</v>
      </c>
      <c r="P34" s="522">
        <v>42024</v>
      </c>
      <c r="Q34" s="298" t="str">
        <f>Q9</f>
        <v>MATERIAL DE LIMPEZA E PRODUTOS DE HIGIENIZAÇÃO</v>
      </c>
      <c r="R34" s="298">
        <v>520.38</v>
      </c>
    </row>
    <row r="35" spans="2:18" ht="17.100000000000001" customHeight="1" x14ac:dyDescent="0.2">
      <c r="B35" s="302">
        <v>9896</v>
      </c>
      <c r="C35" s="302"/>
      <c r="D35" s="302">
        <v>520.38</v>
      </c>
      <c r="E35" s="302"/>
      <c r="F35" s="302"/>
      <c r="G35" s="302"/>
      <c r="H35" s="302"/>
      <c r="I35" s="302"/>
      <c r="J35" s="302"/>
      <c r="K35" s="302"/>
      <c r="L35" s="302"/>
      <c r="M35" s="302">
        <f>SUM(C35:L35)</f>
        <v>520.38</v>
      </c>
      <c r="O35" s="302">
        <v>9897</v>
      </c>
      <c r="P35" s="522">
        <v>42024</v>
      </c>
      <c r="Q35" s="305" t="str">
        <f>Q23</f>
        <v>GÊNEROS ALIMENTÍCIOS</v>
      </c>
      <c r="R35" s="302">
        <v>389.57</v>
      </c>
    </row>
    <row r="36" spans="2:18" ht="17.100000000000001" customHeight="1" x14ac:dyDescent="0.2">
      <c r="B36" s="302">
        <v>9897</v>
      </c>
      <c r="C36" s="302">
        <v>389.57</v>
      </c>
      <c r="D36" s="302"/>
      <c r="E36" s="302"/>
      <c r="F36" s="302"/>
      <c r="G36" s="302"/>
      <c r="H36" s="302"/>
      <c r="I36" s="302"/>
      <c r="J36" s="302"/>
      <c r="K36" s="302"/>
      <c r="L36" s="302"/>
      <c r="M36" s="302">
        <f t="shared" ref="M36:M46" si="2">SUM(C36:L36)</f>
        <v>389.57</v>
      </c>
      <c r="O36" s="298">
        <v>9900</v>
      </c>
      <c r="P36" s="522">
        <v>42024</v>
      </c>
      <c r="Q36" s="305" t="str">
        <f>Q35</f>
        <v>GÊNEROS ALIMENTÍCIOS</v>
      </c>
      <c r="R36" s="298">
        <v>999.83</v>
      </c>
    </row>
    <row r="37" spans="2:18" ht="17.100000000000001" customHeight="1" x14ac:dyDescent="0.2">
      <c r="B37" s="302">
        <v>9900</v>
      </c>
      <c r="C37" s="302">
        <v>999.83</v>
      </c>
      <c r="D37" s="302"/>
      <c r="E37" s="302"/>
      <c r="F37" s="302"/>
      <c r="G37" s="302"/>
      <c r="H37" s="302"/>
      <c r="I37" s="302"/>
      <c r="J37" s="302"/>
      <c r="K37" s="302"/>
      <c r="L37" s="302"/>
      <c r="M37" s="302">
        <f t="shared" si="2"/>
        <v>999.83</v>
      </c>
      <c r="O37" s="298">
        <v>9902</v>
      </c>
      <c r="P37" s="522">
        <v>42024</v>
      </c>
      <c r="Q37" s="298" t="str">
        <f>Q34</f>
        <v>MATERIAL DE LIMPEZA E PRODUTOS DE HIGIENIZAÇÃO</v>
      </c>
      <c r="R37" s="298">
        <v>236.53</v>
      </c>
    </row>
    <row r="38" spans="2:18" ht="17.100000000000001" customHeight="1" x14ac:dyDescent="0.2">
      <c r="B38" s="302">
        <v>9902</v>
      </c>
      <c r="C38" s="302"/>
      <c r="D38" s="302">
        <f>415.13-E38-H38-I38</f>
        <v>232.54000000000002</v>
      </c>
      <c r="E38" s="302">
        <f>13.98+5.58+6.58+3.99+53.79</f>
        <v>83.92</v>
      </c>
      <c r="F38" s="302"/>
      <c r="G38" s="302"/>
      <c r="H38" s="302">
        <f>3.99+16.99+6.99</f>
        <v>27.97</v>
      </c>
      <c r="I38" s="302">
        <f>15.9+29.9+24.9</f>
        <v>70.699999999999989</v>
      </c>
      <c r="J38" s="302"/>
      <c r="K38" s="302"/>
      <c r="L38" s="302"/>
      <c r="M38" s="302">
        <f t="shared" si="2"/>
        <v>415.13000000000005</v>
      </c>
      <c r="O38" s="298">
        <v>9902</v>
      </c>
      <c r="P38" s="522">
        <v>42024</v>
      </c>
      <c r="Q38" s="524" t="s">
        <v>450</v>
      </c>
      <c r="R38" s="298">
        <f>13.98+5.58+6.58</f>
        <v>26.14</v>
      </c>
    </row>
    <row r="39" spans="2:18" ht="17.100000000000001" customHeight="1" x14ac:dyDescent="0.2">
      <c r="B39" s="302">
        <v>9901</v>
      </c>
      <c r="C39" s="302">
        <v>351.78</v>
      </c>
      <c r="D39" s="302"/>
      <c r="E39" s="302"/>
      <c r="F39" s="302"/>
      <c r="G39" s="302"/>
      <c r="H39" s="302"/>
      <c r="I39" s="302"/>
      <c r="J39" s="302"/>
      <c r="K39" s="302"/>
      <c r="L39" s="302"/>
      <c r="M39" s="302">
        <f t="shared" si="2"/>
        <v>351.78</v>
      </c>
      <c r="O39" s="298">
        <v>9902</v>
      </c>
      <c r="P39" s="522">
        <v>42024</v>
      </c>
      <c r="Q39" s="524" t="s">
        <v>228</v>
      </c>
      <c r="R39" s="298">
        <f>4.19+5.59+5.59+2.59+8.45+4.47+3.99+2.97+3.99+3.58+5.99+2.39</f>
        <v>53.79</v>
      </c>
    </row>
    <row r="40" spans="2:18" ht="17.100000000000001" customHeight="1" x14ac:dyDescent="0.2">
      <c r="B40" s="302">
        <v>9898</v>
      </c>
      <c r="C40" s="302">
        <v>500.24</v>
      </c>
      <c r="D40" s="302"/>
      <c r="E40" s="302"/>
      <c r="F40" s="302"/>
      <c r="G40" s="302"/>
      <c r="H40" s="302"/>
      <c r="I40" s="302"/>
      <c r="J40" s="302"/>
      <c r="K40" s="302"/>
      <c r="L40" s="302"/>
      <c r="M40" s="302">
        <f t="shared" si="2"/>
        <v>500.24</v>
      </c>
      <c r="O40" s="298">
        <v>9902</v>
      </c>
      <c r="P40" s="522">
        <v>42024</v>
      </c>
      <c r="Q40" s="524" t="s">
        <v>229</v>
      </c>
      <c r="R40" s="298">
        <f>3.99+16.99+6.99</f>
        <v>27.97</v>
      </c>
    </row>
    <row r="41" spans="2:18" ht="17.100000000000001" customHeight="1" x14ac:dyDescent="0.2">
      <c r="B41" s="302">
        <v>9899</v>
      </c>
      <c r="C41" s="302"/>
      <c r="D41" s="302"/>
      <c r="E41" s="302">
        <v>77.930000000000007</v>
      </c>
      <c r="F41" s="302"/>
      <c r="G41" s="302"/>
      <c r="H41" s="302"/>
      <c r="I41" s="302"/>
      <c r="J41" s="302"/>
      <c r="K41" s="302"/>
      <c r="L41" s="302"/>
      <c r="M41" s="302">
        <f t="shared" si="2"/>
        <v>77.930000000000007</v>
      </c>
      <c r="O41" s="298">
        <v>9902</v>
      </c>
      <c r="P41" s="522">
        <v>42024</v>
      </c>
      <c r="Q41" s="524" t="s">
        <v>215</v>
      </c>
      <c r="R41" s="298">
        <v>70.7</v>
      </c>
    </row>
    <row r="42" spans="2:18" ht="17.100000000000001" customHeight="1" x14ac:dyDescent="0.2">
      <c r="B42" s="302"/>
      <c r="C42" s="302"/>
      <c r="D42" s="302"/>
      <c r="E42" s="302"/>
      <c r="F42" s="302"/>
      <c r="G42" s="302"/>
      <c r="H42" s="302"/>
      <c r="I42" s="302"/>
      <c r="J42" s="302"/>
      <c r="K42" s="302"/>
      <c r="L42" s="302"/>
      <c r="M42" s="302">
        <f t="shared" si="2"/>
        <v>0</v>
      </c>
      <c r="O42" s="298">
        <v>9901</v>
      </c>
      <c r="P42" s="522">
        <v>42024</v>
      </c>
      <c r="Q42" s="298" t="str">
        <f>Q39</f>
        <v>MATERIAL PARA FESTIVIDADES E HOMENAGENS</v>
      </c>
      <c r="R42" s="298">
        <v>351.78</v>
      </c>
    </row>
    <row r="43" spans="2:18" ht="17.100000000000001" customHeight="1" x14ac:dyDescent="0.2">
      <c r="B43" s="302"/>
      <c r="C43" s="302"/>
      <c r="D43" s="302"/>
      <c r="E43" s="302"/>
      <c r="F43" s="302"/>
      <c r="G43" s="302"/>
      <c r="H43" s="302"/>
      <c r="I43" s="302"/>
      <c r="J43" s="302"/>
      <c r="K43" s="302"/>
      <c r="L43" s="302"/>
      <c r="M43" s="302">
        <f t="shared" si="2"/>
        <v>0</v>
      </c>
      <c r="O43" s="298">
        <v>9898</v>
      </c>
      <c r="P43" s="522">
        <v>42024</v>
      </c>
      <c r="Q43" s="305" t="str">
        <f>Q35</f>
        <v>GÊNEROS ALIMENTÍCIOS</v>
      </c>
      <c r="R43" s="298">
        <v>500.24</v>
      </c>
    </row>
    <row r="44" spans="2:18" ht="17.100000000000001" customHeight="1" x14ac:dyDescent="0.2">
      <c r="B44" s="302"/>
      <c r="C44" s="302"/>
      <c r="D44" s="302"/>
      <c r="E44" s="302"/>
      <c r="F44" s="302"/>
      <c r="G44" s="302"/>
      <c r="H44" s="302"/>
      <c r="I44" s="302"/>
      <c r="J44" s="302"/>
      <c r="K44" s="302"/>
      <c r="L44" s="302"/>
      <c r="M44" s="302">
        <f t="shared" si="2"/>
        <v>0</v>
      </c>
      <c r="O44" s="298">
        <v>9899</v>
      </c>
      <c r="P44" s="522">
        <v>42024</v>
      </c>
      <c r="Q44" s="298" t="str">
        <f>Q38</f>
        <v>MATERIAL DE COPA E COZINHA</v>
      </c>
      <c r="R44" s="298">
        <v>50.97</v>
      </c>
    </row>
    <row r="45" spans="2:18" ht="17.100000000000001" customHeight="1" x14ac:dyDescent="0.2">
      <c r="B45" s="302"/>
      <c r="C45" s="302"/>
      <c r="D45" s="302"/>
      <c r="E45" s="302"/>
      <c r="F45" s="302"/>
      <c r="G45" s="302"/>
      <c r="H45" s="302"/>
      <c r="I45" s="302"/>
      <c r="J45" s="302"/>
      <c r="K45" s="302"/>
      <c r="L45" s="302"/>
      <c r="M45" s="302">
        <f t="shared" si="2"/>
        <v>0</v>
      </c>
      <c r="O45" s="298">
        <v>9899</v>
      </c>
      <c r="P45" s="522">
        <v>42024</v>
      </c>
      <c r="Q45" s="298" t="str">
        <f>Q37</f>
        <v>MATERIAL DE LIMPEZA E PRODUTOS DE HIGIENIZAÇÃO</v>
      </c>
      <c r="R45" s="298">
        <f>14.98+11.98</f>
        <v>26.96</v>
      </c>
    </row>
    <row r="46" spans="2:18" ht="17.100000000000001" customHeight="1" x14ac:dyDescent="0.2">
      <c r="B46" s="302"/>
      <c r="C46" s="302"/>
      <c r="D46" s="302"/>
      <c r="E46" s="302"/>
      <c r="F46" s="302"/>
      <c r="G46" s="302"/>
      <c r="H46" s="302"/>
      <c r="I46" s="302"/>
      <c r="J46" s="302"/>
      <c r="K46" s="302"/>
      <c r="L46" s="302"/>
      <c r="M46" s="302">
        <f t="shared" si="2"/>
        <v>0</v>
      </c>
      <c r="O46" s="298"/>
      <c r="P46" s="522"/>
      <c r="R46" s="305">
        <f>SUM(R34:R45)</f>
        <v>3254.8599999999992</v>
      </c>
    </row>
    <row r="47" spans="2:18" ht="17.100000000000001" customHeight="1" x14ac:dyDescent="0.2">
      <c r="B47" s="301" t="s">
        <v>24</v>
      </c>
      <c r="C47" s="300">
        <f t="shared" ref="C47:L47" si="3">SUM(C35:C46)</f>
        <v>2241.42</v>
      </c>
      <c r="D47" s="300">
        <f t="shared" si="3"/>
        <v>752.92000000000007</v>
      </c>
      <c r="E47" s="300">
        <f t="shared" si="3"/>
        <v>161.85000000000002</v>
      </c>
      <c r="F47" s="300">
        <f t="shared" si="3"/>
        <v>0</v>
      </c>
      <c r="G47" s="300">
        <f t="shared" si="3"/>
        <v>0</v>
      </c>
      <c r="H47" s="300">
        <f t="shared" si="3"/>
        <v>27.97</v>
      </c>
      <c r="I47" s="300">
        <f t="shared" si="3"/>
        <v>70.699999999999989</v>
      </c>
      <c r="J47" s="300"/>
      <c r="K47" s="300">
        <f t="shared" si="3"/>
        <v>0</v>
      </c>
      <c r="L47" s="300">
        <f t="shared" si="3"/>
        <v>0</v>
      </c>
      <c r="M47" s="300">
        <f>SUM(C47:L47)</f>
        <v>3254.8599999999997</v>
      </c>
      <c r="O47" s="298"/>
      <c r="P47" s="522"/>
    </row>
    <row r="48" spans="2:18" x14ac:dyDescent="0.2"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P48" s="521"/>
    </row>
    <row r="49" spans="2:16" x14ac:dyDescent="0.2">
      <c r="C49" s="305"/>
      <c r="D49" s="305"/>
      <c r="E49" s="305"/>
      <c r="F49" s="305"/>
      <c r="G49" s="305"/>
      <c r="H49" s="305"/>
      <c r="I49" s="305"/>
      <c r="J49" s="305"/>
      <c r="K49" s="305"/>
      <c r="L49" s="305"/>
      <c r="M49" s="305"/>
      <c r="P49" s="521"/>
    </row>
    <row r="50" spans="2:16" ht="21" customHeight="1" x14ac:dyDescent="0.2">
      <c r="B50" s="915" t="s">
        <v>467</v>
      </c>
      <c r="C50" s="915"/>
      <c r="D50" s="915"/>
      <c r="E50" s="915"/>
      <c r="F50" s="915"/>
      <c r="G50" s="915"/>
      <c r="H50" s="915"/>
      <c r="I50" s="915"/>
      <c r="J50" s="915"/>
      <c r="K50" s="915"/>
      <c r="L50" s="915"/>
      <c r="M50" s="915"/>
      <c r="P50" s="521"/>
    </row>
    <row r="51" spans="2:16" ht="34.5" customHeight="1" x14ac:dyDescent="0.2">
      <c r="B51" s="303" t="s">
        <v>129</v>
      </c>
      <c r="C51" s="303" t="s">
        <v>128</v>
      </c>
      <c r="D51" s="303" t="s">
        <v>127</v>
      </c>
      <c r="E51" s="304" t="s">
        <v>123</v>
      </c>
      <c r="F51" s="304" t="s">
        <v>126</v>
      </c>
      <c r="G51" s="304" t="s">
        <v>125</v>
      </c>
      <c r="H51" s="304"/>
      <c r="I51" s="304"/>
      <c r="J51" s="304"/>
      <c r="K51" s="304" t="s">
        <v>124</v>
      </c>
      <c r="L51" s="303" t="s">
        <v>123</v>
      </c>
      <c r="M51" s="303" t="s">
        <v>122</v>
      </c>
      <c r="P51" s="521"/>
    </row>
    <row r="52" spans="2:16" ht="24.95" customHeight="1" x14ac:dyDescent="0.2">
      <c r="B52" s="302"/>
      <c r="C52" s="302"/>
      <c r="D52" s="302"/>
      <c r="E52" s="302"/>
      <c r="F52" s="302"/>
      <c r="G52" s="302"/>
      <c r="H52" s="302"/>
      <c r="I52" s="302"/>
      <c r="J52" s="302"/>
      <c r="K52" s="302"/>
      <c r="L52" s="302"/>
      <c r="M52" s="302">
        <f t="shared" ref="M52:M62" si="4">SUM(C52:L52)</f>
        <v>0</v>
      </c>
      <c r="P52" s="521"/>
    </row>
    <row r="53" spans="2:16" ht="24.95" customHeight="1" x14ac:dyDescent="0.2">
      <c r="B53" s="302"/>
      <c r="C53" s="302"/>
      <c r="D53" s="302"/>
      <c r="E53" s="302"/>
      <c r="F53" s="302"/>
      <c r="G53" s="302"/>
      <c r="H53" s="302"/>
      <c r="I53" s="302"/>
      <c r="J53" s="302"/>
      <c r="K53" s="302"/>
      <c r="L53" s="302"/>
      <c r="M53" s="302">
        <f t="shared" si="4"/>
        <v>0</v>
      </c>
      <c r="P53" s="521"/>
    </row>
    <row r="54" spans="2:16" ht="24.95" customHeight="1" x14ac:dyDescent="0.2">
      <c r="B54" s="302"/>
      <c r="C54" s="302"/>
      <c r="D54" s="302"/>
      <c r="E54" s="302"/>
      <c r="F54" s="302"/>
      <c r="G54" s="302"/>
      <c r="H54" s="302"/>
      <c r="I54" s="302"/>
      <c r="J54" s="302"/>
      <c r="K54" s="302"/>
      <c r="L54" s="302"/>
      <c r="M54" s="302">
        <f t="shared" si="4"/>
        <v>0</v>
      </c>
      <c r="P54" s="521"/>
    </row>
    <row r="55" spans="2:16" ht="24.95" customHeight="1" x14ac:dyDescent="0.2">
      <c r="B55" s="302"/>
      <c r="C55" s="302"/>
      <c r="D55" s="302"/>
      <c r="E55" s="302"/>
      <c r="F55" s="302"/>
      <c r="G55" s="302"/>
      <c r="H55" s="302"/>
      <c r="I55" s="302"/>
      <c r="J55" s="302"/>
      <c r="K55" s="302"/>
      <c r="L55" s="302"/>
      <c r="M55" s="302">
        <f t="shared" si="4"/>
        <v>0</v>
      </c>
      <c r="P55" s="521"/>
    </row>
    <row r="56" spans="2:16" ht="24.95" customHeight="1" x14ac:dyDescent="0.2">
      <c r="B56" s="302"/>
      <c r="C56" s="302"/>
      <c r="D56" s="302"/>
      <c r="E56" s="302"/>
      <c r="F56" s="302"/>
      <c r="G56" s="302"/>
      <c r="H56" s="302"/>
      <c r="I56" s="302"/>
      <c r="J56" s="302"/>
      <c r="K56" s="302"/>
      <c r="L56" s="302"/>
      <c r="M56" s="302">
        <f t="shared" si="4"/>
        <v>0</v>
      </c>
      <c r="P56" s="521"/>
    </row>
    <row r="57" spans="2:16" ht="24.95" customHeight="1" x14ac:dyDescent="0.2">
      <c r="B57" s="302"/>
      <c r="C57" s="302"/>
      <c r="D57" s="302"/>
      <c r="E57" s="302"/>
      <c r="F57" s="302"/>
      <c r="G57" s="302"/>
      <c r="H57" s="302"/>
      <c r="I57" s="302"/>
      <c r="J57" s="302"/>
      <c r="K57" s="302"/>
      <c r="L57" s="302"/>
      <c r="M57" s="302">
        <f t="shared" si="4"/>
        <v>0</v>
      </c>
      <c r="P57" s="521"/>
    </row>
    <row r="58" spans="2:16" ht="24.95" customHeight="1" x14ac:dyDescent="0.2">
      <c r="B58" s="302"/>
      <c r="C58" s="302"/>
      <c r="D58" s="302"/>
      <c r="E58" s="302"/>
      <c r="F58" s="302"/>
      <c r="G58" s="302"/>
      <c r="H58" s="302"/>
      <c r="I58" s="302"/>
      <c r="J58" s="302"/>
      <c r="K58" s="302"/>
      <c r="L58" s="302"/>
      <c r="M58" s="302">
        <f t="shared" si="4"/>
        <v>0</v>
      </c>
      <c r="P58" s="521"/>
    </row>
    <row r="59" spans="2:16" ht="24.95" customHeight="1" x14ac:dyDescent="0.2">
      <c r="B59" s="302"/>
      <c r="C59" s="302"/>
      <c r="D59" s="302"/>
      <c r="E59" s="302"/>
      <c r="F59" s="302"/>
      <c r="G59" s="302"/>
      <c r="H59" s="302"/>
      <c r="I59" s="302"/>
      <c r="J59" s="302"/>
      <c r="K59" s="302"/>
      <c r="L59" s="302"/>
      <c r="M59" s="302">
        <f t="shared" si="4"/>
        <v>0</v>
      </c>
      <c r="P59" s="521"/>
    </row>
    <row r="60" spans="2:16" ht="24.95" customHeight="1" x14ac:dyDescent="0.2">
      <c r="B60" s="302"/>
      <c r="C60" s="302"/>
      <c r="D60" s="302"/>
      <c r="E60" s="302"/>
      <c r="F60" s="302"/>
      <c r="G60" s="302"/>
      <c r="H60" s="302"/>
      <c r="I60" s="302"/>
      <c r="J60" s="302"/>
      <c r="K60" s="302"/>
      <c r="L60" s="302"/>
      <c r="M60" s="302">
        <f t="shared" si="4"/>
        <v>0</v>
      </c>
      <c r="P60" s="521"/>
    </row>
    <row r="61" spans="2:16" ht="24.95" customHeight="1" x14ac:dyDescent="0.2"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2"/>
      <c r="M61" s="302">
        <f t="shared" si="4"/>
        <v>0</v>
      </c>
      <c r="P61" s="521"/>
    </row>
    <row r="62" spans="2:16" ht="24.95" customHeight="1" x14ac:dyDescent="0.2">
      <c r="B62" s="302"/>
      <c r="C62" s="302"/>
      <c r="D62" s="302"/>
      <c r="E62" s="302"/>
      <c r="F62" s="302"/>
      <c r="G62" s="302"/>
      <c r="H62" s="302"/>
      <c r="I62" s="302"/>
      <c r="J62" s="302"/>
      <c r="K62" s="302"/>
      <c r="L62" s="302"/>
      <c r="M62" s="302">
        <f t="shared" si="4"/>
        <v>0</v>
      </c>
      <c r="P62" s="521"/>
    </row>
    <row r="63" spans="2:16" ht="24.95" customHeight="1" x14ac:dyDescent="0.2">
      <c r="B63" s="302"/>
      <c r="D63" s="302"/>
      <c r="E63" s="302"/>
      <c r="F63" s="302"/>
      <c r="G63" s="302"/>
      <c r="H63" s="302"/>
      <c r="I63" s="302"/>
      <c r="J63" s="302"/>
      <c r="K63" s="302"/>
      <c r="L63" s="302"/>
      <c r="M63" s="302">
        <f>SUM(D63:L63)</f>
        <v>0</v>
      </c>
      <c r="P63" s="521"/>
    </row>
    <row r="64" spans="2:16" ht="24.95" customHeight="1" x14ac:dyDescent="0.2"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2"/>
      <c r="M64" s="302">
        <f>SUM(C64:L64)</f>
        <v>0</v>
      </c>
      <c r="P64" s="521"/>
    </row>
    <row r="65" spans="2:16" ht="24.95" customHeight="1" x14ac:dyDescent="0.2">
      <c r="B65" s="302"/>
      <c r="C65" s="302"/>
      <c r="D65" s="302"/>
      <c r="E65" s="302"/>
      <c r="F65" s="302"/>
      <c r="G65" s="302"/>
      <c r="H65" s="302"/>
      <c r="I65" s="302"/>
      <c r="J65" s="302"/>
      <c r="K65" s="302"/>
      <c r="L65" s="302"/>
      <c r="M65" s="302">
        <f>SUM(C65:L65)</f>
        <v>0</v>
      </c>
      <c r="P65" s="521"/>
    </row>
    <row r="66" spans="2:16" ht="24.95" customHeight="1" x14ac:dyDescent="0.2">
      <c r="B66" s="302"/>
      <c r="C66" s="302"/>
      <c r="D66" s="302"/>
      <c r="E66" s="302"/>
      <c r="F66" s="302"/>
      <c r="G66" s="302"/>
      <c r="H66" s="302"/>
      <c r="I66" s="302"/>
      <c r="J66" s="302"/>
      <c r="K66" s="302"/>
      <c r="L66" s="302"/>
      <c r="M66" s="302">
        <f>SUM(C66:L66)</f>
        <v>0</v>
      </c>
      <c r="P66" s="521"/>
    </row>
    <row r="67" spans="2:16" ht="24.95" customHeight="1" x14ac:dyDescent="0.2">
      <c r="B67" s="301" t="s">
        <v>24</v>
      </c>
      <c r="C67" s="300">
        <f t="shared" ref="C67:K67" si="5">SUM(C54:C66)</f>
        <v>0</v>
      </c>
      <c r="D67" s="300">
        <f t="shared" si="5"/>
        <v>0</v>
      </c>
      <c r="E67" s="300">
        <f t="shared" si="5"/>
        <v>0</v>
      </c>
      <c r="F67" s="300">
        <f t="shared" si="5"/>
        <v>0</v>
      </c>
      <c r="G67" s="300">
        <f t="shared" si="5"/>
        <v>0</v>
      </c>
      <c r="H67" s="300"/>
      <c r="I67" s="300"/>
      <c r="J67" s="300"/>
      <c r="K67" s="300">
        <f t="shared" si="5"/>
        <v>0</v>
      </c>
      <c r="L67" s="300">
        <f>SUM(L52:L66)</f>
        <v>0</v>
      </c>
      <c r="M67" s="300">
        <f>SUM(C67:L67)</f>
        <v>0</v>
      </c>
    </row>
    <row r="70" spans="2:16" x14ac:dyDescent="0.2">
      <c r="M70" s="299"/>
    </row>
  </sheetData>
  <mergeCells count="3">
    <mergeCell ref="B3:M3"/>
    <mergeCell ref="B33:M33"/>
    <mergeCell ref="B50:M50"/>
  </mergeCells>
  <pageMargins left="1.5748031496062993" right="0.51181102362204722" top="1.3779527559055118" bottom="0.78740157480314965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opLeftCell="B1" workbookViewId="0">
      <selection activeCell="L16" sqref="L16"/>
    </sheetView>
  </sheetViews>
  <sheetFormatPr defaultColWidth="21.85546875" defaultRowHeight="12.75" outlineLevelRow="2" x14ac:dyDescent="0.2"/>
  <cols>
    <col min="1" max="1" width="42.7109375" hidden="1" customWidth="1"/>
    <col min="2" max="2" width="29.140625" customWidth="1"/>
    <col min="3" max="9" width="0" hidden="1" customWidth="1"/>
  </cols>
  <sheetData>
    <row r="1" spans="1:10" ht="18" x14ac:dyDescent="0.2">
      <c r="A1" s="725" t="s">
        <v>107</v>
      </c>
      <c r="B1" s="324" t="s">
        <v>136</v>
      </c>
      <c r="C1" s="324" t="s">
        <v>180</v>
      </c>
      <c r="D1" s="324" t="s">
        <v>137</v>
      </c>
      <c r="E1" s="325" t="s">
        <v>139</v>
      </c>
      <c r="F1" s="326" t="s">
        <v>106</v>
      </c>
      <c r="G1" s="326" t="s">
        <v>140</v>
      </c>
      <c r="H1" s="325" t="s">
        <v>141</v>
      </c>
      <c r="I1" s="326" t="s">
        <v>142</v>
      </c>
      <c r="J1" s="329" t="s">
        <v>143</v>
      </c>
    </row>
    <row r="2" spans="1:10" ht="25.5" hidden="1" outlineLevel="2" x14ac:dyDescent="0.2">
      <c r="A2" s="618" t="s">
        <v>604</v>
      </c>
      <c r="B2" s="333" t="s">
        <v>605</v>
      </c>
      <c r="C2" s="737" t="s">
        <v>239</v>
      </c>
      <c r="D2" s="738" t="s">
        <v>307</v>
      </c>
      <c r="E2" s="739">
        <v>42614</v>
      </c>
      <c r="F2" s="740">
        <v>42618</v>
      </c>
      <c r="G2" s="740">
        <v>42618</v>
      </c>
      <c r="H2" s="671" t="s">
        <v>606</v>
      </c>
      <c r="I2" s="740">
        <v>42618</v>
      </c>
      <c r="J2" s="741">
        <v>145.08000000000001</v>
      </c>
    </row>
    <row r="3" spans="1:10" ht="20.25" customHeight="1" outlineLevel="1" collapsed="1" x14ac:dyDescent="0.2">
      <c r="A3" s="618"/>
      <c r="B3" s="634" t="s">
        <v>524</v>
      </c>
      <c r="C3" s="737">
        <f>SUBTOTAL(9,C2:C2)</f>
        <v>0</v>
      </c>
      <c r="D3" s="738"/>
      <c r="E3" s="739"/>
      <c r="F3" s="740"/>
      <c r="G3" s="740"/>
      <c r="H3" s="671"/>
      <c r="I3" s="740"/>
      <c r="J3" s="741">
        <f>SUBTOTAL(9,J2:J2)</f>
        <v>145.08000000000001</v>
      </c>
    </row>
    <row r="4" spans="1:10" ht="25.5" hidden="1" outlineLevel="2" x14ac:dyDescent="0.2">
      <c r="A4" s="618" t="s">
        <v>601</v>
      </c>
      <c r="B4" s="333" t="s">
        <v>486</v>
      </c>
      <c r="C4" s="742" t="s">
        <v>603</v>
      </c>
      <c r="D4" s="743" t="s">
        <v>307</v>
      </c>
      <c r="E4" s="739">
        <v>42614</v>
      </c>
      <c r="F4" s="740">
        <v>42618</v>
      </c>
      <c r="G4" s="740">
        <v>42618</v>
      </c>
      <c r="H4" s="671" t="s">
        <v>602</v>
      </c>
      <c r="I4" s="740">
        <v>42618</v>
      </c>
      <c r="J4" s="741">
        <v>124.59</v>
      </c>
    </row>
    <row r="5" spans="1:10" ht="25.5" customHeight="1" outlineLevel="1" collapsed="1" x14ac:dyDescent="0.2">
      <c r="A5" s="618"/>
      <c r="B5" s="634" t="s">
        <v>743</v>
      </c>
      <c r="C5" s="742">
        <f>SUBTOTAL(9,C4:C4)</f>
        <v>0</v>
      </c>
      <c r="D5" s="743"/>
      <c r="E5" s="739"/>
      <c r="F5" s="740"/>
      <c r="G5" s="740"/>
      <c r="H5" s="671"/>
      <c r="I5" s="740"/>
      <c r="J5" s="741">
        <f>SUBTOTAL(9,J4:J4)</f>
        <v>124.59</v>
      </c>
    </row>
    <row r="6" spans="1:10" ht="33.75" hidden="1" outlineLevel="2" x14ac:dyDescent="0.2">
      <c r="A6" s="618" t="s">
        <v>188</v>
      </c>
      <c r="B6" s="333" t="s">
        <v>189</v>
      </c>
      <c r="C6" s="333" t="s">
        <v>190</v>
      </c>
      <c r="D6" s="744" t="s">
        <v>129</v>
      </c>
      <c r="E6" s="567">
        <v>1063</v>
      </c>
      <c r="F6" s="740">
        <v>42614</v>
      </c>
      <c r="G6" s="740">
        <v>42614</v>
      </c>
      <c r="H6" s="671">
        <v>1767</v>
      </c>
      <c r="I6" s="740">
        <v>42632</v>
      </c>
      <c r="J6" s="741">
        <v>218</v>
      </c>
    </row>
    <row r="7" spans="1:10" ht="27" hidden="1" outlineLevel="2" x14ac:dyDescent="0.2">
      <c r="A7" s="611" t="s">
        <v>188</v>
      </c>
      <c r="B7" s="335" t="s">
        <v>189</v>
      </c>
      <c r="C7" s="711" t="s">
        <v>190</v>
      </c>
      <c r="D7" s="333" t="s">
        <v>129</v>
      </c>
      <c r="E7" s="745">
        <v>1182</v>
      </c>
      <c r="F7" s="740">
        <v>42625</v>
      </c>
      <c r="G7" s="740">
        <v>42625</v>
      </c>
      <c r="H7" s="671">
        <v>1769</v>
      </c>
      <c r="I7" s="740"/>
      <c r="J7" s="741">
        <v>220</v>
      </c>
    </row>
    <row r="8" spans="1:10" ht="27" hidden="1" outlineLevel="2" x14ac:dyDescent="0.2">
      <c r="A8" s="611" t="s">
        <v>188</v>
      </c>
      <c r="B8" s="335" t="s">
        <v>189</v>
      </c>
      <c r="C8" s="711" t="s">
        <v>190</v>
      </c>
      <c r="D8" s="333" t="s">
        <v>129</v>
      </c>
      <c r="E8" s="745">
        <v>1225</v>
      </c>
      <c r="F8" s="740">
        <v>42632</v>
      </c>
      <c r="G8" s="740">
        <v>42632</v>
      </c>
      <c r="H8" s="671">
        <v>1770</v>
      </c>
      <c r="I8" s="740"/>
      <c r="J8" s="741">
        <v>181.52</v>
      </c>
    </row>
    <row r="9" spans="1:10" ht="27" hidden="1" outlineLevel="2" x14ac:dyDescent="0.2">
      <c r="A9" s="611" t="s">
        <v>188</v>
      </c>
      <c r="B9" s="335" t="s">
        <v>189</v>
      </c>
      <c r="C9" s="711" t="s">
        <v>190</v>
      </c>
      <c r="D9" s="333" t="s">
        <v>129</v>
      </c>
      <c r="E9" s="745">
        <v>1243</v>
      </c>
      <c r="F9" s="740"/>
      <c r="G9" s="740">
        <v>42636</v>
      </c>
      <c r="H9" s="671">
        <v>1772</v>
      </c>
      <c r="I9" s="740"/>
      <c r="J9" s="746">
        <v>217.01</v>
      </c>
    </row>
    <row r="10" spans="1:10" ht="33" customHeight="1" outlineLevel="1" collapsed="1" x14ac:dyDescent="0.2">
      <c r="A10" s="611"/>
      <c r="B10" s="634" t="s">
        <v>494</v>
      </c>
      <c r="C10" s="711">
        <f>SUBTOTAL(9,C6:C9)</f>
        <v>0</v>
      </c>
      <c r="D10" s="333"/>
      <c r="E10" s="745"/>
      <c r="F10" s="740"/>
      <c r="G10" s="740"/>
      <c r="H10" s="671"/>
      <c r="I10" s="740"/>
      <c r="J10" s="746">
        <f>SUBTOTAL(9,J6:J9)</f>
        <v>836.53</v>
      </c>
    </row>
    <row r="11" spans="1:10" ht="33.75" hidden="1" outlineLevel="2" x14ac:dyDescent="0.2">
      <c r="A11" s="611" t="s">
        <v>556</v>
      </c>
      <c r="B11" s="336" t="s">
        <v>557</v>
      </c>
      <c r="C11" s="336" t="s">
        <v>252</v>
      </c>
      <c r="D11" s="333" t="s">
        <v>631</v>
      </c>
      <c r="E11" s="716">
        <v>42583</v>
      </c>
      <c r="F11" s="740">
        <v>42613</v>
      </c>
      <c r="G11" s="740">
        <v>42633</v>
      </c>
      <c r="H11" s="671" t="s">
        <v>632</v>
      </c>
      <c r="I11" s="740">
        <v>42633</v>
      </c>
      <c r="J11" s="741">
        <v>482.99</v>
      </c>
    </row>
    <row r="12" spans="1:10" ht="32.25" customHeight="1" outlineLevel="1" collapsed="1" x14ac:dyDescent="0.2">
      <c r="A12" s="611"/>
      <c r="B12" s="747" t="s">
        <v>525</v>
      </c>
      <c r="C12" s="336">
        <f>SUBTOTAL(9,C11:C11)</f>
        <v>0</v>
      </c>
      <c r="D12" s="333"/>
      <c r="E12" s="716"/>
      <c r="F12" s="740"/>
      <c r="G12" s="740"/>
      <c r="H12" s="671"/>
      <c r="I12" s="740"/>
      <c r="J12" s="741">
        <f>SUBTOTAL(9,J11:J11)</f>
        <v>482.99</v>
      </c>
    </row>
    <row r="13" spans="1:10" ht="25.5" hidden="1" outlineLevel="2" x14ac:dyDescent="0.2">
      <c r="A13" s="726" t="s">
        <v>604</v>
      </c>
      <c r="B13" s="333" t="s">
        <v>605</v>
      </c>
      <c r="C13" s="737" t="s">
        <v>434</v>
      </c>
      <c r="D13" s="738" t="s">
        <v>307</v>
      </c>
      <c r="E13" s="739">
        <v>42614</v>
      </c>
      <c r="F13" s="740">
        <v>42618</v>
      </c>
      <c r="G13" s="740">
        <v>42618</v>
      </c>
      <c r="H13" s="671" t="s">
        <v>606</v>
      </c>
      <c r="I13" s="740">
        <v>42618</v>
      </c>
      <c r="J13" s="741">
        <v>48.36</v>
      </c>
    </row>
    <row r="14" spans="1:10" ht="30" customHeight="1" outlineLevel="1" collapsed="1" x14ac:dyDescent="0.2">
      <c r="A14" s="726"/>
      <c r="B14" s="634" t="s">
        <v>495</v>
      </c>
      <c r="C14" s="737">
        <f>SUBTOTAL(9,C13:C13)</f>
        <v>0</v>
      </c>
      <c r="D14" s="738"/>
      <c r="E14" s="739"/>
      <c r="F14" s="740"/>
      <c r="G14" s="740"/>
      <c r="H14" s="671"/>
      <c r="I14" s="740"/>
      <c r="J14" s="741">
        <f>SUBTOTAL(9,J13:J13)</f>
        <v>48.36</v>
      </c>
    </row>
    <row r="15" spans="1:10" ht="25.5" hidden="1" outlineLevel="2" x14ac:dyDescent="0.2">
      <c r="A15" s="726" t="s">
        <v>604</v>
      </c>
      <c r="B15" s="333" t="s">
        <v>605</v>
      </c>
      <c r="C15" s="737" t="s">
        <v>435</v>
      </c>
      <c r="D15" s="738" t="s">
        <v>307</v>
      </c>
      <c r="E15" s="739">
        <v>42614</v>
      </c>
      <c r="F15" s="740">
        <v>42618</v>
      </c>
      <c r="G15" s="740">
        <v>42618</v>
      </c>
      <c r="H15" s="671" t="s">
        <v>606</v>
      </c>
      <c r="I15" s="740">
        <v>42618</v>
      </c>
      <c r="J15" s="741">
        <v>145.08000000000001</v>
      </c>
    </row>
    <row r="16" spans="1:10" ht="28.5" customHeight="1" outlineLevel="1" collapsed="1" x14ac:dyDescent="0.2">
      <c r="A16" s="726"/>
      <c r="B16" s="634" t="s">
        <v>496</v>
      </c>
      <c r="C16" s="737">
        <f>SUBTOTAL(9,C15:C15)</f>
        <v>0</v>
      </c>
      <c r="D16" s="738"/>
      <c r="E16" s="739"/>
      <c r="F16" s="740"/>
      <c r="G16" s="740"/>
      <c r="H16" s="671"/>
      <c r="I16" s="740"/>
      <c r="J16" s="741">
        <f>SUBTOTAL(9,J15:J15)</f>
        <v>145.08000000000001</v>
      </c>
    </row>
    <row r="17" spans="1:10" ht="25.5" hidden="1" outlineLevel="2" x14ac:dyDescent="0.2">
      <c r="A17" s="727" t="s">
        <v>507</v>
      </c>
      <c r="B17" s="748" t="s">
        <v>256</v>
      </c>
      <c r="C17" s="707" t="s">
        <v>227</v>
      </c>
      <c r="D17" s="714" t="s">
        <v>129</v>
      </c>
      <c r="E17" s="567">
        <v>678</v>
      </c>
      <c r="F17" s="740">
        <v>42621</v>
      </c>
      <c r="G17" s="740">
        <v>42622</v>
      </c>
      <c r="H17" s="671" t="s">
        <v>613</v>
      </c>
      <c r="I17" s="740">
        <v>42622</v>
      </c>
      <c r="J17" s="741">
        <v>770.2</v>
      </c>
    </row>
    <row r="18" spans="1:10" ht="25.5" hidden="1" outlineLevel="2" x14ac:dyDescent="0.2">
      <c r="A18" s="728" t="s">
        <v>243</v>
      </c>
      <c r="B18" s="333" t="s">
        <v>244</v>
      </c>
      <c r="C18" s="707" t="s">
        <v>227</v>
      </c>
      <c r="D18" s="333" t="s">
        <v>129</v>
      </c>
      <c r="E18" s="567">
        <v>93407</v>
      </c>
      <c r="F18" s="740">
        <v>42623</v>
      </c>
      <c r="G18" s="740">
        <v>42633</v>
      </c>
      <c r="H18" s="671" t="s">
        <v>637</v>
      </c>
      <c r="I18" s="740">
        <v>42633</v>
      </c>
      <c r="J18" s="741">
        <v>760.32</v>
      </c>
    </row>
    <row r="19" spans="1:10" ht="25.5" hidden="1" outlineLevel="2" x14ac:dyDescent="0.2">
      <c r="A19" s="728" t="s">
        <v>243</v>
      </c>
      <c r="B19" s="333" t="s">
        <v>535</v>
      </c>
      <c r="C19" s="709" t="s">
        <v>227</v>
      </c>
      <c r="D19" s="333" t="s">
        <v>129</v>
      </c>
      <c r="E19" s="749">
        <v>291308</v>
      </c>
      <c r="F19" s="740">
        <v>42622</v>
      </c>
      <c r="G19" s="740">
        <v>42643</v>
      </c>
      <c r="H19" s="671" t="s">
        <v>713</v>
      </c>
      <c r="I19" s="740">
        <v>42643</v>
      </c>
      <c r="J19" s="741">
        <v>1359.66</v>
      </c>
    </row>
    <row r="20" spans="1:10" ht="25.5" hidden="1" outlineLevel="2" x14ac:dyDescent="0.2">
      <c r="A20" s="728" t="s">
        <v>243</v>
      </c>
      <c r="B20" s="333" t="s">
        <v>535</v>
      </c>
      <c r="C20" s="709" t="s">
        <v>227</v>
      </c>
      <c r="D20" s="333" t="s">
        <v>129</v>
      </c>
      <c r="E20" s="749">
        <v>292351</v>
      </c>
      <c r="F20" s="740">
        <v>42634</v>
      </c>
      <c r="G20" s="740">
        <v>42643</v>
      </c>
      <c r="H20" s="671" t="s">
        <v>714</v>
      </c>
      <c r="I20" s="740">
        <v>42643</v>
      </c>
      <c r="J20" s="741">
        <v>179.5</v>
      </c>
    </row>
    <row r="21" spans="1:10" ht="25.5" hidden="1" outlineLevel="2" x14ac:dyDescent="0.2">
      <c r="A21" s="728" t="s">
        <v>243</v>
      </c>
      <c r="B21" s="333" t="s">
        <v>535</v>
      </c>
      <c r="C21" s="709" t="s">
        <v>227</v>
      </c>
      <c r="D21" s="333" t="s">
        <v>129</v>
      </c>
      <c r="E21" s="749">
        <v>292568</v>
      </c>
      <c r="F21" s="740">
        <v>42636</v>
      </c>
      <c r="G21" s="740">
        <v>42643</v>
      </c>
      <c r="H21" s="671" t="s">
        <v>715</v>
      </c>
      <c r="I21" s="740">
        <v>42643</v>
      </c>
      <c r="J21" s="741">
        <v>244.25</v>
      </c>
    </row>
    <row r="22" spans="1:10" ht="25.5" hidden="1" outlineLevel="2" x14ac:dyDescent="0.2">
      <c r="A22" s="610" t="s">
        <v>224</v>
      </c>
      <c r="B22" s="333" t="s">
        <v>225</v>
      </c>
      <c r="C22" s="707" t="s">
        <v>227</v>
      </c>
      <c r="D22" s="333" t="s">
        <v>129</v>
      </c>
      <c r="E22" s="748">
        <v>17036</v>
      </c>
      <c r="F22" s="740">
        <v>42641</v>
      </c>
      <c r="G22" s="740">
        <v>42643</v>
      </c>
      <c r="H22" s="671" t="s">
        <v>719</v>
      </c>
      <c r="I22" s="740">
        <v>42643</v>
      </c>
      <c r="J22" s="741">
        <v>600.01</v>
      </c>
    </row>
    <row r="23" spans="1:10" ht="25.5" hidden="1" outlineLevel="2" x14ac:dyDescent="0.2">
      <c r="A23" s="610" t="s">
        <v>224</v>
      </c>
      <c r="B23" s="333" t="s">
        <v>225</v>
      </c>
      <c r="C23" s="707" t="s">
        <v>227</v>
      </c>
      <c r="D23" s="333" t="s">
        <v>129</v>
      </c>
      <c r="E23" s="748">
        <v>17037</v>
      </c>
      <c r="F23" s="740">
        <v>42641</v>
      </c>
      <c r="G23" s="740">
        <v>42643</v>
      </c>
      <c r="H23" s="671" t="s">
        <v>719</v>
      </c>
      <c r="I23" s="740">
        <v>42643</v>
      </c>
      <c r="J23" s="741">
        <v>601.51</v>
      </c>
    </row>
    <row r="24" spans="1:10" ht="25.5" hidden="1" outlineLevel="2" x14ac:dyDescent="0.2">
      <c r="A24" s="610" t="s">
        <v>224</v>
      </c>
      <c r="B24" s="333" t="s">
        <v>225</v>
      </c>
      <c r="C24" s="707" t="s">
        <v>227</v>
      </c>
      <c r="D24" s="333" t="s">
        <v>129</v>
      </c>
      <c r="E24" s="748">
        <v>17038</v>
      </c>
      <c r="F24" s="740">
        <v>42641</v>
      </c>
      <c r="G24" s="740">
        <v>42643</v>
      </c>
      <c r="H24" s="671" t="s">
        <v>719</v>
      </c>
      <c r="I24" s="740">
        <v>42643</v>
      </c>
      <c r="J24" s="741">
        <v>599.6</v>
      </c>
    </row>
    <row r="25" spans="1:10" ht="25.5" hidden="1" outlineLevel="2" x14ac:dyDescent="0.2">
      <c r="A25" s="729" t="s">
        <v>224</v>
      </c>
      <c r="B25" s="333" t="s">
        <v>225</v>
      </c>
      <c r="C25" s="707" t="s">
        <v>227</v>
      </c>
      <c r="D25" s="333" t="s">
        <v>129</v>
      </c>
      <c r="E25" s="748">
        <v>17040</v>
      </c>
      <c r="F25" s="740">
        <v>42641</v>
      </c>
      <c r="G25" s="740">
        <v>42643</v>
      </c>
      <c r="H25" s="671" t="s">
        <v>719</v>
      </c>
      <c r="I25" s="740">
        <v>42643</v>
      </c>
      <c r="J25" s="741">
        <v>795.99</v>
      </c>
    </row>
    <row r="26" spans="1:10" ht="25.5" hidden="1" outlineLevel="2" x14ac:dyDescent="0.2">
      <c r="A26" s="729" t="s">
        <v>224</v>
      </c>
      <c r="B26" s="333" t="s">
        <v>225</v>
      </c>
      <c r="C26" s="707" t="s">
        <v>227</v>
      </c>
      <c r="D26" s="333" t="s">
        <v>129</v>
      </c>
      <c r="E26" s="748">
        <v>17039</v>
      </c>
      <c r="F26" s="740">
        <v>42641</v>
      </c>
      <c r="G26" s="740">
        <v>42643</v>
      </c>
      <c r="H26" s="671" t="s">
        <v>719</v>
      </c>
      <c r="I26" s="740">
        <v>42643</v>
      </c>
      <c r="J26" s="741">
        <v>786.72</v>
      </c>
    </row>
    <row r="27" spans="1:10" ht="25.5" hidden="1" outlineLevel="2" x14ac:dyDescent="0.2">
      <c r="A27" s="729" t="s">
        <v>224</v>
      </c>
      <c r="B27" s="333" t="s">
        <v>225</v>
      </c>
      <c r="C27" s="707" t="s">
        <v>227</v>
      </c>
      <c r="D27" s="333" t="s">
        <v>129</v>
      </c>
      <c r="E27" s="748">
        <v>17041</v>
      </c>
      <c r="F27" s="740">
        <v>42641</v>
      </c>
      <c r="G27" s="740">
        <v>42643</v>
      </c>
      <c r="H27" s="671" t="s">
        <v>719</v>
      </c>
      <c r="I27" s="740">
        <v>42643</v>
      </c>
      <c r="J27" s="741">
        <v>500.05</v>
      </c>
    </row>
    <row r="28" spans="1:10" ht="25.5" hidden="1" outlineLevel="2" x14ac:dyDescent="0.2">
      <c r="A28" s="729" t="s">
        <v>224</v>
      </c>
      <c r="B28" s="333" t="s">
        <v>225</v>
      </c>
      <c r="C28" s="707" t="s">
        <v>227</v>
      </c>
      <c r="D28" s="333" t="s">
        <v>129</v>
      </c>
      <c r="E28" s="748">
        <v>17048</v>
      </c>
      <c r="F28" s="740">
        <v>42641</v>
      </c>
      <c r="G28" s="740">
        <v>42643</v>
      </c>
      <c r="H28" s="671" t="s">
        <v>719</v>
      </c>
      <c r="I28" s="740">
        <v>42643</v>
      </c>
      <c r="J28" s="741">
        <v>596.9</v>
      </c>
    </row>
    <row r="29" spans="1:10" ht="25.5" hidden="1" outlineLevel="2" x14ac:dyDescent="0.2">
      <c r="A29" s="729" t="s">
        <v>224</v>
      </c>
      <c r="B29" s="333" t="s">
        <v>225</v>
      </c>
      <c r="C29" s="707" t="s">
        <v>227</v>
      </c>
      <c r="D29" s="333" t="s">
        <v>129</v>
      </c>
      <c r="E29" s="101">
        <v>17043</v>
      </c>
      <c r="F29" s="740">
        <v>42641</v>
      </c>
      <c r="G29" s="740">
        <v>42643</v>
      </c>
      <c r="H29" s="671" t="s">
        <v>719</v>
      </c>
      <c r="I29" s="740">
        <v>42643</v>
      </c>
      <c r="J29" s="741">
        <v>424.16</v>
      </c>
    </row>
    <row r="30" spans="1:10" ht="25.5" hidden="1" outlineLevel="2" x14ac:dyDescent="0.2">
      <c r="A30" s="729" t="s">
        <v>224</v>
      </c>
      <c r="B30" s="333" t="s">
        <v>225</v>
      </c>
      <c r="C30" s="707" t="s">
        <v>227</v>
      </c>
      <c r="D30" s="333" t="s">
        <v>129</v>
      </c>
      <c r="E30" s="750">
        <v>17045</v>
      </c>
      <c r="F30" s="740">
        <v>42641</v>
      </c>
      <c r="G30" s="740">
        <v>42643</v>
      </c>
      <c r="H30" s="671" t="s">
        <v>719</v>
      </c>
      <c r="I30" s="740">
        <v>42643</v>
      </c>
      <c r="J30" s="741">
        <v>679.52</v>
      </c>
    </row>
    <row r="31" spans="1:10" ht="25.5" hidden="1" outlineLevel="2" x14ac:dyDescent="0.2">
      <c r="A31" s="730" t="s">
        <v>224</v>
      </c>
      <c r="B31" s="333" t="s">
        <v>225</v>
      </c>
      <c r="C31" s="707" t="s">
        <v>227</v>
      </c>
      <c r="D31" s="333" t="s">
        <v>129</v>
      </c>
      <c r="E31" s="101">
        <v>17046</v>
      </c>
      <c r="F31" s="740">
        <v>42641</v>
      </c>
      <c r="G31" s="740">
        <v>42643</v>
      </c>
      <c r="H31" s="671" t="s">
        <v>719</v>
      </c>
      <c r="I31" s="740">
        <v>42643</v>
      </c>
      <c r="J31" s="741">
        <v>495.26</v>
      </c>
    </row>
    <row r="32" spans="1:10" ht="25.5" hidden="1" outlineLevel="2" x14ac:dyDescent="0.2">
      <c r="A32" s="611" t="s">
        <v>224</v>
      </c>
      <c r="B32" s="333" t="s">
        <v>225</v>
      </c>
      <c r="C32" s="707" t="s">
        <v>227</v>
      </c>
      <c r="D32" s="333" t="s">
        <v>129</v>
      </c>
      <c r="E32" s="748">
        <v>17047</v>
      </c>
      <c r="F32" s="740">
        <v>42641</v>
      </c>
      <c r="G32" s="740">
        <v>42643</v>
      </c>
      <c r="H32" s="671" t="s">
        <v>719</v>
      </c>
      <c r="I32" s="740">
        <v>42643</v>
      </c>
      <c r="J32" s="741">
        <v>374.76</v>
      </c>
    </row>
    <row r="33" spans="1:10" ht="22.5" customHeight="1" outlineLevel="1" collapsed="1" x14ac:dyDescent="0.2">
      <c r="A33" s="611"/>
      <c r="B33" s="634" t="s">
        <v>497</v>
      </c>
      <c r="C33" s="707">
        <f>SUBTOTAL(9,C17:C32)</f>
        <v>0</v>
      </c>
      <c r="D33" s="333"/>
      <c r="E33" s="748"/>
      <c r="F33" s="740"/>
      <c r="G33" s="740"/>
      <c r="H33" s="671"/>
      <c r="I33" s="740"/>
      <c r="J33" s="741">
        <f>SUBTOTAL(9,J17:J32)</f>
        <v>9768.4100000000017</v>
      </c>
    </row>
    <row r="34" spans="1:10" hidden="1" outlineLevel="2" x14ac:dyDescent="0.2">
      <c r="A34" s="611" t="s">
        <v>550</v>
      </c>
      <c r="B34" s="333" t="s">
        <v>246</v>
      </c>
      <c r="C34" s="333" t="s">
        <v>205</v>
      </c>
      <c r="D34" s="333" t="s">
        <v>184</v>
      </c>
      <c r="E34" s="751">
        <v>42614</v>
      </c>
      <c r="F34" s="740">
        <v>42641</v>
      </c>
      <c r="G34" s="740">
        <v>42641</v>
      </c>
      <c r="H34" s="671">
        <v>1773</v>
      </c>
      <c r="I34" s="740"/>
      <c r="J34" s="741">
        <v>1700</v>
      </c>
    </row>
    <row r="35" spans="1:10" hidden="1" outlineLevel="2" x14ac:dyDescent="0.2">
      <c r="A35" s="611" t="s">
        <v>549</v>
      </c>
      <c r="B35" s="333" t="s">
        <v>260</v>
      </c>
      <c r="C35" s="336" t="s">
        <v>205</v>
      </c>
      <c r="D35" s="634" t="s">
        <v>184</v>
      </c>
      <c r="E35" s="751">
        <v>42614</v>
      </c>
      <c r="F35" s="740">
        <v>42641</v>
      </c>
      <c r="G35" s="740">
        <v>42641</v>
      </c>
      <c r="H35" s="671">
        <v>1774</v>
      </c>
      <c r="I35" s="740"/>
      <c r="J35" s="741">
        <v>1210</v>
      </c>
    </row>
    <row r="36" spans="1:10" ht="25.5" hidden="1" outlineLevel="2" x14ac:dyDescent="0.2">
      <c r="A36" s="701" t="s">
        <v>561</v>
      </c>
      <c r="B36" s="704" t="s">
        <v>207</v>
      </c>
      <c r="C36" s="333" t="s">
        <v>205</v>
      </c>
      <c r="D36" s="333" t="s">
        <v>184</v>
      </c>
      <c r="E36" s="751">
        <v>42614</v>
      </c>
      <c r="F36" s="740">
        <v>42642</v>
      </c>
      <c r="G36" s="740">
        <v>42643</v>
      </c>
      <c r="H36" s="671" t="s">
        <v>706</v>
      </c>
      <c r="I36" s="740">
        <v>42643</v>
      </c>
      <c r="J36" s="741">
        <v>1688</v>
      </c>
    </row>
    <row r="37" spans="1:10" ht="25.5" hidden="1" outlineLevel="2" x14ac:dyDescent="0.2">
      <c r="A37" s="730" t="s">
        <v>551</v>
      </c>
      <c r="B37" s="333" t="s">
        <v>204</v>
      </c>
      <c r="C37" s="333" t="s">
        <v>205</v>
      </c>
      <c r="D37" s="634" t="s">
        <v>184</v>
      </c>
      <c r="E37" s="751">
        <v>42614</v>
      </c>
      <c r="F37" s="740">
        <v>42642</v>
      </c>
      <c r="G37" s="740">
        <v>42643</v>
      </c>
      <c r="H37" s="671" t="s">
        <v>707</v>
      </c>
      <c r="I37" s="740">
        <v>42643</v>
      </c>
      <c r="J37" s="741">
        <v>975</v>
      </c>
    </row>
    <row r="38" spans="1:10" ht="25.5" hidden="1" outlineLevel="2" x14ac:dyDescent="0.2">
      <c r="A38" s="729" t="s">
        <v>551</v>
      </c>
      <c r="B38" s="333" t="s">
        <v>204</v>
      </c>
      <c r="C38" s="333" t="s">
        <v>205</v>
      </c>
      <c r="D38" s="634" t="s">
        <v>184</v>
      </c>
      <c r="E38" s="751">
        <v>42614</v>
      </c>
      <c r="F38" s="740">
        <v>42642</v>
      </c>
      <c r="G38" s="740">
        <v>42643</v>
      </c>
      <c r="H38" s="671" t="s">
        <v>708</v>
      </c>
      <c r="I38" s="740">
        <v>42643</v>
      </c>
      <c r="J38" s="741">
        <v>940</v>
      </c>
    </row>
    <row r="39" spans="1:10" ht="24" customHeight="1" outlineLevel="1" collapsed="1" x14ac:dyDescent="0.2">
      <c r="A39" s="729"/>
      <c r="B39" s="634" t="s">
        <v>498</v>
      </c>
      <c r="C39" s="333">
        <f>SUBTOTAL(9,C34:C38)</f>
        <v>0</v>
      </c>
      <c r="D39" s="634"/>
      <c r="E39" s="751"/>
      <c r="F39" s="740"/>
      <c r="G39" s="740"/>
      <c r="H39" s="671"/>
      <c r="I39" s="740"/>
      <c r="J39" s="741">
        <f>SUBTOTAL(9,J34:J38)</f>
        <v>6513</v>
      </c>
    </row>
    <row r="40" spans="1:10" ht="33.75" hidden="1" outlineLevel="2" x14ac:dyDescent="0.2">
      <c r="A40" s="731" t="s">
        <v>620</v>
      </c>
      <c r="B40" s="744" t="s">
        <v>621</v>
      </c>
      <c r="C40" s="333" t="s">
        <v>622</v>
      </c>
      <c r="D40" s="634" t="s">
        <v>129</v>
      </c>
      <c r="E40" s="745">
        <v>2016188</v>
      </c>
      <c r="F40" s="740">
        <v>42626</v>
      </c>
      <c r="G40" s="740">
        <v>42632</v>
      </c>
      <c r="H40" s="671" t="s">
        <v>623</v>
      </c>
      <c r="I40" s="740">
        <v>42632</v>
      </c>
      <c r="J40" s="741">
        <v>110</v>
      </c>
    </row>
    <row r="41" spans="1:10" ht="33.75" hidden="1" outlineLevel="2" x14ac:dyDescent="0.2">
      <c r="A41" s="731" t="s">
        <v>620</v>
      </c>
      <c r="B41" s="744" t="s">
        <v>621</v>
      </c>
      <c r="C41" s="333" t="s">
        <v>622</v>
      </c>
      <c r="D41" s="634" t="s">
        <v>129</v>
      </c>
      <c r="E41" s="745">
        <v>2016187</v>
      </c>
      <c r="F41" s="740">
        <v>42626</v>
      </c>
      <c r="G41" s="740">
        <v>42632</v>
      </c>
      <c r="H41" s="671" t="s">
        <v>629</v>
      </c>
      <c r="I41" s="740">
        <v>42632</v>
      </c>
      <c r="J41" s="741">
        <v>345</v>
      </c>
    </row>
    <row r="42" spans="1:10" ht="26.25" customHeight="1" outlineLevel="1" collapsed="1" x14ac:dyDescent="0.2">
      <c r="A42" s="731"/>
      <c r="B42" s="752" t="s">
        <v>744</v>
      </c>
      <c r="C42" s="333">
        <f>SUBTOTAL(9,C40:C41)</f>
        <v>0</v>
      </c>
      <c r="D42" s="634"/>
      <c r="E42" s="745"/>
      <c r="F42" s="740"/>
      <c r="G42" s="740"/>
      <c r="H42" s="671"/>
      <c r="I42" s="740"/>
      <c r="J42" s="741">
        <f>SUBTOTAL(9,J40:J41)</f>
        <v>455</v>
      </c>
    </row>
    <row r="43" spans="1:10" ht="27" hidden="1" outlineLevel="2" x14ac:dyDescent="0.2">
      <c r="A43" s="729" t="s">
        <v>697</v>
      </c>
      <c r="B43" s="336" t="s">
        <v>698</v>
      </c>
      <c r="C43" s="753" t="s">
        <v>559</v>
      </c>
      <c r="D43" s="333" t="s">
        <v>129</v>
      </c>
      <c r="E43" s="567">
        <v>9872</v>
      </c>
      <c r="F43" s="740">
        <v>42639</v>
      </c>
      <c r="G43" s="740">
        <v>42640</v>
      </c>
      <c r="H43" s="671" t="s">
        <v>705</v>
      </c>
      <c r="I43" s="740">
        <v>42640</v>
      </c>
      <c r="J43" s="741">
        <v>155</v>
      </c>
    </row>
    <row r="44" spans="1:10" ht="27" hidden="1" outlineLevel="2" x14ac:dyDescent="0.2">
      <c r="A44" s="729" t="s">
        <v>710</v>
      </c>
      <c r="B44" s="333" t="s">
        <v>711</v>
      </c>
      <c r="C44" s="753" t="s">
        <v>559</v>
      </c>
      <c r="D44" s="333" t="s">
        <v>129</v>
      </c>
      <c r="E44" s="749">
        <v>22239</v>
      </c>
      <c r="F44" s="740">
        <v>42633</v>
      </c>
      <c r="G44" s="740">
        <v>42643</v>
      </c>
      <c r="H44" s="671" t="s">
        <v>712</v>
      </c>
      <c r="I44" s="740">
        <v>42643</v>
      </c>
      <c r="J44" s="741">
        <v>5393.8</v>
      </c>
    </row>
    <row r="45" spans="1:10" ht="27" hidden="1" outlineLevel="2" x14ac:dyDescent="0.2">
      <c r="A45" s="732" t="s">
        <v>716</v>
      </c>
      <c r="B45" s="754" t="s">
        <v>717</v>
      </c>
      <c r="C45" s="753" t="s">
        <v>559</v>
      </c>
      <c r="D45" s="333" t="s">
        <v>129</v>
      </c>
      <c r="E45" s="749">
        <v>690842</v>
      </c>
      <c r="F45" s="740">
        <v>42639</v>
      </c>
      <c r="G45" s="740">
        <v>42643</v>
      </c>
      <c r="H45" s="671" t="s">
        <v>718</v>
      </c>
      <c r="I45" s="740">
        <v>42643</v>
      </c>
      <c r="J45" s="741">
        <v>517.17999999999995</v>
      </c>
    </row>
    <row r="46" spans="1:10" ht="26.25" customHeight="1" outlineLevel="1" collapsed="1" x14ac:dyDescent="0.2">
      <c r="A46" s="718"/>
      <c r="B46" s="752" t="s">
        <v>745</v>
      </c>
      <c r="C46" s="753">
        <f>SUBTOTAL(9,C43:C45)</f>
        <v>0</v>
      </c>
      <c r="D46" s="333"/>
      <c r="E46" s="749"/>
      <c r="F46" s="740"/>
      <c r="G46" s="740"/>
      <c r="H46" s="671"/>
      <c r="I46" s="740"/>
      <c r="J46" s="741">
        <f>SUBTOTAL(9,J43:J45)</f>
        <v>6065.9800000000005</v>
      </c>
    </row>
    <row r="47" spans="1:10" ht="25.5" hidden="1" outlineLevel="2" x14ac:dyDescent="0.2">
      <c r="A47" s="611" t="s">
        <v>243</v>
      </c>
      <c r="B47" s="333" t="s">
        <v>535</v>
      </c>
      <c r="C47" s="755" t="s">
        <v>695</v>
      </c>
      <c r="D47" s="333" t="s">
        <v>129</v>
      </c>
      <c r="E47" s="567">
        <v>93750</v>
      </c>
      <c r="F47" s="740">
        <v>42632</v>
      </c>
      <c r="G47" s="740">
        <v>42636</v>
      </c>
      <c r="H47" s="671" t="s">
        <v>694</v>
      </c>
      <c r="I47" s="740">
        <v>42636</v>
      </c>
      <c r="J47" s="746">
        <v>1159</v>
      </c>
    </row>
    <row r="48" spans="1:10" ht="33" customHeight="1" outlineLevel="1" collapsed="1" x14ac:dyDescent="0.2">
      <c r="A48" s="611"/>
      <c r="B48" s="634" t="s">
        <v>746</v>
      </c>
      <c r="C48" s="755">
        <f>SUBTOTAL(9,C47:C47)</f>
        <v>0</v>
      </c>
      <c r="D48" s="333"/>
      <c r="E48" s="567"/>
      <c r="F48" s="740"/>
      <c r="G48" s="740"/>
      <c r="H48" s="671"/>
      <c r="I48" s="740"/>
      <c r="J48" s="746">
        <f>SUBTOTAL(9,J47:J47)</f>
        <v>1159</v>
      </c>
    </row>
    <row r="49" spans="1:12" ht="25.5" hidden="1" outlineLevel="2" x14ac:dyDescent="0.2">
      <c r="A49" s="702" t="s">
        <v>243</v>
      </c>
      <c r="B49" s="333" t="s">
        <v>535</v>
      </c>
      <c r="C49" s="710" t="s">
        <v>450</v>
      </c>
      <c r="D49" s="333" t="s">
        <v>129</v>
      </c>
      <c r="E49" s="749">
        <v>292254</v>
      </c>
      <c r="F49" s="740">
        <v>42633</v>
      </c>
      <c r="G49" s="740">
        <v>42643</v>
      </c>
      <c r="H49" s="671" t="s">
        <v>709</v>
      </c>
      <c r="I49" s="740">
        <v>42643</v>
      </c>
      <c r="J49" s="741">
        <v>321.35000000000002</v>
      </c>
    </row>
    <row r="50" spans="1:12" ht="25.5" hidden="1" outlineLevel="2" x14ac:dyDescent="0.2">
      <c r="A50" s="610" t="s">
        <v>224</v>
      </c>
      <c r="B50" s="333" t="s">
        <v>225</v>
      </c>
      <c r="C50" s="710" t="s">
        <v>450</v>
      </c>
      <c r="D50" s="333" t="s">
        <v>129</v>
      </c>
      <c r="E50" s="748">
        <v>17042</v>
      </c>
      <c r="F50" s="740">
        <v>42641</v>
      </c>
      <c r="G50" s="740">
        <v>42643</v>
      </c>
      <c r="H50" s="671" t="s">
        <v>719</v>
      </c>
      <c r="I50" s="740">
        <v>42643</v>
      </c>
      <c r="J50" s="741">
        <v>39.9</v>
      </c>
    </row>
    <row r="51" spans="1:12" ht="25.5" hidden="1" outlineLevel="2" x14ac:dyDescent="0.2">
      <c r="A51" s="611" t="s">
        <v>224</v>
      </c>
      <c r="B51" s="333" t="s">
        <v>225</v>
      </c>
      <c r="C51" s="710" t="s">
        <v>450</v>
      </c>
      <c r="D51" s="333" t="s">
        <v>129</v>
      </c>
      <c r="E51" s="101">
        <v>17048</v>
      </c>
      <c r="F51" s="740">
        <v>42641</v>
      </c>
      <c r="G51" s="740">
        <v>42643</v>
      </c>
      <c r="H51" s="671" t="s">
        <v>719</v>
      </c>
      <c r="I51" s="740">
        <v>42643</v>
      </c>
      <c r="J51" s="741">
        <v>83.31</v>
      </c>
    </row>
    <row r="52" spans="1:12" ht="25.5" hidden="1" outlineLevel="2" x14ac:dyDescent="0.2">
      <c r="A52" s="730" t="s">
        <v>224</v>
      </c>
      <c r="B52" s="333" t="s">
        <v>225</v>
      </c>
      <c r="C52" s="710" t="s">
        <v>450</v>
      </c>
      <c r="D52" s="333" t="s">
        <v>129</v>
      </c>
      <c r="E52" s="101">
        <v>17043</v>
      </c>
      <c r="F52" s="740">
        <v>42641</v>
      </c>
      <c r="G52" s="740">
        <v>42643</v>
      </c>
      <c r="H52" s="671" t="s">
        <v>719</v>
      </c>
      <c r="I52" s="740">
        <v>42643</v>
      </c>
      <c r="J52" s="741">
        <v>7.18</v>
      </c>
    </row>
    <row r="53" spans="1:12" ht="25.5" hidden="1" outlineLevel="2" x14ac:dyDescent="0.2">
      <c r="A53" s="729" t="s">
        <v>224</v>
      </c>
      <c r="B53" s="333" t="s">
        <v>225</v>
      </c>
      <c r="C53" s="710" t="s">
        <v>450</v>
      </c>
      <c r="D53" s="333" t="s">
        <v>129</v>
      </c>
      <c r="E53" s="101">
        <v>17045</v>
      </c>
      <c r="F53" s="740">
        <v>42641</v>
      </c>
      <c r="G53" s="740">
        <v>42643</v>
      </c>
      <c r="H53" s="671" t="s">
        <v>719</v>
      </c>
      <c r="I53" s="740">
        <v>42643</v>
      </c>
      <c r="J53" s="741">
        <v>31.96</v>
      </c>
    </row>
    <row r="54" spans="1:12" ht="25.5" hidden="1" outlineLevel="2" x14ac:dyDescent="0.2">
      <c r="A54" s="355" t="s">
        <v>224</v>
      </c>
      <c r="B54" s="333" t="s">
        <v>225</v>
      </c>
      <c r="C54" s="710" t="s">
        <v>450</v>
      </c>
      <c r="D54" s="333" t="s">
        <v>129</v>
      </c>
      <c r="E54" s="748">
        <v>17046</v>
      </c>
      <c r="F54" s="740">
        <v>42641</v>
      </c>
      <c r="G54" s="740">
        <v>42643</v>
      </c>
      <c r="H54" s="671" t="s">
        <v>719</v>
      </c>
      <c r="I54" s="740">
        <v>42643</v>
      </c>
      <c r="J54" s="741">
        <v>39.06</v>
      </c>
    </row>
    <row r="55" spans="1:12" ht="31.5" customHeight="1" outlineLevel="1" collapsed="1" x14ac:dyDescent="0.2">
      <c r="A55" s="355"/>
      <c r="B55" s="634" t="s">
        <v>499</v>
      </c>
      <c r="C55" s="710">
        <f>SUBTOTAL(9,C49:C54)</f>
        <v>0</v>
      </c>
      <c r="D55" s="333"/>
      <c r="E55" s="748"/>
      <c r="F55" s="740"/>
      <c r="G55" s="740"/>
      <c r="H55" s="671"/>
      <c r="I55" s="740"/>
      <c r="J55" s="741">
        <f>SUBTOTAL(9,J49:J54)</f>
        <v>522.76</v>
      </c>
      <c r="L55" s="724"/>
    </row>
    <row r="56" spans="1:12" ht="33.75" hidden="1" outlineLevel="2" x14ac:dyDescent="0.2">
      <c r="A56" s="733" t="s">
        <v>512</v>
      </c>
      <c r="B56" s="333" t="s">
        <v>513</v>
      </c>
      <c r="C56" s="333" t="s">
        <v>226</v>
      </c>
      <c r="D56" s="333" t="s">
        <v>129</v>
      </c>
      <c r="E56" s="749">
        <v>124538</v>
      </c>
      <c r="F56" s="740">
        <v>42621</v>
      </c>
      <c r="G56" s="740">
        <v>42621</v>
      </c>
      <c r="H56" s="671">
        <v>1768</v>
      </c>
      <c r="I56" s="740"/>
      <c r="J56" s="741">
        <v>1515.6</v>
      </c>
    </row>
    <row r="57" spans="1:12" ht="25.5" hidden="1" outlineLevel="2" x14ac:dyDescent="0.2">
      <c r="A57" s="727" t="s">
        <v>507</v>
      </c>
      <c r="B57" s="748" t="s">
        <v>256</v>
      </c>
      <c r="C57" s="709" t="s">
        <v>226</v>
      </c>
      <c r="D57" s="714" t="s">
        <v>129</v>
      </c>
      <c r="E57" s="567">
        <v>678</v>
      </c>
      <c r="F57" s="740">
        <v>42621</v>
      </c>
      <c r="G57" s="740">
        <v>42622</v>
      </c>
      <c r="H57" s="671" t="s">
        <v>613</v>
      </c>
      <c r="I57" s="740">
        <v>42622</v>
      </c>
      <c r="J57" s="741">
        <v>75</v>
      </c>
    </row>
    <row r="58" spans="1:12" ht="33.75" hidden="1" outlineLevel="2" x14ac:dyDescent="0.2">
      <c r="A58" s="733" t="s">
        <v>243</v>
      </c>
      <c r="B58" s="333" t="s">
        <v>535</v>
      </c>
      <c r="C58" s="672" t="s">
        <v>226</v>
      </c>
      <c r="D58" s="333" t="s">
        <v>129</v>
      </c>
      <c r="E58" s="749">
        <v>292254</v>
      </c>
      <c r="F58" s="740">
        <v>42633</v>
      </c>
      <c r="G58" s="740">
        <v>42643</v>
      </c>
      <c r="H58" s="671" t="s">
        <v>709</v>
      </c>
      <c r="I58" s="740">
        <v>42643</v>
      </c>
      <c r="J58" s="741">
        <v>295.44</v>
      </c>
    </row>
    <row r="59" spans="1:12" ht="33.75" hidden="1" outlineLevel="2" x14ac:dyDescent="0.2">
      <c r="A59" s="733" t="s">
        <v>243</v>
      </c>
      <c r="B59" s="333" t="s">
        <v>535</v>
      </c>
      <c r="C59" s="672" t="s">
        <v>226</v>
      </c>
      <c r="D59" s="333" t="s">
        <v>129</v>
      </c>
      <c r="E59" s="749">
        <v>291308</v>
      </c>
      <c r="F59" s="740">
        <v>42622</v>
      </c>
      <c r="G59" s="740">
        <v>42643</v>
      </c>
      <c r="H59" s="671" t="s">
        <v>713</v>
      </c>
      <c r="I59" s="740">
        <v>42643</v>
      </c>
      <c r="J59" s="741">
        <v>125.83</v>
      </c>
    </row>
    <row r="60" spans="1:12" ht="33.75" hidden="1" outlineLevel="2" x14ac:dyDescent="0.2">
      <c r="A60" s="729" t="s">
        <v>224</v>
      </c>
      <c r="B60" s="333" t="s">
        <v>225</v>
      </c>
      <c r="C60" s="672" t="s">
        <v>226</v>
      </c>
      <c r="D60" s="333" t="s">
        <v>129</v>
      </c>
      <c r="E60" s="748">
        <v>17036</v>
      </c>
      <c r="F60" s="740">
        <v>42641</v>
      </c>
      <c r="G60" s="740">
        <v>42643</v>
      </c>
      <c r="H60" s="671" t="s">
        <v>719</v>
      </c>
      <c r="I60" s="740">
        <v>42643</v>
      </c>
      <c r="J60" s="741">
        <v>241.51</v>
      </c>
    </row>
    <row r="61" spans="1:12" ht="33.75" hidden="1" outlineLevel="2" x14ac:dyDescent="0.2">
      <c r="A61" s="729" t="s">
        <v>224</v>
      </c>
      <c r="B61" s="333" t="s">
        <v>225</v>
      </c>
      <c r="C61" s="672" t="s">
        <v>226</v>
      </c>
      <c r="D61" s="333" t="s">
        <v>129</v>
      </c>
      <c r="E61" s="671">
        <v>17038</v>
      </c>
      <c r="F61" s="740">
        <v>42641</v>
      </c>
      <c r="G61" s="740">
        <v>42643</v>
      </c>
      <c r="H61" s="671" t="s">
        <v>719</v>
      </c>
      <c r="I61" s="740">
        <v>42643</v>
      </c>
      <c r="J61" s="741">
        <v>99.11</v>
      </c>
    </row>
    <row r="62" spans="1:12" ht="33.75" hidden="1" outlineLevel="2" x14ac:dyDescent="0.2">
      <c r="A62" s="610" t="s">
        <v>224</v>
      </c>
      <c r="B62" s="333" t="s">
        <v>225</v>
      </c>
      <c r="C62" s="672" t="s">
        <v>226</v>
      </c>
      <c r="D62" s="333" t="s">
        <v>129</v>
      </c>
      <c r="E62" s="748">
        <v>17042</v>
      </c>
      <c r="F62" s="740">
        <v>42641</v>
      </c>
      <c r="G62" s="740">
        <v>42643</v>
      </c>
      <c r="H62" s="671" t="s">
        <v>719</v>
      </c>
      <c r="I62" s="740">
        <v>42643</v>
      </c>
      <c r="J62" s="741">
        <v>54.43</v>
      </c>
    </row>
    <row r="63" spans="1:12" ht="33.75" hidden="1" outlineLevel="2" x14ac:dyDescent="0.2">
      <c r="A63" s="729" t="s">
        <v>224</v>
      </c>
      <c r="B63" s="333" t="s">
        <v>225</v>
      </c>
      <c r="C63" s="672" t="s">
        <v>226</v>
      </c>
      <c r="D63" s="333" t="s">
        <v>129</v>
      </c>
      <c r="E63" s="748">
        <v>17048</v>
      </c>
      <c r="F63" s="740">
        <v>42641</v>
      </c>
      <c r="G63" s="740">
        <v>42643</v>
      </c>
      <c r="H63" s="671" t="s">
        <v>719</v>
      </c>
      <c r="I63" s="740">
        <v>42643</v>
      </c>
      <c r="J63" s="741">
        <v>273.77</v>
      </c>
    </row>
    <row r="64" spans="1:12" ht="33.75" hidden="1" outlineLevel="2" x14ac:dyDescent="0.2">
      <c r="A64" s="729" t="s">
        <v>224</v>
      </c>
      <c r="B64" s="333" t="s">
        <v>225</v>
      </c>
      <c r="C64" s="672" t="s">
        <v>226</v>
      </c>
      <c r="D64" s="333" t="s">
        <v>129</v>
      </c>
      <c r="E64" s="101">
        <v>17043</v>
      </c>
      <c r="F64" s="740">
        <v>42641</v>
      </c>
      <c r="G64" s="740">
        <v>42643</v>
      </c>
      <c r="H64" s="671" t="s">
        <v>719</v>
      </c>
      <c r="I64" s="740">
        <v>42643</v>
      </c>
      <c r="J64" s="741">
        <v>227.45</v>
      </c>
    </row>
    <row r="65" spans="1:10" ht="33.75" hidden="1" outlineLevel="2" x14ac:dyDescent="0.2">
      <c r="A65" s="729" t="s">
        <v>224</v>
      </c>
      <c r="B65" s="333" t="s">
        <v>225</v>
      </c>
      <c r="C65" s="672" t="s">
        <v>226</v>
      </c>
      <c r="D65" s="333" t="s">
        <v>129</v>
      </c>
      <c r="E65" s="101">
        <v>17045</v>
      </c>
      <c r="F65" s="740">
        <v>42641</v>
      </c>
      <c r="G65" s="740">
        <v>42643</v>
      </c>
      <c r="H65" s="671" t="s">
        <v>719</v>
      </c>
      <c r="I65" s="740">
        <v>42643</v>
      </c>
      <c r="J65" s="741">
        <v>226.89</v>
      </c>
    </row>
    <row r="66" spans="1:10" ht="33.75" hidden="1" outlineLevel="2" x14ac:dyDescent="0.2">
      <c r="A66" s="729" t="s">
        <v>224</v>
      </c>
      <c r="B66" s="333" t="s">
        <v>225</v>
      </c>
      <c r="C66" s="672" t="s">
        <v>226</v>
      </c>
      <c r="D66" s="333" t="s">
        <v>129</v>
      </c>
      <c r="E66" s="748">
        <v>17046</v>
      </c>
      <c r="F66" s="740">
        <v>42641</v>
      </c>
      <c r="G66" s="740">
        <v>42643</v>
      </c>
      <c r="H66" s="671" t="s">
        <v>719</v>
      </c>
      <c r="I66" s="740">
        <v>42643</v>
      </c>
      <c r="J66" s="741">
        <v>128.44999999999999</v>
      </c>
    </row>
    <row r="67" spans="1:10" ht="32.25" customHeight="1" outlineLevel="1" collapsed="1" x14ac:dyDescent="0.2">
      <c r="A67" s="611"/>
      <c r="B67" s="634" t="s">
        <v>500</v>
      </c>
      <c r="C67" s="672">
        <f>SUBTOTAL(9,C56:C66)</f>
        <v>0</v>
      </c>
      <c r="D67" s="333"/>
      <c r="E67" s="748"/>
      <c r="F67" s="740"/>
      <c r="G67" s="740"/>
      <c r="H67" s="671"/>
      <c r="I67" s="740"/>
      <c r="J67" s="741">
        <f>SUBTOTAL(9,J56:J66)</f>
        <v>3263.4799999999996</v>
      </c>
    </row>
    <row r="68" spans="1:10" ht="25.5" hidden="1" outlineLevel="2" x14ac:dyDescent="0.2">
      <c r="A68" s="571" t="s">
        <v>507</v>
      </c>
      <c r="B68" s="748" t="s">
        <v>256</v>
      </c>
      <c r="C68" s="709" t="s">
        <v>456</v>
      </c>
      <c r="D68" s="714" t="s">
        <v>129</v>
      </c>
      <c r="E68" s="567">
        <v>678</v>
      </c>
      <c r="F68" s="740">
        <v>42621</v>
      </c>
      <c r="G68" s="740">
        <v>42622</v>
      </c>
      <c r="H68" s="671" t="s">
        <v>613</v>
      </c>
      <c r="I68" s="740">
        <v>42622</v>
      </c>
      <c r="J68" s="741">
        <v>901.04</v>
      </c>
    </row>
    <row r="69" spans="1:10" ht="31.5" customHeight="1" outlineLevel="1" collapsed="1" x14ac:dyDescent="0.2">
      <c r="A69" s="571"/>
      <c r="B69" s="756" t="s">
        <v>526</v>
      </c>
      <c r="C69" s="709">
        <f>SUBTOTAL(9,C68:C68)</f>
        <v>0</v>
      </c>
      <c r="D69" s="714"/>
      <c r="E69" s="567"/>
      <c r="F69" s="740"/>
      <c r="G69" s="740"/>
      <c r="H69" s="671"/>
      <c r="I69" s="740"/>
      <c r="J69" s="741">
        <f>SUBTOTAL(9,J68:J68)</f>
        <v>901.04</v>
      </c>
    </row>
    <row r="70" spans="1:10" ht="33.75" hidden="1" outlineLevel="2" x14ac:dyDescent="0.2">
      <c r="A70" s="729" t="s">
        <v>224</v>
      </c>
      <c r="B70" s="333" t="s">
        <v>225</v>
      </c>
      <c r="C70" s="364" t="s">
        <v>228</v>
      </c>
      <c r="D70" s="333" t="s">
        <v>129</v>
      </c>
      <c r="E70" s="748">
        <v>17035</v>
      </c>
      <c r="F70" s="740">
        <v>42641</v>
      </c>
      <c r="G70" s="740">
        <v>42643</v>
      </c>
      <c r="H70" s="671" t="s">
        <v>719</v>
      </c>
      <c r="I70" s="740">
        <v>42643</v>
      </c>
      <c r="J70" s="741">
        <v>159.36000000000001</v>
      </c>
    </row>
    <row r="71" spans="1:10" ht="33.75" hidden="1" outlineLevel="2" x14ac:dyDescent="0.2">
      <c r="A71" s="729" t="s">
        <v>224</v>
      </c>
      <c r="B71" s="333" t="s">
        <v>225</v>
      </c>
      <c r="C71" s="364" t="s">
        <v>228</v>
      </c>
      <c r="D71" s="333" t="s">
        <v>129</v>
      </c>
      <c r="E71" s="101">
        <v>17049</v>
      </c>
      <c r="F71" s="740">
        <v>42641</v>
      </c>
      <c r="G71" s="740">
        <v>42643</v>
      </c>
      <c r="H71" s="671" t="s">
        <v>719</v>
      </c>
      <c r="I71" s="740">
        <v>42643</v>
      </c>
      <c r="J71" s="741">
        <v>182.33</v>
      </c>
    </row>
    <row r="72" spans="1:10" ht="25.5" customHeight="1" outlineLevel="1" collapsed="1" x14ac:dyDescent="0.2">
      <c r="A72" s="729"/>
      <c r="B72" s="634" t="s">
        <v>501</v>
      </c>
      <c r="C72" s="364">
        <f>SUBTOTAL(9,C70:C71)</f>
        <v>0</v>
      </c>
      <c r="D72" s="333"/>
      <c r="E72" s="101"/>
      <c r="F72" s="740"/>
      <c r="G72" s="740"/>
      <c r="H72" s="671"/>
      <c r="I72" s="740"/>
      <c r="J72" s="741">
        <f>SUBTOTAL(9,J70:J71)</f>
        <v>341.69000000000005</v>
      </c>
    </row>
    <row r="73" spans="1:10" ht="25.5" hidden="1" outlineLevel="2" x14ac:dyDescent="0.2">
      <c r="A73" s="731" t="s">
        <v>625</v>
      </c>
      <c r="B73" s="744" t="s">
        <v>626</v>
      </c>
      <c r="C73" s="333" t="s">
        <v>624</v>
      </c>
      <c r="D73" s="634" t="s">
        <v>129</v>
      </c>
      <c r="E73" s="745">
        <v>550</v>
      </c>
      <c r="F73" s="740">
        <v>42626</v>
      </c>
      <c r="G73" s="740">
        <v>42632</v>
      </c>
      <c r="H73" s="671" t="s">
        <v>627</v>
      </c>
      <c r="I73" s="740">
        <v>42632</v>
      </c>
      <c r="J73" s="741">
        <v>465</v>
      </c>
    </row>
    <row r="74" spans="1:10" ht="25.5" hidden="1" outlineLevel="2" x14ac:dyDescent="0.2">
      <c r="A74" s="731" t="s">
        <v>625</v>
      </c>
      <c r="B74" s="744" t="s">
        <v>626</v>
      </c>
      <c r="C74" s="333" t="s">
        <v>624</v>
      </c>
      <c r="D74" s="634" t="s">
        <v>129</v>
      </c>
      <c r="E74" s="745">
        <v>551</v>
      </c>
      <c r="F74" s="740">
        <v>42626</v>
      </c>
      <c r="G74" s="740">
        <v>42632</v>
      </c>
      <c r="H74" s="671" t="s">
        <v>628</v>
      </c>
      <c r="I74" s="740">
        <v>42632</v>
      </c>
      <c r="J74" s="741">
        <v>825</v>
      </c>
    </row>
    <row r="75" spans="1:10" ht="27.75" customHeight="1" outlineLevel="1" collapsed="1" x14ac:dyDescent="0.2">
      <c r="A75" s="731"/>
      <c r="B75" s="752" t="s">
        <v>747</v>
      </c>
      <c r="C75" s="333">
        <f>SUBTOTAL(9,C73:C74)</f>
        <v>0</v>
      </c>
      <c r="D75" s="634"/>
      <c r="E75" s="745"/>
      <c r="F75" s="740"/>
      <c r="G75" s="740"/>
      <c r="H75" s="671"/>
      <c r="I75" s="740"/>
      <c r="J75" s="741">
        <f>SUBTOTAL(9,J73:J74)</f>
        <v>1290</v>
      </c>
    </row>
    <row r="76" spans="1:10" ht="25.5" hidden="1" outlineLevel="2" x14ac:dyDescent="0.2">
      <c r="A76" s="729" t="s">
        <v>508</v>
      </c>
      <c r="B76" s="333" t="s">
        <v>509</v>
      </c>
      <c r="C76" s="333" t="s">
        <v>178</v>
      </c>
      <c r="D76" s="333" t="s">
        <v>129</v>
      </c>
      <c r="E76" s="567">
        <v>201615</v>
      </c>
      <c r="F76" s="740">
        <v>42620</v>
      </c>
      <c r="G76" s="740">
        <v>42622</v>
      </c>
      <c r="H76" s="671" t="s">
        <v>612</v>
      </c>
      <c r="I76" s="740">
        <v>42622</v>
      </c>
      <c r="J76" s="741">
        <v>4500</v>
      </c>
    </row>
    <row r="77" spans="1:10" ht="25.5" hidden="1" outlineLevel="2" x14ac:dyDescent="0.2">
      <c r="A77" s="731" t="s">
        <v>689</v>
      </c>
      <c r="B77" s="744" t="s">
        <v>690</v>
      </c>
      <c r="C77" s="333" t="s">
        <v>178</v>
      </c>
      <c r="D77" s="634" t="s">
        <v>129</v>
      </c>
      <c r="E77" s="757">
        <v>20165</v>
      </c>
      <c r="F77" s="740">
        <v>42636</v>
      </c>
      <c r="G77" s="740">
        <v>42636</v>
      </c>
      <c r="H77" s="671" t="s">
        <v>691</v>
      </c>
      <c r="I77" s="740">
        <v>42636</v>
      </c>
      <c r="J77" s="746">
        <v>950</v>
      </c>
    </row>
    <row r="78" spans="1:10" ht="30.75" customHeight="1" outlineLevel="1" collapsed="1" x14ac:dyDescent="0.2">
      <c r="A78" s="731"/>
      <c r="B78" s="752" t="s">
        <v>527</v>
      </c>
      <c r="C78" s="333">
        <f>SUBTOTAL(9,C76:C77)</f>
        <v>0</v>
      </c>
      <c r="D78" s="634"/>
      <c r="E78" s="757"/>
      <c r="F78" s="740"/>
      <c r="G78" s="740"/>
      <c r="H78" s="671"/>
      <c r="I78" s="740"/>
      <c r="J78" s="746">
        <f>SUBTOTAL(9,J76:J77)</f>
        <v>5450</v>
      </c>
    </row>
    <row r="79" spans="1:10" ht="25.5" hidden="1" outlineLevel="2" x14ac:dyDescent="0.2">
      <c r="A79" s="729" t="s">
        <v>198</v>
      </c>
      <c r="B79" s="335" t="s">
        <v>200</v>
      </c>
      <c r="C79" s="711" t="s">
        <v>199</v>
      </c>
      <c r="D79" s="333" t="s">
        <v>261</v>
      </c>
      <c r="E79" s="751">
        <v>42614</v>
      </c>
      <c r="F79" s="740">
        <v>42639</v>
      </c>
      <c r="G79" s="740">
        <v>42639</v>
      </c>
      <c r="H79" s="671" t="s">
        <v>696</v>
      </c>
      <c r="I79" s="740">
        <v>42639</v>
      </c>
      <c r="J79" s="741">
        <v>25.3</v>
      </c>
    </row>
    <row r="80" spans="1:10" ht="25.5" customHeight="1" outlineLevel="1" collapsed="1" x14ac:dyDescent="0.2">
      <c r="A80" s="729"/>
      <c r="B80" s="758" t="s">
        <v>748</v>
      </c>
      <c r="C80" s="711">
        <f>SUBTOTAL(9,C79:C79)</f>
        <v>0</v>
      </c>
      <c r="D80" s="333"/>
      <c r="E80" s="751"/>
      <c r="F80" s="740"/>
      <c r="G80" s="740"/>
      <c r="H80" s="671"/>
      <c r="I80" s="740"/>
      <c r="J80" s="741">
        <f>SUBTOTAL(9,J79:J79)</f>
        <v>25.3</v>
      </c>
    </row>
    <row r="81" spans="1:10" ht="25.5" hidden="1" outlineLevel="2" x14ac:dyDescent="0.2">
      <c r="A81" s="728" t="s">
        <v>195</v>
      </c>
      <c r="B81" s="333" t="s">
        <v>196</v>
      </c>
      <c r="C81" s="333" t="s">
        <v>197</v>
      </c>
      <c r="D81" s="333" t="s">
        <v>184</v>
      </c>
      <c r="E81" s="739">
        <v>42583</v>
      </c>
      <c r="F81" s="740">
        <v>42606</v>
      </c>
      <c r="G81" s="740">
        <v>42622</v>
      </c>
      <c r="H81" s="671" t="s">
        <v>615</v>
      </c>
      <c r="I81" s="740">
        <v>42622</v>
      </c>
      <c r="J81" s="741">
        <v>207.72</v>
      </c>
    </row>
    <row r="82" spans="1:10" ht="25.5" hidden="1" outlineLevel="2" x14ac:dyDescent="0.2">
      <c r="A82" s="728" t="s">
        <v>195</v>
      </c>
      <c r="B82" s="333" t="s">
        <v>196</v>
      </c>
      <c r="C82" s="333" t="s">
        <v>197</v>
      </c>
      <c r="D82" s="333" t="s">
        <v>184</v>
      </c>
      <c r="E82" s="759">
        <v>42583</v>
      </c>
      <c r="F82" s="740">
        <v>42608</v>
      </c>
      <c r="G82" s="740">
        <v>42622</v>
      </c>
      <c r="H82" s="671" t="s">
        <v>616</v>
      </c>
      <c r="I82" s="740">
        <v>42622</v>
      </c>
      <c r="J82" s="741">
        <v>201.53</v>
      </c>
    </row>
    <row r="83" spans="1:10" ht="25.5" hidden="1" outlineLevel="2" x14ac:dyDescent="0.2">
      <c r="A83" s="728" t="s">
        <v>195</v>
      </c>
      <c r="B83" s="333" t="s">
        <v>196</v>
      </c>
      <c r="C83" s="333" t="s">
        <v>197</v>
      </c>
      <c r="D83" s="333" t="s">
        <v>184</v>
      </c>
      <c r="E83" s="759">
        <v>42583</v>
      </c>
      <c r="F83" s="740">
        <v>42608</v>
      </c>
      <c r="G83" s="740">
        <v>42622</v>
      </c>
      <c r="H83" s="671" t="s">
        <v>617</v>
      </c>
      <c r="I83" s="740">
        <v>42622</v>
      </c>
      <c r="J83" s="741">
        <v>318.5</v>
      </c>
    </row>
    <row r="84" spans="1:10" ht="25.5" hidden="1" outlineLevel="2" x14ac:dyDescent="0.2">
      <c r="A84" s="728" t="s">
        <v>195</v>
      </c>
      <c r="B84" s="333" t="s">
        <v>196</v>
      </c>
      <c r="C84" s="333" t="s">
        <v>197</v>
      </c>
      <c r="D84" s="333" t="s">
        <v>184</v>
      </c>
      <c r="E84" s="759">
        <v>42583</v>
      </c>
      <c r="F84" s="740">
        <v>42618</v>
      </c>
      <c r="G84" s="740">
        <v>42622</v>
      </c>
      <c r="H84" s="671" t="s">
        <v>618</v>
      </c>
      <c r="I84" s="740">
        <v>42622</v>
      </c>
      <c r="J84" s="741">
        <v>533.96</v>
      </c>
    </row>
    <row r="85" spans="1:10" ht="25.5" hidden="1" outlineLevel="2" x14ac:dyDescent="0.2">
      <c r="A85" s="728" t="s">
        <v>195</v>
      </c>
      <c r="B85" s="333" t="s">
        <v>196</v>
      </c>
      <c r="C85" s="333" t="s">
        <v>197</v>
      </c>
      <c r="D85" s="333" t="s">
        <v>184</v>
      </c>
      <c r="E85" s="759">
        <v>42583</v>
      </c>
      <c r="F85" s="740">
        <v>42606</v>
      </c>
      <c r="G85" s="740">
        <v>42622</v>
      </c>
      <c r="H85" s="671" t="s">
        <v>619</v>
      </c>
      <c r="I85" s="740">
        <v>42622</v>
      </c>
      <c r="J85" s="741">
        <v>194.04</v>
      </c>
    </row>
    <row r="86" spans="1:10" ht="31.5" customHeight="1" outlineLevel="1" collapsed="1" x14ac:dyDescent="0.2">
      <c r="A86" s="728"/>
      <c r="B86" s="634" t="s">
        <v>502</v>
      </c>
      <c r="C86" s="333">
        <f>SUBTOTAL(9,C81:C85)</f>
        <v>0</v>
      </c>
      <c r="D86" s="333"/>
      <c r="E86" s="759"/>
      <c r="F86" s="740"/>
      <c r="G86" s="740"/>
      <c r="H86" s="671"/>
      <c r="I86" s="740"/>
      <c r="J86" s="741">
        <f>SUBTOTAL(9,J81:J85)</f>
        <v>1455.75</v>
      </c>
    </row>
    <row r="87" spans="1:10" ht="25.5" hidden="1" outlineLevel="2" x14ac:dyDescent="0.2">
      <c r="A87" s="728" t="s">
        <v>191</v>
      </c>
      <c r="B87" s="333" t="s">
        <v>192</v>
      </c>
      <c r="C87" s="333" t="s">
        <v>193</v>
      </c>
      <c r="D87" s="333" t="s">
        <v>194</v>
      </c>
      <c r="E87" s="739">
        <v>42583</v>
      </c>
      <c r="F87" s="740">
        <v>42608</v>
      </c>
      <c r="G87" s="740">
        <v>42622</v>
      </c>
      <c r="H87" s="671" t="s">
        <v>607</v>
      </c>
      <c r="I87" s="740">
        <v>42622</v>
      </c>
      <c r="J87" s="741">
        <v>180.17</v>
      </c>
    </row>
    <row r="88" spans="1:10" ht="25.5" hidden="1" outlineLevel="2" x14ac:dyDescent="0.2">
      <c r="A88" s="728" t="s">
        <v>191</v>
      </c>
      <c r="B88" s="333" t="s">
        <v>192</v>
      </c>
      <c r="C88" s="333" t="s">
        <v>193</v>
      </c>
      <c r="D88" s="333" t="s">
        <v>194</v>
      </c>
      <c r="E88" s="739">
        <v>42583</v>
      </c>
      <c r="F88" s="740">
        <v>42604</v>
      </c>
      <c r="G88" s="740">
        <v>42622</v>
      </c>
      <c r="H88" s="671" t="s">
        <v>608</v>
      </c>
      <c r="I88" s="740">
        <v>42622</v>
      </c>
      <c r="J88" s="741">
        <v>301.06</v>
      </c>
    </row>
    <row r="89" spans="1:10" ht="25.5" hidden="1" outlineLevel="2" x14ac:dyDescent="0.2">
      <c r="A89" s="728" t="s">
        <v>191</v>
      </c>
      <c r="B89" s="333" t="s">
        <v>192</v>
      </c>
      <c r="C89" s="333" t="s">
        <v>193</v>
      </c>
      <c r="D89" s="333" t="s">
        <v>194</v>
      </c>
      <c r="E89" s="739">
        <v>42583</v>
      </c>
      <c r="F89" s="740">
        <v>42605</v>
      </c>
      <c r="G89" s="740">
        <v>42622</v>
      </c>
      <c r="H89" s="671" t="s">
        <v>609</v>
      </c>
      <c r="I89" s="740">
        <v>42622</v>
      </c>
      <c r="J89" s="741">
        <v>384.18</v>
      </c>
    </row>
    <row r="90" spans="1:10" ht="25.5" hidden="1" outlineLevel="2" x14ac:dyDescent="0.2">
      <c r="A90" s="728" t="s">
        <v>191</v>
      </c>
      <c r="B90" s="333" t="s">
        <v>192</v>
      </c>
      <c r="C90" s="333" t="s">
        <v>193</v>
      </c>
      <c r="D90" s="333" t="s">
        <v>194</v>
      </c>
      <c r="E90" s="739">
        <v>42614</v>
      </c>
      <c r="F90" s="740">
        <v>42619</v>
      </c>
      <c r="G90" s="740">
        <v>42622</v>
      </c>
      <c r="H90" s="671" t="s">
        <v>610</v>
      </c>
      <c r="I90" s="740">
        <v>42622</v>
      </c>
      <c r="J90" s="741">
        <v>343.53</v>
      </c>
    </row>
    <row r="91" spans="1:10" ht="25.5" hidden="1" outlineLevel="2" x14ac:dyDescent="0.2">
      <c r="A91" s="728" t="s">
        <v>191</v>
      </c>
      <c r="B91" s="333" t="s">
        <v>192</v>
      </c>
      <c r="C91" s="333" t="s">
        <v>193</v>
      </c>
      <c r="D91" s="333" t="s">
        <v>194</v>
      </c>
      <c r="E91" s="739">
        <v>42614</v>
      </c>
      <c r="F91" s="740">
        <v>42619</v>
      </c>
      <c r="G91" s="740">
        <v>42622</v>
      </c>
      <c r="H91" s="671" t="s">
        <v>611</v>
      </c>
      <c r="I91" s="740">
        <v>42622</v>
      </c>
      <c r="J91" s="741">
        <v>418.69</v>
      </c>
    </row>
    <row r="92" spans="1:10" ht="34.5" customHeight="1" outlineLevel="1" collapsed="1" x14ac:dyDescent="0.2">
      <c r="A92" s="728"/>
      <c r="B92" s="634" t="s">
        <v>503</v>
      </c>
      <c r="C92" s="333">
        <f>SUBTOTAL(9,C87:C91)</f>
        <v>0</v>
      </c>
      <c r="D92" s="333"/>
      <c r="E92" s="739"/>
      <c r="F92" s="740"/>
      <c r="G92" s="740"/>
      <c r="H92" s="671"/>
      <c r="I92" s="740"/>
      <c r="J92" s="741">
        <f>SUBTOTAL(9,J87:J91)</f>
        <v>1627.63</v>
      </c>
    </row>
    <row r="93" spans="1:10" ht="25.5" hidden="1" outlineLevel="2" x14ac:dyDescent="0.2">
      <c r="A93" s="731" t="s">
        <v>476</v>
      </c>
      <c r="B93" s="744" t="s">
        <v>570</v>
      </c>
      <c r="C93" s="333" t="s">
        <v>329</v>
      </c>
      <c r="D93" s="634" t="s">
        <v>184</v>
      </c>
      <c r="E93" s="751" t="s">
        <v>692</v>
      </c>
      <c r="F93" s="740"/>
      <c r="G93" s="740">
        <v>42636</v>
      </c>
      <c r="H93" s="671" t="s">
        <v>693</v>
      </c>
      <c r="I93" s="740">
        <v>42636</v>
      </c>
      <c r="J93" s="746">
        <v>63.08</v>
      </c>
    </row>
    <row r="94" spans="1:10" ht="25.5" hidden="1" outlineLevel="2" x14ac:dyDescent="0.2">
      <c r="A94" s="731" t="s">
        <v>547</v>
      </c>
      <c r="B94" s="744" t="s">
        <v>536</v>
      </c>
      <c r="C94" s="333" t="s">
        <v>329</v>
      </c>
      <c r="D94" s="634" t="s">
        <v>184</v>
      </c>
      <c r="E94" s="751">
        <v>42614</v>
      </c>
      <c r="F94" s="740">
        <v>42622</v>
      </c>
      <c r="G94" s="740">
        <v>42636</v>
      </c>
      <c r="H94" s="671" t="s">
        <v>558</v>
      </c>
      <c r="I94" s="740">
        <v>42636</v>
      </c>
      <c r="J94" s="705">
        <v>423.34</v>
      </c>
    </row>
    <row r="95" spans="1:10" ht="28.5" customHeight="1" outlineLevel="1" collapsed="1" x14ac:dyDescent="0.2">
      <c r="A95" s="731"/>
      <c r="B95" s="752" t="s">
        <v>504</v>
      </c>
      <c r="C95" s="333">
        <f>SUBTOTAL(9,C93:C94)</f>
        <v>0</v>
      </c>
      <c r="D95" s="634"/>
      <c r="E95" s="751"/>
      <c r="F95" s="740"/>
      <c r="G95" s="740"/>
      <c r="H95" s="671"/>
      <c r="I95" s="740"/>
      <c r="J95" s="705">
        <f>SUBTOTAL(9,J93:J94)</f>
        <v>486.41999999999996</v>
      </c>
    </row>
    <row r="96" spans="1:10" ht="25.5" hidden="1" outlineLevel="2" x14ac:dyDescent="0.2">
      <c r="A96" s="729" t="s">
        <v>181</v>
      </c>
      <c r="B96" s="333" t="s">
        <v>182</v>
      </c>
      <c r="C96" s="333" t="s">
        <v>183</v>
      </c>
      <c r="D96" s="333" t="s">
        <v>184</v>
      </c>
      <c r="E96" s="751">
        <v>42614</v>
      </c>
      <c r="F96" s="740">
        <v>42622</v>
      </c>
      <c r="G96" s="740">
        <v>42622</v>
      </c>
      <c r="H96" s="671" t="s">
        <v>614</v>
      </c>
      <c r="I96" s="740">
        <v>42622</v>
      </c>
      <c r="J96" s="741">
        <v>153.6</v>
      </c>
    </row>
    <row r="97" spans="1:10" ht="25.5" hidden="1" outlineLevel="2" x14ac:dyDescent="0.2">
      <c r="A97" s="729" t="s">
        <v>181</v>
      </c>
      <c r="B97" s="333" t="s">
        <v>182</v>
      </c>
      <c r="C97" s="333" t="s">
        <v>183</v>
      </c>
      <c r="D97" s="333" t="s">
        <v>184</v>
      </c>
      <c r="E97" s="716">
        <v>42614</v>
      </c>
      <c r="F97" s="740">
        <v>42643</v>
      </c>
      <c r="G97" s="740">
        <v>42643</v>
      </c>
      <c r="H97" s="671" t="s">
        <v>741</v>
      </c>
      <c r="I97" s="740">
        <v>42643</v>
      </c>
      <c r="J97" s="741">
        <v>268.8</v>
      </c>
    </row>
    <row r="98" spans="1:10" ht="25.5" hidden="1" outlineLevel="2" x14ac:dyDescent="0.2">
      <c r="A98" s="729" t="s">
        <v>181</v>
      </c>
      <c r="B98" s="333" t="s">
        <v>182</v>
      </c>
      <c r="C98" s="333" t="s">
        <v>183</v>
      </c>
      <c r="D98" s="333" t="s">
        <v>184</v>
      </c>
      <c r="E98" s="716">
        <v>42614</v>
      </c>
      <c r="F98" s="740">
        <v>42643</v>
      </c>
      <c r="G98" s="740">
        <v>42643</v>
      </c>
      <c r="H98" s="671" t="s">
        <v>742</v>
      </c>
      <c r="I98" s="740">
        <v>42643</v>
      </c>
      <c r="J98" s="741">
        <v>118.4</v>
      </c>
    </row>
    <row r="99" spans="1:10" ht="25.5" hidden="1" outlineLevel="2" x14ac:dyDescent="0.2">
      <c r="A99" s="734" t="s">
        <v>181</v>
      </c>
      <c r="B99" s="688" t="s">
        <v>182</v>
      </c>
      <c r="C99" s="688" t="s">
        <v>183</v>
      </c>
      <c r="D99" s="688" t="s">
        <v>184</v>
      </c>
      <c r="E99" s="760">
        <v>42614</v>
      </c>
      <c r="F99" s="761"/>
      <c r="G99" s="761"/>
      <c r="H99" s="762" t="s">
        <v>740</v>
      </c>
      <c r="I99" s="761"/>
      <c r="J99" s="763">
        <v>0</v>
      </c>
    </row>
    <row r="100" spans="1:10" ht="28.5" customHeight="1" outlineLevel="1" collapsed="1" x14ac:dyDescent="0.2">
      <c r="A100" s="734"/>
      <c r="B100" s="712" t="s">
        <v>749</v>
      </c>
      <c r="C100" s="688">
        <f>SUBTOTAL(9,C96:C99)</f>
        <v>0</v>
      </c>
      <c r="D100" s="688"/>
      <c r="E100" s="760"/>
      <c r="F100" s="761"/>
      <c r="G100" s="761"/>
      <c r="H100" s="762"/>
      <c r="I100" s="761"/>
      <c r="J100" s="763">
        <f>SUBTOTAL(9,J96:J99)</f>
        <v>540.79999999999995</v>
      </c>
    </row>
    <row r="101" spans="1:10" ht="25.5" hidden="1" outlineLevel="2" x14ac:dyDescent="0.2">
      <c r="A101" s="726" t="s">
        <v>601</v>
      </c>
      <c r="B101" s="333" t="s">
        <v>486</v>
      </c>
      <c r="C101" s="742" t="s">
        <v>240</v>
      </c>
      <c r="D101" s="743" t="s">
        <v>307</v>
      </c>
      <c r="E101" s="739">
        <v>42614</v>
      </c>
      <c r="F101" s="740">
        <v>42618</v>
      </c>
      <c r="G101" s="740">
        <v>42618</v>
      </c>
      <c r="H101" s="671" t="s">
        <v>602</v>
      </c>
      <c r="I101" s="740">
        <v>42618</v>
      </c>
      <c r="J101" s="741">
        <v>35.659999999999997</v>
      </c>
    </row>
    <row r="102" spans="1:10" ht="25.5" hidden="1" outlineLevel="2" x14ac:dyDescent="0.2">
      <c r="A102" s="726" t="s">
        <v>604</v>
      </c>
      <c r="B102" s="333" t="s">
        <v>605</v>
      </c>
      <c r="C102" s="737" t="s">
        <v>240</v>
      </c>
      <c r="D102" s="738" t="s">
        <v>307</v>
      </c>
      <c r="E102" s="739">
        <v>42614</v>
      </c>
      <c r="F102" s="740">
        <v>42618</v>
      </c>
      <c r="G102" s="740">
        <v>42618</v>
      </c>
      <c r="H102" s="671" t="s">
        <v>606</v>
      </c>
      <c r="I102" s="740">
        <v>42618</v>
      </c>
      <c r="J102" s="741">
        <v>46.3</v>
      </c>
    </row>
    <row r="103" spans="1:10" ht="25.5" hidden="1" outlineLevel="2" x14ac:dyDescent="0.2">
      <c r="A103" s="729" t="s">
        <v>554</v>
      </c>
      <c r="B103" s="336" t="s">
        <v>555</v>
      </c>
      <c r="C103" s="333" t="s">
        <v>240</v>
      </c>
      <c r="D103" s="333" t="s">
        <v>249</v>
      </c>
      <c r="E103" s="716">
        <v>42583</v>
      </c>
      <c r="F103" s="740">
        <v>42613</v>
      </c>
      <c r="G103" s="740">
        <v>42633</v>
      </c>
      <c r="H103" s="671" t="s">
        <v>630</v>
      </c>
      <c r="I103" s="740">
        <v>42633</v>
      </c>
      <c r="J103" s="741">
        <v>4472.04</v>
      </c>
    </row>
    <row r="104" spans="1:10" ht="25.5" hidden="1" outlineLevel="2" x14ac:dyDescent="0.2">
      <c r="A104" s="355" t="s">
        <v>556</v>
      </c>
      <c r="B104" s="336" t="s">
        <v>557</v>
      </c>
      <c r="C104" s="336" t="s">
        <v>240</v>
      </c>
      <c r="D104" s="333" t="s">
        <v>633</v>
      </c>
      <c r="E104" s="716">
        <v>42583</v>
      </c>
      <c r="F104" s="740">
        <v>42613</v>
      </c>
      <c r="G104" s="740">
        <v>42633</v>
      </c>
      <c r="H104" s="671" t="s">
        <v>634</v>
      </c>
      <c r="I104" s="740">
        <v>42633</v>
      </c>
      <c r="J104" s="741">
        <v>57.18</v>
      </c>
    </row>
    <row r="105" spans="1:10" ht="25.5" hidden="1" outlineLevel="2" x14ac:dyDescent="0.2">
      <c r="A105" s="355" t="s">
        <v>556</v>
      </c>
      <c r="B105" s="336" t="s">
        <v>557</v>
      </c>
      <c r="C105" s="336" t="s">
        <v>240</v>
      </c>
      <c r="D105" s="333" t="s">
        <v>635</v>
      </c>
      <c r="E105" s="716">
        <v>42583</v>
      </c>
      <c r="F105" s="740">
        <v>42613</v>
      </c>
      <c r="G105" s="740">
        <v>42633</v>
      </c>
      <c r="H105" s="671" t="s">
        <v>636</v>
      </c>
      <c r="I105" s="740">
        <v>42633</v>
      </c>
      <c r="J105" s="741">
        <v>253.01</v>
      </c>
    </row>
    <row r="106" spans="1:10" ht="25.5" hidden="1" outlineLevel="2" x14ac:dyDescent="0.2">
      <c r="A106" s="735" t="s">
        <v>262</v>
      </c>
      <c r="B106" s="704" t="s">
        <v>263</v>
      </c>
      <c r="C106" s="708" t="s">
        <v>240</v>
      </c>
      <c r="D106" s="713" t="s">
        <v>307</v>
      </c>
      <c r="E106" s="716">
        <v>42614</v>
      </c>
      <c r="F106" s="740">
        <v>42642</v>
      </c>
      <c r="G106" s="740">
        <v>42643</v>
      </c>
      <c r="H106" s="671" t="s">
        <v>720</v>
      </c>
      <c r="I106" s="740">
        <v>42643</v>
      </c>
      <c r="J106" s="741">
        <v>904</v>
      </c>
    </row>
    <row r="107" spans="1:10" ht="25.5" hidden="1" outlineLevel="2" x14ac:dyDescent="0.2">
      <c r="A107" s="735" t="s">
        <v>477</v>
      </c>
      <c r="B107" s="704" t="s">
        <v>478</v>
      </c>
      <c r="C107" s="708" t="s">
        <v>240</v>
      </c>
      <c r="D107" s="713" t="s">
        <v>307</v>
      </c>
      <c r="E107" s="716">
        <v>42614</v>
      </c>
      <c r="F107" s="740">
        <v>42642</v>
      </c>
      <c r="G107" s="740">
        <v>42643</v>
      </c>
      <c r="H107" s="671" t="s">
        <v>721</v>
      </c>
      <c r="I107" s="740">
        <v>42643</v>
      </c>
      <c r="J107" s="741">
        <v>2410</v>
      </c>
    </row>
    <row r="108" spans="1:10" ht="25.5" hidden="1" outlineLevel="2" x14ac:dyDescent="0.2">
      <c r="A108" s="355" t="s">
        <v>493</v>
      </c>
      <c r="B108" s="705" t="s">
        <v>523</v>
      </c>
      <c r="C108" s="336" t="s">
        <v>240</v>
      </c>
      <c r="D108" s="713" t="s">
        <v>307</v>
      </c>
      <c r="E108" s="716">
        <v>42614</v>
      </c>
      <c r="F108" s="740">
        <v>42642</v>
      </c>
      <c r="G108" s="740">
        <v>42643</v>
      </c>
      <c r="H108" s="671" t="s">
        <v>722</v>
      </c>
      <c r="I108" s="740">
        <v>42643</v>
      </c>
      <c r="J108" s="741">
        <v>1232</v>
      </c>
    </row>
    <row r="109" spans="1:10" ht="14.25" hidden="1" outlineLevel="2" x14ac:dyDescent="0.2">
      <c r="A109" s="355" t="s">
        <v>516</v>
      </c>
      <c r="B109" s="333" t="s">
        <v>517</v>
      </c>
      <c r="C109" s="336" t="s">
        <v>240</v>
      </c>
      <c r="D109" s="713" t="s">
        <v>307</v>
      </c>
      <c r="E109" s="716">
        <v>42614</v>
      </c>
      <c r="F109" s="740">
        <v>42642</v>
      </c>
      <c r="G109" s="740">
        <v>42643</v>
      </c>
      <c r="H109" s="671">
        <v>1778</v>
      </c>
      <c r="I109" s="740">
        <v>42643</v>
      </c>
      <c r="J109" s="741">
        <v>1268</v>
      </c>
    </row>
    <row r="110" spans="1:10" ht="25.5" hidden="1" outlineLevel="2" x14ac:dyDescent="0.2">
      <c r="A110" s="735" t="s">
        <v>489</v>
      </c>
      <c r="B110" s="704" t="s">
        <v>490</v>
      </c>
      <c r="C110" s="708" t="s">
        <v>240</v>
      </c>
      <c r="D110" s="713" t="s">
        <v>307</v>
      </c>
      <c r="E110" s="716">
        <v>42614</v>
      </c>
      <c r="F110" s="740">
        <v>42642</v>
      </c>
      <c r="G110" s="740">
        <v>42643</v>
      </c>
      <c r="H110" s="671" t="s">
        <v>723</v>
      </c>
      <c r="I110" s="740">
        <v>42643</v>
      </c>
      <c r="J110" s="741">
        <v>1799</v>
      </c>
    </row>
    <row r="111" spans="1:10" ht="25.5" hidden="1" outlineLevel="2" x14ac:dyDescent="0.2">
      <c r="A111" s="735" t="s">
        <v>481</v>
      </c>
      <c r="B111" s="704" t="s">
        <v>482</v>
      </c>
      <c r="C111" s="708" t="s">
        <v>240</v>
      </c>
      <c r="D111" s="713" t="s">
        <v>307</v>
      </c>
      <c r="E111" s="716">
        <v>42614</v>
      </c>
      <c r="F111" s="740">
        <v>42642</v>
      </c>
      <c r="G111" s="740">
        <v>42643</v>
      </c>
      <c r="H111" s="671" t="s">
        <v>724</v>
      </c>
      <c r="I111" s="740">
        <v>42643</v>
      </c>
      <c r="J111" s="741">
        <v>874</v>
      </c>
    </row>
    <row r="112" spans="1:10" ht="25.5" hidden="1" outlineLevel="2" x14ac:dyDescent="0.2">
      <c r="A112" s="735" t="s">
        <v>518</v>
      </c>
      <c r="B112" s="704" t="s">
        <v>488</v>
      </c>
      <c r="C112" s="708" t="s">
        <v>240</v>
      </c>
      <c r="D112" s="713" t="s">
        <v>307</v>
      </c>
      <c r="E112" s="716">
        <v>42614</v>
      </c>
      <c r="F112" s="740">
        <v>42642</v>
      </c>
      <c r="G112" s="740">
        <v>42643</v>
      </c>
      <c r="H112" s="671" t="s">
        <v>725</v>
      </c>
      <c r="I112" s="740">
        <v>42643</v>
      </c>
      <c r="J112" s="741">
        <v>1232</v>
      </c>
    </row>
    <row r="113" spans="1:10" ht="14.25" hidden="1" outlineLevel="2" x14ac:dyDescent="0.2">
      <c r="A113" s="735" t="s">
        <v>568</v>
      </c>
      <c r="B113" s="704" t="s">
        <v>569</v>
      </c>
      <c r="C113" s="708" t="s">
        <v>240</v>
      </c>
      <c r="D113" s="713" t="s">
        <v>307</v>
      </c>
      <c r="E113" s="716">
        <v>42614</v>
      </c>
      <c r="F113" s="740">
        <v>42642</v>
      </c>
      <c r="G113" s="740">
        <v>42643</v>
      </c>
      <c r="H113" s="671">
        <v>1775</v>
      </c>
      <c r="I113" s="740">
        <v>42643</v>
      </c>
      <c r="J113" s="741">
        <v>970</v>
      </c>
    </row>
    <row r="114" spans="1:10" ht="25.5" hidden="1" outlineLevel="2" x14ac:dyDescent="0.2">
      <c r="A114" s="735" t="s">
        <v>271</v>
      </c>
      <c r="B114" s="704" t="s">
        <v>272</v>
      </c>
      <c r="C114" s="708" t="s">
        <v>240</v>
      </c>
      <c r="D114" s="713" t="s">
        <v>307</v>
      </c>
      <c r="E114" s="716">
        <v>42614</v>
      </c>
      <c r="F114" s="740">
        <v>42642</v>
      </c>
      <c r="G114" s="740">
        <v>42643</v>
      </c>
      <c r="H114" s="671" t="s">
        <v>726</v>
      </c>
      <c r="I114" s="740">
        <v>42643</v>
      </c>
      <c r="J114" s="741">
        <v>886</v>
      </c>
    </row>
    <row r="115" spans="1:10" ht="25.5" hidden="1" outlineLevel="2" x14ac:dyDescent="0.2">
      <c r="A115" s="735" t="s">
        <v>293</v>
      </c>
      <c r="B115" s="704" t="s">
        <v>294</v>
      </c>
      <c r="C115" s="708" t="s">
        <v>240</v>
      </c>
      <c r="D115" s="713" t="s">
        <v>307</v>
      </c>
      <c r="E115" s="716">
        <v>42614</v>
      </c>
      <c r="F115" s="740">
        <v>42642</v>
      </c>
      <c r="G115" s="740">
        <v>42643</v>
      </c>
      <c r="H115" s="671" t="s">
        <v>727</v>
      </c>
      <c r="I115" s="740">
        <v>42643</v>
      </c>
      <c r="J115" s="741">
        <v>1232</v>
      </c>
    </row>
    <row r="116" spans="1:10" ht="25.5" hidden="1" outlineLevel="2" x14ac:dyDescent="0.2">
      <c r="A116" s="735" t="s">
        <v>291</v>
      </c>
      <c r="B116" s="704" t="s">
        <v>292</v>
      </c>
      <c r="C116" s="708" t="s">
        <v>240</v>
      </c>
      <c r="D116" s="713" t="s">
        <v>307</v>
      </c>
      <c r="E116" s="716">
        <v>42614</v>
      </c>
      <c r="F116" s="740">
        <v>42642</v>
      </c>
      <c r="G116" s="740">
        <v>42643</v>
      </c>
      <c r="H116" s="671" t="s">
        <v>728</v>
      </c>
      <c r="I116" s="740">
        <v>42643</v>
      </c>
      <c r="J116" s="741">
        <v>1809</v>
      </c>
    </row>
    <row r="117" spans="1:10" ht="25.5" hidden="1" outlineLevel="2" x14ac:dyDescent="0.2">
      <c r="A117" s="735" t="s">
        <v>566</v>
      </c>
      <c r="B117" s="704" t="s">
        <v>567</v>
      </c>
      <c r="C117" s="708" t="s">
        <v>240</v>
      </c>
      <c r="D117" s="713" t="s">
        <v>307</v>
      </c>
      <c r="E117" s="716">
        <v>42614</v>
      </c>
      <c r="F117" s="740">
        <v>42642</v>
      </c>
      <c r="G117" s="740">
        <v>42643</v>
      </c>
      <c r="H117" s="671" t="s">
        <v>729</v>
      </c>
      <c r="I117" s="740">
        <v>42643</v>
      </c>
      <c r="J117" s="741">
        <v>1232</v>
      </c>
    </row>
    <row r="118" spans="1:10" ht="25.5" hidden="1" outlineLevel="2" x14ac:dyDescent="0.2">
      <c r="A118" s="735" t="s">
        <v>519</v>
      </c>
      <c r="B118" s="704" t="s">
        <v>522</v>
      </c>
      <c r="C118" s="708" t="s">
        <v>240</v>
      </c>
      <c r="D118" s="713" t="s">
        <v>307</v>
      </c>
      <c r="E118" s="716">
        <v>42614</v>
      </c>
      <c r="F118" s="740">
        <v>42642</v>
      </c>
      <c r="G118" s="740">
        <v>42643</v>
      </c>
      <c r="H118" s="671" t="s">
        <v>731</v>
      </c>
      <c r="I118" s="740">
        <v>42643</v>
      </c>
      <c r="J118" s="741">
        <v>1198</v>
      </c>
    </row>
    <row r="119" spans="1:10" ht="25.5" hidden="1" outlineLevel="2" x14ac:dyDescent="0.2">
      <c r="A119" s="735" t="s">
        <v>273</v>
      </c>
      <c r="B119" s="704" t="s">
        <v>274</v>
      </c>
      <c r="C119" s="708" t="s">
        <v>240</v>
      </c>
      <c r="D119" s="713" t="s">
        <v>307</v>
      </c>
      <c r="E119" s="716">
        <v>42614</v>
      </c>
      <c r="F119" s="740">
        <v>42642</v>
      </c>
      <c r="G119" s="740">
        <v>42643</v>
      </c>
      <c r="H119" s="671" t="s">
        <v>730</v>
      </c>
      <c r="I119" s="740">
        <v>42643</v>
      </c>
      <c r="J119" s="741">
        <v>1682</v>
      </c>
    </row>
    <row r="120" spans="1:10" ht="25.5" hidden="1" outlineLevel="2" x14ac:dyDescent="0.2">
      <c r="A120" s="735" t="s">
        <v>277</v>
      </c>
      <c r="B120" s="704" t="s">
        <v>278</v>
      </c>
      <c r="C120" s="708" t="s">
        <v>240</v>
      </c>
      <c r="D120" s="713" t="s">
        <v>307</v>
      </c>
      <c r="E120" s="716">
        <v>42614</v>
      </c>
      <c r="F120" s="740">
        <v>42642</v>
      </c>
      <c r="G120" s="740">
        <v>42643</v>
      </c>
      <c r="H120" s="671" t="s">
        <v>732</v>
      </c>
      <c r="I120" s="740">
        <v>42643</v>
      </c>
      <c r="J120" s="741">
        <v>1635</v>
      </c>
    </row>
    <row r="121" spans="1:10" ht="14.25" hidden="1" outlineLevel="2" x14ac:dyDescent="0.2">
      <c r="A121" s="735" t="s">
        <v>279</v>
      </c>
      <c r="B121" s="704" t="s">
        <v>280</v>
      </c>
      <c r="C121" s="708" t="s">
        <v>240</v>
      </c>
      <c r="D121" s="713" t="s">
        <v>307</v>
      </c>
      <c r="E121" s="716">
        <v>42614</v>
      </c>
      <c r="F121" s="740">
        <v>42642</v>
      </c>
      <c r="G121" s="740">
        <v>42643</v>
      </c>
      <c r="H121" s="671">
        <v>1777</v>
      </c>
      <c r="I121" s="740">
        <v>42643</v>
      </c>
      <c r="J121" s="741">
        <v>1666</v>
      </c>
    </row>
    <row r="122" spans="1:10" ht="25.5" hidden="1" outlineLevel="2" x14ac:dyDescent="0.2">
      <c r="A122" s="735" t="s">
        <v>487</v>
      </c>
      <c r="B122" s="704" t="s">
        <v>297</v>
      </c>
      <c r="C122" s="708" t="s">
        <v>240</v>
      </c>
      <c r="D122" s="713" t="s">
        <v>307</v>
      </c>
      <c r="E122" s="716">
        <v>42614</v>
      </c>
      <c r="F122" s="740">
        <v>42642</v>
      </c>
      <c r="G122" s="740">
        <v>42643</v>
      </c>
      <c r="H122" s="671" t="s">
        <v>733</v>
      </c>
      <c r="I122" s="740">
        <v>42643</v>
      </c>
      <c r="J122" s="741">
        <v>1809</v>
      </c>
    </row>
    <row r="123" spans="1:10" ht="25.5" hidden="1" outlineLevel="2" x14ac:dyDescent="0.2">
      <c r="A123" s="735" t="s">
        <v>564</v>
      </c>
      <c r="B123" s="704" t="s">
        <v>565</v>
      </c>
      <c r="C123" s="708" t="s">
        <v>240</v>
      </c>
      <c r="D123" s="713" t="s">
        <v>307</v>
      </c>
      <c r="E123" s="716">
        <v>42614</v>
      </c>
      <c r="F123" s="740">
        <v>42642</v>
      </c>
      <c r="G123" s="740">
        <v>42643</v>
      </c>
      <c r="H123" s="671" t="s">
        <v>734</v>
      </c>
      <c r="I123" s="740">
        <v>42643</v>
      </c>
      <c r="J123" s="741">
        <v>1232</v>
      </c>
    </row>
    <row r="124" spans="1:10" ht="14.25" hidden="1" outlineLevel="2" x14ac:dyDescent="0.2">
      <c r="A124" s="735" t="s">
        <v>562</v>
      </c>
      <c r="B124" s="704" t="s">
        <v>563</v>
      </c>
      <c r="C124" s="708" t="s">
        <v>240</v>
      </c>
      <c r="D124" s="713" t="s">
        <v>307</v>
      </c>
      <c r="E124" s="716">
        <v>42614</v>
      </c>
      <c r="F124" s="740">
        <v>42642</v>
      </c>
      <c r="G124" s="740">
        <v>42643</v>
      </c>
      <c r="H124" s="671">
        <v>1776</v>
      </c>
      <c r="I124" s="740">
        <v>42643</v>
      </c>
      <c r="J124" s="741">
        <v>1798</v>
      </c>
    </row>
    <row r="125" spans="1:10" ht="25.5" hidden="1" outlineLevel="2" x14ac:dyDescent="0.2">
      <c r="A125" s="355" t="s">
        <v>491</v>
      </c>
      <c r="B125" s="333" t="s">
        <v>521</v>
      </c>
      <c r="C125" s="708" t="s">
        <v>240</v>
      </c>
      <c r="D125" s="713" t="s">
        <v>307</v>
      </c>
      <c r="E125" s="716">
        <v>42614</v>
      </c>
      <c r="F125" s="740">
        <v>42642</v>
      </c>
      <c r="G125" s="740">
        <v>42643</v>
      </c>
      <c r="H125" s="671" t="s">
        <v>735</v>
      </c>
      <c r="I125" s="740">
        <v>42643</v>
      </c>
      <c r="J125" s="741">
        <v>1233</v>
      </c>
    </row>
    <row r="126" spans="1:10" ht="25.5" hidden="1" outlineLevel="2" x14ac:dyDescent="0.2">
      <c r="A126" s="735" t="s">
        <v>285</v>
      </c>
      <c r="B126" s="704" t="s">
        <v>286</v>
      </c>
      <c r="C126" s="708" t="s">
        <v>240</v>
      </c>
      <c r="D126" s="713" t="s">
        <v>307</v>
      </c>
      <c r="E126" s="716">
        <v>42614</v>
      </c>
      <c r="F126" s="740">
        <v>42642</v>
      </c>
      <c r="G126" s="740">
        <v>42643</v>
      </c>
      <c r="H126" s="671" t="s">
        <v>736</v>
      </c>
      <c r="I126" s="740">
        <v>42643</v>
      </c>
      <c r="J126" s="741">
        <v>3579</v>
      </c>
    </row>
    <row r="127" spans="1:10" ht="14.25" hidden="1" outlineLevel="2" x14ac:dyDescent="0.2">
      <c r="A127" s="736" t="s">
        <v>287</v>
      </c>
      <c r="B127" s="706" t="s">
        <v>288</v>
      </c>
      <c r="C127" s="764" t="s">
        <v>240</v>
      </c>
      <c r="D127" s="715" t="s">
        <v>307</v>
      </c>
      <c r="E127" s="760">
        <v>42614</v>
      </c>
      <c r="F127" s="761">
        <v>42642</v>
      </c>
      <c r="G127" s="761">
        <v>42643</v>
      </c>
      <c r="H127" s="762" t="s">
        <v>739</v>
      </c>
      <c r="I127" s="761">
        <v>42643</v>
      </c>
      <c r="J127" s="763">
        <v>0</v>
      </c>
    </row>
    <row r="128" spans="1:10" ht="25.5" hidden="1" outlineLevel="2" x14ac:dyDescent="0.2">
      <c r="A128" s="735" t="s">
        <v>737</v>
      </c>
      <c r="B128" s="703" t="s">
        <v>290</v>
      </c>
      <c r="C128" s="708" t="s">
        <v>240</v>
      </c>
      <c r="D128" s="713" t="s">
        <v>307</v>
      </c>
      <c r="E128" s="716">
        <v>42614</v>
      </c>
      <c r="F128" s="740">
        <v>42642</v>
      </c>
      <c r="G128" s="740">
        <v>42643</v>
      </c>
      <c r="H128" s="671" t="s">
        <v>738</v>
      </c>
      <c r="I128" s="740">
        <v>42643</v>
      </c>
      <c r="J128" s="741">
        <v>1654.33</v>
      </c>
    </row>
    <row r="129" spans="1:10" ht="28.5" customHeight="1" outlineLevel="1" collapsed="1" x14ac:dyDescent="0.2">
      <c r="A129" s="735"/>
      <c r="B129" s="719" t="s">
        <v>505</v>
      </c>
      <c r="C129" s="708">
        <f>SUBTOTAL(9,C101:C128)</f>
        <v>0</v>
      </c>
      <c r="D129" s="713"/>
      <c r="E129" s="716"/>
      <c r="F129" s="740"/>
      <c r="G129" s="740"/>
      <c r="H129" s="671"/>
      <c r="I129" s="740"/>
      <c r="J129" s="741">
        <f>SUBTOTAL(9,J101:J128)</f>
        <v>38198.520000000004</v>
      </c>
    </row>
    <row r="130" spans="1:10" ht="25.5" outlineLevel="1" x14ac:dyDescent="0.2">
      <c r="A130" s="355" t="s">
        <v>224</v>
      </c>
      <c r="B130" s="333" t="s">
        <v>225</v>
      </c>
      <c r="C130" s="688"/>
      <c r="D130" s="712" t="s">
        <v>129</v>
      </c>
      <c r="E130" s="765">
        <v>17046</v>
      </c>
      <c r="F130" s="740">
        <v>42641</v>
      </c>
      <c r="G130" s="740">
        <v>42643</v>
      </c>
      <c r="H130" s="671" t="s">
        <v>719</v>
      </c>
      <c r="I130" s="740">
        <v>42643</v>
      </c>
      <c r="J130" s="763">
        <v>28.9</v>
      </c>
    </row>
    <row r="131" spans="1:10" outlineLevel="1" x14ac:dyDescent="0.2">
      <c r="A131" s="611"/>
      <c r="B131" s="717" t="s">
        <v>506</v>
      </c>
      <c r="C131" s="720">
        <f>SUBTOTAL(9,C2:C130)</f>
        <v>0</v>
      </c>
      <c r="D131" s="721"/>
      <c r="E131" s="692"/>
      <c r="F131" s="629"/>
      <c r="G131" s="629"/>
      <c r="H131" s="722"/>
      <c r="I131" s="629"/>
      <c r="J131" s="723">
        <f>SUBTOTAL(9,J2:J130)</f>
        <v>79876.310000000012</v>
      </c>
    </row>
  </sheetData>
  <sortState ref="A2:J107">
    <sortCondition ref="C2:C107"/>
  </sortState>
  <pageMargins left="0.51181102362204722" right="0.51181102362204722" top="0.78740157480314965" bottom="0.78740157480314965" header="0.31496062992125984" footer="0.31496062992125984"/>
  <pageSetup paperSize="9" scale="8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5</vt:i4>
      </vt:variant>
    </vt:vector>
  </HeadingPairs>
  <TitlesOfParts>
    <vt:vector size="14" baseType="lpstr">
      <vt:lpstr>Preenche Requi.</vt:lpstr>
      <vt:lpstr>Requisição</vt:lpstr>
      <vt:lpstr>DIGITAÇÃO</vt:lpstr>
      <vt:lpstr>CONCILIAÇÃO BANCÁRIA</vt:lpstr>
      <vt:lpstr>CONVÊNIO</vt:lpstr>
      <vt:lpstr>Contábil</vt:lpstr>
      <vt:lpstr>Plan2</vt:lpstr>
      <vt:lpstr>GASTOS POR RUBRICA</vt:lpstr>
      <vt:lpstr>Plan1</vt:lpstr>
      <vt:lpstr>'CONCILIAÇÃO BANCÁRIA'!Area_de_impressao</vt:lpstr>
      <vt:lpstr>DIGITAÇÃO!Area_de_impressao</vt:lpstr>
      <vt:lpstr>Plan2!Area_de_impressao</vt:lpstr>
      <vt:lpstr>Requisição!Area_de_impressao</vt:lpstr>
      <vt:lpstr>Contábil!Titulos_de_impressao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</cp:lastModifiedBy>
  <cp:lastPrinted>2016-10-13T17:19:14Z</cp:lastPrinted>
  <dcterms:created xsi:type="dcterms:W3CDTF">2014-10-13T13:19:31Z</dcterms:created>
  <dcterms:modified xsi:type="dcterms:W3CDTF">2016-10-20T11:18:09Z</dcterms:modified>
</cp:coreProperties>
</file>