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Projeto">Contagem!$F$6</definedName>
    <definedName name="Revisor">Contagem!$F$8</definedName>
    <definedName name="Data">Contagem!$X$7</definedName>
    <definedName name="Responsável">Contagem!$F$7</definedName>
    <definedName name="UFPB">Contagem!$Y$12</definedName>
    <definedName name="CF">'Funções'!$K$8:$K$150</definedName>
    <definedName name="Revisão">Contagem!$X$8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-nome
-senha
-perfil</t>
      </text>
    </comment>
    <comment authorId="0" ref="I17">
      <text>
        <t xml:space="preserve">CAMPOS
-id
-número
-cuidadora residente
-cuidadora apoiadora</t>
      </text>
    </comment>
    <comment authorId="0" ref="I18">
      <text>
        <t xml:space="preserve">Número.
Cuidadora residente.
Cuidadora apoiadora.
Ação do usuário.
Mensagem do sistema.</t>
      </text>
    </comment>
    <comment authorId="0" ref="I19">
      <text>
        <t xml:space="preserve">Número.
Cuidadora residente.
Cuidadora apoiadora.
Ação do usuário.
Mensagem do sistema.</t>
      </text>
    </comment>
    <comment authorId="0" ref="I20">
      <text>
        <t xml:space="preserve">Identificador;
Ação do usuário;
Mensagem do sistema;</t>
      </text>
    </comment>
    <comment authorId="0" ref="I21">
      <text>
        <t xml:space="preserve">Identificador;
Ação do usuário;
Mensagem do sistema;</t>
      </text>
    </comment>
    <comment authorId="0" ref="I22">
      <text>
        <t xml:space="preserve">Número;
Cuidadora residente;
Número (Filtro);
Cuidadora residente (Filtro);
Ação do usuário;
Mensagem;</t>
      </text>
    </comment>
    <comment authorId="0" ref="I23">
      <text>
        <t xml:space="preserve">Número;
Cuidadora residente;
Cuidadora apoiadora;
Nome (Criança);
Família (Criança);
Idade (Criança);
Data de acolhimento (Criança);
Ação do usuário;</t>
      </text>
    </comment>
    <comment authorId="0" ref="I25">
      <text>
        <t xml:space="preserve">Nome;
Região;
Telefone;
id</t>
      </text>
    </comment>
    <comment authorId="0" ref="I26">
      <text>
        <t xml:space="preserve">Nome;
Região;
Telefone;
Ação do usuário;
mensagem</t>
      </text>
    </comment>
    <comment authorId="0" ref="I27">
      <text>
        <t xml:space="preserve">Nome;
Região;
Telefone;
Ação do usuário;
Mensagem do sistema;</t>
      </text>
    </comment>
    <comment authorId="0" ref="I28">
      <text>
        <t xml:space="preserve">Identificador;
Ação do usuário;
Mensagem do sistema;</t>
      </text>
    </comment>
    <comment authorId="0" ref="I29">
      <text>
        <t xml:space="preserve">Ação do usuário
Identificador;
Mensagem do sistema</t>
      </text>
    </comment>
    <comment authorId="0" ref="I30">
      <text>
        <t xml:space="preserve">Nome;
Região;
Telefone;
Nome (Filtro);
Região (Filtro);
Telefone (Filtro);
Ação do usuário;
Mensagem do sistema;</t>
      </text>
    </comment>
    <comment authorId="0" ref="I31">
      <text>
        <t xml:space="preserve">Nome;
Região;
Telefone;
Ação do usuário;</t>
      </text>
    </comment>
    <comment authorId="0" ref="I34">
      <text>
        <t xml:space="preserve">Nome;
Região;
Telefone;
id</t>
      </text>
    </comment>
    <comment authorId="0" ref="I35">
      <text>
        <t xml:space="preserve">Nome;
Região;
Telefone;
Ação do usuário;
mensagem</t>
      </text>
    </comment>
    <comment authorId="0" ref="I36">
      <text>
        <t xml:space="preserve">Nome;
Região;
Telefone;
Ação do usuário;
Mensagem do sistema;</t>
      </text>
    </comment>
    <comment authorId="0" ref="I37">
      <text>
        <t xml:space="preserve">Identificador;
Ação do usuário;
Mensagem do sistema;</t>
      </text>
    </comment>
    <comment authorId="0" ref="I38">
      <text>
        <t xml:space="preserve">Ação do usuário
Identificador;
Mensagem do sistema</t>
      </text>
    </comment>
    <comment authorId="0" ref="I39">
      <text>
        <t xml:space="preserve">Nome;
Região;
Telefone;
Nome (Filtro);
Região (Filtro);
Telefone (Filtro);
Ação do usuário;
Mensagem do sistema;</t>
      </text>
    </comment>
    <comment authorId="0" ref="I40">
      <text>
        <t xml:space="preserve">Nome;
Região;
Telefone;
Ação do usuário;</t>
      </text>
    </comment>
    <comment authorId="0" ref="I43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43">
      <text>
        <t xml:space="preserve">-Criança;
-Família;
-Parente;</t>
      </text>
    </comment>
    <comment authorId="0" ref="I44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45">
      <text>
        <t xml:space="preserve">Nome;
Região;
Telefone;
Ação do usuário;
Mensagem do sistema;</t>
      </text>
    </comment>
    <comment authorId="0" ref="I46">
      <text>
        <t xml:space="preserve">Identificador;
Ação do usuário;
Mensagem do sistema;</t>
      </text>
    </comment>
    <comment authorId="0" ref="I47">
      <text>
        <t xml:space="preserve">Ação do usuário
Identificador;
Mensagem do sistema</t>
      </text>
    </comment>
    <comment authorId="0" ref="I48">
      <text>
        <t xml:space="preserve">Nome;
Família;
Idade;
Data de acolhimento;
Nome (Filtro) ;
Família (Filtro);
Idade (Filtro);
Data de acolhimento (Filtro);
Ação do usuário;
Mensagem do sistema;</t>
      </text>
    </comment>
    <comment authorId="0" ref="I4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
- Nome da familia
- Nome do integrante familiar
- Nome do parentesco</t>
      </text>
    </comment>
    <comment authorId="0" ref="I50">
      <text>
        <t xml:space="preserve">Ação do usuário
Identificador;
Mensagem do sistema</t>
      </text>
    </comment>
    <comment authorId="0" ref="I51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
- Nome da família
- </t>
      </text>
    </comment>
    <comment authorId="0" ref="I53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J53">
      <text>
        <t xml:space="preserve">Criança;
Casa Lar;
Família;</t>
      </text>
    </comment>
    <comment authorId="0" ref="I54">
      <text>
        <t xml:space="preserve">ID
nome;
dataNascimento;
ocupacao;
rendaMensal;	
filiacao;
telefone;	
sexo;
ativo;</t>
      </text>
    </comment>
    <comment authorId="0" ref="J54">
      <text>
        <t xml:space="preserve">-Integrante familiar
-Familia</t>
      </text>
    </comment>
    <comment authorId="0" ref="I55">
      <text>
        <t xml:space="preserve">ID
- Nome 
- Data de nascimento 
- Escolaridade
-Ocupação 
- Renda mensal 
- Outras rendas 
- Filiação 
- Documento
- Tipo do documento 
- Bairro 
- CIdade 
- Telefone 
- Tipo intgrante familiar</t>
      </text>
    </comment>
    <comment authorId="0" ref="J55">
      <text>
        <t xml:space="preserve">-Integrante familiar
-Familia</t>
      </text>
    </comment>
    <comment authorId="0" ref="I56">
      <text>
        <t xml:space="preserve">- ID
- Ação do usuário
- mensagem do sistema</t>
      </text>
    </comment>
    <comment authorId="0" ref="I57">
      <text>
        <t xml:space="preserve">- ID
- Nome
- Data de nascimento
- Mensagem de consulta
- Nome (Filtro)</t>
      </text>
    </comment>
    <comment authorId="0" ref="I5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5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62">
      <text>
        <t xml:space="preserve">ID
- Nome da Família 
- Endereço 
- Cidade
- Telefone 
- Número de cômodos
- Número de cômodos utilizados como dormitório
- Caracteristicas da moradia
- Situação do imóvel.
- Tipo do imóvel.
- Infraestrutura</t>
      </text>
    </comment>
    <comment authorId="0" ref="J62">
      <text>
        <t xml:space="preserve">Integrante familiar
Família;</t>
      </text>
    </comment>
    <comment authorId="0" ref="I63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64">
      <text>
        <t xml:space="preserve">Nome;
Região;
Telefone;
Ação do usuário;
Mensagem do sistema;</t>
      </text>
    </comment>
    <comment authorId="0" ref="I65">
      <text>
        <t xml:space="preserve">Identificador;
Ação do usuário;
Mensagem do sistema;</t>
      </text>
    </comment>
    <comment authorId="0" ref="I66">
      <text>
        <t xml:space="preserve">Ação do usuário
Identificador;
Mensagem do sistema</t>
      </text>
    </comment>
    <comment authorId="0" ref="I67">
      <text>
        <t xml:space="preserve">ID
Nome
Nome da mae
Nome (filtro)
Mensagem de sucesso
Ação do usuario</t>
      </text>
    </comment>
    <comment authorId="0" ref="I68">
      <text>
        <t xml:space="preserve">Nome;
Região;
Telefone;
Ação do usuário;</t>
      </text>
    </comment>
    <comment authorId="0" ref="I69">
      <text>
        <t xml:space="preserve">Nome;
Região;
Telefone;
Ação do usuário;</t>
      </text>
    </comment>
    <comment authorId="0" ref="I71">
      <text>
        <t xml:space="preserve">- Número 
- Descrição 
- Data (Date)
- Responsável 
- Tipo do encaminhamento 
- Situação atual 
- Status do atendimento</t>
      </text>
    </comment>
    <comment authorId="0" ref="J71">
      <text>
        <t xml:space="preserve">Criança;
Plano de atendimento individual</t>
      </text>
    </comment>
    <comment authorId="0" ref="I72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73">
      <text>
        <t xml:space="preserve">Nome;
Região;
Telefone;
Ação do usuário;
Mensagem do sistema;</t>
      </text>
    </comment>
    <comment authorId="0" ref="I74">
      <text>
        <t xml:space="preserve">Identificador;
Ação do usuário;
Mensagem do sistema;</t>
      </text>
    </comment>
    <comment authorId="0" ref="I75">
      <text>
        <t xml:space="preserve">Ação do usuário
Identificador;
Mensagem do sistema</t>
      </text>
    </comment>
    <comment authorId="0" ref="I76">
      <text>
        <t xml:space="preserve">ID
Número
Nome da criança
Data de criação
Número (filtro)
Nome da criança (filtro)
Data de criação (filtro)
Msg do sistema
Ação do usuário</t>
      </text>
    </comment>
    <comment authorId="0" ref="I77">
      <text>
        <t xml:space="preserve">Nome;
Região;
Telefone;
Ação do usuário;</t>
      </text>
    </comment>
    <comment authorId="0" ref="I78">
      <text>
        <t xml:space="preserve">Nome;
Região;
Telefone;
Ação do usuário;</t>
      </text>
    </comment>
    <comment authorId="0" ref="I81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81">
      <text>
        <t xml:space="preserve">Criança;
Casa Lar;
Família;</t>
      </text>
    </comment>
    <comment authorId="0" ref="I82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83">
      <text>
        <t xml:space="preserve">Nome;
Região;
Telefone;
Ação do usuário;
Mensagem do sistema;</t>
      </text>
    </comment>
    <comment authorId="0" ref="I84">
      <text>
        <t xml:space="preserve">Identificador;
Ação do usuário;
Mensagem do sistema;</t>
      </text>
    </comment>
    <comment authorId="0" ref="I85">
      <text>
        <t xml:space="preserve">Ação do usuário
Identificador;
Mensagem do sistema</t>
      </text>
    </comment>
    <comment authorId="0" ref="I86">
      <text>
        <t xml:space="preserve">Nome;
Família;
Idade;
Data de acolhimento;
Nome (Filtro) ;
Família (Filtro);
Idade (Filtro);
Data de acolhimento (Filtro);
Ação do usuário;
Mensagem do sistema;</t>
      </text>
    </comment>
    <comment authorId="0" ref="I87">
      <text>
        <t xml:space="preserve">Nome;
Região;
Telefone;
Ação do usuário;</t>
      </text>
    </comment>
    <comment authorId="0" ref="I89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89">
      <text>
        <t xml:space="preserve">Criança;
Casa Lar;
Família;</t>
      </text>
    </comment>
    <comment authorId="0" ref="I90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91">
      <text>
        <t xml:space="preserve">Nome;
Região;
Telefone;
Ação do usuário;
Mensagem do sistema;</t>
      </text>
    </comment>
    <comment authorId="0" ref="I92">
      <text>
        <t xml:space="preserve">Identificador;
Ação do usuário;
Mensagem do sistema;</t>
      </text>
    </comment>
    <comment authorId="0" ref="I93">
      <text>
        <t xml:space="preserve">Ação do usuário
Identificador;
Mensagem do sistema</t>
      </text>
    </comment>
    <comment authorId="0" ref="I94">
      <text>
        <t xml:space="preserve">Nome;
Família;
Idade;
Data de acolhimento;
Nome (Filtro) ;
Família (Filtro);
Idade (Filtro);
Data de acolhimento (Filtro);
Ação do usuário;
Mensagem do sistema;</t>
      </text>
    </comment>
    <comment authorId="0" ref="I95">
      <text>
        <t xml:space="preserve">Nome;
Região;
Telefone;
Ação do usuário;</t>
      </text>
    </comment>
    <comment authorId="0" ref="I97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97">
      <text>
        <t xml:space="preserve">Criança;
Casa Lar;
Família;</t>
      </text>
    </comment>
    <comment authorId="0" ref="I9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99">
      <text>
        <t xml:space="preserve">Nome;
Região;
Telefone;
Ação do usuário;
Mensagem do sistema;</t>
      </text>
    </comment>
    <comment authorId="0" ref="I100">
      <text>
        <t xml:space="preserve">Identificador;
Ação do usuário;
Mensagem do sistema;</t>
      </text>
    </comment>
    <comment authorId="0" ref="I101">
      <text>
        <t xml:space="preserve">Ação do usuário
Identificador;
Mensagem do sistema</t>
      </text>
    </comment>
    <comment authorId="0" ref="I102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03">
      <text>
        <t xml:space="preserve">Nome;
Região;
Telefone;
Ação do usuário;</t>
      </text>
    </comment>
    <comment authorId="0" ref="I104">
      <text>
        <t xml:space="preserve">Nome;
Região;
Telefone;
Ação do usuário;</t>
      </text>
    </comment>
    <comment authorId="0" ref="I105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6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09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0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1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3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13">
      <text>
        <t xml:space="preserve">Criança;
Casa Lar;
Família;</t>
      </text>
    </comment>
    <comment authorId="0" ref="I114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15">
      <text>
        <t xml:space="preserve">Nome;
Região;
Telefone;
Ação do usuário;
Mensagem do sistema;</t>
      </text>
    </comment>
    <comment authorId="0" ref="I116">
      <text>
        <t xml:space="preserve">Identificador;
Ação do usuário;
Mensagem do sistema;</t>
      </text>
    </comment>
    <comment authorId="0" ref="I117">
      <text>
        <t xml:space="preserve">Ação do usuário
Identificador;
Mensagem do sistema</t>
      </text>
    </comment>
    <comment authorId="0" ref="I118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19">
      <text>
        <t xml:space="preserve">Nome;
Região;
Telefone;
Ação do usuário;</t>
      </text>
    </comment>
    <comment authorId="0" ref="I120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21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22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22">
      <text>
        <t xml:space="preserve">Criança;
Casa Lar;
Família;</t>
      </text>
    </comment>
    <comment authorId="0" ref="I123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24">
      <text>
        <t xml:space="preserve">Nome;
Região;
Telefone;
Ação do usuário;
Mensagem do sistema;</t>
      </text>
    </comment>
    <comment authorId="0" ref="I125">
      <text>
        <t xml:space="preserve">Identificador;
Ação do usuário;
Mensagem do sistema;</t>
      </text>
    </comment>
    <comment authorId="0" ref="I126">
      <text>
        <t xml:space="preserve">Ação do usuário
Identificador;
Mensagem do sistema</t>
      </text>
    </comment>
    <comment authorId="0" ref="I127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28">
      <text>
        <t xml:space="preserve">Nome;
Região;
Telefone;
Ação do usuário;</t>
      </text>
    </comment>
    <comment authorId="0" ref="I129">
      <text>
        <t xml:space="preserve">Ação do usuário
Identificador;
Mensagem do sistema</t>
      </text>
    </comment>
    <comment authorId="0" ref="I130">
      <text>
        <t xml:space="preserve">Ação do usuário
Identificador;
Mensagem do sistema</t>
      </text>
    </comment>
    <comment authorId="0" ref="I136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36">
      <text>
        <t xml:space="preserve">Criança;
Casa Lar;
Família;</t>
      </text>
    </comment>
    <comment authorId="0" ref="I137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38">
      <text>
        <t xml:space="preserve">Nome;
Região;
Telefone;
Ação do usuário;
Mensagem do sistema;</t>
      </text>
    </comment>
    <comment authorId="0" ref="I139">
      <text>
        <t xml:space="preserve">Identificador;
Ação do usuário;
Mensagem do sistema;</t>
      </text>
    </comment>
    <comment authorId="0" ref="I140">
      <text>
        <t xml:space="preserve">Ação do usuário
Identificador;
Mensagem do sistema</t>
      </text>
    </comment>
    <comment authorId="0" ref="I141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42">
      <text>
        <t xml:space="preserve">Nome;
Região;
Telefone;
Ação do usuário;</t>
      </text>
    </comment>
    <comment authorId="0" ref="I147">
      <text>
        <t xml:space="preserve">ID
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J147">
      <text>
        <t xml:space="preserve">Criança;
Casa Lar;
Família;</t>
      </text>
    </comment>
    <comment authorId="0" ref="I148">
      <text>
        <t xml:space="preserve">- Familia
- Nome
- Sexo
- Naturalidade
- UF
- Data de nascimento
- Raça
- Peso
- Altura
- Foto
- Número processo
- Entidade de acolhimento
- Data de acolhimento
- Data da elaboração do plano
- Data limite
- Motivo do acolhimento
- Casa lar 
- Documentos 
- Observação do acolhimento</t>
      </text>
    </comment>
    <comment authorId="0" ref="I149">
      <text>
        <t xml:space="preserve">Nome;
Família;
Idade;
Data de acolhimento;
Nome (Filtro) ;
Família (Filtro);
Idade (Filtro);
Data de acolhimento (Filtro);
Ação do usuário;
Mensagem do sistema;</t>
      </text>
    </comment>
    <comment authorId="0" ref="I150">
      <text>
        <t xml:space="preserve">Nome;
Região;
Telefone;
Ação do usuário;</t>
      </text>
    </comment>
    <comment authorId="0" ref="I152">
      <text>
        <t xml:space="preserve">Nome;
Região;
Telefone;
Ação do usuário;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<sst xmlns="http://schemas.openxmlformats.org/spreadsheetml/2006/main" count="454" uniqueCount="181">
  <si>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</si>
  <si>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</si>
  <si>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</si>
  <si>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</si>
  <si>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</si>
  <si>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</si>
  <si>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</si>
  <si>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</si>
  <si>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</si>
  <si>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</si>
  <si>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</si>
  <si>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</si>
  <si>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</si>
  <si>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</si>
  <si>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</si>
  <si>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</si>
  <si>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</si>
  <si>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</si>
  <si>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</si>
  <si>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</si>
  <si>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</si>
  <si>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</si>
  <si>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</si>
  <si>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</si>
  <si>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</si>
  <si>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</si>
  <si>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</si>
  <si>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</si>
  <si>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</si>
  <si>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</si>
  <si>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</si>
  <si>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</si>
  <si>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</si>
  <si>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</si>
  <si>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</si>
  <si>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</si>
  <si>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</si>
  <si>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</si>
  <si>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</si>
  <si>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</si>
  <si>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</si>
  <si>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</si>
  <si>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</si>
  <si>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</si>
  <si>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Visualizar detalhes usuário</t>
  </si>
  <si>
    <t>Autenticar usuário</t>
  </si>
  <si>
    <t>SE</t>
  </si>
  <si>
    <t>Manter Casa lar</t>
  </si>
  <si>
    <t>Inserir casa lar</t>
  </si>
  <si>
    <t>Alterar casa lar</t>
  </si>
  <si>
    <t>Desativar casa lar</t>
  </si>
  <si>
    <t>Ativar casa lar</t>
  </si>
  <si>
    <t>Consultar casa lar</t>
  </si>
  <si>
    <t>Visualizar detalhes casa lar</t>
  </si>
  <si>
    <t>Manter rede de apoio</t>
  </si>
  <si>
    <t>Inserir rede de apoio</t>
  </si>
  <si>
    <t>Alterar rede de apoio</t>
  </si>
  <si>
    <t>Desativar rede de apoio</t>
  </si>
  <si>
    <t>Ativar rede de apoio</t>
  </si>
  <si>
    <t>Consultar rede de apoio</t>
  </si>
  <si>
    <t>Manter serviço de saúde</t>
  </si>
  <si>
    <t>Inserir serviço de saúde</t>
  </si>
  <si>
    <t>Alterar serviço de saúde</t>
  </si>
  <si>
    <t>Desativar serviço de saúde</t>
  </si>
  <si>
    <t>Ativar serviço de saúde</t>
  </si>
  <si>
    <t>Consultar serviço de saúde</t>
  </si>
  <si>
    <t>Visualizar  serviço de saúde</t>
  </si>
  <si>
    <t>Manter criança</t>
  </si>
  <si>
    <t>Inserir criança</t>
  </si>
  <si>
    <t>Alterar criança</t>
  </si>
  <si>
    <t>Desativar criança</t>
  </si>
  <si>
    <t>Ativar criança</t>
  </si>
  <si>
    <t>Consultar criança</t>
  </si>
  <si>
    <t>Visualizar  criança</t>
  </si>
  <si>
    <t>Inserir grau de parentesco entre criança e integrante familiar</t>
  </si>
  <si>
    <t>Relatorio de crianças atendidas</t>
  </si>
  <si>
    <t>Manter integrante familiar</t>
  </si>
  <si>
    <t>Inserir integrante familiar</t>
  </si>
  <si>
    <t>Alterar integrante familiar</t>
  </si>
  <si>
    <t>Desativar integrante familiar</t>
  </si>
  <si>
    <t>Consultar integrante familiar</t>
  </si>
  <si>
    <t>Visualizar  integrante familiar</t>
  </si>
  <si>
    <t>Manter família</t>
  </si>
  <si>
    <t>Inserir família</t>
  </si>
  <si>
    <t>Alterar família</t>
  </si>
  <si>
    <t>Desativar família</t>
  </si>
  <si>
    <t>Ativar família</t>
  </si>
  <si>
    <t>Consultar família</t>
  </si>
  <si>
    <t>Visualizar  família</t>
  </si>
  <si>
    <t>Relatorio de famílias atendidas</t>
  </si>
  <si>
    <t>Manter plano de atendimento individual</t>
  </si>
  <si>
    <t>Inserir  plano de atendimento individual</t>
  </si>
  <si>
    <t>Alterar  plano de atendimento individual</t>
  </si>
  <si>
    <t>Desativar plano de atendimento individual</t>
  </si>
  <si>
    <t>Ativar plano de atendimento individual</t>
  </si>
  <si>
    <t>Consultar plano de atendimento individual</t>
  </si>
  <si>
    <t>Visualizar  plano de atendimento individual</t>
  </si>
  <si>
    <t>Relatorio de plano de atendimento individual</t>
  </si>
  <si>
    <t>Manter produto</t>
  </si>
  <si>
    <t>Inserir  produto</t>
  </si>
  <si>
    <t>Alterar  produto</t>
  </si>
  <si>
    <t>Desativar produto</t>
  </si>
  <si>
    <t>Ativar produto</t>
  </si>
  <si>
    <t>Consultar produto</t>
  </si>
  <si>
    <t>Visualizar  produto</t>
  </si>
  <si>
    <t>Manter fornecedor</t>
  </si>
  <si>
    <t>Inserir  fornecedor</t>
  </si>
  <si>
    <t>Alterar  fornecedor</t>
  </si>
  <si>
    <t>Desativar fornecedor</t>
  </si>
  <si>
    <t>Ativar fornecedor</t>
  </si>
  <si>
    <t>Consultar fornecedor</t>
  </si>
  <si>
    <t>Visualizar  fornecedor</t>
  </si>
  <si>
    <t>Manter plano de atendimento familiar</t>
  </si>
  <si>
    <t>Inserir  plano de atendimento familiar</t>
  </si>
  <si>
    <t>Alterar  plano de atendimento familiar</t>
  </si>
  <si>
    <t>Desativar plano de atendimento familiar</t>
  </si>
  <si>
    <t>Ativar plano de atendimento familiar</t>
  </si>
  <si>
    <t>Consultar plano de atendimento familiar</t>
  </si>
  <si>
    <t>Visualizar  plano de atendimento familiar</t>
  </si>
  <si>
    <t>Inserir  encaminhamento</t>
  </si>
  <si>
    <t>Alterar encaminhamento</t>
  </si>
  <si>
    <t>Desativar encaminhamento</t>
  </si>
  <si>
    <t>Ativar  encaminhamento</t>
  </si>
  <si>
    <t>Consultar encaminhamento</t>
  </si>
  <si>
    <t>Visualizar encaminhamento</t>
  </si>
  <si>
    <t>Concluir  encaminhamento</t>
  </si>
  <si>
    <t>Manter orçamento familiar</t>
  </si>
  <si>
    <t>Inserir orçamento familiar</t>
  </si>
  <si>
    <t>Alterar  orçamento familiar</t>
  </si>
  <si>
    <t>Desativar  orçamento familiar</t>
  </si>
  <si>
    <t>Ativar  orçamento familiar</t>
  </si>
  <si>
    <t>Consultar  orçamento familiar</t>
  </si>
  <si>
    <t>Visualizar   orçamento familiar</t>
  </si>
  <si>
    <t>Manter requisição de compra</t>
  </si>
  <si>
    <t>Inserir  requisição de compra</t>
  </si>
  <si>
    <t>Alterar  requisição de compra</t>
  </si>
  <si>
    <t>Desativar requisição de compra</t>
  </si>
  <si>
    <t>Ativar requisição de compra</t>
  </si>
  <si>
    <t>Consultar requisição de compra</t>
  </si>
  <si>
    <t>Visualizar  requisição de compra</t>
  </si>
  <si>
    <t>Alterar status da requisição de compra para "em execução"</t>
  </si>
  <si>
    <t>Alterar status da requisição de compra para "atendida"</t>
  </si>
  <si>
    <t>Manter escola</t>
  </si>
  <si>
    <t>Inserir  escola</t>
  </si>
  <si>
    <t>Alterar  escola</t>
  </si>
  <si>
    <t>Desativar escola</t>
  </si>
  <si>
    <t>Ativar escola</t>
  </si>
  <si>
    <t>Consultar escola</t>
  </si>
  <si>
    <t>Visualizar  escola</t>
  </si>
  <si>
    <t>Manter Compras</t>
  </si>
  <si>
    <t>Inserir Compras</t>
  </si>
  <si>
    <t>Consultar  Compras</t>
  </si>
  <si>
    <t>Visualizar  Compras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</si>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</sst>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 &quot;R$ &quot;#,##0.00 ; &quot;R$ &quot;(#,##0.00); &quot;R$ &quot;- "/>
    <numFmt numFmtId="165" formatCode="  #,##0.00 ;  (#,##0.00);  - "/>
    <numFmt numFmtId="166" formatCode="m/d/yyyy"/>
    <numFmt numFmtId="167" formatCode="0.0%"/>
  </numFmts>
  <fonts count="19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u/>
      <sz val="10.0"/>
      <color rgb="FF0000FF"/>
      <name val="Arial"/>
    </font>
    <font>
      <b/>
      <sz val="12.0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color rgb="FF006411"/>
      <name val="Source Sans Pro"/>
    </font>
    <font>
      <sz val="10.0"/>
      <name val="Arial"/>
    </font>
    <font>
      <name val="Arial"/>
    </font>
    <font>
      <sz val="9.0"/>
      <color rgb="FFFFFFFF"/>
      <name val="Source Sans Pro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28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0" numFmtId="0" xfId="0" applyFont="1"/>
    <xf borderId="0" fillId="0" fontId="3" numFmtId="0" xfId="0" applyFont="1"/>
    <xf borderId="3" fillId="0" fontId="2" numFmtId="0" xfId="0" applyBorder="1" applyFont="1"/>
    <xf borderId="4" fillId="0" fontId="4" numFmtId="0" xfId="0" applyAlignment="1" applyBorder="1" applyFont="1">
      <alignment horizontal="left" vertical="center"/>
    </xf>
    <xf borderId="5" fillId="0" fontId="2" numFmtId="0" xfId="0" applyBorder="1" applyFont="1"/>
    <xf borderId="4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6" fillId="0" fontId="5" numFmtId="2" xfId="0" applyAlignment="1" applyBorder="1" applyFont="1" applyNumberFormat="1">
      <alignment horizontal="right"/>
    </xf>
    <xf borderId="4" fillId="2" fontId="5" numFmtId="164" xfId="0" applyAlignment="1" applyBorder="1" applyFill="1" applyFont="1" applyNumberFormat="1">
      <alignment horizontal="right"/>
    </xf>
    <xf borderId="5" fillId="0" fontId="2" numFmtId="0" xfId="0" applyBorder="1" applyFont="1"/>
    <xf borderId="4" fillId="0" fontId="5" numFmtId="0" xfId="0" applyBorder="1" applyFont="1"/>
    <xf borderId="4" fillId="2" fontId="5" numFmtId="165" xfId="0" applyBorder="1" applyFont="1" applyNumberFormat="1"/>
    <xf borderId="4" fillId="0" fontId="4" numFmtId="0" xfId="0" applyAlignment="1" applyBorder="1" applyFont="1">
      <alignment horizontal="right"/>
    </xf>
    <xf borderId="4" fillId="0" fontId="5" numFmtId="166" xfId="0" applyAlignment="1" applyBorder="1" applyFont="1" applyNumberFormat="1">
      <alignment horizontal="right"/>
    </xf>
    <xf borderId="1" fillId="0" fontId="6" numFmtId="0" xfId="0" applyAlignment="1" applyBorder="1" applyFont="1">
      <alignment horizontal="center" vertical="center" wrapText="1"/>
    </xf>
    <xf borderId="5" fillId="0" fontId="4" numFmtId="0" xfId="0" applyBorder="1" applyFont="1"/>
    <xf borderId="6" fillId="0" fontId="7" numFmtId="0" xfId="0" applyAlignment="1" applyBorder="1" applyFont="1">
      <alignment horizontal="center"/>
    </xf>
    <xf borderId="0" fillId="0" fontId="5" numFmtId="0" xfId="0" applyFont="1"/>
    <xf borderId="0" fillId="0" fontId="8" numFmtId="0" xfId="0" applyAlignment="1" applyFont="1">
      <alignment horizontal="center"/>
    </xf>
    <xf borderId="4" fillId="0" fontId="5" numFmtId="2" xfId="0" applyAlignment="1" applyBorder="1" applyFont="1" applyNumberFormat="1">
      <alignment horizontal="center"/>
    </xf>
    <xf borderId="0" fillId="0" fontId="9" numFmtId="0" xfId="0" applyFont="1"/>
    <xf borderId="0" fillId="0" fontId="8" numFmtId="0" xfId="0" applyAlignment="1" applyFont="1">
      <alignment horizontal="right"/>
    </xf>
    <xf borderId="0" fillId="0" fontId="10" numFmtId="0" xfId="0" applyAlignment="1" applyFont="1">
      <alignment horizontal="center"/>
    </xf>
    <xf borderId="7" fillId="0" fontId="1" numFmtId="0" xfId="0" applyAlignment="1" applyBorder="1" applyFont="1">
      <alignment horizontal="center" vertical="center"/>
    </xf>
    <xf borderId="7" fillId="0" fontId="2" numFmtId="0" xfId="0" applyBorder="1" applyFont="1"/>
    <xf borderId="1" fillId="0" fontId="3" numFmtId="0" xfId="0" applyAlignment="1" applyBorder="1" applyFont="1">
      <alignment horizontal="left" vertical="top" wrapText="1"/>
    </xf>
    <xf borderId="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8" fillId="0" fontId="2" numFmtId="0" xfId="0" applyBorder="1" applyFont="1"/>
    <xf borderId="9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vertical="center"/>
    </xf>
    <xf borderId="9" fillId="2" fontId="3" numFmtId="0" xfId="0" applyAlignment="1" applyBorder="1" applyFont="1">
      <alignment vertical="center"/>
    </xf>
    <xf borderId="10" fillId="2" fontId="3" numFmtId="0" xfId="0" applyAlignment="1" applyBorder="1" applyFont="1">
      <alignment horizontal="center" vertical="center"/>
    </xf>
    <xf borderId="7" fillId="0" fontId="2" numFmtId="0" xfId="0" applyBorder="1" applyFont="1"/>
    <xf borderId="7" fillId="0" fontId="2" numFmtId="0" xfId="0" applyBorder="1" applyFont="1"/>
    <xf borderId="10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9" fillId="3" fontId="11" numFmtId="0" xfId="0" applyAlignment="1" applyBorder="1" applyFill="1" applyFont="1">
      <alignment horizontal="center" vertical="center" wrapText="1"/>
    </xf>
    <xf borderId="6" fillId="3" fontId="11" numFmtId="0" xfId="0" applyAlignment="1" applyBorder="1" applyFont="1">
      <alignment horizontal="center" vertical="center"/>
    </xf>
    <xf borderId="4" fillId="3" fontId="12" numFmtId="0" xfId="0" applyAlignment="1" applyBorder="1" applyFont="1">
      <alignment horizontal="center" vertical="center"/>
    </xf>
    <xf borderId="6" fillId="3" fontId="11" numFmtId="0" xfId="0" applyAlignment="1" applyBorder="1" applyFont="1">
      <alignment horizontal="center"/>
    </xf>
    <xf borderId="11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4" fillId="0" fontId="13" numFmtId="0" xfId="0" applyAlignment="1" applyBorder="1" applyFont="1">
      <alignment horizontal="left"/>
    </xf>
    <xf borderId="12" fillId="0" fontId="14" numFmtId="0" xfId="0" applyAlignment="1" applyBorder="1" applyFont="1">
      <alignment horizontal="center"/>
    </xf>
    <xf borderId="0" fillId="4" fontId="15" numFmtId="0" xfId="0" applyAlignment="1" applyBorder="1" applyFill="1" applyFont="1">
      <alignment horizontal="center"/>
    </xf>
    <xf borderId="13" fillId="0" fontId="16" numFmtId="0" xfId="0" applyBorder="1" applyFont="1"/>
    <xf borderId="13" fillId="0" fontId="14" numFmtId="0" xfId="0" applyAlignment="1" applyBorder="1" applyFont="1">
      <alignment horizontal="center"/>
    </xf>
    <xf borderId="14" fillId="0" fontId="14" numFmtId="0" xfId="0" applyAlignment="1" applyBorder="1" applyFont="1">
      <alignment horizontal="center" wrapText="1"/>
    </xf>
    <xf borderId="13" fillId="2" fontId="14" numFmtId="0" xfId="0" applyAlignment="1" applyBorder="1" applyFont="1">
      <alignment horizontal="center" wrapText="1"/>
    </xf>
    <xf borderId="13" fillId="2" fontId="14" numFmtId="0" xfId="0" applyAlignment="1" applyBorder="1" applyFont="1">
      <alignment horizontal="center"/>
    </xf>
    <xf borderId="13" fillId="2" fontId="14" numFmtId="4" xfId="0" applyAlignment="1" applyBorder="1" applyFont="1" applyNumberFormat="1">
      <alignment horizontal="center"/>
    </xf>
    <xf borderId="12" fillId="0" fontId="14" numFmtId="0" xfId="0" applyAlignment="1" applyBorder="1" applyFont="1">
      <alignment horizontal="left" vertical="center"/>
    </xf>
    <xf borderId="12" fillId="0" fontId="2" numFmtId="0" xfId="0" applyBorder="1" applyFont="1"/>
    <xf borderId="10" fillId="0" fontId="14" numFmtId="0" xfId="0" applyAlignment="1" applyBorder="1" applyFont="1">
      <alignment horizontal="left"/>
    </xf>
    <xf borderId="15" fillId="0" fontId="14" numFmtId="0" xfId="0" applyAlignment="1" applyBorder="1" applyFont="1">
      <alignment horizontal="center"/>
    </xf>
    <xf borderId="16" fillId="0" fontId="16" numFmtId="0" xfId="0" applyBorder="1" applyFont="1"/>
    <xf borderId="16" fillId="0" fontId="14" numFmtId="0" xfId="0" applyAlignment="1" applyBorder="1" applyFont="1">
      <alignment horizontal="center"/>
    </xf>
    <xf borderId="17" fillId="0" fontId="14" numFmtId="0" xfId="0" applyAlignment="1" applyBorder="1" applyFont="1">
      <alignment horizontal="center" wrapText="1"/>
    </xf>
    <xf borderId="16" fillId="2" fontId="14" numFmtId="0" xfId="0" applyAlignment="1" applyBorder="1" applyFont="1">
      <alignment horizontal="center" wrapText="1"/>
    </xf>
    <xf borderId="16" fillId="2" fontId="14" numFmtId="0" xfId="0" applyAlignment="1" applyBorder="1" applyFont="1">
      <alignment horizontal="center"/>
    </xf>
    <xf borderId="16" fillId="2" fontId="14" numFmtId="4" xfId="0" applyAlignment="1" applyBorder="1" applyFont="1" applyNumberFormat="1">
      <alignment horizontal="center"/>
    </xf>
    <xf borderId="18" fillId="0" fontId="14" numFmtId="0" xfId="0" applyAlignment="1" applyBorder="1" applyFont="1">
      <alignment horizontal="left" vertical="center"/>
    </xf>
    <xf borderId="15" fillId="0" fontId="16" numFmtId="0" xfId="0" applyBorder="1" applyFont="1"/>
    <xf borderId="17" fillId="0" fontId="16" numFmtId="0" xfId="0" applyBorder="1" applyFont="1"/>
    <xf borderId="16" fillId="2" fontId="16" numFmtId="0" xfId="0" applyBorder="1" applyFont="1"/>
    <xf borderId="10" fillId="0" fontId="13" numFmtId="0" xfId="0" applyAlignment="1" applyBorder="1" applyFont="1">
      <alignment horizontal="left"/>
    </xf>
    <xf borderId="3" fillId="0" fontId="14" numFmtId="0" xfId="0" applyAlignment="1" applyBorder="1" applyFont="1">
      <alignment horizontal="left"/>
    </xf>
    <xf borderId="19" fillId="0" fontId="14" numFmtId="0" xfId="0" applyAlignment="1" applyBorder="1" applyFont="1">
      <alignment horizontal="left" vertical="center"/>
    </xf>
    <xf borderId="15" fillId="0" fontId="2" numFmtId="0" xfId="0" applyBorder="1" applyFont="1"/>
    <xf borderId="20" fillId="0" fontId="14" numFmtId="0" xfId="0" applyAlignment="1" applyBorder="1" applyFont="1">
      <alignment horizontal="left" vertical="center"/>
    </xf>
    <xf borderId="21" fillId="0" fontId="2" numFmtId="0" xfId="0" applyBorder="1" applyFont="1"/>
    <xf borderId="8" fillId="0" fontId="14" numFmtId="0" xfId="0" applyAlignment="1" applyBorder="1" applyFont="1">
      <alignment horizontal="left" vertical="center"/>
    </xf>
    <xf borderId="10" fillId="0" fontId="13" numFmtId="0" xfId="0" applyAlignment="1" applyBorder="1" applyFont="1">
      <alignment horizontal="left"/>
    </xf>
    <xf borderId="15" fillId="0" fontId="14" numFmtId="0" xfId="0" applyAlignment="1" applyBorder="1" applyFont="1">
      <alignment horizontal="center"/>
    </xf>
    <xf borderId="0" fillId="4" fontId="15" numFmtId="0" xfId="0" applyAlignment="1" applyBorder="1" applyFont="1">
      <alignment horizontal="center"/>
    </xf>
    <xf borderId="16" fillId="0" fontId="17" numFmtId="0" xfId="0" applyAlignment="1" applyBorder="1" applyFont="1">
      <alignment horizontal="right"/>
    </xf>
    <xf borderId="15" fillId="0" fontId="17" numFmtId="0" xfId="0" applyAlignment="1" applyBorder="1" applyFont="1">
      <alignment horizontal="right"/>
    </xf>
    <xf borderId="7" fillId="0" fontId="14" numFmtId="0" xfId="0" applyAlignment="1" applyBorder="1" applyFont="1">
      <alignment horizontal="center" wrapText="1"/>
    </xf>
    <xf borderId="0" fillId="2" fontId="14" numFmtId="0" xfId="0" applyAlignment="1" applyBorder="1" applyFont="1">
      <alignment horizontal="center" wrapText="1"/>
    </xf>
    <xf borderId="0" fillId="2" fontId="14" numFmtId="0" xfId="0" applyAlignment="1" applyBorder="1" applyFont="1">
      <alignment horizontal="center"/>
    </xf>
    <xf borderId="22" fillId="2" fontId="14" numFmtId="4" xfId="0" applyAlignment="1" applyBorder="1" applyFont="1" applyNumberFormat="1">
      <alignment horizontal="center"/>
    </xf>
    <xf borderId="0" fillId="0" fontId="17" numFmtId="0" xfId="0" applyAlignment="1" applyFont="1">
      <alignment/>
    </xf>
    <xf borderId="10" fillId="0" fontId="14" numFmtId="0" xfId="0" applyAlignment="1" applyBorder="1" applyFont="1">
      <alignment horizontal="left"/>
    </xf>
    <xf borderId="0" fillId="4" fontId="15" numFmtId="0" xfId="0" applyAlignment="1" applyBorder="1" applyFont="1">
      <alignment horizontal="center"/>
    </xf>
    <xf borderId="0" fillId="2" fontId="14" numFmtId="0" xfId="0" applyAlignment="1" applyBorder="1" applyFont="1">
      <alignment horizontal="center" wrapText="1"/>
    </xf>
    <xf borderId="0" fillId="2" fontId="14" numFmtId="0" xfId="0" applyAlignment="1" applyBorder="1" applyFont="1">
      <alignment horizontal="center"/>
    </xf>
    <xf borderId="22" fillId="2" fontId="14" numFmtId="4" xfId="0" applyAlignment="1" applyBorder="1" applyFont="1" applyNumberFormat="1">
      <alignment horizontal="center"/>
    </xf>
    <xf borderId="3" fillId="0" fontId="14" numFmtId="0" xfId="0" applyAlignment="1" applyBorder="1" applyFont="1">
      <alignment horizontal="left"/>
    </xf>
    <xf borderId="0" fillId="0" fontId="14" numFmtId="0" xfId="0" applyAlignment="1" applyFont="1">
      <alignment horizontal="left" vertical="center"/>
    </xf>
    <xf borderId="15" fillId="0" fontId="17" numFmtId="0" xfId="0" applyAlignment="1" applyBorder="1" applyFont="1">
      <alignment/>
    </xf>
    <xf borderId="16" fillId="0" fontId="17" numFmtId="0" xfId="0" applyAlignment="1" applyBorder="1" applyFont="1">
      <alignment/>
    </xf>
    <xf borderId="7" fillId="0" fontId="17" numFmtId="0" xfId="0" applyAlignment="1" applyBorder="1" applyFont="1">
      <alignment/>
    </xf>
    <xf borderId="0" fillId="2" fontId="17" numFmtId="0" xfId="0" applyAlignment="1" applyBorder="1" applyFont="1">
      <alignment/>
    </xf>
    <xf borderId="15" fillId="0" fontId="17" numFmtId="0" xfId="0" applyAlignment="1" applyBorder="1" applyFont="1">
      <alignment/>
    </xf>
    <xf borderId="0" fillId="0" fontId="16" numFmtId="0" xfId="0" applyFont="1"/>
    <xf borderId="16" fillId="2" fontId="16" numFmtId="4" xfId="0" applyBorder="1" applyFont="1" applyNumberFormat="1"/>
    <xf borderId="22" fillId="0" fontId="16" numFmtId="0" xfId="0" applyBorder="1" applyFont="1"/>
    <xf borderId="0" fillId="4" fontId="16" numFmtId="0" xfId="0" applyBorder="1" applyFont="1"/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wrapText="1"/>
    </xf>
    <xf borderId="0" fillId="2" fontId="14" numFmtId="0" xfId="0" applyAlignment="1" applyBorder="1" applyFont="1">
      <alignment horizontal="center" wrapText="1"/>
    </xf>
    <xf borderId="0" fillId="2" fontId="14" numFmtId="0" xfId="0" applyAlignment="1" applyBorder="1" applyFont="1">
      <alignment horizontal="center"/>
    </xf>
    <xf borderId="0" fillId="2" fontId="14" numFmtId="4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 vertical="center"/>
    </xf>
    <xf borderId="24" fillId="0" fontId="2" numFmtId="0" xfId="0" applyBorder="1" applyFont="1"/>
    <xf borderId="9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2" fontId="5" numFmtId="0" xfId="0" applyBorder="1" applyFont="1"/>
    <xf borderId="4" fillId="2" fontId="5" numFmtId="0" xfId="0" applyAlignment="1" applyBorder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18" fillId="3" fontId="18" numFmtId="0" xfId="0" applyAlignment="1" applyBorder="1" applyFont="1">
      <alignment horizontal="center" vertical="center" wrapText="1"/>
    </xf>
    <xf borderId="2" fillId="0" fontId="2" numFmtId="0" xfId="0" applyBorder="1" applyFont="1"/>
    <xf borderId="2" fillId="3" fontId="18" numFmtId="0" xfId="0" applyAlignment="1" applyBorder="1" applyFont="1">
      <alignment horizontal="center" vertical="center"/>
    </xf>
    <xf borderId="2" fillId="3" fontId="18" numFmtId="0" xfId="0" applyAlignment="1" applyBorder="1" applyFont="1">
      <alignment horizontal="center" vertical="center" wrapText="1"/>
    </xf>
    <xf borderId="2" fillId="3" fontId="18" numFmtId="0" xfId="0" applyAlignment="1" applyBorder="1" applyFont="1">
      <alignment horizontal="center" vertical="center" wrapText="1"/>
    </xf>
    <xf borderId="8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18" fillId="0" fontId="5" numFmtId="0" xfId="0" applyBorder="1" applyFont="1"/>
    <xf borderId="2" fillId="0" fontId="5" numFmtId="0" xfId="0" applyBorder="1" applyFont="1"/>
    <xf borderId="8" fillId="0" fontId="5" numFmtId="0" xfId="0" applyBorder="1" applyFont="1"/>
    <xf borderId="7" fillId="0" fontId="5" numFmtId="0" xfId="0" applyBorder="1" applyFont="1"/>
    <xf borderId="0" fillId="0" fontId="5" numFmtId="0" xfId="0" applyAlignment="1" applyFont="1">
      <alignment vertical="center"/>
    </xf>
    <xf borderId="0" fillId="0" fontId="5" numFmtId="167" xfId="0" applyFont="1" applyNumberFormat="1"/>
    <xf borderId="0" fillId="0" fontId="7" numFmtId="0" xfId="0" applyFont="1"/>
    <xf borderId="0" fillId="6" fontId="5" numFmtId="167" xfId="0" applyBorder="1" applyFill="1" applyFont="1" applyNumberFormat="1"/>
    <xf borderId="25" fillId="0" fontId="5" numFmtId="0" xfId="0" applyBorder="1" applyFont="1"/>
    <xf borderId="0" fillId="7" fontId="5" numFmtId="167" xfId="0" applyBorder="1" applyFill="1" applyFont="1" applyNumberFormat="1"/>
    <xf borderId="0" fillId="8" fontId="5" numFmtId="167" xfId="0" applyBorder="1" applyFill="1" applyFont="1" applyNumberFormat="1"/>
    <xf borderId="0" fillId="9" fontId="5" numFmtId="167" xfId="0" applyBorder="1" applyFill="1" applyFont="1" applyNumberFormat="1"/>
    <xf borderId="0" fillId="10" fontId="5" numFmtId="167" xfId="0" applyBorder="1" applyFill="1" applyFont="1" applyNumberFormat="1"/>
    <xf borderId="6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left"/>
    </xf>
    <xf borderId="6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6" fillId="0" fontId="5" numFmtId="2" xfId="0" applyAlignment="1" applyBorder="1" applyFont="1" applyNumberFormat="1">
      <alignment horizontal="center"/>
    </xf>
    <xf borderId="6" fillId="5" fontId="7" numFmtId="2" xfId="0" applyBorder="1" applyFont="1" applyNumberFormat="1"/>
    <xf borderId="26" fillId="0" fontId="5" numFmtId="0" xfId="0" applyBorder="1" applyFont="1"/>
    <xf borderId="27" fillId="0" fontId="7" numFmtId="0" xfId="0" applyAlignment="1" applyBorder="1" applyFont="1">
      <alignment horizontal="center"/>
    </xf>
    <xf borderId="27" fillId="0" fontId="5" numFmtId="0" xfId="0" applyAlignment="1" applyBorder="1" applyFont="1">
      <alignment horizontal="center"/>
    </xf>
    <xf borderId="27" fillId="0" fontId="5" numFmtId="0" xfId="0" applyBorder="1" applyFont="1"/>
    <xf borderId="27" fillId="0" fontId="5" numFmtId="2" xfId="0" applyAlignment="1" applyBorder="1" applyFont="1" applyNumberFormat="1">
      <alignment horizontal="center"/>
    </xf>
    <xf borderId="27" fillId="0" fontId="5" numFmtId="2" xfId="0" applyBorder="1" applyFont="1" applyNumberFormat="1"/>
    <xf borderId="27" fillId="0" fontId="7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76200</xdr:colOff>
      <xdr:row>0</xdr:row>
      <xdr:rowOff>38100</xdr:rowOff>
    </xdr:from>
    <xdr:to>
      <xdr:col>4</xdr:col>
      <xdr:colOff>76200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0</xdr:row>
      <xdr:rowOff>0</xdr:rowOff>
    </xdr:from>
    <xdr:to>
      <xdr:col>1</xdr:col>
      <xdr:colOff>228600</xdr:colOff>
      <xdr:row>2</xdr:row>
      <xdr:rowOff>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33425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4"/>
      <c r="AE1" s="3"/>
      <c r="AF1" s="3"/>
      <c r="AG1" s="3"/>
      <c r="AH1" s="3"/>
      <c r="AI1" s="3"/>
    </row>
    <row r="2" ht="12.0" customHeight="1">
      <c r="A2" s="5"/>
      <c r="AC2" s="4"/>
      <c r="AD2" s="4"/>
      <c r="AE2" s="3"/>
      <c r="AF2" s="3"/>
      <c r="AG2" s="3"/>
      <c r="AH2" s="3"/>
      <c r="AI2" s="3"/>
    </row>
    <row r="3" ht="12.0" customHeight="1">
      <c r="A3" s="5"/>
      <c r="AC3" s="4"/>
      <c r="AD3" s="4"/>
      <c r="AE3" s="3"/>
      <c r="AF3" s="3"/>
      <c r="AG3" s="3"/>
      <c r="AH3" s="3"/>
      <c r="AI3" s="3"/>
    </row>
    <row r="4" ht="12.0" customHeight="1">
      <c r="A4" s="6" t="s">
        <v>0</v>
      </c>
      <c r="B4" s="7"/>
      <c r="C4" s="7"/>
      <c r="D4" s="7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 t="s">
        <v>1</v>
      </c>
      <c r="S4" s="7"/>
      <c r="T4" s="10">
        <v>400.0</v>
      </c>
      <c r="U4" s="9" t="s">
        <v>2</v>
      </c>
      <c r="V4" s="7"/>
      <c r="W4" s="11" t="str">
        <f>W5*T4</f>
        <v> R$ 201,600.00 </v>
      </c>
      <c r="X4" s="7"/>
      <c r="Y4" s="7"/>
      <c r="Z4" s="7"/>
      <c r="AA4" s="7"/>
      <c r="AB4" s="12"/>
      <c r="AC4" s="4"/>
      <c r="AD4" s="4"/>
      <c r="AE4" s="3"/>
      <c r="AF4" s="3"/>
      <c r="AG4" s="3"/>
      <c r="AH4" s="3"/>
      <c r="AI4" s="3"/>
    </row>
    <row r="5" ht="12.0" customHeight="1">
      <c r="A5" s="6" t="s">
        <v>3</v>
      </c>
      <c r="B5" s="7"/>
      <c r="C5" s="7"/>
      <c r="D5" s="7"/>
      <c r="E5" s="7"/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9" t="s">
        <v>4</v>
      </c>
      <c r="V5" s="7"/>
      <c r="W5" s="14" t="str">
        <f>SUM(Y11:Y14)</f>
        <v>  504.00 </v>
      </c>
      <c r="X5" s="7"/>
      <c r="Y5" s="7"/>
      <c r="Z5" s="7"/>
      <c r="AA5" s="7"/>
      <c r="AB5" s="12"/>
      <c r="AC5" s="4"/>
      <c r="AD5" s="4"/>
      <c r="AE5" s="3"/>
      <c r="AF5" s="3"/>
      <c r="AG5" s="3"/>
      <c r="AH5" s="3"/>
      <c r="AI5" s="3"/>
    </row>
    <row r="6" ht="12.0" customHeight="1">
      <c r="A6" s="6" t="s">
        <v>5</v>
      </c>
      <c r="B6" s="7"/>
      <c r="C6" s="7"/>
      <c r="D6" s="7"/>
      <c r="E6" s="7"/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4"/>
      <c r="AD6" s="4"/>
      <c r="AE6" s="3"/>
      <c r="AF6" s="3"/>
      <c r="AG6" s="3"/>
      <c r="AH6" s="3"/>
      <c r="AI6" s="3"/>
    </row>
    <row r="7" ht="12.0" customHeight="1">
      <c r="A7" s="6" t="s">
        <v>6</v>
      </c>
      <c r="B7" s="7"/>
      <c r="C7" s="7"/>
      <c r="D7" s="7"/>
      <c r="E7" s="7"/>
      <c r="F7" s="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5" t="s">
        <v>7</v>
      </c>
      <c r="V7" s="7"/>
      <c r="W7" s="7"/>
      <c r="X7" s="16"/>
      <c r="Y7" s="7"/>
      <c r="Z7" s="7"/>
      <c r="AA7" s="7"/>
      <c r="AB7" s="7"/>
      <c r="AC7" s="4"/>
      <c r="AD7" s="4"/>
      <c r="AE7" s="3"/>
      <c r="AF7" s="3"/>
      <c r="AG7" s="3"/>
      <c r="AH7" s="3"/>
      <c r="AI7" s="3"/>
    </row>
    <row r="8" ht="12.0" customHeight="1">
      <c r="A8" s="6" t="s">
        <v>8</v>
      </c>
      <c r="B8" s="7"/>
      <c r="C8" s="7"/>
      <c r="D8" s="7"/>
      <c r="E8" s="7"/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15" t="s">
        <v>9</v>
      </c>
      <c r="V8" s="7"/>
      <c r="W8" s="7"/>
      <c r="X8" s="16"/>
      <c r="Y8" s="7"/>
      <c r="Z8" s="7"/>
      <c r="AA8" s="7"/>
      <c r="AB8" s="7"/>
      <c r="AC8" s="4"/>
      <c r="AD8" s="4"/>
      <c r="AE8" s="3"/>
      <c r="AF8" s="3"/>
      <c r="AG8" s="3"/>
      <c r="AH8" s="3"/>
      <c r="AI8" s="3"/>
    </row>
    <row r="9" ht="12.0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"/>
      <c r="AF9" s="3"/>
      <c r="AG9" s="3"/>
      <c r="AH9" s="3"/>
      <c r="AI9" s="3"/>
    </row>
    <row r="10" ht="12.0" customHeight="1">
      <c r="A10" s="17" t="s">
        <v>10</v>
      </c>
      <c r="B10" s="2"/>
      <c r="C10" s="18" t="s">
        <v>11</v>
      </c>
      <c r="D10" s="7"/>
      <c r="E10" s="7"/>
      <c r="F10" s="7"/>
      <c r="G10" s="7"/>
      <c r="H10" s="7"/>
      <c r="I10" s="7"/>
      <c r="J10" s="7"/>
      <c r="K10" s="7"/>
      <c r="L10" s="19"/>
      <c r="M10" s="20"/>
      <c r="N10" s="20"/>
      <c r="O10" s="17" t="s">
        <v>12</v>
      </c>
      <c r="P10" s="2"/>
      <c r="Q10" s="9" t="s">
        <v>13</v>
      </c>
      <c r="R10" s="7"/>
      <c r="S10" s="7"/>
      <c r="T10" s="7"/>
      <c r="U10" s="9" t="s">
        <v>14</v>
      </c>
      <c r="V10" s="7"/>
      <c r="W10" s="7"/>
      <c r="X10" s="7"/>
      <c r="Y10" s="9" t="s">
        <v>15</v>
      </c>
      <c r="Z10" s="7"/>
      <c r="AA10" s="7"/>
      <c r="AB10" s="7"/>
      <c r="AC10" s="21"/>
      <c r="AD10" s="4"/>
      <c r="AE10" s="3"/>
      <c r="AF10" s="3"/>
      <c r="AG10" s="3"/>
      <c r="AH10" s="3"/>
      <c r="AI10" s="3"/>
    </row>
    <row r="11" ht="12.0" customHeight="1">
      <c r="A11" s="5"/>
      <c r="C11" s="18" t="s">
        <v>16</v>
      </c>
      <c r="D11" s="7"/>
      <c r="E11" s="7"/>
      <c r="F11" s="7"/>
      <c r="G11" s="7"/>
      <c r="H11" s="7"/>
      <c r="I11" s="7"/>
      <c r="J11" s="7"/>
      <c r="K11" s="7"/>
      <c r="L11" s="19"/>
      <c r="M11" s="20"/>
      <c r="N11" s="20"/>
      <c r="O11" s="5"/>
      <c r="Q11" s="15" t="s">
        <v>17</v>
      </c>
      <c r="R11" s="7"/>
      <c r="S11" s="14" t="str">
        <f>'Sumário'!E55</f>
        <v>  504.00 </v>
      </c>
      <c r="T11" s="12"/>
      <c r="U11" s="22">
        <v>1.0</v>
      </c>
      <c r="V11" s="7"/>
      <c r="W11" s="7"/>
      <c r="X11" s="7"/>
      <c r="Y11" s="14" t="str">
        <f t="shared" ref="Y11:Y14" si="1">S11*U11</f>
        <v>  504.00 </v>
      </c>
      <c r="Z11" s="7"/>
      <c r="AA11" s="7"/>
      <c r="AB11" s="12"/>
      <c r="AC11" s="4"/>
      <c r="AD11" s="4"/>
      <c r="AE11" s="3"/>
      <c r="AF11" s="3"/>
      <c r="AG11" s="3"/>
      <c r="AH11" s="3"/>
      <c r="AI11" s="3"/>
    </row>
    <row r="12" ht="12.0" customHeight="1">
      <c r="A12" s="5"/>
      <c r="C12" s="18" t="s">
        <v>18</v>
      </c>
      <c r="D12" s="7"/>
      <c r="E12" s="7"/>
      <c r="F12" s="7"/>
      <c r="G12" s="7"/>
      <c r="H12" s="7"/>
      <c r="I12" s="7"/>
      <c r="J12" s="7"/>
      <c r="K12" s="7"/>
      <c r="L12" s="19"/>
      <c r="M12" s="20"/>
      <c r="N12" s="20"/>
      <c r="O12" s="5"/>
      <c r="Q12" s="15" t="s">
        <v>19</v>
      </c>
      <c r="R12" s="7"/>
      <c r="S12" s="14" t="str">
        <f>'Sumário'!E56</f>
        <v>  - </v>
      </c>
      <c r="T12" s="12"/>
      <c r="U12" s="22">
        <v>1.0</v>
      </c>
      <c r="V12" s="7"/>
      <c r="W12" s="7"/>
      <c r="X12" s="7"/>
      <c r="Y12" s="14" t="str">
        <f t="shared" si="1"/>
        <v>  - </v>
      </c>
      <c r="Z12" s="7"/>
      <c r="AA12" s="7"/>
      <c r="AB12" s="12"/>
      <c r="AC12" s="4"/>
      <c r="AD12" s="4"/>
      <c r="AE12" s="3"/>
      <c r="AF12" s="3"/>
      <c r="AG12" s="3"/>
      <c r="AH12" s="3"/>
      <c r="AI12" s="3"/>
    </row>
    <row r="13" ht="12.0" customHeight="1">
      <c r="A13" s="5"/>
      <c r="C13" s="18" t="s">
        <v>20</v>
      </c>
      <c r="D13" s="7"/>
      <c r="E13" s="7"/>
      <c r="F13" s="7"/>
      <c r="G13" s="7"/>
      <c r="H13" s="7"/>
      <c r="I13" s="7"/>
      <c r="J13" s="7"/>
      <c r="K13" s="7"/>
      <c r="L13" s="19"/>
      <c r="M13" s="20"/>
      <c r="N13" s="20"/>
      <c r="O13" s="5"/>
      <c r="Q13" s="15" t="s">
        <v>21</v>
      </c>
      <c r="R13" s="7"/>
      <c r="S13" s="14" t="str">
        <f>'Sumário'!E57</f>
        <v>  - </v>
      </c>
      <c r="T13" s="12"/>
      <c r="U13" s="22">
        <v>1.0</v>
      </c>
      <c r="V13" s="7"/>
      <c r="W13" s="7"/>
      <c r="X13" s="7"/>
      <c r="Y13" s="14" t="str">
        <f t="shared" si="1"/>
        <v>  - </v>
      </c>
      <c r="Z13" s="7"/>
      <c r="AA13" s="7"/>
      <c r="AB13" s="12"/>
      <c r="AC13" s="4"/>
      <c r="AD13" s="4"/>
      <c r="AE13" s="3"/>
      <c r="AF13" s="3"/>
      <c r="AG13" s="3"/>
      <c r="AH13" s="3"/>
      <c r="AI13" s="3"/>
    </row>
    <row r="14" ht="12.0" customHeight="1">
      <c r="A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20"/>
      <c r="N14" s="20"/>
      <c r="O14" s="5"/>
      <c r="Q14" s="15"/>
      <c r="R14" s="7"/>
      <c r="S14" s="14" t="str">
        <f>'Sumário'!E58</f>
        <v>  - </v>
      </c>
      <c r="T14" s="12"/>
      <c r="U14" s="22"/>
      <c r="V14" s="7"/>
      <c r="W14" s="7"/>
      <c r="X14" s="7"/>
      <c r="Y14" s="14" t="str">
        <f t="shared" si="1"/>
        <v>  - </v>
      </c>
      <c r="Z14" s="7"/>
      <c r="AA14" s="7"/>
      <c r="AB14" s="12"/>
      <c r="AC14" s="4"/>
      <c r="AD14" s="4"/>
      <c r="AE14" s="3"/>
      <c r="AF14" s="3"/>
      <c r="AG14" s="3"/>
      <c r="AH14" s="3"/>
      <c r="AI14" s="3"/>
    </row>
    <row r="15" ht="12.0" customHeight="1">
      <c r="A15" s="23" t="str">
        <f>HYPERLINK("http://www.fattocs.com.br/download/GuiaPlanilhaIFPUG.pdf","Veja aqui orientações para preenchimento da planilha")</f>
        <v>Veja aqui orientações para preenchimento da planilha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  <c r="AF15" s="3"/>
      <c r="AG15" s="3"/>
      <c r="AH15" s="3"/>
      <c r="AI15" s="3"/>
    </row>
    <row r="16" ht="12.0" customHeight="1">
      <c r="A16" s="4"/>
      <c r="B16" s="25"/>
      <c r="C16" s="25"/>
      <c r="D16" s="4"/>
      <c r="E16" s="4"/>
      <c r="F16" s="25"/>
      <c r="G16" s="25"/>
      <c r="H16" s="25"/>
      <c r="I16" s="25"/>
      <c r="J16" s="4"/>
      <c r="K16" s="26" t="s">
        <v>22</v>
      </c>
      <c r="L16" s="27"/>
      <c r="M16" s="27"/>
      <c r="N16" s="27"/>
      <c r="O16" s="27"/>
      <c r="P16" s="27"/>
      <c r="Q16" s="27"/>
      <c r="R16" s="27"/>
      <c r="S16" s="27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3"/>
      <c r="AF16" s="3"/>
      <c r="AG16" s="3"/>
      <c r="AH16" s="3"/>
      <c r="AI16" s="3"/>
    </row>
    <row r="17" ht="12.0" customHeight="1">
      <c r="A17" s="2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4"/>
      <c r="AD17" s="4"/>
      <c r="AE17" s="3"/>
      <c r="AF17" s="3"/>
      <c r="AG17" s="3"/>
      <c r="AH17" s="3"/>
      <c r="AI17" s="3"/>
    </row>
    <row r="18" ht="12.0" customHeight="1">
      <c r="A18" s="5"/>
      <c r="AC18" s="4"/>
      <c r="AD18" s="4"/>
      <c r="AE18" s="3"/>
      <c r="AF18" s="3"/>
      <c r="AG18" s="3"/>
      <c r="AH18" s="3"/>
      <c r="AI18" s="3"/>
    </row>
    <row r="19" ht="12.0" customHeight="1">
      <c r="A19" s="5"/>
      <c r="AC19" s="4"/>
      <c r="AD19" s="4"/>
      <c r="AE19" s="3"/>
      <c r="AF19" s="3"/>
      <c r="AG19" s="3"/>
      <c r="AH19" s="3"/>
      <c r="AI19" s="3"/>
    </row>
    <row r="20" ht="12.0" customHeight="1">
      <c r="A20" s="5"/>
      <c r="AC20" s="4"/>
      <c r="AD20" s="4"/>
      <c r="AE20" s="3"/>
      <c r="AF20" s="3"/>
      <c r="AG20" s="3"/>
      <c r="AH20" s="3"/>
      <c r="AI20" s="3"/>
    </row>
    <row r="21" ht="12.0" customHeight="1">
      <c r="A21" s="5"/>
      <c r="AC21" s="4"/>
      <c r="AD21" s="4"/>
      <c r="AE21" s="3"/>
      <c r="AF21" s="3"/>
      <c r="AG21" s="3"/>
      <c r="AH21" s="3"/>
      <c r="AI21" s="3"/>
    </row>
    <row r="22" ht="12.0" customHeight="1">
      <c r="A22" s="5"/>
      <c r="AC22" s="4"/>
      <c r="AD22" s="4"/>
      <c r="AE22" s="3"/>
      <c r="AF22" s="3"/>
      <c r="AG22" s="3"/>
      <c r="AH22" s="3"/>
      <c r="AI22" s="3"/>
    </row>
    <row r="23" ht="12.0" customHeight="1">
      <c r="A23" s="5"/>
      <c r="AC23" s="4"/>
      <c r="AD23" s="4"/>
      <c r="AE23" s="3"/>
      <c r="AF23" s="3"/>
      <c r="AG23" s="3"/>
      <c r="AH23" s="3"/>
      <c r="AI23" s="3"/>
    </row>
    <row r="24" ht="12.0" customHeight="1">
      <c r="A24" s="5"/>
      <c r="AC24" s="4"/>
      <c r="AD24" s="4"/>
      <c r="AE24" s="3"/>
      <c r="AF24" s="3"/>
      <c r="AG24" s="3"/>
      <c r="AH24" s="3"/>
      <c r="AI24" s="3"/>
    </row>
    <row r="25" ht="12.0" customHeight="1">
      <c r="A25" s="5"/>
      <c r="AC25" s="4"/>
      <c r="AD25" s="4"/>
      <c r="AE25" s="3"/>
      <c r="AF25" s="3"/>
      <c r="AG25" s="3"/>
      <c r="AH25" s="3"/>
      <c r="AI25" s="3"/>
    </row>
    <row r="26" ht="12.0" customHeight="1">
      <c r="A26" s="5"/>
      <c r="AC26" s="4"/>
      <c r="AD26" s="4"/>
      <c r="AE26" s="3"/>
      <c r="AF26" s="3"/>
      <c r="AG26" s="3"/>
      <c r="AH26" s="3"/>
      <c r="AI26" s="3"/>
    </row>
    <row r="27" ht="12.0" customHeight="1">
      <c r="A27" s="5"/>
      <c r="AC27" s="4"/>
      <c r="AD27" s="4"/>
      <c r="AE27" s="3"/>
      <c r="AF27" s="3"/>
      <c r="AG27" s="3"/>
      <c r="AH27" s="3"/>
      <c r="AI27" s="3"/>
    </row>
    <row r="28" ht="12.0" customHeight="1">
      <c r="A28" s="5"/>
      <c r="AC28" s="4"/>
      <c r="AD28" s="4"/>
      <c r="AE28" s="3"/>
      <c r="AF28" s="3"/>
      <c r="AG28" s="3"/>
      <c r="AH28" s="3"/>
      <c r="AI28" s="3"/>
    </row>
    <row r="29" ht="12.0" customHeight="1">
      <c r="A29" s="5"/>
      <c r="AC29" s="4"/>
      <c r="AD29" s="4"/>
      <c r="AE29" s="3"/>
      <c r="AF29" s="3"/>
      <c r="AG29" s="3"/>
      <c r="AH29" s="3"/>
      <c r="AI29" s="3"/>
    </row>
    <row r="30" ht="12.0" customHeight="1">
      <c r="A30" s="5"/>
      <c r="AC30" s="4"/>
      <c r="AD30" s="4"/>
      <c r="AE30" s="3"/>
      <c r="AF30" s="3"/>
      <c r="AG30" s="3"/>
      <c r="AH30" s="3"/>
      <c r="AI30" s="3"/>
    </row>
    <row r="31" ht="12.0" customHeight="1">
      <c r="A31" s="5"/>
      <c r="AC31" s="4"/>
      <c r="AD31" s="4"/>
      <c r="AE31" s="3"/>
      <c r="AF31" s="3"/>
      <c r="AG31" s="3"/>
      <c r="AH31" s="3"/>
      <c r="AI31" s="3"/>
    </row>
    <row r="32" ht="12.0" customHeight="1">
      <c r="A32" s="5"/>
      <c r="AC32" s="4"/>
      <c r="AD32" s="4"/>
      <c r="AE32" s="3"/>
      <c r="AF32" s="3"/>
      <c r="AG32" s="3"/>
      <c r="AH32" s="3"/>
      <c r="AI32" s="3"/>
    </row>
    <row r="33" ht="12.0" customHeight="1">
      <c r="A33" s="5"/>
      <c r="AC33" s="4"/>
      <c r="AD33" s="4"/>
      <c r="AE33" s="3"/>
      <c r="AF33" s="3"/>
      <c r="AG33" s="3"/>
      <c r="AH33" s="3"/>
      <c r="AI33" s="3"/>
    </row>
    <row r="34" ht="12.0" customHeight="1">
      <c r="A34" s="5"/>
      <c r="AC34" s="4"/>
      <c r="AD34" s="4"/>
      <c r="AE34" s="3"/>
      <c r="AF34" s="3"/>
      <c r="AG34" s="3"/>
      <c r="AH34" s="3"/>
      <c r="AI34" s="3"/>
    </row>
    <row r="35" ht="12.0" customHeight="1">
      <c r="A35" s="5"/>
      <c r="AC35" s="4"/>
      <c r="AD35" s="4"/>
      <c r="AE35" s="3"/>
      <c r="AF35" s="3"/>
      <c r="AG35" s="3"/>
      <c r="AH35" s="3"/>
      <c r="AI35" s="3"/>
    </row>
    <row r="36" ht="12.0" customHeight="1">
      <c r="A36" s="5"/>
      <c r="AC36" s="4"/>
      <c r="AD36" s="4"/>
      <c r="AE36" s="3"/>
      <c r="AF36" s="3"/>
      <c r="AG36" s="3"/>
      <c r="AH36" s="3"/>
      <c r="AI36" s="3"/>
    </row>
    <row r="37" ht="12.0" customHeight="1">
      <c r="A37" s="5"/>
      <c r="AC37" s="4"/>
      <c r="AD37" s="4"/>
      <c r="AE37" s="3"/>
      <c r="AF37" s="3"/>
      <c r="AG37" s="3"/>
      <c r="AH37" s="3"/>
      <c r="AI37" s="3"/>
    </row>
    <row r="38" ht="12.0" customHeight="1">
      <c r="A38" s="5"/>
      <c r="AC38" s="4"/>
      <c r="AD38" s="4"/>
      <c r="AE38" s="3"/>
      <c r="AF38" s="3"/>
      <c r="AG38" s="3"/>
      <c r="AH38" s="3"/>
      <c r="AI38" s="3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"/>
      <c r="AF39" s="3"/>
      <c r="AG39" s="3"/>
      <c r="AH39" s="3"/>
      <c r="AI39" s="3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26" t="s">
        <v>23</v>
      </c>
      <c r="L40" s="27"/>
      <c r="M40" s="27"/>
      <c r="N40" s="27"/>
      <c r="O40" s="27"/>
      <c r="P40" s="27"/>
      <c r="Q40" s="27"/>
      <c r="R40" s="27"/>
      <c r="S40" s="27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"/>
      <c r="AF40" s="3"/>
      <c r="AG40" s="3"/>
      <c r="AH40" s="3"/>
      <c r="AI40" s="3"/>
    </row>
    <row r="41" ht="12.0" customHeight="1">
      <c r="A41" s="2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4"/>
      <c r="AD41" s="4"/>
      <c r="AE41" s="3"/>
      <c r="AF41" s="3"/>
      <c r="AG41" s="3"/>
      <c r="AH41" s="3"/>
      <c r="AI41" s="3"/>
    </row>
    <row r="42" ht="12.0" customHeight="1">
      <c r="A42" s="5"/>
      <c r="AC42" s="4"/>
      <c r="AD42" s="4"/>
      <c r="AE42" s="3"/>
      <c r="AF42" s="3"/>
      <c r="AG42" s="3"/>
      <c r="AH42" s="3"/>
      <c r="AI42" s="3"/>
    </row>
    <row r="43" ht="12.0" customHeight="1">
      <c r="A43" s="5"/>
      <c r="AC43" s="4"/>
      <c r="AD43" s="4"/>
      <c r="AE43" s="3"/>
      <c r="AF43" s="3"/>
      <c r="AG43" s="3"/>
      <c r="AH43" s="3"/>
      <c r="AI43" s="3"/>
    </row>
    <row r="44" ht="12.0" customHeight="1">
      <c r="A44" s="5"/>
      <c r="AC44" s="4"/>
      <c r="AD44" s="4"/>
      <c r="AE44" s="3"/>
      <c r="AF44" s="3"/>
      <c r="AG44" s="3"/>
      <c r="AH44" s="3"/>
      <c r="AI44" s="3"/>
    </row>
    <row r="45" ht="12.0" customHeight="1">
      <c r="A45" s="5"/>
      <c r="AC45" s="4"/>
      <c r="AD45" s="4"/>
      <c r="AE45" s="3"/>
      <c r="AF45" s="3"/>
      <c r="AG45" s="3"/>
      <c r="AH45" s="3"/>
      <c r="AI45" s="3"/>
    </row>
    <row r="46" ht="12.0" customHeight="1">
      <c r="A46" s="5"/>
      <c r="AC46" s="4"/>
      <c r="AD46" s="4"/>
      <c r="AE46" s="3"/>
      <c r="AF46" s="3"/>
      <c r="AG46" s="3"/>
      <c r="AH46" s="3"/>
      <c r="AI46" s="3"/>
    </row>
    <row r="47" ht="12.0" customHeight="1">
      <c r="A47" s="5"/>
      <c r="AC47" s="4"/>
      <c r="AD47" s="4"/>
      <c r="AE47" s="3"/>
      <c r="AF47" s="3"/>
      <c r="AG47" s="3"/>
      <c r="AH47" s="3"/>
      <c r="AI47" s="3"/>
    </row>
    <row r="48" ht="12.0" customHeight="1">
      <c r="A48" s="5"/>
      <c r="AC48" s="4"/>
      <c r="AD48" s="4"/>
      <c r="AE48" s="3"/>
      <c r="AF48" s="3"/>
      <c r="AG48" s="3"/>
      <c r="AH48" s="3"/>
      <c r="AI48" s="3"/>
    </row>
    <row r="49" ht="12.0" customHeight="1">
      <c r="A49" s="5"/>
      <c r="AC49" s="4"/>
      <c r="AD49" s="4"/>
      <c r="AE49" s="3"/>
      <c r="AF49" s="3"/>
      <c r="AG49" s="3"/>
      <c r="AH49" s="3"/>
      <c r="AI49" s="3"/>
    </row>
    <row r="50" ht="12.0" customHeight="1">
      <c r="A50" s="5"/>
      <c r="AC50" s="4"/>
      <c r="AD50" s="4"/>
      <c r="AE50" s="3"/>
      <c r="AF50" s="3"/>
      <c r="AG50" s="3"/>
      <c r="AH50" s="3"/>
      <c r="AI50" s="3"/>
    </row>
    <row r="51" ht="12.0" customHeight="1">
      <c r="A51" s="5"/>
      <c r="AC51" s="4"/>
      <c r="AD51" s="4"/>
      <c r="AE51" s="3"/>
      <c r="AF51" s="3"/>
      <c r="AG51" s="3"/>
      <c r="AH51" s="3"/>
      <c r="AI51" s="3"/>
    </row>
    <row r="52" ht="12.0" customHeight="1">
      <c r="A52" s="5"/>
      <c r="AC52" s="4"/>
      <c r="AD52" s="4"/>
      <c r="AE52" s="3"/>
      <c r="AF52" s="3"/>
      <c r="AG52" s="3"/>
      <c r="AH52" s="3"/>
      <c r="AI52" s="3"/>
    </row>
    <row r="53" ht="12.0" customHeight="1">
      <c r="A53" s="5"/>
      <c r="AC53" s="4"/>
      <c r="AD53" s="4"/>
      <c r="AE53" s="3"/>
      <c r="AF53" s="3"/>
      <c r="AG53" s="3"/>
      <c r="AH53" s="3"/>
      <c r="AI53" s="3"/>
    </row>
    <row r="54" ht="12.0" customHeight="1">
      <c r="A54" s="5"/>
      <c r="AC54" s="4"/>
      <c r="AD54" s="4"/>
      <c r="AE54" s="3"/>
      <c r="AF54" s="3"/>
      <c r="AG54" s="3"/>
      <c r="AH54" s="3"/>
      <c r="AI54" s="3"/>
    </row>
    <row r="55" ht="12.0" customHeight="1">
      <c r="A55" s="5"/>
      <c r="AC55" s="4"/>
      <c r="AD55" s="4"/>
      <c r="AE55" s="3"/>
      <c r="AF55" s="3"/>
      <c r="AG55" s="3"/>
      <c r="AH55" s="3"/>
      <c r="AI55" s="3"/>
    </row>
    <row r="56" ht="12.0" customHeight="1">
      <c r="A56" s="5"/>
      <c r="AC56" s="4"/>
      <c r="AD56" s="4"/>
      <c r="AE56" s="3"/>
      <c r="AF56" s="3"/>
      <c r="AG56" s="3"/>
      <c r="AH56" s="3"/>
      <c r="AI56" s="3"/>
    </row>
    <row r="57" ht="12.0" customHeight="1">
      <c r="A57" s="5"/>
      <c r="AC57" s="4"/>
      <c r="AD57" s="4"/>
      <c r="AE57" s="3"/>
      <c r="AF57" s="3"/>
      <c r="AG57" s="3"/>
      <c r="AH57" s="3"/>
      <c r="AI57" s="3"/>
    </row>
    <row r="58" ht="12.0" customHeight="1">
      <c r="A58" s="5"/>
      <c r="AC58" s="4"/>
      <c r="AD58" s="4"/>
      <c r="AE58" s="3"/>
      <c r="AF58" s="3"/>
      <c r="AG58" s="3"/>
      <c r="AH58" s="3"/>
      <c r="AI58" s="3"/>
    </row>
    <row r="59" ht="12.0" customHeight="1">
      <c r="A59" s="5"/>
      <c r="AC59" s="4"/>
      <c r="AD59" s="4"/>
      <c r="AE59" s="3"/>
      <c r="AF59" s="3"/>
      <c r="AG59" s="3"/>
      <c r="AH59" s="3"/>
      <c r="AI59" s="3"/>
    </row>
    <row r="60" ht="12.0" customHeight="1">
      <c r="A60" s="5"/>
      <c r="AC60" s="4"/>
      <c r="AD60" s="4"/>
      <c r="AE60" s="3"/>
      <c r="AF60" s="3"/>
      <c r="AG60" s="3"/>
      <c r="AH60" s="3"/>
      <c r="AI60" s="3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3"/>
      <c r="AF61" s="3"/>
      <c r="AG61" s="3"/>
      <c r="AH61" s="3"/>
      <c r="AI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49">
    <mergeCell ref="F5:T5"/>
    <mergeCell ref="U5:V5"/>
    <mergeCell ref="W4:AB4"/>
    <mergeCell ref="W5:AB5"/>
    <mergeCell ref="A6:E6"/>
    <mergeCell ref="A4:E4"/>
    <mergeCell ref="A5:E5"/>
    <mergeCell ref="F4:Q4"/>
    <mergeCell ref="R4:S4"/>
    <mergeCell ref="U4:V4"/>
    <mergeCell ref="A1:AB3"/>
    <mergeCell ref="C12:K12"/>
    <mergeCell ref="Q12:R12"/>
    <mergeCell ref="C11:K11"/>
    <mergeCell ref="A10:B14"/>
    <mergeCell ref="O10:P14"/>
    <mergeCell ref="Y13:AB13"/>
    <mergeCell ref="Y12:AB12"/>
    <mergeCell ref="S14:T14"/>
    <mergeCell ref="U14:X14"/>
    <mergeCell ref="Q13:R13"/>
    <mergeCell ref="Q14:R14"/>
    <mergeCell ref="K16:S16"/>
    <mergeCell ref="A17:AB38"/>
    <mergeCell ref="K40:S40"/>
    <mergeCell ref="A41:AB60"/>
    <mergeCell ref="Y14:AB14"/>
    <mergeCell ref="F6:AB6"/>
    <mergeCell ref="U7:W7"/>
    <mergeCell ref="X7:AB7"/>
    <mergeCell ref="C13:K13"/>
    <mergeCell ref="C10:K10"/>
    <mergeCell ref="S12:T12"/>
    <mergeCell ref="U12:X12"/>
    <mergeCell ref="F7:T7"/>
    <mergeCell ref="A7:E7"/>
    <mergeCell ref="A8:E8"/>
    <mergeCell ref="F8:T8"/>
    <mergeCell ref="U8:W8"/>
    <mergeCell ref="X8:AB8"/>
    <mergeCell ref="U13:X13"/>
    <mergeCell ref="S13:T13"/>
    <mergeCell ref="Q10:T10"/>
    <mergeCell ref="Q11:R11"/>
    <mergeCell ref="S11:T11"/>
    <mergeCell ref="U10:X10"/>
    <mergeCell ref="Y10:AB10"/>
    <mergeCell ref="U11:X11"/>
    <mergeCell ref="Y11:AB11"/>
  </mergeCells>
  <hyperlinks>
    <hyperlink r:id="rId2" ref="A1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2" width="5.71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  <col customWidth="1" min="21" max="26" width="17.14"/>
  </cols>
  <sheetData>
    <row r="1" ht="15.0" customHeight="1">
      <c r="A1" s="29" t="s">
        <v>24</v>
      </c>
      <c r="P1" s="30"/>
      <c r="Q1" s="30"/>
      <c r="R1" s="30"/>
      <c r="S1" s="30"/>
      <c r="T1" s="30"/>
      <c r="U1" s="3"/>
      <c r="V1" s="3"/>
      <c r="W1" s="3"/>
      <c r="X1" s="3"/>
      <c r="Y1" s="3"/>
      <c r="Z1" s="3"/>
    </row>
    <row r="2" ht="15.0" customHeight="1">
      <c r="A2" s="31"/>
      <c r="P2" s="30"/>
      <c r="Q2" s="30"/>
      <c r="R2" s="30"/>
      <c r="S2" s="30"/>
      <c r="T2" s="30"/>
      <c r="U2" s="3"/>
      <c r="V2" s="3"/>
      <c r="W2" s="3"/>
      <c r="X2" s="3"/>
      <c r="Y2" s="3"/>
      <c r="Z2" s="3"/>
    </row>
    <row r="3" ht="15.0" customHeight="1">
      <c r="A3" s="31"/>
      <c r="P3" s="30"/>
      <c r="Q3" s="30"/>
      <c r="R3" s="30"/>
      <c r="S3" s="30"/>
      <c r="T3" s="30"/>
      <c r="U3" s="3"/>
      <c r="V3" s="3"/>
      <c r="W3" s="3"/>
      <c r="X3" s="3"/>
      <c r="Y3" s="3"/>
      <c r="Z3" s="3"/>
    </row>
    <row r="4" ht="15.0" customHeight="1">
      <c r="A4" s="32" t="str">
        <f>Contagem!A5&amp;" : "&amp;Contagem!F5</f>
        <v>Aplicação : </v>
      </c>
      <c r="B4" s="7"/>
      <c r="C4" s="7"/>
      <c r="D4" s="7"/>
      <c r="E4" s="7"/>
      <c r="F4" s="12"/>
      <c r="G4" s="33" t="str">
        <f>Contagem!A6&amp;" : "&amp;Contagem!F6</f>
        <v>Projeto : 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12"/>
      <c r="U4" s="3"/>
      <c r="V4" s="3"/>
      <c r="W4" s="3"/>
      <c r="X4" s="3"/>
      <c r="Y4" s="3"/>
      <c r="Z4" s="3"/>
    </row>
    <row r="5" ht="15.0" customHeight="1">
      <c r="A5" s="34" t="str">
        <f>Contagem!A7&amp;" : "&amp;Contagem!F7</f>
        <v>Responsável : </v>
      </c>
      <c r="B5" s="7"/>
      <c r="C5" s="7"/>
      <c r="D5" s="7"/>
      <c r="E5" s="7"/>
      <c r="F5" s="12"/>
      <c r="G5" s="33" t="str">
        <f>Contagem!A8&amp;" : "&amp;Contagem!F8</f>
        <v>Revisor : 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2"/>
      <c r="U5" s="3"/>
      <c r="V5" s="3"/>
      <c r="W5" s="3"/>
      <c r="X5" s="3"/>
      <c r="Y5" s="3"/>
      <c r="Z5" s="3"/>
    </row>
    <row r="6" ht="15.0" customHeight="1">
      <c r="A6" s="34" t="str">
        <f>Contagem!A4&amp;" : "&amp;Contagem!F4</f>
        <v>Empresa : </v>
      </c>
      <c r="B6" s="7"/>
      <c r="C6" s="7"/>
      <c r="D6" s="7"/>
      <c r="E6" s="12"/>
      <c r="F6" s="33" t="str">
        <f>Contagem!R4&amp;" = "&amp;VALUE(Contagem!T4)</f>
        <v>R$/PF = 400</v>
      </c>
      <c r="G6" s="12"/>
      <c r="H6" s="35" t="str">
        <f>" Custo= "&amp;DOLLAR(Contagem!W4)</f>
        <v> Custo= $201,600.00</v>
      </c>
      <c r="I6" s="36"/>
      <c r="J6" s="36"/>
      <c r="K6" s="36"/>
      <c r="L6" s="36"/>
      <c r="M6" s="37"/>
      <c r="N6" s="38" t="str">
        <f>"PF  = "&amp;VALUE(Contagem!W5)</f>
        <v>PF  = 504</v>
      </c>
      <c r="O6" s="37"/>
      <c r="P6" s="39"/>
      <c r="Q6" s="39"/>
      <c r="R6" s="39"/>
      <c r="S6" s="39"/>
      <c r="T6" s="40"/>
      <c r="U6" s="3"/>
      <c r="V6" s="3"/>
      <c r="W6" s="3"/>
      <c r="X6" s="3"/>
      <c r="Y6" s="3"/>
      <c r="Z6" s="3"/>
    </row>
    <row r="7" ht="15.0" customHeight="1">
      <c r="A7" s="41" t="s">
        <v>25</v>
      </c>
      <c r="B7" s="7"/>
      <c r="C7" s="7"/>
      <c r="D7" s="7"/>
      <c r="E7" s="7"/>
      <c r="F7" s="12"/>
      <c r="G7" s="42" t="s">
        <v>26</v>
      </c>
      <c r="H7" s="43" t="s">
        <v>27</v>
      </c>
      <c r="I7" s="44" t="s">
        <v>28</v>
      </c>
      <c r="J7" s="44" t="s">
        <v>29</v>
      </c>
      <c r="K7" s="44" t="s">
        <v>30</v>
      </c>
      <c r="L7" s="44" t="s">
        <v>31</v>
      </c>
      <c r="M7" s="44" t="s">
        <v>32</v>
      </c>
      <c r="N7" s="44" t="s">
        <v>4</v>
      </c>
      <c r="O7" s="45" t="s">
        <v>15</v>
      </c>
      <c r="P7" s="46" t="s">
        <v>33</v>
      </c>
      <c r="Q7" s="47"/>
      <c r="R7" s="47"/>
      <c r="S7" s="47"/>
      <c r="T7" s="48"/>
      <c r="U7" s="3"/>
      <c r="V7" s="3"/>
      <c r="W7" s="3"/>
      <c r="X7" s="3"/>
      <c r="Y7" s="3"/>
      <c r="Z7" s="3"/>
    </row>
    <row r="8" ht="18.0" customHeight="1">
      <c r="A8" s="49" t="s">
        <v>34</v>
      </c>
      <c r="B8" s="7"/>
      <c r="C8" s="7"/>
      <c r="D8" s="7"/>
      <c r="E8" s="7"/>
      <c r="F8" s="7"/>
      <c r="G8" s="50" t="s">
        <v>35</v>
      </c>
      <c r="H8" s="51" t="s">
        <v>36</v>
      </c>
      <c r="I8" s="52"/>
      <c r="J8" s="52"/>
      <c r="K8" s="53" t="str">
        <f t="shared" ref="K8:K51" si="1">CONCATENATE(G8,L8)</f>
        <v>ALIL</v>
      </c>
      <c r="L8" s="54" t="str">
        <f t="shared" ref="L8:L42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5" t="str">
        <f t="shared" ref="M8:M51" si="3">IF(L8="L","Baixa",IF(L8="A","Média",IF(L8="","","Alta")))</f>
        <v>Baixa</v>
      </c>
      <c r="N8" s="56" t="str">
        <f t="shared" ref="N8:N42" si="4">IF(ISBLANK(G8),"",IF(G8="ALI",IF(L8="L",7,IF(L8="A",10,15)),IF(G8="AIE",IF(L8="L",5,IF(L8="A",7,10)),IF(G8="SE",IF(L8="L",4,IF(L8="A",5,7)),IF(OR(G8="EE",G8="CE"),IF(L8="L",3,IF(L8="A",4,6)))))))</f>
        <v>7</v>
      </c>
      <c r="O8" s="57" t="str">
        <f>IF(H8="I",N8*Contagem!$U$11,IF(H8="E",N8*Contagem!$U$13,IF(H8="A",N8*Contagem!$U$12,IF(H8="T",N8*Contagem!$U$14,""))))</f>
        <v>7.00</v>
      </c>
      <c r="P8" s="58"/>
      <c r="Q8" s="59"/>
      <c r="R8" s="59"/>
      <c r="S8" s="59"/>
      <c r="T8" s="59"/>
      <c r="U8" s="3"/>
      <c r="V8" s="3"/>
      <c r="W8" s="3"/>
      <c r="X8" s="3"/>
      <c r="Y8" s="3"/>
      <c r="Z8" s="3"/>
    </row>
    <row r="9" ht="18.0" customHeight="1">
      <c r="A9" s="60" t="s">
        <v>37</v>
      </c>
      <c r="B9" s="27"/>
      <c r="C9" s="27"/>
      <c r="D9" s="27"/>
      <c r="E9" s="27"/>
      <c r="F9" s="27"/>
      <c r="G9" s="61" t="s">
        <v>38</v>
      </c>
      <c r="H9" s="51" t="s">
        <v>36</v>
      </c>
      <c r="I9" s="62"/>
      <c r="J9" s="62"/>
      <c r="K9" s="63" t="str">
        <f t="shared" si="1"/>
        <v>EEA</v>
      </c>
      <c r="L9" s="64" t="str">
        <f t="shared" si="2"/>
        <v>A</v>
      </c>
      <c r="M9" s="65" t="str">
        <f t="shared" si="3"/>
        <v>Média</v>
      </c>
      <c r="N9" s="66" t="str">
        <f t="shared" si="4"/>
        <v>4</v>
      </c>
      <c r="O9" s="67" t="str">
        <f>IF(H9="I",N9*Contagem!$U$11,IF(H9="E",N9*Contagem!$U$13,IF(H9="A",N9*Contagem!$U$12,IF(H9="T",N9*Contagem!$U$14,""))))</f>
        <v>4.00</v>
      </c>
      <c r="P9" s="58"/>
      <c r="Q9" s="59"/>
      <c r="R9" s="59"/>
      <c r="S9" s="59"/>
      <c r="T9" s="59"/>
      <c r="U9" s="3"/>
      <c r="V9" s="3"/>
      <c r="W9" s="3"/>
      <c r="X9" s="3"/>
      <c r="Y9" s="3"/>
      <c r="Z9" s="3"/>
    </row>
    <row r="10" ht="18.0" customHeight="1">
      <c r="A10" s="60" t="s">
        <v>39</v>
      </c>
      <c r="B10" s="27"/>
      <c r="C10" s="27"/>
      <c r="D10" s="27"/>
      <c r="E10" s="27"/>
      <c r="F10" s="27"/>
      <c r="G10" s="61" t="s">
        <v>38</v>
      </c>
      <c r="H10" s="51" t="s">
        <v>36</v>
      </c>
      <c r="I10" s="62"/>
      <c r="J10" s="62"/>
      <c r="K10" s="63" t="str">
        <f t="shared" si="1"/>
        <v>EEA</v>
      </c>
      <c r="L10" s="64" t="str">
        <f t="shared" si="2"/>
        <v>A</v>
      </c>
      <c r="M10" s="65" t="str">
        <f t="shared" si="3"/>
        <v>Média</v>
      </c>
      <c r="N10" s="66" t="str">
        <f t="shared" si="4"/>
        <v>4</v>
      </c>
      <c r="O10" s="67" t="str">
        <f>IF(H10="I",N10*Contagem!$U$11,IF(H10="E",N10*Contagem!$U$13,IF(H10="A",N10*Contagem!$U$12,IF(H10="T",N10*Contagem!$U$14,""))))</f>
        <v>4.00</v>
      </c>
      <c r="P10" s="58"/>
      <c r="Q10" s="59"/>
      <c r="R10" s="59"/>
      <c r="S10" s="59"/>
      <c r="T10" s="59"/>
      <c r="U10" s="3"/>
      <c r="V10" s="3"/>
      <c r="W10" s="3"/>
      <c r="X10" s="3"/>
      <c r="Y10" s="3"/>
      <c r="Z10" s="3"/>
    </row>
    <row r="11" ht="18.0" customHeight="1">
      <c r="A11" s="60" t="s">
        <v>40</v>
      </c>
      <c r="B11" s="27"/>
      <c r="C11" s="27"/>
      <c r="D11" s="27"/>
      <c r="E11" s="27"/>
      <c r="F11" s="27"/>
      <c r="G11" s="61" t="s">
        <v>38</v>
      </c>
      <c r="H11" s="51" t="s">
        <v>36</v>
      </c>
      <c r="I11" s="62"/>
      <c r="J11" s="62"/>
      <c r="K11" s="63" t="str">
        <f t="shared" si="1"/>
        <v>EEA</v>
      </c>
      <c r="L11" s="64" t="str">
        <f t="shared" si="2"/>
        <v>A</v>
      </c>
      <c r="M11" s="65" t="str">
        <f t="shared" si="3"/>
        <v>Média</v>
      </c>
      <c r="N11" s="66" t="str">
        <f t="shared" si="4"/>
        <v>4</v>
      </c>
      <c r="O11" s="67" t="str">
        <f>IF(H11="I",N11*Contagem!$U$11,IF(H11="E",N11*Contagem!$U$13,IF(H11="A",N11*Contagem!$U$12,IF(H11="T",N11*Contagem!$U$14,""))))</f>
        <v>4.00</v>
      </c>
      <c r="P11" s="58"/>
      <c r="Q11" s="59"/>
      <c r="R11" s="59"/>
      <c r="S11" s="59"/>
      <c r="T11" s="59"/>
      <c r="U11" s="3"/>
      <c r="V11" s="3"/>
      <c r="W11" s="3"/>
      <c r="X11" s="3"/>
      <c r="Y11" s="3"/>
      <c r="Z11" s="3"/>
    </row>
    <row r="12" ht="18.0" customHeight="1">
      <c r="A12" s="60" t="s">
        <v>41</v>
      </c>
      <c r="B12" s="27"/>
      <c r="C12" s="27"/>
      <c r="D12" s="27"/>
      <c r="E12" s="27"/>
      <c r="F12" s="27"/>
      <c r="G12" s="61" t="s">
        <v>38</v>
      </c>
      <c r="H12" s="51" t="s">
        <v>36</v>
      </c>
      <c r="I12" s="62"/>
      <c r="J12" s="62"/>
      <c r="K12" s="63" t="str">
        <f t="shared" si="1"/>
        <v>EEA</v>
      </c>
      <c r="L12" s="64" t="str">
        <f t="shared" si="2"/>
        <v>A</v>
      </c>
      <c r="M12" s="65" t="str">
        <f t="shared" si="3"/>
        <v>Média</v>
      </c>
      <c r="N12" s="66" t="str">
        <f t="shared" si="4"/>
        <v>4</v>
      </c>
      <c r="O12" s="67" t="str">
        <f>IF(H12="I",N12*Contagem!$U$11,IF(H12="E",N12*Contagem!$U$13,IF(H12="A",N12*Contagem!$U$12,IF(H12="T",N12*Contagem!$U$14,""))))</f>
        <v>4.00</v>
      </c>
      <c r="P12" s="58"/>
      <c r="Q12" s="59"/>
      <c r="R12" s="59"/>
      <c r="S12" s="59"/>
      <c r="T12" s="59"/>
      <c r="U12" s="3"/>
      <c r="V12" s="3"/>
      <c r="W12" s="3"/>
      <c r="X12" s="3"/>
      <c r="Y12" s="3"/>
      <c r="Z12" s="3"/>
    </row>
    <row r="13" ht="18.0" customHeight="1">
      <c r="A13" s="60" t="s">
        <v>42</v>
      </c>
      <c r="B13" s="27"/>
      <c r="C13" s="27"/>
      <c r="D13" s="27"/>
      <c r="E13" s="27"/>
      <c r="F13" s="27"/>
      <c r="G13" s="61" t="s">
        <v>43</v>
      </c>
      <c r="H13" s="51" t="s">
        <v>36</v>
      </c>
      <c r="I13" s="62"/>
      <c r="J13" s="62"/>
      <c r="K13" s="63" t="str">
        <f t="shared" si="1"/>
        <v>CEA</v>
      </c>
      <c r="L13" s="64" t="str">
        <f t="shared" si="2"/>
        <v>A</v>
      </c>
      <c r="M13" s="65" t="str">
        <f t="shared" si="3"/>
        <v>Média</v>
      </c>
      <c r="N13" s="66" t="str">
        <f t="shared" si="4"/>
        <v>4</v>
      </c>
      <c r="O13" s="67" t="str">
        <f>IF(H13="I",N13*Contagem!$U$11,IF(H13="E",N13*Contagem!$U$13,IF(H13="A",N13*Contagem!$U$12,IF(H13="T",N13*Contagem!$U$14,""))))</f>
        <v>4.00</v>
      </c>
      <c r="P13" s="58"/>
      <c r="Q13" s="59"/>
      <c r="R13" s="59"/>
      <c r="S13" s="59"/>
      <c r="T13" s="59"/>
      <c r="U13" s="3"/>
      <c r="V13" s="3"/>
      <c r="W13" s="3"/>
      <c r="X13" s="3"/>
      <c r="Y13" s="3"/>
      <c r="Z13" s="3"/>
    </row>
    <row r="14" ht="18.0" customHeight="1">
      <c r="A14" s="60" t="s">
        <v>44</v>
      </c>
      <c r="B14" s="27"/>
      <c r="C14" s="27"/>
      <c r="D14" s="27"/>
      <c r="E14" s="27"/>
      <c r="F14" s="27"/>
      <c r="G14" s="61" t="s">
        <v>43</v>
      </c>
      <c r="H14" s="51" t="s">
        <v>36</v>
      </c>
      <c r="I14" s="62"/>
      <c r="J14" s="62"/>
      <c r="K14" s="63" t="str">
        <f t="shared" si="1"/>
        <v>CEA</v>
      </c>
      <c r="L14" s="64" t="str">
        <f t="shared" si="2"/>
        <v>A</v>
      </c>
      <c r="M14" s="65" t="str">
        <f t="shared" si="3"/>
        <v>Média</v>
      </c>
      <c r="N14" s="66" t="str">
        <f t="shared" si="4"/>
        <v>4</v>
      </c>
      <c r="O14" s="67" t="str">
        <f>IF(H14="I",N14*Contagem!$U$11,IF(H14="E",N14*Contagem!$U$13,IF(H14="A",N14*Contagem!$U$12,IF(H14="T",N14*Contagem!$U$14,""))))</f>
        <v>4.00</v>
      </c>
      <c r="P14" s="58"/>
      <c r="Q14" s="59"/>
      <c r="R14" s="59"/>
      <c r="S14" s="59"/>
      <c r="T14" s="59"/>
      <c r="U14" s="3"/>
      <c r="V14" s="3"/>
      <c r="W14" s="3"/>
      <c r="X14" s="3"/>
      <c r="Y14" s="3"/>
      <c r="Z14" s="3"/>
    </row>
    <row r="15" ht="18.0" customHeight="1">
      <c r="A15" s="60" t="s">
        <v>45</v>
      </c>
      <c r="B15" s="27"/>
      <c r="C15" s="27"/>
      <c r="D15" s="27"/>
      <c r="E15" s="27"/>
      <c r="F15" s="27"/>
      <c r="G15" s="61" t="s">
        <v>46</v>
      </c>
      <c r="H15" s="51" t="s">
        <v>36</v>
      </c>
      <c r="I15" s="62"/>
      <c r="J15" s="62"/>
      <c r="K15" s="63" t="str">
        <f t="shared" si="1"/>
        <v>SEA</v>
      </c>
      <c r="L15" s="64" t="str">
        <f t="shared" si="2"/>
        <v>A</v>
      </c>
      <c r="M15" s="65" t="str">
        <f t="shared" si="3"/>
        <v>Média</v>
      </c>
      <c r="N15" s="66" t="str">
        <f t="shared" si="4"/>
        <v>5</v>
      </c>
      <c r="O15" s="67" t="str">
        <f>IF(H15="I",N15*Contagem!$U$11,IF(H15="E",N15*Contagem!$U$13,IF(H15="A",N15*Contagem!$U$12,IF(H15="T",N15*Contagem!$U$14,""))))</f>
        <v>5.00</v>
      </c>
      <c r="P15" s="58"/>
      <c r="Q15" s="59"/>
      <c r="R15" s="59"/>
      <c r="S15" s="59"/>
      <c r="T15" s="59"/>
      <c r="U15" s="3"/>
      <c r="V15" s="3"/>
      <c r="W15" s="3"/>
      <c r="X15" s="3"/>
      <c r="Y15" s="3"/>
      <c r="Z15" s="3"/>
    </row>
    <row r="16" ht="18.0" customHeight="1">
      <c r="A16" s="68"/>
      <c r="B16" s="2"/>
      <c r="C16" s="2"/>
      <c r="D16" s="2"/>
      <c r="E16" s="2"/>
      <c r="F16" s="2"/>
      <c r="G16" s="69"/>
      <c r="H16" s="51" t="s">
        <v>36</v>
      </c>
      <c r="I16" s="62"/>
      <c r="J16" s="62"/>
      <c r="K16" s="62" t="str">
        <f t="shared" si="1"/>
        <v/>
      </c>
      <c r="L16" s="70" t="str">
        <f t="shared" si="2"/>
        <v/>
      </c>
      <c r="M16" s="71" t="str">
        <f t="shared" si="3"/>
        <v/>
      </c>
      <c r="N16" s="71" t="str">
        <f t="shared" si="4"/>
        <v/>
      </c>
      <c r="O16" s="67" t="str">
        <f>IF(H16="I",N16*Contagem!$U$11,IF(H16="E",N16*Contagem!$U$13,IF(H16="A",N16*Contagem!$U$12,IF(H16="T",N16*Contagem!$U$14,""))))</f>
        <v>0.00</v>
      </c>
      <c r="P16" s="58"/>
      <c r="Q16" s="58"/>
      <c r="R16" s="58"/>
      <c r="S16" s="58"/>
      <c r="T16" s="58"/>
      <c r="U16" s="3"/>
      <c r="V16" s="3"/>
      <c r="W16" s="3"/>
      <c r="X16" s="3"/>
      <c r="Y16" s="3"/>
      <c r="Z16" s="3"/>
    </row>
    <row r="17" ht="18.0" customHeight="1">
      <c r="A17" s="72" t="s">
        <v>47</v>
      </c>
      <c r="B17" s="27"/>
      <c r="C17" s="27"/>
      <c r="D17" s="27"/>
      <c r="E17" s="27"/>
      <c r="F17" s="27"/>
      <c r="G17" s="61" t="s">
        <v>35</v>
      </c>
      <c r="H17" s="51" t="s">
        <v>36</v>
      </c>
      <c r="I17" s="62"/>
      <c r="J17" s="62"/>
      <c r="K17" s="63" t="str">
        <f t="shared" si="1"/>
        <v>ALIL</v>
      </c>
      <c r="L17" s="64" t="str">
        <f t="shared" si="2"/>
        <v>L</v>
      </c>
      <c r="M17" s="65" t="str">
        <f t="shared" si="3"/>
        <v>Baixa</v>
      </c>
      <c r="N17" s="66" t="str">
        <f t="shared" si="4"/>
        <v>7</v>
      </c>
      <c r="O17" s="67" t="str">
        <f>IF(H17="I",N17*Contagem!$U$11,IF(H17="E",N17*Contagem!$U$13,IF(H17="A",N17*Contagem!$U$12,IF(H17="T",N17*Contagem!$U$14,""))))</f>
        <v>7.00</v>
      </c>
      <c r="P17" s="58"/>
      <c r="Q17" s="59"/>
      <c r="R17" s="59"/>
      <c r="S17" s="59"/>
      <c r="T17" s="59"/>
      <c r="U17" s="3"/>
      <c r="V17" s="3"/>
      <c r="W17" s="3"/>
      <c r="X17" s="3"/>
      <c r="Y17" s="3"/>
      <c r="Z17" s="3"/>
    </row>
    <row r="18" ht="18.0" customHeight="1">
      <c r="A18" s="60" t="s">
        <v>48</v>
      </c>
      <c r="B18" s="27"/>
      <c r="C18" s="27"/>
      <c r="D18" s="27"/>
      <c r="E18" s="27"/>
      <c r="F18" s="27"/>
      <c r="G18" s="61" t="s">
        <v>38</v>
      </c>
      <c r="H18" s="51" t="s">
        <v>36</v>
      </c>
      <c r="I18" s="62"/>
      <c r="J18" s="62"/>
      <c r="K18" s="63" t="str">
        <f t="shared" si="1"/>
        <v>EEA</v>
      </c>
      <c r="L18" s="64" t="str">
        <f t="shared" si="2"/>
        <v>A</v>
      </c>
      <c r="M18" s="65" t="str">
        <f t="shared" si="3"/>
        <v>Média</v>
      </c>
      <c r="N18" s="66" t="str">
        <f t="shared" si="4"/>
        <v>4</v>
      </c>
      <c r="O18" s="67" t="str">
        <f>IF(H18="I",N18*Contagem!$U$11,IF(H18="E",N18*Contagem!$U$13,IF(H18="A",N18*Contagem!$U$12,IF(H18="T",N18*Contagem!$U$14,""))))</f>
        <v>4.00</v>
      </c>
      <c r="P18" s="58"/>
      <c r="Q18" s="59"/>
      <c r="R18" s="59"/>
      <c r="S18" s="59"/>
      <c r="T18" s="59"/>
      <c r="U18" s="3"/>
      <c r="V18" s="3"/>
      <c r="W18" s="3"/>
      <c r="X18" s="3"/>
      <c r="Y18" s="3"/>
      <c r="Z18" s="3"/>
    </row>
    <row r="19" ht="18.0" customHeight="1">
      <c r="A19" s="60" t="s">
        <v>49</v>
      </c>
      <c r="B19" s="27"/>
      <c r="C19" s="27"/>
      <c r="D19" s="27"/>
      <c r="E19" s="27"/>
      <c r="F19" s="27"/>
      <c r="G19" s="61" t="s">
        <v>38</v>
      </c>
      <c r="H19" s="51" t="s">
        <v>36</v>
      </c>
      <c r="I19" s="62"/>
      <c r="J19" s="62"/>
      <c r="K19" s="63" t="str">
        <f t="shared" si="1"/>
        <v>EEA</v>
      </c>
      <c r="L19" s="64" t="str">
        <f t="shared" si="2"/>
        <v>A</v>
      </c>
      <c r="M19" s="65" t="str">
        <f t="shared" si="3"/>
        <v>Média</v>
      </c>
      <c r="N19" s="66" t="str">
        <f t="shared" si="4"/>
        <v>4</v>
      </c>
      <c r="O19" s="67" t="str">
        <f>IF(H19="I",N19*Contagem!$U$11,IF(H19="E",N19*Contagem!$U$13,IF(H19="A",N19*Contagem!$U$12,IF(H19="T",N19*Contagem!$U$14,""))))</f>
        <v>4.00</v>
      </c>
      <c r="P19" s="58"/>
      <c r="Q19" s="59"/>
      <c r="R19" s="59"/>
      <c r="S19" s="59"/>
      <c r="T19" s="59"/>
      <c r="U19" s="3"/>
      <c r="V19" s="3"/>
      <c r="W19" s="3"/>
      <c r="X19" s="3"/>
      <c r="Y19" s="3"/>
      <c r="Z19" s="3"/>
    </row>
    <row r="20" ht="18.0" customHeight="1">
      <c r="A20" s="60" t="s">
        <v>50</v>
      </c>
      <c r="B20" s="27"/>
      <c r="C20" s="27"/>
      <c r="D20" s="27"/>
      <c r="E20" s="27"/>
      <c r="F20" s="27"/>
      <c r="G20" s="61" t="s">
        <v>38</v>
      </c>
      <c r="H20" s="51" t="s">
        <v>36</v>
      </c>
      <c r="I20" s="62"/>
      <c r="J20" s="62"/>
      <c r="K20" s="63" t="str">
        <f t="shared" si="1"/>
        <v>EEA</v>
      </c>
      <c r="L20" s="64" t="str">
        <f t="shared" si="2"/>
        <v>A</v>
      </c>
      <c r="M20" s="65" t="str">
        <f t="shared" si="3"/>
        <v>Média</v>
      </c>
      <c r="N20" s="66" t="str">
        <f t="shared" si="4"/>
        <v>4</v>
      </c>
      <c r="O20" s="67" t="str">
        <f>IF(H20="I",N20*Contagem!$U$11,IF(H20="E",N20*Contagem!$U$13,IF(H20="A",N20*Contagem!$U$12,IF(H20="T",N20*Contagem!$U$14,""))))</f>
        <v>4.00</v>
      </c>
      <c r="P20" s="58"/>
      <c r="Q20" s="59"/>
      <c r="R20" s="59"/>
      <c r="S20" s="59"/>
      <c r="T20" s="59"/>
      <c r="U20" s="3"/>
      <c r="V20" s="3"/>
      <c r="W20" s="3"/>
      <c r="X20" s="3"/>
      <c r="Y20" s="3"/>
      <c r="Z20" s="3"/>
    </row>
    <row r="21" ht="18.0" customHeight="1">
      <c r="A21" s="60" t="s">
        <v>51</v>
      </c>
      <c r="B21" s="27"/>
      <c r="C21" s="27"/>
      <c r="D21" s="27"/>
      <c r="E21" s="27"/>
      <c r="F21" s="27"/>
      <c r="G21" s="61" t="s">
        <v>38</v>
      </c>
      <c r="H21" s="51" t="s">
        <v>36</v>
      </c>
      <c r="I21" s="62"/>
      <c r="J21" s="62"/>
      <c r="K21" s="63" t="str">
        <f t="shared" si="1"/>
        <v>EEA</v>
      </c>
      <c r="L21" s="64" t="str">
        <f t="shared" si="2"/>
        <v>A</v>
      </c>
      <c r="M21" s="65" t="str">
        <f t="shared" si="3"/>
        <v>Média</v>
      </c>
      <c r="N21" s="66" t="str">
        <f t="shared" si="4"/>
        <v>4</v>
      </c>
      <c r="O21" s="67" t="str">
        <f>IF(H21="I",N21*Contagem!$U$11,IF(H21="E",N21*Contagem!$U$13,IF(H21="A",N21*Contagem!$U$12,IF(H21="T",N21*Contagem!$U$14,""))))</f>
        <v>4.00</v>
      </c>
      <c r="P21" s="58"/>
      <c r="Q21" s="59"/>
      <c r="R21" s="59"/>
      <c r="S21" s="59"/>
      <c r="T21" s="59"/>
      <c r="U21" s="3"/>
      <c r="V21" s="3"/>
      <c r="W21" s="3"/>
      <c r="X21" s="3"/>
      <c r="Y21" s="3"/>
      <c r="Z21" s="3"/>
    </row>
    <row r="22" ht="18.0" customHeight="1">
      <c r="A22" s="60" t="s">
        <v>52</v>
      </c>
      <c r="B22" s="27"/>
      <c r="C22" s="27"/>
      <c r="D22" s="27"/>
      <c r="E22" s="27"/>
      <c r="F22" s="27"/>
      <c r="G22" s="61" t="s">
        <v>43</v>
      </c>
      <c r="H22" s="51" t="s">
        <v>36</v>
      </c>
      <c r="I22" s="62"/>
      <c r="J22" s="62"/>
      <c r="K22" s="63" t="str">
        <f t="shared" si="1"/>
        <v>CEA</v>
      </c>
      <c r="L22" s="64" t="str">
        <f t="shared" si="2"/>
        <v>A</v>
      </c>
      <c r="M22" s="65" t="str">
        <f t="shared" si="3"/>
        <v>Média</v>
      </c>
      <c r="N22" s="66" t="str">
        <f t="shared" si="4"/>
        <v>4</v>
      </c>
      <c r="O22" s="67" t="str">
        <f>IF(H22="I",N22*Contagem!$U$11,IF(H22="E",N22*Contagem!$U$13,IF(H22="A",N22*Contagem!$U$12,IF(H22="T",N22*Contagem!$U$14,""))))</f>
        <v>4.00</v>
      </c>
      <c r="P22" s="58"/>
      <c r="Q22" s="59"/>
      <c r="R22" s="59"/>
      <c r="S22" s="59"/>
      <c r="T22" s="59"/>
      <c r="U22" s="3"/>
      <c r="V22" s="3"/>
      <c r="W22" s="3"/>
      <c r="X22" s="3"/>
      <c r="Y22" s="3"/>
      <c r="Z22" s="3"/>
    </row>
    <row r="23" ht="18.0" customHeight="1">
      <c r="A23" s="73" t="s">
        <v>53</v>
      </c>
      <c r="G23" s="61" t="s">
        <v>43</v>
      </c>
      <c r="H23" s="51" t="s">
        <v>36</v>
      </c>
      <c r="I23" s="62"/>
      <c r="J23" s="62"/>
      <c r="K23" s="63" t="str">
        <f t="shared" si="1"/>
        <v>CEA</v>
      </c>
      <c r="L23" s="64" t="str">
        <f t="shared" si="2"/>
        <v>A</v>
      </c>
      <c r="M23" s="65" t="str">
        <f t="shared" si="3"/>
        <v>Média</v>
      </c>
      <c r="N23" s="66" t="str">
        <f t="shared" si="4"/>
        <v>4</v>
      </c>
      <c r="O23" s="67" t="str">
        <f>IF(H23="I",N23*Contagem!$U$11,IF(H23="E",N23*Contagem!$U$13,IF(H23="A",N23*Contagem!$U$12,IF(H23="T",N23*Contagem!$U$14,""))))</f>
        <v>4.00</v>
      </c>
      <c r="P23" s="58"/>
      <c r="Q23" s="59"/>
      <c r="R23" s="59"/>
      <c r="S23" s="59"/>
      <c r="T23" s="59"/>
      <c r="U23" s="3"/>
      <c r="V23" s="3"/>
      <c r="W23" s="3"/>
      <c r="X23" s="3"/>
      <c r="Y23" s="3"/>
      <c r="Z23" s="3"/>
    </row>
    <row r="24" ht="18.0" customHeight="1">
      <c r="A24" s="74"/>
      <c r="B24" s="75"/>
      <c r="C24" s="75"/>
      <c r="D24" s="75"/>
      <c r="E24" s="75"/>
      <c r="F24" s="75"/>
      <c r="G24" s="69"/>
      <c r="H24" s="51" t="s">
        <v>36</v>
      </c>
      <c r="I24" s="62"/>
      <c r="J24" s="62"/>
      <c r="K24" s="62" t="str">
        <f t="shared" si="1"/>
        <v/>
      </c>
      <c r="L24" s="70" t="str">
        <f t="shared" si="2"/>
        <v/>
      </c>
      <c r="M24" s="71" t="str">
        <f t="shared" si="3"/>
        <v/>
      </c>
      <c r="N24" s="71" t="str">
        <f t="shared" si="4"/>
        <v/>
      </c>
      <c r="O24" s="67" t="str">
        <f>IF(H24="I",N24*Contagem!$U$11,IF(H24="E",N24*Contagem!$U$13,IF(H24="A",N24*Contagem!$U$12,IF(H24="T",N24*Contagem!$U$14,""))))</f>
        <v>0.00</v>
      </c>
      <c r="P24" s="58"/>
      <c r="Q24" s="59"/>
      <c r="R24" s="59"/>
      <c r="S24" s="59"/>
      <c r="T24" s="59"/>
      <c r="U24" s="3"/>
      <c r="V24" s="3"/>
      <c r="W24" s="3"/>
      <c r="X24" s="3"/>
      <c r="Y24" s="3"/>
      <c r="Z24" s="3"/>
    </row>
    <row r="25" ht="18.0" customHeight="1">
      <c r="A25" s="72" t="s">
        <v>54</v>
      </c>
      <c r="B25" s="27"/>
      <c r="C25" s="27"/>
      <c r="D25" s="27"/>
      <c r="E25" s="27"/>
      <c r="F25" s="27"/>
      <c r="G25" s="61" t="s">
        <v>35</v>
      </c>
      <c r="H25" s="51" t="s">
        <v>36</v>
      </c>
      <c r="I25" s="62"/>
      <c r="J25" s="62"/>
      <c r="K25" s="63" t="str">
        <f t="shared" si="1"/>
        <v>ALIL</v>
      </c>
      <c r="L25" s="64" t="str">
        <f t="shared" si="2"/>
        <v>L</v>
      </c>
      <c r="M25" s="65" t="str">
        <f t="shared" si="3"/>
        <v>Baixa</v>
      </c>
      <c r="N25" s="66" t="str">
        <f t="shared" si="4"/>
        <v>7</v>
      </c>
      <c r="O25" s="67" t="str">
        <f>IF(H25="I",N25*Contagem!$U$11,IF(H25="E",N25*Contagem!$U$13,IF(H25="A",N25*Contagem!$U$12,IF(H25="T",N25*Contagem!$U$14,""))))</f>
        <v>7.00</v>
      </c>
      <c r="P25" s="58"/>
      <c r="Q25" s="59"/>
      <c r="R25" s="59"/>
      <c r="S25" s="59"/>
      <c r="T25" s="59"/>
      <c r="U25" s="3"/>
      <c r="V25" s="3"/>
      <c r="W25" s="3"/>
      <c r="X25" s="3"/>
      <c r="Y25" s="3"/>
      <c r="Z25" s="3"/>
    </row>
    <row r="26" ht="18.0" customHeight="1">
      <c r="A26" s="60" t="s">
        <v>55</v>
      </c>
      <c r="B26" s="27"/>
      <c r="C26" s="27"/>
      <c r="D26" s="27"/>
      <c r="E26" s="27"/>
      <c r="F26" s="27"/>
      <c r="G26" s="61" t="s">
        <v>38</v>
      </c>
      <c r="H26" s="51" t="s">
        <v>36</v>
      </c>
      <c r="I26" s="62"/>
      <c r="J26" s="62"/>
      <c r="K26" s="63" t="str">
        <f t="shared" si="1"/>
        <v>EEA</v>
      </c>
      <c r="L26" s="64" t="str">
        <f t="shared" si="2"/>
        <v>A</v>
      </c>
      <c r="M26" s="65" t="str">
        <f t="shared" si="3"/>
        <v>Média</v>
      </c>
      <c r="N26" s="66" t="str">
        <f t="shared" si="4"/>
        <v>4</v>
      </c>
      <c r="O26" s="67" t="str">
        <f>IF(H26="I",N26*Contagem!$U$11,IF(H26="E",N26*Contagem!$U$13,IF(H26="A",N26*Contagem!$U$12,IF(H26="T",N26*Contagem!$U$14,""))))</f>
        <v>4.00</v>
      </c>
      <c r="P26" s="58"/>
      <c r="Q26" s="59"/>
      <c r="R26" s="59"/>
      <c r="S26" s="59"/>
      <c r="T26" s="59"/>
      <c r="U26" s="3"/>
      <c r="V26" s="3"/>
      <c r="W26" s="3"/>
      <c r="X26" s="3"/>
      <c r="Y26" s="3"/>
      <c r="Z26" s="3"/>
    </row>
    <row r="27" ht="18.0" customHeight="1">
      <c r="A27" s="60" t="s">
        <v>56</v>
      </c>
      <c r="B27" s="27"/>
      <c r="C27" s="27"/>
      <c r="D27" s="27"/>
      <c r="E27" s="27"/>
      <c r="F27" s="27"/>
      <c r="G27" s="61" t="s">
        <v>38</v>
      </c>
      <c r="H27" s="51" t="s">
        <v>36</v>
      </c>
      <c r="I27" s="62"/>
      <c r="J27" s="62"/>
      <c r="K27" s="63" t="str">
        <f t="shared" si="1"/>
        <v>EEA</v>
      </c>
      <c r="L27" s="64" t="str">
        <f t="shared" si="2"/>
        <v>A</v>
      </c>
      <c r="M27" s="65" t="str">
        <f t="shared" si="3"/>
        <v>Média</v>
      </c>
      <c r="N27" s="66" t="str">
        <f t="shared" si="4"/>
        <v>4</v>
      </c>
      <c r="O27" s="67" t="str">
        <f>IF(H27="I",N27*Contagem!$U$11,IF(H27="E",N27*Contagem!$U$13,IF(H27="A",N27*Contagem!$U$12,IF(H27="T",N27*Contagem!$U$14,""))))</f>
        <v>4.00</v>
      </c>
      <c r="P27" s="58"/>
      <c r="Q27" s="59"/>
      <c r="R27" s="59"/>
      <c r="S27" s="59"/>
      <c r="T27" s="59"/>
      <c r="U27" s="3"/>
      <c r="V27" s="3"/>
      <c r="W27" s="3"/>
      <c r="X27" s="3"/>
      <c r="Y27" s="3"/>
      <c r="Z27" s="3"/>
    </row>
    <row r="28" ht="18.0" customHeight="1">
      <c r="A28" s="60" t="s">
        <v>57</v>
      </c>
      <c r="B28" s="27"/>
      <c r="C28" s="27"/>
      <c r="D28" s="27"/>
      <c r="E28" s="27"/>
      <c r="F28" s="27"/>
      <c r="G28" s="61" t="s">
        <v>38</v>
      </c>
      <c r="H28" s="51" t="s">
        <v>36</v>
      </c>
      <c r="I28" s="62"/>
      <c r="J28" s="62"/>
      <c r="K28" s="63" t="str">
        <f t="shared" si="1"/>
        <v>EEA</v>
      </c>
      <c r="L28" s="64" t="str">
        <f t="shared" si="2"/>
        <v>A</v>
      </c>
      <c r="M28" s="65" t="str">
        <f t="shared" si="3"/>
        <v>Média</v>
      </c>
      <c r="N28" s="66" t="str">
        <f t="shared" si="4"/>
        <v>4</v>
      </c>
      <c r="O28" s="67" t="str">
        <f>IF(H28="I",N28*Contagem!$U$11,IF(H28="E",N28*Contagem!$U$13,IF(H28="A",N28*Contagem!$U$12,IF(H28="T",N28*Contagem!$U$14,""))))</f>
        <v>4.00</v>
      </c>
      <c r="P28" s="58"/>
      <c r="Q28" s="59"/>
      <c r="R28" s="59"/>
      <c r="S28" s="59"/>
      <c r="T28" s="59"/>
      <c r="U28" s="3"/>
      <c r="V28" s="3"/>
      <c r="W28" s="3"/>
      <c r="X28" s="3"/>
      <c r="Y28" s="3"/>
      <c r="Z28" s="3"/>
    </row>
    <row r="29" ht="18.0" customHeight="1">
      <c r="A29" s="60" t="s">
        <v>58</v>
      </c>
      <c r="B29" s="27"/>
      <c r="C29" s="27"/>
      <c r="D29" s="27"/>
      <c r="E29" s="27"/>
      <c r="F29" s="27"/>
      <c r="G29" s="61" t="s">
        <v>38</v>
      </c>
      <c r="H29" s="51" t="s">
        <v>36</v>
      </c>
      <c r="I29" s="62"/>
      <c r="J29" s="62"/>
      <c r="K29" s="63" t="str">
        <f t="shared" si="1"/>
        <v>EEA</v>
      </c>
      <c r="L29" s="64" t="str">
        <f t="shared" si="2"/>
        <v>A</v>
      </c>
      <c r="M29" s="65" t="str">
        <f t="shared" si="3"/>
        <v>Média</v>
      </c>
      <c r="N29" s="66" t="str">
        <f t="shared" si="4"/>
        <v>4</v>
      </c>
      <c r="O29" s="67" t="str">
        <f>IF(H29="I",N29*Contagem!$U$11,IF(H29="E",N29*Contagem!$U$13,IF(H29="A",N29*Contagem!$U$12,IF(H29="T",N29*Contagem!$U$14,""))))</f>
        <v>4.00</v>
      </c>
      <c r="P29" s="58"/>
      <c r="Q29" s="59"/>
      <c r="R29" s="59"/>
      <c r="S29" s="59"/>
      <c r="T29" s="59"/>
      <c r="U29" s="3"/>
      <c r="V29" s="3"/>
      <c r="W29" s="3"/>
      <c r="X29" s="3"/>
      <c r="Y29" s="3"/>
      <c r="Z29" s="3"/>
    </row>
    <row r="30" ht="18.0" customHeight="1">
      <c r="A30" s="60" t="s">
        <v>59</v>
      </c>
      <c r="B30" s="27"/>
      <c r="C30" s="27"/>
      <c r="D30" s="27"/>
      <c r="E30" s="27"/>
      <c r="F30" s="27"/>
      <c r="G30" s="61" t="s">
        <v>43</v>
      </c>
      <c r="H30" s="51" t="s">
        <v>36</v>
      </c>
      <c r="I30" s="62"/>
      <c r="J30" s="62"/>
      <c r="K30" s="63" t="str">
        <f t="shared" si="1"/>
        <v>CEA</v>
      </c>
      <c r="L30" s="64" t="str">
        <f t="shared" si="2"/>
        <v>A</v>
      </c>
      <c r="M30" s="65" t="str">
        <f t="shared" si="3"/>
        <v>Média</v>
      </c>
      <c r="N30" s="66" t="str">
        <f t="shared" si="4"/>
        <v>4</v>
      </c>
      <c r="O30" s="67" t="str">
        <f>IF(H30="I",N30*Contagem!$U$11,IF(H30="E",N30*Contagem!$U$13,IF(H30="A",N30*Contagem!$U$12,IF(H30="T",N30*Contagem!$U$14,""))))</f>
        <v>4.00</v>
      </c>
      <c r="P30" s="58"/>
      <c r="Q30" s="59"/>
      <c r="R30" s="59"/>
      <c r="S30" s="59"/>
      <c r="T30" s="59"/>
      <c r="U30" s="3"/>
      <c r="V30" s="3"/>
      <c r="W30" s="3"/>
      <c r="X30" s="3"/>
      <c r="Y30" s="3"/>
      <c r="Z30" s="3"/>
    </row>
    <row r="31" ht="18.0" customHeight="1">
      <c r="A31" s="73" t="s">
        <v>44</v>
      </c>
      <c r="G31" s="61" t="s">
        <v>43</v>
      </c>
      <c r="H31" s="51" t="s">
        <v>36</v>
      </c>
      <c r="I31" s="62"/>
      <c r="J31" s="62"/>
      <c r="K31" s="63" t="str">
        <f t="shared" si="1"/>
        <v>CEA</v>
      </c>
      <c r="L31" s="64" t="str">
        <f t="shared" si="2"/>
        <v>A</v>
      </c>
      <c r="M31" s="65" t="str">
        <f t="shared" si="3"/>
        <v>Média</v>
      </c>
      <c r="N31" s="66" t="str">
        <f t="shared" si="4"/>
        <v>4</v>
      </c>
      <c r="O31" s="67" t="str">
        <f>IF(H31="I",N31*Contagem!$U$11,IF(H31="E",N31*Contagem!$U$13,IF(H31="A",N31*Contagem!$U$12,IF(H31="T",N31*Contagem!$U$14,""))))</f>
        <v>4.00</v>
      </c>
      <c r="P31" s="58"/>
      <c r="Q31" s="59"/>
      <c r="R31" s="59"/>
      <c r="S31" s="59"/>
      <c r="T31" s="59"/>
      <c r="U31" s="3"/>
      <c r="V31" s="3"/>
      <c r="W31" s="3"/>
      <c r="X31" s="3"/>
      <c r="Y31" s="3"/>
      <c r="Z31" s="3"/>
    </row>
    <row r="32" ht="18.0" customHeight="1">
      <c r="A32" s="74"/>
      <c r="B32" s="75"/>
      <c r="C32" s="75"/>
      <c r="D32" s="75"/>
      <c r="E32" s="75"/>
      <c r="F32" s="75"/>
      <c r="G32" s="69"/>
      <c r="H32" s="51" t="s">
        <v>36</v>
      </c>
      <c r="I32" s="62"/>
      <c r="J32" s="62"/>
      <c r="K32" s="62" t="str">
        <f t="shared" si="1"/>
        <v/>
      </c>
      <c r="L32" s="70" t="str">
        <f t="shared" si="2"/>
        <v/>
      </c>
      <c r="M32" s="71" t="str">
        <f t="shared" si="3"/>
        <v/>
      </c>
      <c r="N32" s="71" t="str">
        <f t="shared" si="4"/>
        <v/>
      </c>
      <c r="O32" s="67" t="str">
        <f>IF(H32="I",N32*Contagem!$U$11,IF(H32="E",N32*Contagem!$U$13,IF(H32="A",N32*Contagem!$U$12,IF(H32="T",N32*Contagem!$U$14,""))))</f>
        <v>0.00</v>
      </c>
      <c r="P32" s="58"/>
      <c r="Q32" s="59"/>
      <c r="R32" s="59"/>
      <c r="S32" s="59"/>
      <c r="T32" s="59"/>
      <c r="U32" s="3"/>
      <c r="V32" s="3"/>
      <c r="W32" s="3"/>
      <c r="X32" s="3"/>
      <c r="Y32" s="3"/>
      <c r="Z32" s="3"/>
    </row>
    <row r="33" ht="18.0" customHeight="1">
      <c r="A33" s="74"/>
      <c r="B33" s="75"/>
      <c r="C33" s="75"/>
      <c r="D33" s="75"/>
      <c r="E33" s="75"/>
      <c r="F33" s="75"/>
      <c r="G33" s="69"/>
      <c r="H33" s="51" t="s">
        <v>36</v>
      </c>
      <c r="I33" s="62"/>
      <c r="J33" s="62"/>
      <c r="K33" s="62" t="str">
        <f t="shared" si="1"/>
        <v/>
      </c>
      <c r="L33" s="70" t="str">
        <f t="shared" si="2"/>
        <v/>
      </c>
      <c r="M33" s="71" t="str">
        <f t="shared" si="3"/>
        <v/>
      </c>
      <c r="N33" s="71" t="str">
        <f t="shared" si="4"/>
        <v/>
      </c>
      <c r="O33" s="67" t="str">
        <f>IF(H33="I",N33*Contagem!$U$11,IF(H33="E",N33*Contagem!$U$13,IF(H33="A",N33*Contagem!$U$12,IF(H33="T",N33*Contagem!$U$14,""))))</f>
        <v>0.00</v>
      </c>
      <c r="P33" s="58"/>
      <c r="Q33" s="59"/>
      <c r="R33" s="59"/>
      <c r="S33" s="59"/>
      <c r="T33" s="59"/>
      <c r="U33" s="3"/>
      <c r="V33" s="3"/>
      <c r="W33" s="3"/>
      <c r="X33" s="3"/>
      <c r="Y33" s="3"/>
      <c r="Z33" s="3"/>
    </row>
    <row r="34" ht="18.0" customHeight="1">
      <c r="A34" s="72" t="s">
        <v>60</v>
      </c>
      <c r="B34" s="27"/>
      <c r="C34" s="27"/>
      <c r="D34" s="27"/>
      <c r="E34" s="27"/>
      <c r="F34" s="27"/>
      <c r="G34" s="61" t="s">
        <v>35</v>
      </c>
      <c r="H34" s="51" t="s">
        <v>36</v>
      </c>
      <c r="I34" s="62"/>
      <c r="J34" s="62"/>
      <c r="K34" s="63" t="str">
        <f t="shared" si="1"/>
        <v>ALIL</v>
      </c>
      <c r="L34" s="64" t="str">
        <f t="shared" si="2"/>
        <v>L</v>
      </c>
      <c r="M34" s="65" t="str">
        <f t="shared" si="3"/>
        <v>Baixa</v>
      </c>
      <c r="N34" s="66" t="str">
        <f t="shared" si="4"/>
        <v>7</v>
      </c>
      <c r="O34" s="67" t="str">
        <f>IF(H34="I",N34*Contagem!$U$11,IF(H34="E",N34*Contagem!$U$13,IF(H34="A",N34*Contagem!$U$12,IF(H34="T",N34*Contagem!$U$14,""))))</f>
        <v>7.00</v>
      </c>
      <c r="P34" s="58"/>
      <c r="Q34" s="59"/>
      <c r="R34" s="59"/>
      <c r="S34" s="59"/>
      <c r="T34" s="59"/>
      <c r="U34" s="3"/>
      <c r="V34" s="3"/>
      <c r="W34" s="3"/>
      <c r="X34" s="3"/>
      <c r="Y34" s="3"/>
      <c r="Z34" s="3"/>
    </row>
    <row r="35" ht="18.0" customHeight="1">
      <c r="A35" s="60" t="s">
        <v>61</v>
      </c>
      <c r="B35" s="27"/>
      <c r="C35" s="27"/>
      <c r="D35" s="27"/>
      <c r="E35" s="27"/>
      <c r="F35" s="27"/>
      <c r="G35" s="61" t="s">
        <v>38</v>
      </c>
      <c r="H35" s="51" t="s">
        <v>36</v>
      </c>
      <c r="I35" s="62"/>
      <c r="J35" s="62"/>
      <c r="K35" s="63" t="str">
        <f t="shared" si="1"/>
        <v>EEA</v>
      </c>
      <c r="L35" s="64" t="str">
        <f t="shared" si="2"/>
        <v>A</v>
      </c>
      <c r="M35" s="65" t="str">
        <f t="shared" si="3"/>
        <v>Média</v>
      </c>
      <c r="N35" s="66" t="str">
        <f t="shared" si="4"/>
        <v>4</v>
      </c>
      <c r="O35" s="67" t="str">
        <f>IF(H35="I",N35*Contagem!$U$11,IF(H35="E",N35*Contagem!$U$13,IF(H35="A",N35*Contagem!$U$12,IF(H35="T",N35*Contagem!$U$14,""))))</f>
        <v>4.00</v>
      </c>
      <c r="P35" s="58"/>
      <c r="Q35" s="59"/>
      <c r="R35" s="59"/>
      <c r="S35" s="59"/>
      <c r="T35" s="59"/>
      <c r="U35" s="3"/>
      <c r="V35" s="3"/>
      <c r="W35" s="3"/>
      <c r="X35" s="3"/>
      <c r="Y35" s="3"/>
      <c r="Z35" s="3"/>
    </row>
    <row r="36" ht="18.0" customHeight="1">
      <c r="A36" s="60" t="s">
        <v>62</v>
      </c>
      <c r="B36" s="27"/>
      <c r="C36" s="27"/>
      <c r="D36" s="27"/>
      <c r="E36" s="27"/>
      <c r="F36" s="27"/>
      <c r="G36" s="61" t="s">
        <v>38</v>
      </c>
      <c r="H36" s="51" t="s">
        <v>36</v>
      </c>
      <c r="I36" s="62"/>
      <c r="J36" s="62"/>
      <c r="K36" s="63" t="str">
        <f t="shared" si="1"/>
        <v>EEA</v>
      </c>
      <c r="L36" s="64" t="str">
        <f t="shared" si="2"/>
        <v>A</v>
      </c>
      <c r="M36" s="65" t="str">
        <f t="shared" si="3"/>
        <v>Média</v>
      </c>
      <c r="N36" s="66" t="str">
        <f t="shared" si="4"/>
        <v>4</v>
      </c>
      <c r="O36" s="67" t="str">
        <f>IF(H36="I",N36*Contagem!$U$11,IF(H36="E",N36*Contagem!$U$13,IF(H36="A",N36*Contagem!$U$12,IF(H36="T",N36*Contagem!$U$14,""))))</f>
        <v>4.00</v>
      </c>
      <c r="P36" s="58"/>
      <c r="Q36" s="59"/>
      <c r="R36" s="59"/>
      <c r="S36" s="59"/>
      <c r="T36" s="59"/>
      <c r="U36" s="3"/>
      <c r="V36" s="3"/>
      <c r="W36" s="3"/>
      <c r="X36" s="3"/>
      <c r="Y36" s="3"/>
      <c r="Z36" s="3"/>
    </row>
    <row r="37" ht="18.0" customHeight="1">
      <c r="A37" s="60" t="s">
        <v>63</v>
      </c>
      <c r="B37" s="27"/>
      <c r="C37" s="27"/>
      <c r="D37" s="27"/>
      <c r="E37" s="27"/>
      <c r="F37" s="27"/>
      <c r="G37" s="61" t="s">
        <v>38</v>
      </c>
      <c r="H37" s="51" t="s">
        <v>36</v>
      </c>
      <c r="I37" s="62"/>
      <c r="J37" s="62"/>
      <c r="K37" s="63" t="str">
        <f t="shared" si="1"/>
        <v>EEA</v>
      </c>
      <c r="L37" s="64" t="str">
        <f t="shared" si="2"/>
        <v>A</v>
      </c>
      <c r="M37" s="65" t="str">
        <f t="shared" si="3"/>
        <v>Média</v>
      </c>
      <c r="N37" s="66" t="str">
        <f t="shared" si="4"/>
        <v>4</v>
      </c>
      <c r="O37" s="67" t="str">
        <f>IF(H37="I",N37*Contagem!$U$11,IF(H37="E",N37*Contagem!$U$13,IF(H37="A",N37*Contagem!$U$12,IF(H37="T",N37*Contagem!$U$14,""))))</f>
        <v>4.00</v>
      </c>
      <c r="P37" s="58"/>
      <c r="Q37" s="59"/>
      <c r="R37" s="59"/>
      <c r="S37" s="59"/>
      <c r="T37" s="59"/>
      <c r="U37" s="3"/>
      <c r="V37" s="3"/>
      <c r="W37" s="3"/>
      <c r="X37" s="3"/>
      <c r="Y37" s="3"/>
      <c r="Z37" s="3"/>
    </row>
    <row r="38" ht="18.0" customHeight="1">
      <c r="A38" s="60" t="s">
        <v>64</v>
      </c>
      <c r="B38" s="27"/>
      <c r="C38" s="27"/>
      <c r="D38" s="27"/>
      <c r="E38" s="27"/>
      <c r="F38" s="27"/>
      <c r="G38" s="61" t="s">
        <v>38</v>
      </c>
      <c r="H38" s="51" t="s">
        <v>36</v>
      </c>
      <c r="I38" s="62"/>
      <c r="J38" s="62"/>
      <c r="K38" s="63" t="str">
        <f t="shared" si="1"/>
        <v>EEA</v>
      </c>
      <c r="L38" s="64" t="str">
        <f t="shared" si="2"/>
        <v>A</v>
      </c>
      <c r="M38" s="65" t="str">
        <f t="shared" si="3"/>
        <v>Média</v>
      </c>
      <c r="N38" s="66" t="str">
        <f t="shared" si="4"/>
        <v>4</v>
      </c>
      <c r="O38" s="67" t="str">
        <f>IF(H38="I",N38*Contagem!$U$11,IF(H38="E",N38*Contagem!$U$13,IF(H38="A",N38*Contagem!$U$12,IF(H38="T",N38*Contagem!$U$14,""))))</f>
        <v>4.00</v>
      </c>
      <c r="P38" s="58"/>
      <c r="Q38" s="59"/>
      <c r="R38" s="59"/>
      <c r="S38" s="59"/>
      <c r="T38" s="59"/>
      <c r="U38" s="3"/>
      <c r="V38" s="3"/>
      <c r="W38" s="3"/>
      <c r="X38" s="3"/>
      <c r="Y38" s="3"/>
      <c r="Z38" s="3"/>
    </row>
    <row r="39" ht="18.0" customHeight="1">
      <c r="A39" s="60" t="s">
        <v>65</v>
      </c>
      <c r="B39" s="27"/>
      <c r="C39" s="27"/>
      <c r="D39" s="27"/>
      <c r="E39" s="27"/>
      <c r="F39" s="27"/>
      <c r="G39" s="61" t="s">
        <v>43</v>
      </c>
      <c r="H39" s="51" t="s">
        <v>36</v>
      </c>
      <c r="I39" s="62"/>
      <c r="J39" s="62"/>
      <c r="K39" s="63" t="str">
        <f t="shared" si="1"/>
        <v>CEA</v>
      </c>
      <c r="L39" s="64" t="str">
        <f t="shared" si="2"/>
        <v>A</v>
      </c>
      <c r="M39" s="65" t="str">
        <f t="shared" si="3"/>
        <v>Média</v>
      </c>
      <c r="N39" s="66" t="str">
        <f t="shared" si="4"/>
        <v>4</v>
      </c>
      <c r="O39" s="67" t="str">
        <f>IF(H39="I",N39*Contagem!$U$11,IF(H39="E",N39*Contagem!$U$13,IF(H39="A",N39*Contagem!$U$12,IF(H39="T",N39*Contagem!$U$14,""))))</f>
        <v>4.00</v>
      </c>
      <c r="P39" s="58"/>
      <c r="Q39" s="59"/>
      <c r="R39" s="59"/>
      <c r="S39" s="59"/>
      <c r="T39" s="59"/>
      <c r="U39" s="3"/>
      <c r="V39" s="3"/>
      <c r="W39" s="3"/>
      <c r="X39" s="3"/>
      <c r="Y39" s="3"/>
      <c r="Z39" s="3"/>
    </row>
    <row r="40" ht="18.0" customHeight="1">
      <c r="A40" s="73" t="s">
        <v>66</v>
      </c>
      <c r="G40" s="61" t="s">
        <v>43</v>
      </c>
      <c r="H40" s="51" t="s">
        <v>36</v>
      </c>
      <c r="I40" s="62"/>
      <c r="J40" s="62"/>
      <c r="K40" s="63" t="str">
        <f t="shared" si="1"/>
        <v>CEA</v>
      </c>
      <c r="L40" s="64" t="str">
        <f t="shared" si="2"/>
        <v>A</v>
      </c>
      <c r="M40" s="65" t="str">
        <f t="shared" si="3"/>
        <v>Média</v>
      </c>
      <c r="N40" s="66" t="str">
        <f t="shared" si="4"/>
        <v>4</v>
      </c>
      <c r="O40" s="67" t="str">
        <f>IF(H40="I",N40*Contagem!$U$11,IF(H40="E",N40*Contagem!$U$13,IF(H40="A",N40*Contagem!$U$12,IF(H40="T",N40*Contagem!$U$14,""))))</f>
        <v>4.00</v>
      </c>
      <c r="P40" s="58"/>
      <c r="Q40" s="59"/>
      <c r="R40" s="59"/>
      <c r="S40" s="59"/>
      <c r="T40" s="59"/>
      <c r="U40" s="3"/>
      <c r="V40" s="3"/>
      <c r="W40" s="3"/>
      <c r="X40" s="3"/>
      <c r="Y40" s="3"/>
      <c r="Z40" s="3"/>
    </row>
    <row r="41" ht="18.0" customHeight="1">
      <c r="A41" s="76"/>
      <c r="B41" s="77"/>
      <c r="C41" s="77"/>
      <c r="D41" s="77"/>
      <c r="E41" s="77"/>
      <c r="F41" s="77"/>
      <c r="G41" s="69"/>
      <c r="H41" s="51" t="s">
        <v>36</v>
      </c>
      <c r="I41" s="62"/>
      <c r="J41" s="62"/>
      <c r="K41" s="62" t="str">
        <f t="shared" si="1"/>
        <v/>
      </c>
      <c r="L41" s="70" t="str">
        <f t="shared" si="2"/>
        <v/>
      </c>
      <c r="M41" s="71" t="str">
        <f t="shared" si="3"/>
        <v/>
      </c>
      <c r="N41" s="71" t="str">
        <f t="shared" si="4"/>
        <v/>
      </c>
      <c r="O41" s="67" t="str">
        <f>IF(H41="I",N41*Contagem!$U$11,IF(H41="E",N41*Contagem!$U$13,IF(H41="A",N41*Contagem!$U$12,IF(H41="T",N41*Contagem!$U$14,""))))</f>
        <v>0.00</v>
      </c>
      <c r="P41" s="58"/>
      <c r="Q41" s="59"/>
      <c r="R41" s="59"/>
      <c r="S41" s="59"/>
      <c r="T41" s="59"/>
      <c r="U41" s="3"/>
      <c r="V41" s="3"/>
      <c r="W41" s="3"/>
      <c r="X41" s="3"/>
      <c r="Y41" s="3"/>
      <c r="Z41" s="3"/>
    </row>
    <row r="42" ht="18.0" customHeight="1">
      <c r="A42" s="78"/>
      <c r="G42" s="69"/>
      <c r="H42" s="51" t="s">
        <v>36</v>
      </c>
      <c r="I42" s="62"/>
      <c r="J42" s="62"/>
      <c r="K42" s="62" t="str">
        <f t="shared" si="1"/>
        <v/>
      </c>
      <c r="L42" s="70" t="str">
        <f t="shared" si="2"/>
        <v/>
      </c>
      <c r="M42" s="71" t="str">
        <f t="shared" si="3"/>
        <v/>
      </c>
      <c r="N42" s="71" t="str">
        <f t="shared" si="4"/>
        <v/>
      </c>
      <c r="O42" s="67" t="str">
        <f>IF(H42="I",N42*Contagem!$U$11,IF(H42="E",N42*Contagem!$U$13,IF(H42="A",N42*Contagem!$U$12,IF(H42="T",N42*Contagem!$U$14,""))))</f>
        <v>0.00</v>
      </c>
      <c r="P42" s="58"/>
      <c r="Q42" s="59"/>
      <c r="R42" s="59"/>
      <c r="S42" s="59"/>
      <c r="T42" s="59"/>
      <c r="U42" s="3"/>
      <c r="V42" s="3"/>
      <c r="W42" s="3"/>
      <c r="X42" s="3"/>
      <c r="Y42" s="3"/>
      <c r="Z42" s="3"/>
    </row>
    <row r="43" ht="18.0" customHeight="1">
      <c r="A43" s="79" t="s">
        <v>67</v>
      </c>
      <c r="B43" s="27"/>
      <c r="C43" s="27"/>
      <c r="D43" s="27"/>
      <c r="E43" s="27"/>
      <c r="F43" s="27"/>
      <c r="G43" s="80" t="s">
        <v>35</v>
      </c>
      <c r="H43" s="81" t="s">
        <v>36</v>
      </c>
      <c r="I43" s="82">
        <v>9.0</v>
      </c>
      <c r="J43" s="83">
        <v>3.0</v>
      </c>
      <c r="K43" s="80" t="str">
        <f t="shared" si="1"/>
        <v>ALIL</v>
      </c>
      <c r="L43" s="84" t="str">
        <f t="shared" ref="L43:L50" si="5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85" t="str">
        <f t="shared" si="3"/>
        <v>Baixa</v>
      </c>
      <c r="N43" s="86" t="str">
        <f t="shared" ref="N43:N50" si="6">IF(ISBLANK(G43),"",IF(G43="ALI",IF(L43="L",7,IF(L43="A",10,15)),IF(G43="AIE",IF(L43="L",5,IF(L43="A",7,10)),IF(G43="SE",IF(L43="L",4,IF(L43="A",5,7)),IF(OR(G43="EE",G43="CE"),IF(L43="L",3,IF(L43="A",4,6)))))))</f>
        <v>7</v>
      </c>
      <c r="O43" s="87" t="str">
        <f>IF(H43="I",N43*Contagem!$U$11,IF(H43="E",N43*Contagem!$U$13,IF(H43="A",N43*Contagem!$U$12,IF(H43="T",N43*Contagem!$U$14,""))))</f>
        <v>7.00</v>
      </c>
      <c r="P43" s="58"/>
      <c r="Q43" s="59"/>
      <c r="R43" s="59"/>
      <c r="S43" s="59"/>
      <c r="T43" s="59"/>
      <c r="U43" s="88"/>
      <c r="V43" s="88"/>
      <c r="W43" s="88"/>
      <c r="X43" s="88"/>
      <c r="Y43" s="88"/>
      <c r="Z43" s="88"/>
    </row>
    <row r="44" ht="18.0" customHeight="1">
      <c r="A44" s="89" t="s">
        <v>68</v>
      </c>
      <c r="B44" s="27"/>
      <c r="C44" s="27"/>
      <c r="D44" s="27"/>
      <c r="E44" s="27"/>
      <c r="F44" s="27"/>
      <c r="G44" s="80" t="s">
        <v>38</v>
      </c>
      <c r="H44" s="90" t="s">
        <v>36</v>
      </c>
      <c r="I44" s="82">
        <v>9.0</v>
      </c>
      <c r="J44" s="83">
        <v>3.0</v>
      </c>
      <c r="K44" s="80" t="str">
        <f t="shared" si="1"/>
        <v>EEH</v>
      </c>
      <c r="L44" s="84" t="str">
        <f t="shared" si="5"/>
        <v>H</v>
      </c>
      <c r="M44" s="91" t="str">
        <f t="shared" si="3"/>
        <v>Alta</v>
      </c>
      <c r="N44" s="92" t="str">
        <f t="shared" si="6"/>
        <v>6</v>
      </c>
      <c r="O44" s="93" t="str">
        <f>IF(H44="I",N44*Contagem!$U$11,IF(H44="E",N44*Contagem!$U$13,IF(H44="A",N44*Contagem!$U$12,IF(H44="T",N44*Contagem!$U$14,""))))</f>
        <v>6.00</v>
      </c>
      <c r="P44" s="58"/>
      <c r="Q44" s="59"/>
      <c r="R44" s="59"/>
      <c r="S44" s="59"/>
      <c r="T44" s="59"/>
      <c r="U44" s="88"/>
      <c r="V44" s="88"/>
      <c r="W44" s="88"/>
      <c r="X44" s="88"/>
      <c r="Y44" s="88"/>
      <c r="Z44" s="88"/>
    </row>
    <row r="45" ht="18.0" customHeight="1">
      <c r="A45" s="89" t="s">
        <v>69</v>
      </c>
      <c r="B45" s="27"/>
      <c r="C45" s="27"/>
      <c r="D45" s="27"/>
      <c r="E45" s="27"/>
      <c r="F45" s="27"/>
      <c r="G45" s="80" t="s">
        <v>38</v>
      </c>
      <c r="H45" s="90" t="s">
        <v>36</v>
      </c>
      <c r="I45" s="82">
        <v>9.0</v>
      </c>
      <c r="J45" s="83">
        <v>3.0</v>
      </c>
      <c r="K45" s="80" t="str">
        <f t="shared" si="1"/>
        <v>EEH</v>
      </c>
      <c r="L45" s="84" t="str">
        <f t="shared" si="5"/>
        <v>H</v>
      </c>
      <c r="M45" s="91" t="str">
        <f t="shared" si="3"/>
        <v>Alta</v>
      </c>
      <c r="N45" s="92" t="str">
        <f t="shared" si="6"/>
        <v>6</v>
      </c>
      <c r="O45" s="93" t="str">
        <f>IF(H45="I",N45*Contagem!$U$11,IF(H45="E",N45*Contagem!$U$13,IF(H45="A",N45*Contagem!$U$12,IF(H45="T",N45*Contagem!$U$14,""))))</f>
        <v>6.00</v>
      </c>
      <c r="P45" s="58"/>
      <c r="Q45" s="59"/>
      <c r="R45" s="59"/>
      <c r="S45" s="59"/>
      <c r="T45" s="59"/>
      <c r="U45" s="88"/>
      <c r="V45" s="88"/>
      <c r="W45" s="88"/>
      <c r="X45" s="88"/>
      <c r="Y45" s="88"/>
      <c r="Z45" s="88"/>
    </row>
    <row r="46" ht="18.0" customHeight="1">
      <c r="A46" s="89" t="s">
        <v>70</v>
      </c>
      <c r="B46" s="27"/>
      <c r="C46" s="27"/>
      <c r="D46" s="27"/>
      <c r="E46" s="27"/>
      <c r="F46" s="27"/>
      <c r="G46" s="80" t="s">
        <v>38</v>
      </c>
      <c r="H46" s="90" t="s">
        <v>36</v>
      </c>
      <c r="I46" s="82">
        <v>3.0</v>
      </c>
      <c r="J46" s="83">
        <v>3.0</v>
      </c>
      <c r="K46" s="80" t="str">
        <f t="shared" si="1"/>
        <v>EEA</v>
      </c>
      <c r="L46" s="84" t="str">
        <f t="shared" si="5"/>
        <v>A</v>
      </c>
      <c r="M46" s="91" t="str">
        <f t="shared" si="3"/>
        <v>Média</v>
      </c>
      <c r="N46" s="92" t="str">
        <f t="shared" si="6"/>
        <v>4</v>
      </c>
      <c r="O46" s="93" t="str">
        <f>IF(H46="I",N46*Contagem!$U$11,IF(H46="E",N46*Contagem!$U$13,IF(H46="A",N46*Contagem!$U$12,IF(H46="T",N46*Contagem!$U$14,""))))</f>
        <v>4.00</v>
      </c>
      <c r="P46" s="58"/>
      <c r="Q46" s="59"/>
      <c r="R46" s="59"/>
      <c r="S46" s="59"/>
      <c r="T46" s="59"/>
      <c r="U46" s="88"/>
      <c r="V46" s="88"/>
      <c r="W46" s="88"/>
      <c r="X46" s="88"/>
      <c r="Y46" s="88"/>
      <c r="Z46" s="88"/>
    </row>
    <row r="47" ht="18.0" customHeight="1">
      <c r="A47" s="89" t="s">
        <v>71</v>
      </c>
      <c r="B47" s="27"/>
      <c r="C47" s="27"/>
      <c r="D47" s="27"/>
      <c r="E47" s="27"/>
      <c r="F47" s="27"/>
      <c r="G47" s="80" t="s">
        <v>38</v>
      </c>
      <c r="H47" s="90" t="s">
        <v>36</v>
      </c>
      <c r="I47" s="82">
        <v>3.0</v>
      </c>
      <c r="J47" s="83">
        <v>3.0</v>
      </c>
      <c r="K47" s="80" t="str">
        <f t="shared" si="1"/>
        <v>EEA</v>
      </c>
      <c r="L47" s="84" t="str">
        <f t="shared" si="5"/>
        <v>A</v>
      </c>
      <c r="M47" s="91" t="str">
        <f t="shared" si="3"/>
        <v>Média</v>
      </c>
      <c r="N47" s="92" t="str">
        <f t="shared" si="6"/>
        <v>4</v>
      </c>
      <c r="O47" s="93" t="str">
        <f>IF(H47="I",N47*Contagem!$U$11,IF(H47="E",N47*Contagem!$U$13,IF(H47="A",N47*Contagem!$U$12,IF(H47="T",N47*Contagem!$U$14,""))))</f>
        <v>4.00</v>
      </c>
      <c r="P47" s="58"/>
      <c r="Q47" s="59"/>
      <c r="R47" s="59"/>
      <c r="S47" s="59"/>
      <c r="T47" s="59"/>
      <c r="U47" s="88"/>
      <c r="V47" s="88"/>
      <c r="W47" s="88"/>
      <c r="X47" s="88"/>
      <c r="Y47" s="88"/>
      <c r="Z47" s="88"/>
    </row>
    <row r="48" ht="18.0" customHeight="1">
      <c r="A48" s="89" t="s">
        <v>72</v>
      </c>
      <c r="B48" s="27"/>
      <c r="C48" s="27"/>
      <c r="D48" s="27"/>
      <c r="E48" s="27"/>
      <c r="F48" s="27"/>
      <c r="G48" s="80" t="s">
        <v>43</v>
      </c>
      <c r="H48" s="90" t="s">
        <v>36</v>
      </c>
      <c r="I48" s="82">
        <v>11.0</v>
      </c>
      <c r="J48" s="83">
        <v>3.0</v>
      </c>
      <c r="K48" s="80" t="str">
        <f t="shared" si="1"/>
        <v>CEA</v>
      </c>
      <c r="L48" s="84" t="str">
        <f t="shared" si="5"/>
        <v>A</v>
      </c>
      <c r="M48" s="91" t="str">
        <f t="shared" si="3"/>
        <v>Média</v>
      </c>
      <c r="N48" s="92" t="str">
        <f t="shared" si="6"/>
        <v>4</v>
      </c>
      <c r="O48" s="93" t="str">
        <f>IF(H48="I",N48*Contagem!$U$11,IF(H48="E",N48*Contagem!$U$13,IF(H48="A",N48*Contagem!$U$12,IF(H48="T",N48*Contagem!$U$14,""))))</f>
        <v>4.00</v>
      </c>
      <c r="P48" s="58"/>
      <c r="Q48" s="59"/>
      <c r="R48" s="59"/>
      <c r="S48" s="59"/>
      <c r="T48" s="59"/>
      <c r="U48" s="88"/>
      <c r="V48" s="88"/>
      <c r="W48" s="88"/>
      <c r="X48" s="88"/>
      <c r="Y48" s="88"/>
      <c r="Z48" s="88"/>
    </row>
    <row r="49" ht="18.0" customHeight="1">
      <c r="A49" s="94" t="s">
        <v>73</v>
      </c>
      <c r="G49" s="80" t="s">
        <v>43</v>
      </c>
      <c r="H49" s="90" t="s">
        <v>36</v>
      </c>
      <c r="I49" s="82">
        <v>22.0</v>
      </c>
      <c r="J49" s="83">
        <v>3.0</v>
      </c>
      <c r="K49" s="80" t="str">
        <f t="shared" si="1"/>
        <v>CEH</v>
      </c>
      <c r="L49" s="84" t="str">
        <f t="shared" si="5"/>
        <v>H</v>
      </c>
      <c r="M49" s="91" t="str">
        <f t="shared" si="3"/>
        <v>Alta</v>
      </c>
      <c r="N49" s="92" t="str">
        <f t="shared" si="6"/>
        <v>6</v>
      </c>
      <c r="O49" s="93" t="str">
        <f>IF(H49="I",N49*Contagem!$U$11,IF(H49="E",N49*Contagem!$U$13,IF(H49="A",N49*Contagem!$U$12,IF(H49="T",N49*Contagem!$U$14,""))))</f>
        <v>6.00</v>
      </c>
      <c r="P49" s="58"/>
      <c r="Q49" s="59"/>
      <c r="R49" s="59"/>
      <c r="S49" s="59"/>
      <c r="T49" s="59"/>
      <c r="U49" s="88"/>
      <c r="V49" s="88"/>
      <c r="W49" s="88"/>
      <c r="X49" s="88"/>
      <c r="Y49" s="88"/>
      <c r="Z49" s="88"/>
    </row>
    <row r="50" ht="18.0" customHeight="1">
      <c r="A50" s="89" t="s">
        <v>74</v>
      </c>
      <c r="B50" s="27"/>
      <c r="C50" s="27"/>
      <c r="D50" s="27"/>
      <c r="E50" s="27"/>
      <c r="F50" s="27"/>
      <c r="G50" s="80" t="s">
        <v>38</v>
      </c>
      <c r="H50" s="90" t="s">
        <v>36</v>
      </c>
      <c r="I50" s="82">
        <v>3.0</v>
      </c>
      <c r="J50" s="83">
        <v>3.0</v>
      </c>
      <c r="K50" s="80" t="str">
        <f t="shared" si="1"/>
        <v>EEA</v>
      </c>
      <c r="L50" s="84" t="str">
        <f t="shared" si="5"/>
        <v>A</v>
      </c>
      <c r="M50" s="91" t="str">
        <f t="shared" si="3"/>
        <v>Média</v>
      </c>
      <c r="N50" s="92" t="str">
        <f t="shared" si="6"/>
        <v>4</v>
      </c>
      <c r="O50" s="93" t="str">
        <f>IF(H50="I",N50*Contagem!$U$11,IF(H50="E",N50*Contagem!$U$13,IF(H50="A",N50*Contagem!$U$12,IF(H50="T",N50*Contagem!$U$14,""))))</f>
        <v>4.00</v>
      </c>
      <c r="P50" s="58"/>
      <c r="Q50" s="59"/>
      <c r="R50" s="59"/>
      <c r="S50" s="59"/>
      <c r="T50" s="59"/>
      <c r="U50" s="88"/>
      <c r="V50" s="88"/>
      <c r="W50" s="88"/>
      <c r="X50" s="88"/>
      <c r="Y50" s="88"/>
      <c r="Z50" s="88"/>
    </row>
    <row r="51" ht="18.0" customHeight="1">
      <c r="A51" s="73" t="s">
        <v>75</v>
      </c>
      <c r="G51" s="61" t="s">
        <v>43</v>
      </c>
      <c r="H51" s="51" t="s">
        <v>36</v>
      </c>
      <c r="I51" s="62"/>
      <c r="J51" s="62"/>
      <c r="K51" s="63" t="str">
        <f t="shared" si="1"/>
        <v>CEA</v>
      </c>
      <c r="L51" s="64" t="str">
        <f>IF(OR(ISBLANK(I51),ISBLANK(J51)),IF(OR(G51="ALI",G51="AIE"),"L",IF(ISBLANK(G51),"","A")),IF(G51="EE",IF(J51&gt;=3,IF(I51&gt;=5,"H","A"),IF(J51&gt;=2,IF(I51&gt;=16,"H",IF(I51&lt;=4,"L","A")),IF(I51&lt;=15,"L","A"))),IF(OR(G51="SE",G51="CE"),IF(J51&gt;=4,IF(I51&gt;=6,"H","A"),IF(J51&gt;=2,IF(I51&gt;=20,"H",IF(I51&lt;=5,"L","A")),IF(I51&lt;=19,"L","A"))),IF(OR(G51="ALI",G51="AIE"),IF(J51&gt;=6,IF(I51&gt;=20,"H","A"),IF(J51&gt;=2,IF(I51&gt;=51,"H",IF(I51&lt;=19,"L","A")),IF(I51&lt;=50,"L","A")))))))</f>
        <v>A</v>
      </c>
      <c r="M51" s="65" t="str">
        <f t="shared" si="3"/>
        <v>Média</v>
      </c>
      <c r="N51" s="66" t="str">
        <f>IF(ISBLANK(G51),"",IF(G51="ALI",IF(L51="L",7,IF(L51="A",10,15)),IF(G51="AIE",IF(L51="L",5,IF(L51="A",7,10)),IF(G51="SE",IF(L51="L",4,IF(L51="A",5,7)),IF(OR(G51="EE",G51="CE"),IF(L51="L",3,IF(L51="A",4,6)))))))</f>
        <v>4</v>
      </c>
      <c r="O51" s="67" t="str">
        <f>IF(H51="I",N51*Contagem!$U$11,IF(H51="E",N51*Contagem!$U$13,IF(H51="A",N51*Contagem!$U$12,IF(H51="T",N51*Contagem!$U$14,""))))</f>
        <v>4.00</v>
      </c>
      <c r="P51" s="58"/>
      <c r="Q51" s="59"/>
      <c r="R51" s="59"/>
      <c r="S51" s="59"/>
      <c r="T51" s="59"/>
      <c r="U51" s="3"/>
      <c r="V51" s="3"/>
      <c r="W51" s="3"/>
      <c r="X51" s="3"/>
      <c r="Y51" s="3"/>
      <c r="Z51" s="3"/>
    </row>
    <row r="52" ht="18.0" customHeight="1">
      <c r="A52" s="95"/>
      <c r="B52" s="95"/>
      <c r="C52" s="95"/>
      <c r="D52" s="95"/>
      <c r="E52" s="95"/>
      <c r="F52" s="95"/>
      <c r="G52" s="69"/>
      <c r="H52" s="51"/>
      <c r="I52" s="62"/>
      <c r="J52" s="62"/>
      <c r="K52" s="62"/>
      <c r="L52" s="70"/>
      <c r="M52" s="71"/>
      <c r="N52" s="71"/>
      <c r="O52" s="67"/>
      <c r="P52" s="58"/>
      <c r="Q52" s="58"/>
      <c r="R52" s="58"/>
      <c r="S52" s="58"/>
      <c r="T52" s="58"/>
      <c r="U52" s="3"/>
      <c r="V52" s="3"/>
      <c r="W52" s="3"/>
      <c r="X52" s="3"/>
      <c r="Y52" s="3"/>
      <c r="Z52" s="3"/>
    </row>
    <row r="53" ht="18.0" customHeight="1">
      <c r="A53" s="79" t="s">
        <v>76</v>
      </c>
      <c r="B53" s="27"/>
      <c r="C53" s="27"/>
      <c r="D53" s="27"/>
      <c r="E53" s="27"/>
      <c r="F53" s="27"/>
      <c r="G53" s="96"/>
      <c r="H53" s="81" t="s">
        <v>36</v>
      </c>
      <c r="I53" s="97"/>
      <c r="J53" s="96"/>
      <c r="K53" s="96" t="str">
        <f t="shared" ref="K53:K58" si="7">CONCATENATE(G53,L53)</f>
        <v/>
      </c>
      <c r="L53" s="98" t="str">
        <f t="shared" ref="L53:L58" si="8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/>
      </c>
      <c r="M53" s="99" t="str">
        <f t="shared" ref="M53:M58" si="9">IF(L53="L","Baixa",IF(L53="A","Média",IF(L53="","","Alta")))</f>
        <v/>
      </c>
      <c r="N53" s="99" t="str">
        <f t="shared" ref="N53:N58" si="10">IF(ISBLANK(G53),"",IF(G53="ALI",IF(L53="L",7,IF(L53="A",10,15)),IF(G53="AIE",IF(L53="L",5,IF(L53="A",7,10)),IF(G53="SE",IF(L53="L",4,IF(L53="A",5,7)),IF(OR(G53="EE",G53="CE"),IF(L53="L",3,IF(L53="A",4,6)))))))</f>
        <v/>
      </c>
      <c r="O53" s="87" t="str">
        <f>IF(H53="I",N53*Contagem!$U$11,IF(H53="E",N53*Contagem!$U$13,IF(H53="A",N53*Contagem!$U$12,IF(H53="T",N53*Contagem!$U$14,""))))</f>
        <v>0.00</v>
      </c>
      <c r="P53" s="58"/>
      <c r="Q53" s="59"/>
      <c r="R53" s="59"/>
      <c r="S53" s="59"/>
      <c r="T53" s="59"/>
      <c r="U53" s="88"/>
      <c r="V53" s="88"/>
      <c r="W53" s="88"/>
      <c r="X53" s="88"/>
      <c r="Y53" s="88"/>
      <c r="Z53" s="88"/>
    </row>
    <row r="54" ht="18.0" customHeight="1">
      <c r="A54" s="89" t="s">
        <v>77</v>
      </c>
      <c r="B54" s="27"/>
      <c r="C54" s="27"/>
      <c r="D54" s="27"/>
      <c r="E54" s="27"/>
      <c r="F54" s="27"/>
      <c r="G54" s="80" t="s">
        <v>38</v>
      </c>
      <c r="H54" s="90" t="s">
        <v>36</v>
      </c>
      <c r="I54" s="82">
        <v>8.0</v>
      </c>
      <c r="J54" s="83">
        <v>2.0</v>
      </c>
      <c r="K54" s="80" t="str">
        <f t="shared" si="7"/>
        <v>EEA</v>
      </c>
      <c r="L54" s="84" t="str">
        <f t="shared" si="8"/>
        <v>A</v>
      </c>
      <c r="M54" s="91" t="str">
        <f t="shared" si="9"/>
        <v>Média</v>
      </c>
      <c r="N54" s="92" t="str">
        <f t="shared" si="10"/>
        <v>4</v>
      </c>
      <c r="O54" s="93" t="str">
        <f>IF(H54="I",N54*Contagem!$U$11,IF(H54="E",N54*Contagem!$U$13,IF(H54="A",N54*Contagem!$U$12,IF(H54="T",N54*Contagem!$U$14,""))))</f>
        <v>4.00</v>
      </c>
      <c r="P54" s="100"/>
      <c r="Q54" s="100"/>
      <c r="R54" s="100"/>
      <c r="S54" s="100"/>
      <c r="T54" s="100"/>
      <c r="U54" s="88"/>
      <c r="V54" s="88"/>
      <c r="W54" s="88"/>
      <c r="X54" s="88"/>
      <c r="Y54" s="88"/>
      <c r="Z54" s="88"/>
    </row>
    <row r="55" ht="18.0" customHeight="1">
      <c r="A55" s="89" t="s">
        <v>78</v>
      </c>
      <c r="B55" s="27"/>
      <c r="C55" s="27"/>
      <c r="D55" s="27"/>
      <c r="E55" s="27"/>
      <c r="F55" s="27"/>
      <c r="G55" s="80" t="s">
        <v>38</v>
      </c>
      <c r="H55" s="90" t="s">
        <v>36</v>
      </c>
      <c r="I55" s="82">
        <v>8.0</v>
      </c>
      <c r="J55" s="83">
        <v>2.0</v>
      </c>
      <c r="K55" s="80" t="str">
        <f t="shared" si="7"/>
        <v>EEA</v>
      </c>
      <c r="L55" s="84" t="str">
        <f t="shared" si="8"/>
        <v>A</v>
      </c>
      <c r="M55" s="91" t="str">
        <f t="shared" si="9"/>
        <v>Média</v>
      </c>
      <c r="N55" s="92" t="str">
        <f t="shared" si="10"/>
        <v>4</v>
      </c>
      <c r="O55" s="93" t="str">
        <f>IF(H55="I",N55*Contagem!$U$11,IF(H55="E",N55*Contagem!$U$13,IF(H55="A",N55*Contagem!$U$12,IF(H55="T",N55*Contagem!$U$14,""))))</f>
        <v>4.00</v>
      </c>
      <c r="P55" s="100"/>
      <c r="Q55" s="100"/>
      <c r="R55" s="100"/>
      <c r="S55" s="100"/>
      <c r="T55" s="100"/>
      <c r="U55" s="88"/>
      <c r="V55" s="88"/>
      <c r="W55" s="88"/>
      <c r="X55" s="88"/>
      <c r="Y55" s="88"/>
      <c r="Z55" s="88"/>
    </row>
    <row r="56" ht="18.0" customHeight="1">
      <c r="A56" s="89" t="s">
        <v>79</v>
      </c>
      <c r="B56" s="27"/>
      <c r="C56" s="27"/>
      <c r="D56" s="27"/>
      <c r="E56" s="27"/>
      <c r="F56" s="27"/>
      <c r="G56" s="80" t="s">
        <v>38</v>
      </c>
      <c r="H56" s="90" t="s">
        <v>36</v>
      </c>
      <c r="I56" s="82">
        <v>3.0</v>
      </c>
      <c r="J56" s="83">
        <v>1.0</v>
      </c>
      <c r="K56" s="80" t="str">
        <f t="shared" si="7"/>
        <v>EEL</v>
      </c>
      <c r="L56" s="84" t="str">
        <f t="shared" si="8"/>
        <v>L</v>
      </c>
      <c r="M56" s="91" t="str">
        <f t="shared" si="9"/>
        <v>Baixa</v>
      </c>
      <c r="N56" s="92" t="str">
        <f t="shared" si="10"/>
        <v>3</v>
      </c>
      <c r="O56" s="93" t="str">
        <f>IF(H56="I",N56*Contagem!$U$11,IF(H56="E",N56*Contagem!$U$13,IF(H56="A",N56*Contagem!$U$12,IF(H56="T",N56*Contagem!$U$14,""))))</f>
        <v>3.00</v>
      </c>
      <c r="P56" s="100"/>
      <c r="Q56" s="100"/>
      <c r="R56" s="100"/>
      <c r="S56" s="100"/>
      <c r="T56" s="100"/>
      <c r="U56" s="88"/>
      <c r="V56" s="88"/>
      <c r="W56" s="88"/>
      <c r="X56" s="88"/>
      <c r="Y56" s="88"/>
      <c r="Z56" s="88"/>
    </row>
    <row r="57" ht="18.0" customHeight="1">
      <c r="A57" s="89" t="s">
        <v>80</v>
      </c>
      <c r="B57" s="27"/>
      <c r="C57" s="27"/>
      <c r="D57" s="27"/>
      <c r="E57" s="27"/>
      <c r="F57" s="27"/>
      <c r="G57" s="80" t="s">
        <v>43</v>
      </c>
      <c r="H57" s="90" t="s">
        <v>36</v>
      </c>
      <c r="I57" s="82">
        <v>5.0</v>
      </c>
      <c r="J57" s="83">
        <v>1.0</v>
      </c>
      <c r="K57" s="80" t="str">
        <f t="shared" si="7"/>
        <v>CEL</v>
      </c>
      <c r="L57" s="84" t="str">
        <f t="shared" si="8"/>
        <v>L</v>
      </c>
      <c r="M57" s="91" t="str">
        <f t="shared" si="9"/>
        <v>Baixa</v>
      </c>
      <c r="N57" s="92" t="str">
        <f t="shared" si="10"/>
        <v>3</v>
      </c>
      <c r="O57" s="93" t="str">
        <f>IF(H57="I",N57*Contagem!$U$11,IF(H57="E",N57*Contagem!$U$13,IF(H57="A",N57*Contagem!$U$12,IF(H57="T",N57*Contagem!$U$14,""))))</f>
        <v>3.00</v>
      </c>
      <c r="P57" s="100"/>
      <c r="Q57" s="100"/>
      <c r="R57" s="100"/>
      <c r="S57" s="100"/>
      <c r="T57" s="100"/>
      <c r="U57" s="88"/>
      <c r="V57" s="88"/>
      <c r="W57" s="88"/>
      <c r="X57" s="88"/>
      <c r="Y57" s="88"/>
      <c r="Z57" s="88"/>
    </row>
    <row r="58" ht="18.0" customHeight="1">
      <c r="A58" s="89" t="s">
        <v>81</v>
      </c>
      <c r="B58" s="27"/>
      <c r="C58" s="27"/>
      <c r="D58" s="27"/>
      <c r="E58" s="27"/>
      <c r="F58" s="27"/>
      <c r="G58" s="80" t="s">
        <v>43</v>
      </c>
      <c r="H58" s="90" t="s">
        <v>36</v>
      </c>
      <c r="I58" s="82">
        <v>8.0</v>
      </c>
      <c r="J58" s="83">
        <v>1.0</v>
      </c>
      <c r="K58" s="80" t="str">
        <f t="shared" si="7"/>
        <v>CEL</v>
      </c>
      <c r="L58" s="84" t="str">
        <f t="shared" si="8"/>
        <v>L</v>
      </c>
      <c r="M58" s="91" t="str">
        <f t="shared" si="9"/>
        <v>Baixa</v>
      </c>
      <c r="N58" s="92" t="str">
        <f t="shared" si="10"/>
        <v>3</v>
      </c>
      <c r="O58" s="93" t="str">
        <f>IF(H58="I",N58*Contagem!$U$11,IF(H58="E",N58*Contagem!$U$13,IF(H58="A",N58*Contagem!$U$12,IF(H58="T",N58*Contagem!$U$14,""))))</f>
        <v>3.00</v>
      </c>
      <c r="P58" s="100"/>
      <c r="Q58" s="100"/>
      <c r="R58" s="100"/>
      <c r="S58" s="100"/>
      <c r="T58" s="100"/>
      <c r="U58" s="88"/>
      <c r="V58" s="88"/>
      <c r="W58" s="88"/>
      <c r="X58" s="88"/>
      <c r="Y58" s="88"/>
      <c r="Z58" s="88"/>
    </row>
    <row r="59" ht="18.0" customHeight="1">
      <c r="A59" s="60"/>
      <c r="B59" s="27"/>
      <c r="C59" s="27"/>
      <c r="D59" s="27"/>
      <c r="E59" s="27"/>
      <c r="F59" s="27"/>
      <c r="G59" s="61"/>
      <c r="H59" s="51"/>
      <c r="I59" s="62"/>
      <c r="J59" s="62"/>
      <c r="K59" s="63"/>
      <c r="L59" s="64"/>
      <c r="M59" s="65"/>
      <c r="N59" s="66"/>
      <c r="O59" s="67"/>
      <c r="P59" s="58"/>
      <c r="Q59" s="58"/>
      <c r="R59" s="58"/>
      <c r="S59" s="58"/>
      <c r="T59" s="58"/>
      <c r="U59" s="3"/>
      <c r="V59" s="3"/>
      <c r="W59" s="3"/>
      <c r="X59" s="3"/>
      <c r="Y59" s="3"/>
      <c r="Z59" s="3"/>
    </row>
    <row r="60" ht="18.0" customHeight="1">
      <c r="A60" s="95"/>
      <c r="B60" s="95"/>
      <c r="C60" s="95"/>
      <c r="D60" s="95"/>
      <c r="E60" s="95"/>
      <c r="F60" s="95"/>
      <c r="G60" s="69"/>
      <c r="H60" s="51"/>
      <c r="I60" s="62"/>
      <c r="J60" s="62"/>
      <c r="K60" s="62"/>
      <c r="L60" s="70"/>
      <c r="M60" s="71"/>
      <c r="N60" s="71"/>
      <c r="O60" s="67"/>
      <c r="P60" s="58"/>
      <c r="Q60" s="58"/>
      <c r="R60" s="58"/>
      <c r="S60" s="58"/>
      <c r="T60" s="58"/>
      <c r="U60" s="3"/>
      <c r="V60" s="3"/>
      <c r="W60" s="3"/>
      <c r="X60" s="3"/>
      <c r="Y60" s="3"/>
      <c r="Z60" s="3"/>
    </row>
    <row r="61" ht="18.0" customHeight="1">
      <c r="A61" s="95"/>
      <c r="B61" s="95"/>
      <c r="C61" s="95"/>
      <c r="D61" s="95"/>
      <c r="E61" s="95"/>
      <c r="F61" s="95"/>
      <c r="G61" s="69"/>
      <c r="H61" s="51"/>
      <c r="I61" s="62"/>
      <c r="J61" s="62"/>
      <c r="K61" s="62"/>
      <c r="L61" s="70"/>
      <c r="M61" s="71"/>
      <c r="N61" s="71"/>
      <c r="O61" s="67"/>
      <c r="P61" s="58"/>
      <c r="Q61" s="58"/>
      <c r="R61" s="58"/>
      <c r="S61" s="58"/>
      <c r="T61" s="58"/>
      <c r="U61" s="3"/>
      <c r="V61" s="3"/>
      <c r="W61" s="3"/>
      <c r="X61" s="3"/>
      <c r="Y61" s="3"/>
      <c r="Z61" s="3"/>
    </row>
    <row r="62" ht="18.0" customHeight="1">
      <c r="A62" s="79" t="s">
        <v>82</v>
      </c>
      <c r="B62" s="27"/>
      <c r="C62" s="27"/>
      <c r="D62" s="27"/>
      <c r="E62" s="27"/>
      <c r="F62" s="27"/>
      <c r="G62" s="80" t="s">
        <v>35</v>
      </c>
      <c r="H62" s="81" t="s">
        <v>36</v>
      </c>
      <c r="I62" s="82">
        <v>12.0</v>
      </c>
      <c r="J62" s="83">
        <v>2.0</v>
      </c>
      <c r="K62" s="80" t="str">
        <f t="shared" ref="K62:K69" si="11">CONCATENATE(G62,L62)</f>
        <v>ALIL</v>
      </c>
      <c r="L62" s="84" t="str">
        <f t="shared" ref="L62:L68" si="12">IF(OR(ISBLANK(I62),ISBLANK(J62)),IF(OR(G62="ALI",G62="AIE"),"L",IF(ISBLANK(G62),"","A")),IF(G62="EE",IF(J62&gt;=3,IF(I62&gt;=5,"H","A"),IF(J62&gt;=2,IF(I62&gt;=16,"H",IF(I62&lt;=4,"L","A")),IF(I62&lt;=15,"L","A"))),IF(OR(G62="SE",G62="CE"),IF(J62&gt;=4,IF(I62&gt;=6,"H","A"),IF(J62&gt;=2,IF(I62&gt;=20,"H",IF(I62&lt;=5,"L","A")),IF(I62&lt;=19,"L","A"))),IF(OR(G62="ALI",G62="AIE"),IF(J62&gt;=6,IF(I62&gt;=20,"H","A"),IF(J62&gt;=2,IF(I62&gt;=51,"H",IF(I62&lt;=19,"L","A")),IF(I62&lt;=50,"L","A")))))))</f>
        <v>L</v>
      </c>
      <c r="M62" s="85" t="str">
        <f t="shared" ref="M62:M69" si="13">IF(L62="L","Baixa",IF(L62="A","Média",IF(L62="","","Alta")))</f>
        <v>Baixa</v>
      </c>
      <c r="N62" s="86" t="str">
        <f t="shared" ref="N62:N68" si="14">IF(ISBLANK(G62),"",IF(G62="ALI",IF(L62="L",7,IF(L62="A",10,15)),IF(G62="AIE",IF(L62="L",5,IF(L62="A",7,10)),IF(G62="SE",IF(L62="L",4,IF(L62="A",5,7)),IF(OR(G62="EE",G62="CE"),IF(L62="L",3,IF(L62="A",4,6)))))))</f>
        <v>7</v>
      </c>
      <c r="O62" s="87" t="str">
        <f>IF(H62="I",N62*Contagem!$U$11,IF(H62="E",N62*Contagem!$U$13,IF(H62="A",N62*Contagem!$U$12,IF(H62="T",N62*Contagem!$U$14,""))))</f>
        <v>7.00</v>
      </c>
      <c r="P62" s="58"/>
      <c r="Q62" s="59"/>
      <c r="R62" s="59"/>
      <c r="S62" s="59"/>
      <c r="T62" s="59"/>
      <c r="U62" s="88"/>
      <c r="V62" s="88"/>
      <c r="W62" s="88"/>
      <c r="X62" s="88"/>
      <c r="Y62" s="88"/>
      <c r="Z62" s="88"/>
    </row>
    <row r="63" ht="18.0" customHeight="1">
      <c r="A63" s="89" t="s">
        <v>83</v>
      </c>
      <c r="B63" s="27"/>
      <c r="C63" s="27"/>
      <c r="D63" s="27"/>
      <c r="E63" s="27"/>
      <c r="F63" s="27"/>
      <c r="G63" s="80" t="s">
        <v>38</v>
      </c>
      <c r="H63" s="90" t="s">
        <v>36</v>
      </c>
      <c r="I63" s="82">
        <v>12.0</v>
      </c>
      <c r="J63" s="83">
        <v>2.0</v>
      </c>
      <c r="K63" s="80" t="str">
        <f t="shared" si="11"/>
        <v>EEA</v>
      </c>
      <c r="L63" s="84" t="str">
        <f t="shared" si="12"/>
        <v>A</v>
      </c>
      <c r="M63" s="91" t="str">
        <f t="shared" si="13"/>
        <v>Média</v>
      </c>
      <c r="N63" s="92" t="str">
        <f t="shared" si="14"/>
        <v>4</v>
      </c>
      <c r="O63" s="93" t="str">
        <f>IF(H63="I",N63*Contagem!$U$11,IF(H63="E",N63*Contagem!$U$13,IF(H63="A",N63*Contagem!$U$12,IF(H63="T",N63*Contagem!$U$14,""))))</f>
        <v>4.00</v>
      </c>
      <c r="P63" s="58"/>
      <c r="Q63" s="59"/>
      <c r="R63" s="59"/>
      <c r="S63" s="59"/>
      <c r="T63" s="59"/>
      <c r="U63" s="88"/>
      <c r="V63" s="88"/>
      <c r="W63" s="88"/>
      <c r="X63" s="88"/>
      <c r="Y63" s="88"/>
      <c r="Z63" s="88"/>
    </row>
    <row r="64" ht="18.0" customHeight="1">
      <c r="A64" s="89" t="s">
        <v>84</v>
      </c>
      <c r="B64" s="27"/>
      <c r="C64" s="27"/>
      <c r="D64" s="27"/>
      <c r="E64" s="27"/>
      <c r="F64" s="27"/>
      <c r="G64" s="80" t="s">
        <v>38</v>
      </c>
      <c r="H64" s="90" t="s">
        <v>36</v>
      </c>
      <c r="I64" s="82">
        <v>12.0</v>
      </c>
      <c r="J64" s="83">
        <v>2.0</v>
      </c>
      <c r="K64" s="80" t="str">
        <f t="shared" si="11"/>
        <v>EEA</v>
      </c>
      <c r="L64" s="84" t="str">
        <f t="shared" si="12"/>
        <v>A</v>
      </c>
      <c r="M64" s="91" t="str">
        <f t="shared" si="13"/>
        <v>Média</v>
      </c>
      <c r="N64" s="92" t="str">
        <f t="shared" si="14"/>
        <v>4</v>
      </c>
      <c r="O64" s="93" t="str">
        <f>IF(H64="I",N64*Contagem!$U$11,IF(H64="E",N64*Contagem!$U$13,IF(H64="A",N64*Contagem!$U$12,IF(H64="T",N64*Contagem!$U$14,""))))</f>
        <v>4.00</v>
      </c>
      <c r="P64" s="58"/>
      <c r="Q64" s="59"/>
      <c r="R64" s="59"/>
      <c r="S64" s="59"/>
      <c r="T64" s="59"/>
      <c r="U64" s="88"/>
      <c r="V64" s="88"/>
      <c r="W64" s="88"/>
      <c r="X64" s="88"/>
      <c r="Y64" s="88"/>
      <c r="Z64" s="88"/>
    </row>
    <row r="65" ht="18.0" customHeight="1">
      <c r="A65" s="89" t="s">
        <v>85</v>
      </c>
      <c r="B65" s="27"/>
      <c r="C65" s="27"/>
      <c r="D65" s="27"/>
      <c r="E65" s="27"/>
      <c r="F65" s="27"/>
      <c r="G65" s="80" t="s">
        <v>38</v>
      </c>
      <c r="H65" s="90" t="s">
        <v>36</v>
      </c>
      <c r="I65" s="82">
        <v>3.0</v>
      </c>
      <c r="J65" s="83">
        <v>2.0</v>
      </c>
      <c r="K65" s="80" t="str">
        <f t="shared" si="11"/>
        <v>EEL</v>
      </c>
      <c r="L65" s="84" t="str">
        <f t="shared" si="12"/>
        <v>L</v>
      </c>
      <c r="M65" s="91" t="str">
        <f t="shared" si="13"/>
        <v>Baixa</v>
      </c>
      <c r="N65" s="92" t="str">
        <f t="shared" si="14"/>
        <v>3</v>
      </c>
      <c r="O65" s="93" t="str">
        <f>IF(H65="I",N65*Contagem!$U$11,IF(H65="E",N65*Contagem!$U$13,IF(H65="A",N65*Contagem!$U$12,IF(H65="T",N65*Contagem!$U$14,""))))</f>
        <v>3.00</v>
      </c>
      <c r="P65" s="58"/>
      <c r="Q65" s="59"/>
      <c r="R65" s="59"/>
      <c r="S65" s="59"/>
      <c r="T65" s="59"/>
      <c r="U65" s="88"/>
      <c r="V65" s="88"/>
      <c r="W65" s="88"/>
      <c r="X65" s="88"/>
      <c r="Y65" s="88"/>
      <c r="Z65" s="88"/>
    </row>
    <row r="66" ht="18.0" customHeight="1">
      <c r="A66" s="89" t="s">
        <v>86</v>
      </c>
      <c r="B66" s="27"/>
      <c r="C66" s="27"/>
      <c r="D66" s="27"/>
      <c r="E66" s="27"/>
      <c r="F66" s="27"/>
      <c r="G66" s="80" t="s">
        <v>38</v>
      </c>
      <c r="H66" s="90" t="s">
        <v>36</v>
      </c>
      <c r="I66" s="82">
        <v>3.0</v>
      </c>
      <c r="J66" s="83">
        <v>2.0</v>
      </c>
      <c r="K66" s="80" t="str">
        <f t="shared" si="11"/>
        <v>EEL</v>
      </c>
      <c r="L66" s="84" t="str">
        <f t="shared" si="12"/>
        <v>L</v>
      </c>
      <c r="M66" s="91" t="str">
        <f t="shared" si="13"/>
        <v>Baixa</v>
      </c>
      <c r="N66" s="92" t="str">
        <f t="shared" si="14"/>
        <v>3</v>
      </c>
      <c r="O66" s="93" t="str">
        <f>IF(H66="I",N66*Contagem!$U$11,IF(H66="E",N66*Contagem!$U$13,IF(H66="A",N66*Contagem!$U$12,IF(H66="T",N66*Contagem!$U$14,""))))</f>
        <v>3.00</v>
      </c>
      <c r="P66" s="58"/>
      <c r="Q66" s="59"/>
      <c r="R66" s="59"/>
      <c r="S66" s="59"/>
      <c r="T66" s="59"/>
      <c r="U66" s="88"/>
      <c r="V66" s="88"/>
      <c r="W66" s="88"/>
      <c r="X66" s="88"/>
      <c r="Y66" s="88"/>
      <c r="Z66" s="88"/>
    </row>
    <row r="67" ht="18.0" customHeight="1">
      <c r="A67" s="89" t="s">
        <v>87</v>
      </c>
      <c r="B67" s="27"/>
      <c r="C67" s="27"/>
      <c r="D67" s="27"/>
      <c r="E67" s="27"/>
      <c r="F67" s="27"/>
      <c r="G67" s="80" t="s">
        <v>43</v>
      </c>
      <c r="H67" s="90" t="s">
        <v>36</v>
      </c>
      <c r="I67" s="82">
        <v>6.0</v>
      </c>
      <c r="J67" s="83">
        <v>2.0</v>
      </c>
      <c r="K67" s="80" t="str">
        <f t="shared" si="11"/>
        <v>CEA</v>
      </c>
      <c r="L67" s="84" t="str">
        <f t="shared" si="12"/>
        <v>A</v>
      </c>
      <c r="M67" s="91" t="str">
        <f t="shared" si="13"/>
        <v>Média</v>
      </c>
      <c r="N67" s="92" t="str">
        <f t="shared" si="14"/>
        <v>4</v>
      </c>
      <c r="O67" s="93" t="str">
        <f>IF(H67="I",N67*Contagem!$U$11,IF(H67="E",N67*Contagem!$U$13,IF(H67="A",N67*Contagem!$U$12,IF(H67="T",N67*Contagem!$U$14,""))))</f>
        <v>4.00</v>
      </c>
      <c r="P67" s="58"/>
      <c r="Q67" s="59"/>
      <c r="R67" s="59"/>
      <c r="S67" s="59"/>
      <c r="T67" s="59"/>
      <c r="U67" s="88"/>
      <c r="V67" s="88"/>
      <c r="W67" s="88"/>
      <c r="X67" s="88"/>
      <c r="Y67" s="88"/>
      <c r="Z67" s="88"/>
    </row>
    <row r="68" ht="18.0" customHeight="1">
      <c r="A68" s="94" t="s">
        <v>88</v>
      </c>
      <c r="G68" s="80" t="s">
        <v>43</v>
      </c>
      <c r="H68" s="90" t="s">
        <v>36</v>
      </c>
      <c r="I68" s="82">
        <v>20.0</v>
      </c>
      <c r="J68" s="83">
        <v>2.0</v>
      </c>
      <c r="K68" s="80" t="str">
        <f t="shared" si="11"/>
        <v>CEH</v>
      </c>
      <c r="L68" s="84" t="str">
        <f t="shared" si="12"/>
        <v>H</v>
      </c>
      <c r="M68" s="91" t="str">
        <f t="shared" si="13"/>
        <v>Alta</v>
      </c>
      <c r="N68" s="92" t="str">
        <f t="shared" si="14"/>
        <v>6</v>
      </c>
      <c r="O68" s="93" t="str">
        <f>IF(H68="I",N68*Contagem!$U$11,IF(H68="E",N68*Contagem!$U$13,IF(H68="A",N68*Contagem!$U$12,IF(H68="T",N68*Contagem!$U$14,""))))</f>
        <v>6.00</v>
      </c>
      <c r="P68" s="58"/>
      <c r="Q68" s="59"/>
      <c r="R68" s="59"/>
      <c r="S68" s="59"/>
      <c r="T68" s="59"/>
      <c r="U68" s="88"/>
      <c r="V68" s="88"/>
      <c r="W68" s="88"/>
      <c r="X68" s="88"/>
      <c r="Y68" s="88"/>
      <c r="Z68" s="88"/>
    </row>
    <row r="69" ht="18.0" customHeight="1">
      <c r="A69" s="73" t="s">
        <v>89</v>
      </c>
      <c r="G69" s="61" t="s">
        <v>43</v>
      </c>
      <c r="H69" s="51" t="s">
        <v>36</v>
      </c>
      <c r="I69" s="62"/>
      <c r="J69" s="62"/>
      <c r="K69" s="63" t="str">
        <f t="shared" si="11"/>
        <v>CEA</v>
      </c>
      <c r="L69" s="64" t="str">
        <f>IF(OR(ISBLANK(I69),ISBLANK(J69)),IF(OR(G69="ALI",G69="AIE"),"L",IF(ISBLANK(G69),"","A")),IF(G69="EE",IF(J69&gt;=3,IF(I69&gt;=5,"H","A"),IF(J69&gt;=2,IF(I69&gt;=16,"H",IF(I69&lt;=4,"L","A")),IF(I69&lt;=15,"L","A"))),IF(OR(G69="SE",G69="CE"),IF(J69&gt;=4,IF(I69&gt;=6,"H","A"),IF(J69&gt;=2,IF(I69&gt;=20,"H",IF(I69&lt;=5,"L","A")),IF(I69&lt;=19,"L","A"))),IF(OR(G69="ALI",G69="AIE"),IF(J69&gt;=6,IF(I69&gt;=20,"H","A"),IF(J69&gt;=2,IF(I69&gt;=51,"H",IF(I69&lt;=19,"L","A")),IF(I69&lt;=50,"L","A")))))))</f>
        <v>A</v>
      </c>
      <c r="M69" s="65" t="str">
        <f t="shared" si="13"/>
        <v>Média</v>
      </c>
      <c r="N69" s="66" t="str">
        <f>IF(ISBLANK(G69),"",IF(G69="ALI",IF(L69="L",7,IF(L69="A",10,15)),IF(G69="AIE",IF(L69="L",5,IF(L69="A",7,10)),IF(G69="SE",IF(L69="L",4,IF(L69="A",5,7)),IF(OR(G69="EE",G69="CE"),IF(L69="L",3,IF(L69="A",4,6)))))))</f>
        <v>4</v>
      </c>
      <c r="O69" s="67" t="str">
        <f>IF(H69="I",N69*Contagem!$U$11,IF(H69="E",N69*Contagem!$U$13,IF(H69="A",N69*Contagem!$U$12,IF(H69="T",N69*Contagem!$U$14,""))))</f>
        <v>4.00</v>
      </c>
      <c r="P69" s="58"/>
      <c r="Q69" s="59"/>
      <c r="R69" s="59"/>
      <c r="S69" s="59"/>
      <c r="T69" s="59"/>
      <c r="U69" s="3"/>
      <c r="V69" s="3"/>
      <c r="W69" s="3"/>
      <c r="X69" s="3"/>
      <c r="Y69" s="3"/>
      <c r="Z69" s="3"/>
    </row>
    <row r="70" ht="18.0" customHeight="1">
      <c r="A70" s="70"/>
      <c r="B70" s="70"/>
      <c r="C70" s="70"/>
      <c r="D70" s="70"/>
      <c r="E70" s="70"/>
      <c r="F70" s="70"/>
      <c r="G70" s="69"/>
      <c r="H70" s="101"/>
      <c r="I70" s="62"/>
      <c r="J70" s="62"/>
      <c r="K70" s="62"/>
      <c r="L70" s="70"/>
      <c r="M70" s="71"/>
      <c r="N70" s="71"/>
      <c r="O70" s="102"/>
      <c r="P70" s="58"/>
      <c r="Q70" s="58"/>
      <c r="R70" s="58"/>
      <c r="S70" s="58"/>
      <c r="T70" s="58"/>
      <c r="U70" s="3"/>
      <c r="V70" s="3"/>
      <c r="W70" s="3"/>
      <c r="X70" s="3"/>
      <c r="Y70" s="3"/>
      <c r="Z70" s="3"/>
    </row>
    <row r="71" ht="18.0" customHeight="1">
      <c r="A71" s="72" t="s">
        <v>90</v>
      </c>
      <c r="B71" s="27"/>
      <c r="C71" s="27"/>
      <c r="D71" s="27"/>
      <c r="E71" s="27"/>
      <c r="F71" s="27"/>
      <c r="G71" s="61" t="s">
        <v>35</v>
      </c>
      <c r="H71" s="51" t="s">
        <v>36</v>
      </c>
      <c r="I71" s="62">
        <v>8.0</v>
      </c>
      <c r="J71" s="62">
        <v>2.0</v>
      </c>
      <c r="K71" s="63" t="str">
        <f t="shared" ref="K71:K78" si="15">CONCATENATE(G71,L71)</f>
        <v>ALIL</v>
      </c>
      <c r="L71" s="64" t="str">
        <f t="shared" ref="L71:L78" si="16">IF(OR(ISBLANK(I71),ISBLANK(J71)),IF(OR(G71="ALI",G71="AIE"),"L",IF(ISBLANK(G71),"","A")),IF(G71="EE",IF(J71&gt;=3,IF(I71&gt;=5,"H","A"),IF(J71&gt;=2,IF(I71&gt;=16,"H",IF(I71&lt;=4,"L","A")),IF(I71&lt;=15,"L","A"))),IF(OR(G71="SE",G71="CE"),IF(J71&gt;=4,IF(I71&gt;=6,"H","A"),IF(J71&gt;=2,IF(I71&gt;=20,"H",IF(I71&lt;=5,"L","A")),IF(I71&lt;=19,"L","A"))),IF(OR(G71="ALI",G71="AIE"),IF(J71&gt;=6,IF(I71&gt;=20,"H","A"),IF(J71&gt;=2,IF(I71&gt;=51,"H",IF(I71&lt;=19,"L","A")),IF(I71&lt;=50,"L","A")))))))</f>
        <v>L</v>
      </c>
      <c r="M71" s="65" t="str">
        <f t="shared" ref="M71:M78" si="17">IF(L71="L","Baixa",IF(L71="A","Média",IF(L71="","","Alta")))</f>
        <v>Baixa</v>
      </c>
      <c r="N71" s="66" t="str">
        <f t="shared" ref="N71:N78" si="18">IF(ISBLANK(G71),"",IF(G71="ALI",IF(L71="L",7,IF(L71="A",10,15)),IF(G71="AIE",IF(L71="L",5,IF(L71="A",7,10)),IF(G71="SE",IF(L71="L",4,IF(L71="A",5,7)),IF(OR(G71="EE",G71="CE"),IF(L71="L",3,IF(L71="A",4,6)))))))</f>
        <v>7</v>
      </c>
      <c r="O71" s="67" t="str">
        <f>IF(H71="I",N71*Contagem!$U$11,IF(H71="E",N71*Contagem!$U$13,IF(H71="A",N71*Contagem!$U$12,IF(H71="T",N71*Contagem!$U$14,""))))</f>
        <v>7.00</v>
      </c>
      <c r="P71" s="58"/>
      <c r="Q71" s="59"/>
      <c r="R71" s="59"/>
      <c r="S71" s="59"/>
      <c r="T71" s="59"/>
      <c r="U71" s="3"/>
      <c r="V71" s="3"/>
      <c r="W71" s="3"/>
      <c r="X71" s="3"/>
      <c r="Y71" s="3"/>
      <c r="Z71" s="3"/>
    </row>
    <row r="72" ht="18.0" customHeight="1">
      <c r="A72" s="60" t="s">
        <v>91</v>
      </c>
      <c r="B72" s="27"/>
      <c r="C72" s="27"/>
      <c r="D72" s="27"/>
      <c r="E72" s="27"/>
      <c r="F72" s="27"/>
      <c r="G72" s="61" t="s">
        <v>38</v>
      </c>
      <c r="H72" s="51" t="s">
        <v>36</v>
      </c>
      <c r="I72" s="62">
        <v>8.0</v>
      </c>
      <c r="J72" s="62">
        <v>2.0</v>
      </c>
      <c r="K72" s="63" t="str">
        <f t="shared" si="15"/>
        <v>EEA</v>
      </c>
      <c r="L72" s="64" t="str">
        <f t="shared" si="16"/>
        <v>A</v>
      </c>
      <c r="M72" s="65" t="str">
        <f t="shared" si="17"/>
        <v>Média</v>
      </c>
      <c r="N72" s="66" t="str">
        <f t="shared" si="18"/>
        <v>4</v>
      </c>
      <c r="O72" s="67" t="str">
        <f>IF(H72="I",N72*Contagem!$U$11,IF(H72="E",N72*Contagem!$U$13,IF(H72="A",N72*Contagem!$U$12,IF(H72="T",N72*Contagem!$U$14,""))))</f>
        <v>4.00</v>
      </c>
      <c r="P72" s="58"/>
      <c r="Q72" s="59"/>
      <c r="R72" s="59"/>
      <c r="S72" s="59"/>
      <c r="T72" s="59"/>
      <c r="U72" s="3"/>
      <c r="V72" s="3"/>
      <c r="W72" s="3"/>
      <c r="X72" s="3"/>
      <c r="Y72" s="3"/>
      <c r="Z72" s="3"/>
    </row>
    <row r="73" ht="18.0" customHeight="1">
      <c r="A73" s="60" t="s">
        <v>92</v>
      </c>
      <c r="B73" s="27"/>
      <c r="C73" s="27"/>
      <c r="D73" s="27"/>
      <c r="E73" s="27"/>
      <c r="F73" s="27"/>
      <c r="G73" s="61" t="s">
        <v>38</v>
      </c>
      <c r="H73" s="51" t="s">
        <v>36</v>
      </c>
      <c r="I73" s="62">
        <v>8.0</v>
      </c>
      <c r="J73" s="62">
        <v>2.0</v>
      </c>
      <c r="K73" s="63" t="str">
        <f t="shared" si="15"/>
        <v>EEA</v>
      </c>
      <c r="L73" s="64" t="str">
        <f t="shared" si="16"/>
        <v>A</v>
      </c>
      <c r="M73" s="65" t="str">
        <f t="shared" si="17"/>
        <v>Média</v>
      </c>
      <c r="N73" s="66" t="str">
        <f t="shared" si="18"/>
        <v>4</v>
      </c>
      <c r="O73" s="67" t="str">
        <f>IF(H73="I",N73*Contagem!$U$11,IF(H73="E",N73*Contagem!$U$13,IF(H73="A",N73*Contagem!$U$12,IF(H73="T",N73*Contagem!$U$14,""))))</f>
        <v>4.00</v>
      </c>
      <c r="P73" s="58"/>
      <c r="Q73" s="59"/>
      <c r="R73" s="59"/>
      <c r="S73" s="59"/>
      <c r="T73" s="59"/>
      <c r="U73" s="3"/>
      <c r="V73" s="3"/>
      <c r="W73" s="3"/>
      <c r="X73" s="3"/>
      <c r="Y73" s="3"/>
      <c r="Z73" s="3"/>
    </row>
    <row r="74" ht="18.0" customHeight="1">
      <c r="A74" s="60" t="s">
        <v>93</v>
      </c>
      <c r="B74" s="27"/>
      <c r="C74" s="27"/>
      <c r="D74" s="27"/>
      <c r="E74" s="27"/>
      <c r="F74" s="27"/>
      <c r="G74" s="61" t="s">
        <v>38</v>
      </c>
      <c r="H74" s="51" t="s">
        <v>36</v>
      </c>
      <c r="I74" s="62">
        <v>3.0</v>
      </c>
      <c r="J74" s="62">
        <v>2.0</v>
      </c>
      <c r="K74" s="63" t="str">
        <f t="shared" si="15"/>
        <v>EEL</v>
      </c>
      <c r="L74" s="64" t="str">
        <f t="shared" si="16"/>
        <v>L</v>
      </c>
      <c r="M74" s="65" t="str">
        <f t="shared" si="17"/>
        <v>Baixa</v>
      </c>
      <c r="N74" s="66" t="str">
        <f t="shared" si="18"/>
        <v>3</v>
      </c>
      <c r="O74" s="67" t="str">
        <f>IF(H74="I",N74*Contagem!$U$11,IF(H74="E",N74*Contagem!$U$13,IF(H74="A",N74*Contagem!$U$12,IF(H74="T",N74*Contagem!$U$14,""))))</f>
        <v>3.00</v>
      </c>
      <c r="P74" s="58"/>
      <c r="Q74" s="59"/>
      <c r="R74" s="59"/>
      <c r="S74" s="59"/>
      <c r="T74" s="59"/>
      <c r="U74" s="3"/>
      <c r="V74" s="3"/>
      <c r="W74" s="3"/>
      <c r="X74" s="3"/>
      <c r="Y74" s="3"/>
      <c r="Z74" s="3"/>
    </row>
    <row r="75" ht="18.0" customHeight="1">
      <c r="A75" s="60" t="s">
        <v>94</v>
      </c>
      <c r="B75" s="27"/>
      <c r="C75" s="27"/>
      <c r="D75" s="27"/>
      <c r="E75" s="27"/>
      <c r="F75" s="27"/>
      <c r="G75" s="61" t="s">
        <v>38</v>
      </c>
      <c r="H75" s="51" t="s">
        <v>36</v>
      </c>
      <c r="I75" s="62">
        <v>3.0</v>
      </c>
      <c r="J75" s="62">
        <v>2.0</v>
      </c>
      <c r="K75" s="63" t="str">
        <f t="shared" si="15"/>
        <v>EEL</v>
      </c>
      <c r="L75" s="64" t="str">
        <f t="shared" si="16"/>
        <v>L</v>
      </c>
      <c r="M75" s="65" t="str">
        <f t="shared" si="17"/>
        <v>Baixa</v>
      </c>
      <c r="N75" s="66" t="str">
        <f t="shared" si="18"/>
        <v>3</v>
      </c>
      <c r="O75" s="67" t="str">
        <f>IF(H75="I",N75*Contagem!$U$11,IF(H75="E",N75*Contagem!$U$13,IF(H75="A",N75*Contagem!$U$12,IF(H75="T",N75*Contagem!$U$14,""))))</f>
        <v>3.00</v>
      </c>
      <c r="P75" s="58"/>
      <c r="Q75" s="59"/>
      <c r="R75" s="59"/>
      <c r="S75" s="59"/>
      <c r="T75" s="59"/>
      <c r="U75" s="3"/>
      <c r="V75" s="3"/>
      <c r="W75" s="3"/>
      <c r="X75" s="3"/>
      <c r="Y75" s="3"/>
      <c r="Z75" s="3"/>
    </row>
    <row r="76" ht="18.0" customHeight="1">
      <c r="A76" s="60" t="s">
        <v>95</v>
      </c>
      <c r="B76" s="27"/>
      <c r="C76" s="27"/>
      <c r="D76" s="27"/>
      <c r="E76" s="27"/>
      <c r="F76" s="27"/>
      <c r="G76" s="61" t="s">
        <v>43</v>
      </c>
      <c r="H76" s="51" t="s">
        <v>36</v>
      </c>
      <c r="I76" s="62">
        <v>6.0</v>
      </c>
      <c r="J76" s="62">
        <v>2.0</v>
      </c>
      <c r="K76" s="63" t="str">
        <f t="shared" si="15"/>
        <v>CEA</v>
      </c>
      <c r="L76" s="64" t="str">
        <f t="shared" si="16"/>
        <v>A</v>
      </c>
      <c r="M76" s="65" t="str">
        <f t="shared" si="17"/>
        <v>Média</v>
      </c>
      <c r="N76" s="66" t="str">
        <f t="shared" si="18"/>
        <v>4</v>
      </c>
      <c r="O76" s="67" t="str">
        <f>IF(H76="I",N76*Contagem!$U$11,IF(H76="E",N76*Contagem!$U$13,IF(H76="A",N76*Contagem!$U$12,IF(H76="T",N76*Contagem!$U$14,""))))</f>
        <v>4.00</v>
      </c>
      <c r="P76" s="58"/>
      <c r="Q76" s="59"/>
      <c r="R76" s="59"/>
      <c r="S76" s="59"/>
      <c r="T76" s="59"/>
      <c r="U76" s="3"/>
      <c r="V76" s="3"/>
      <c r="W76" s="3"/>
      <c r="X76" s="3"/>
      <c r="Y76" s="3"/>
      <c r="Z76" s="3"/>
    </row>
    <row r="77" ht="18.0" customHeight="1">
      <c r="A77" s="73" t="s">
        <v>96</v>
      </c>
      <c r="G77" s="61" t="s">
        <v>43</v>
      </c>
      <c r="H77" s="51" t="s">
        <v>36</v>
      </c>
      <c r="I77" s="62">
        <v>14.0</v>
      </c>
      <c r="J77" s="62">
        <v>2.0</v>
      </c>
      <c r="K77" s="63" t="str">
        <f t="shared" si="15"/>
        <v>CEA</v>
      </c>
      <c r="L77" s="64" t="str">
        <f t="shared" si="16"/>
        <v>A</v>
      </c>
      <c r="M77" s="65" t="str">
        <f t="shared" si="17"/>
        <v>Média</v>
      </c>
      <c r="N77" s="66" t="str">
        <f t="shared" si="18"/>
        <v>4</v>
      </c>
      <c r="O77" s="67" t="str">
        <f>IF(H77="I",N77*Contagem!$U$11,IF(H77="E",N77*Contagem!$U$13,IF(H77="A",N77*Contagem!$U$12,IF(H77="T",N77*Contagem!$U$14,""))))</f>
        <v>4.00</v>
      </c>
      <c r="P77" s="58"/>
      <c r="Q77" s="59"/>
      <c r="R77" s="59"/>
      <c r="S77" s="59"/>
      <c r="T77" s="59"/>
      <c r="U77" s="3"/>
      <c r="V77" s="3"/>
      <c r="W77" s="3"/>
      <c r="X77" s="3"/>
      <c r="Y77" s="3"/>
      <c r="Z77" s="3"/>
    </row>
    <row r="78" ht="18.0" customHeight="1">
      <c r="A78" s="73" t="s">
        <v>97</v>
      </c>
      <c r="G78" s="61" t="s">
        <v>43</v>
      </c>
      <c r="H78" s="51" t="s">
        <v>36</v>
      </c>
      <c r="I78" s="62"/>
      <c r="J78" s="62"/>
      <c r="K78" s="63" t="str">
        <f t="shared" si="15"/>
        <v>CEA</v>
      </c>
      <c r="L78" s="64" t="str">
        <f t="shared" si="16"/>
        <v>A</v>
      </c>
      <c r="M78" s="65" t="str">
        <f t="shared" si="17"/>
        <v>Média</v>
      </c>
      <c r="N78" s="66" t="str">
        <f t="shared" si="18"/>
        <v>4</v>
      </c>
      <c r="O78" s="67" t="str">
        <f>IF(H78="I",N78*Contagem!$U$11,IF(H78="E",N78*Contagem!$U$13,IF(H78="A",N78*Contagem!$U$12,IF(H78="T",N78*Contagem!$U$14,""))))</f>
        <v>4.00</v>
      </c>
      <c r="P78" s="58"/>
      <c r="Q78" s="59"/>
      <c r="R78" s="59"/>
      <c r="S78" s="59"/>
      <c r="T78" s="59"/>
      <c r="U78" s="3"/>
      <c r="V78" s="3"/>
      <c r="W78" s="3"/>
      <c r="X78" s="3"/>
      <c r="Y78" s="3"/>
      <c r="Z78" s="3"/>
    </row>
    <row r="79" ht="18.0" customHeight="1">
      <c r="A79" s="101"/>
      <c r="B79" s="101"/>
      <c r="C79" s="101"/>
      <c r="D79" s="101"/>
      <c r="E79" s="101"/>
      <c r="F79" s="103"/>
      <c r="G79" s="69"/>
      <c r="H79" s="104"/>
      <c r="I79" s="62"/>
      <c r="J79" s="62"/>
      <c r="K79" s="62"/>
      <c r="L79" s="70"/>
      <c r="M79" s="71"/>
      <c r="N79" s="71"/>
      <c r="O79" s="102"/>
      <c r="P79" s="58"/>
      <c r="Q79" s="59"/>
      <c r="R79" s="59"/>
      <c r="S79" s="59"/>
      <c r="T79" s="59"/>
      <c r="U79" s="3"/>
      <c r="V79" s="3"/>
      <c r="W79" s="3"/>
      <c r="X79" s="3"/>
      <c r="Y79" s="3"/>
      <c r="Z79" s="3"/>
    </row>
    <row r="80" ht="18.0" customHeight="1">
      <c r="A80" s="101"/>
      <c r="B80" s="101"/>
      <c r="C80" s="101"/>
      <c r="D80" s="101"/>
      <c r="E80" s="101"/>
      <c r="F80" s="103"/>
      <c r="G80" s="69"/>
      <c r="H80" s="104"/>
      <c r="I80" s="62"/>
      <c r="J80" s="62"/>
      <c r="K80" s="62"/>
      <c r="L80" s="70"/>
      <c r="M80" s="71"/>
      <c r="N80" s="71"/>
      <c r="O80" s="102"/>
      <c r="P80" s="58"/>
      <c r="Q80" s="59"/>
      <c r="R80" s="59"/>
      <c r="S80" s="59"/>
      <c r="T80" s="59"/>
      <c r="U80" s="3"/>
      <c r="V80" s="3"/>
      <c r="W80" s="3"/>
      <c r="X80" s="3"/>
      <c r="Y80" s="3"/>
      <c r="Z80" s="3"/>
    </row>
    <row r="81" ht="18.0" customHeight="1">
      <c r="A81" s="72" t="s">
        <v>98</v>
      </c>
      <c r="B81" s="27"/>
      <c r="C81" s="27"/>
      <c r="D81" s="27"/>
      <c r="E81" s="27"/>
      <c r="F81" s="27"/>
      <c r="G81" s="61" t="s">
        <v>35</v>
      </c>
      <c r="H81" s="51" t="s">
        <v>36</v>
      </c>
      <c r="I81" s="62"/>
      <c r="J81" s="62"/>
      <c r="K81" s="63" t="str">
        <f t="shared" ref="K81:K119" si="19">CONCATENATE(G81,L81)</f>
        <v>ALIL</v>
      </c>
      <c r="L81" s="64" t="str">
        <f t="shared" ref="L81:L119" si="20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65" t="str">
        <f t="shared" ref="M81:M119" si="21">IF(L81="L","Baixa",IF(L81="A","Média",IF(L81="","","Alta")))</f>
        <v>Baixa</v>
      </c>
      <c r="N81" s="66" t="str">
        <f t="shared" ref="N81:N119" si="22">IF(ISBLANK(G81),"",IF(G81="ALI",IF(L81="L",7,IF(L81="A",10,15)),IF(G81="AIE",IF(L81="L",5,IF(L81="A",7,10)),IF(G81="SE",IF(L81="L",4,IF(L81="A",5,7)),IF(OR(G81="EE",G81="CE"),IF(L81="L",3,IF(L81="A",4,6)))))))</f>
        <v>7</v>
      </c>
      <c r="O81" s="67" t="str">
        <f>IF(H81="I",N81*Contagem!$U$11,IF(H81="E",N81*Contagem!$U$13,IF(H81="A",N81*Contagem!$U$12,IF(H81="T",N81*Contagem!$U$14,""))))</f>
        <v>7.00</v>
      </c>
      <c r="P81" s="58"/>
      <c r="Q81" s="59"/>
      <c r="R81" s="59"/>
      <c r="S81" s="59"/>
      <c r="T81" s="59"/>
      <c r="U81" s="3"/>
      <c r="V81" s="3"/>
      <c r="W81" s="3"/>
      <c r="X81" s="3"/>
      <c r="Y81" s="3"/>
      <c r="Z81" s="3"/>
    </row>
    <row r="82" ht="18.0" customHeight="1">
      <c r="A82" s="60" t="s">
        <v>99</v>
      </c>
      <c r="B82" s="27"/>
      <c r="C82" s="27"/>
      <c r="D82" s="27"/>
      <c r="E82" s="27"/>
      <c r="F82" s="27"/>
      <c r="G82" s="61" t="s">
        <v>38</v>
      </c>
      <c r="H82" s="51" t="s">
        <v>36</v>
      </c>
      <c r="I82" s="62"/>
      <c r="J82" s="62"/>
      <c r="K82" s="63" t="str">
        <f t="shared" si="19"/>
        <v>EEA</v>
      </c>
      <c r="L82" s="64" t="str">
        <f t="shared" si="20"/>
        <v>A</v>
      </c>
      <c r="M82" s="65" t="str">
        <f t="shared" si="21"/>
        <v>Média</v>
      </c>
      <c r="N82" s="66" t="str">
        <f t="shared" si="22"/>
        <v>4</v>
      </c>
      <c r="O82" s="67" t="str">
        <f>IF(H82="I",N82*Contagem!$U$11,IF(H82="E",N82*Contagem!$U$13,IF(H82="A",N82*Contagem!$U$12,IF(H82="T",N82*Contagem!$U$14,""))))</f>
        <v>4.00</v>
      </c>
      <c r="P82" s="58"/>
      <c r="Q82" s="59"/>
      <c r="R82" s="59"/>
      <c r="S82" s="59"/>
      <c r="T82" s="59"/>
      <c r="U82" s="3"/>
      <c r="V82" s="3"/>
      <c r="W82" s="3"/>
      <c r="X82" s="3"/>
      <c r="Y82" s="3"/>
      <c r="Z82" s="3"/>
    </row>
    <row r="83" ht="18.0" customHeight="1">
      <c r="A83" s="60" t="s">
        <v>100</v>
      </c>
      <c r="B83" s="27"/>
      <c r="C83" s="27"/>
      <c r="D83" s="27"/>
      <c r="E83" s="27"/>
      <c r="F83" s="27"/>
      <c r="G83" s="61" t="s">
        <v>38</v>
      </c>
      <c r="H83" s="51" t="s">
        <v>36</v>
      </c>
      <c r="I83" s="62"/>
      <c r="J83" s="62"/>
      <c r="K83" s="63" t="str">
        <f t="shared" si="19"/>
        <v>EEA</v>
      </c>
      <c r="L83" s="64" t="str">
        <f t="shared" si="20"/>
        <v>A</v>
      </c>
      <c r="M83" s="65" t="str">
        <f t="shared" si="21"/>
        <v>Média</v>
      </c>
      <c r="N83" s="66" t="str">
        <f t="shared" si="22"/>
        <v>4</v>
      </c>
      <c r="O83" s="67" t="str">
        <f>IF(H83="I",N83*Contagem!$U$11,IF(H83="E",N83*Contagem!$U$13,IF(H83="A",N83*Contagem!$U$12,IF(H83="T",N83*Contagem!$U$14,""))))</f>
        <v>4.00</v>
      </c>
      <c r="P83" s="58"/>
      <c r="Q83" s="59"/>
      <c r="R83" s="59"/>
      <c r="S83" s="59"/>
      <c r="T83" s="59"/>
      <c r="U83" s="3"/>
      <c r="V83" s="3"/>
      <c r="W83" s="3"/>
      <c r="X83" s="3"/>
      <c r="Y83" s="3"/>
      <c r="Z83" s="3"/>
    </row>
    <row r="84" ht="18.0" customHeight="1">
      <c r="A84" s="60" t="s">
        <v>101</v>
      </c>
      <c r="B84" s="27"/>
      <c r="C84" s="27"/>
      <c r="D84" s="27"/>
      <c r="E84" s="27"/>
      <c r="F84" s="27"/>
      <c r="G84" s="61" t="s">
        <v>38</v>
      </c>
      <c r="H84" s="51" t="s">
        <v>36</v>
      </c>
      <c r="I84" s="62"/>
      <c r="J84" s="62"/>
      <c r="K84" s="63" t="str">
        <f t="shared" si="19"/>
        <v>EEA</v>
      </c>
      <c r="L84" s="64" t="str">
        <f t="shared" si="20"/>
        <v>A</v>
      </c>
      <c r="M84" s="65" t="str">
        <f t="shared" si="21"/>
        <v>Média</v>
      </c>
      <c r="N84" s="66" t="str">
        <f t="shared" si="22"/>
        <v>4</v>
      </c>
      <c r="O84" s="67" t="str">
        <f>IF(H84="I",N84*Contagem!$U$11,IF(H84="E",N84*Contagem!$U$13,IF(H84="A",N84*Contagem!$U$12,IF(H84="T",N84*Contagem!$U$14,""))))</f>
        <v>4.00</v>
      </c>
      <c r="P84" s="58"/>
      <c r="Q84" s="59"/>
      <c r="R84" s="59"/>
      <c r="S84" s="59"/>
      <c r="T84" s="59"/>
      <c r="U84" s="3"/>
      <c r="V84" s="3"/>
      <c r="W84" s="3"/>
      <c r="X84" s="3"/>
      <c r="Y84" s="3"/>
      <c r="Z84" s="3"/>
    </row>
    <row r="85" ht="18.0" customHeight="1">
      <c r="A85" s="60" t="s">
        <v>102</v>
      </c>
      <c r="B85" s="27"/>
      <c r="C85" s="27"/>
      <c r="D85" s="27"/>
      <c r="E85" s="27"/>
      <c r="F85" s="27"/>
      <c r="G85" s="61" t="s">
        <v>38</v>
      </c>
      <c r="H85" s="51" t="s">
        <v>36</v>
      </c>
      <c r="I85" s="62"/>
      <c r="J85" s="62"/>
      <c r="K85" s="63" t="str">
        <f t="shared" si="19"/>
        <v>EEA</v>
      </c>
      <c r="L85" s="64" t="str">
        <f t="shared" si="20"/>
        <v>A</v>
      </c>
      <c r="M85" s="65" t="str">
        <f t="shared" si="21"/>
        <v>Média</v>
      </c>
      <c r="N85" s="66" t="str">
        <f t="shared" si="22"/>
        <v>4</v>
      </c>
      <c r="O85" s="67" t="str">
        <f>IF(H85="I",N85*Contagem!$U$11,IF(H85="E",N85*Contagem!$U$13,IF(H85="A",N85*Contagem!$U$12,IF(H85="T",N85*Contagem!$U$14,""))))</f>
        <v>4.00</v>
      </c>
      <c r="P85" s="58"/>
      <c r="Q85" s="59"/>
      <c r="R85" s="59"/>
      <c r="S85" s="59"/>
      <c r="T85" s="59"/>
      <c r="U85" s="3"/>
      <c r="V85" s="3"/>
      <c r="W85" s="3"/>
      <c r="X85" s="3"/>
      <c r="Y85" s="3"/>
      <c r="Z85" s="3"/>
    </row>
    <row r="86" ht="18.0" customHeight="1">
      <c r="A86" s="60" t="s">
        <v>103</v>
      </c>
      <c r="B86" s="27"/>
      <c r="C86" s="27"/>
      <c r="D86" s="27"/>
      <c r="E86" s="27"/>
      <c r="F86" s="27"/>
      <c r="G86" s="61" t="s">
        <v>43</v>
      </c>
      <c r="H86" s="51" t="s">
        <v>36</v>
      </c>
      <c r="I86" s="62"/>
      <c r="J86" s="62"/>
      <c r="K86" s="63" t="str">
        <f t="shared" si="19"/>
        <v>CEA</v>
      </c>
      <c r="L86" s="64" t="str">
        <f t="shared" si="20"/>
        <v>A</v>
      </c>
      <c r="M86" s="65" t="str">
        <f t="shared" si="21"/>
        <v>Média</v>
      </c>
      <c r="N86" s="66" t="str">
        <f t="shared" si="22"/>
        <v>4</v>
      </c>
      <c r="O86" s="67" t="str">
        <f>IF(H86="I",N86*Contagem!$U$11,IF(H86="E",N86*Contagem!$U$13,IF(H86="A",N86*Contagem!$U$12,IF(H86="T",N86*Contagem!$U$14,""))))</f>
        <v>4.00</v>
      </c>
      <c r="P86" s="58"/>
      <c r="Q86" s="59"/>
      <c r="R86" s="59"/>
      <c r="S86" s="59"/>
      <c r="T86" s="59"/>
      <c r="U86" s="3"/>
      <c r="V86" s="3"/>
      <c r="W86" s="3"/>
      <c r="X86" s="3"/>
      <c r="Y86" s="3"/>
      <c r="Z86" s="3"/>
    </row>
    <row r="87" ht="18.0" customHeight="1">
      <c r="A87" s="73" t="s">
        <v>104</v>
      </c>
      <c r="G87" s="61" t="s">
        <v>43</v>
      </c>
      <c r="H87" s="51" t="s">
        <v>36</v>
      </c>
      <c r="I87" s="62"/>
      <c r="J87" s="62"/>
      <c r="K87" s="63" t="str">
        <f t="shared" si="19"/>
        <v>CEA</v>
      </c>
      <c r="L87" s="64" t="str">
        <f t="shared" si="20"/>
        <v>A</v>
      </c>
      <c r="M87" s="65" t="str">
        <f t="shared" si="21"/>
        <v>Média</v>
      </c>
      <c r="N87" s="66" t="str">
        <f t="shared" si="22"/>
        <v>4</v>
      </c>
      <c r="O87" s="67" t="str">
        <f>IF(H87="I",N87*Contagem!$U$11,IF(H87="E",N87*Contagem!$U$13,IF(H87="A",N87*Contagem!$U$12,IF(H87="T",N87*Contagem!$U$14,""))))</f>
        <v>4.00</v>
      </c>
      <c r="P87" s="58"/>
      <c r="Q87" s="59"/>
      <c r="R87" s="59"/>
      <c r="S87" s="59"/>
      <c r="T87" s="59"/>
      <c r="U87" s="3"/>
      <c r="V87" s="3"/>
      <c r="W87" s="3"/>
      <c r="X87" s="3"/>
      <c r="Y87" s="3"/>
      <c r="Z87" s="3"/>
    </row>
    <row r="88" ht="18.0" customHeight="1">
      <c r="A88" s="74"/>
      <c r="B88" s="75"/>
      <c r="C88" s="75"/>
      <c r="D88" s="75"/>
      <c r="E88" s="75"/>
      <c r="F88" s="75"/>
      <c r="G88" s="69"/>
      <c r="H88" s="51" t="s">
        <v>36</v>
      </c>
      <c r="I88" s="62"/>
      <c r="J88" s="62"/>
      <c r="K88" s="62" t="str">
        <f t="shared" si="19"/>
        <v/>
      </c>
      <c r="L88" s="70" t="str">
        <f t="shared" si="20"/>
        <v/>
      </c>
      <c r="M88" s="71" t="str">
        <f t="shared" si="21"/>
        <v/>
      </c>
      <c r="N88" s="71" t="str">
        <f t="shared" si="22"/>
        <v/>
      </c>
      <c r="O88" s="67" t="str">
        <f>IF(H88="I",N88*Contagem!$U$11,IF(H88="E",N88*Contagem!$U$13,IF(H88="A",N88*Contagem!$U$12,IF(H88="T",N88*Contagem!$U$14,""))))</f>
        <v>0.00</v>
      </c>
      <c r="P88" s="58"/>
      <c r="Q88" s="59"/>
      <c r="R88" s="59"/>
      <c r="S88" s="59"/>
      <c r="T88" s="59"/>
      <c r="U88" s="3"/>
      <c r="V88" s="3"/>
      <c r="W88" s="3"/>
      <c r="X88" s="3"/>
      <c r="Y88" s="3"/>
      <c r="Z88" s="3"/>
    </row>
    <row r="89" ht="18.0" customHeight="1">
      <c r="A89" s="72" t="s">
        <v>105</v>
      </c>
      <c r="B89" s="27"/>
      <c r="C89" s="27"/>
      <c r="D89" s="27"/>
      <c r="E89" s="27"/>
      <c r="F89" s="27"/>
      <c r="G89" s="61" t="s">
        <v>35</v>
      </c>
      <c r="H89" s="51" t="s">
        <v>36</v>
      </c>
      <c r="I89" s="62"/>
      <c r="J89" s="62"/>
      <c r="K89" s="63" t="str">
        <f t="shared" si="19"/>
        <v>ALIL</v>
      </c>
      <c r="L89" s="64" t="str">
        <f t="shared" si="20"/>
        <v>L</v>
      </c>
      <c r="M89" s="65" t="str">
        <f t="shared" si="21"/>
        <v>Baixa</v>
      </c>
      <c r="N89" s="66" t="str">
        <f t="shared" si="22"/>
        <v>7</v>
      </c>
      <c r="O89" s="67" t="str">
        <f>IF(H89="I",N89*Contagem!$U$11,IF(H89="E",N89*Contagem!$U$13,IF(H89="A",N89*Contagem!$U$12,IF(H89="T",N89*Contagem!$U$14,""))))</f>
        <v>7.00</v>
      </c>
      <c r="P89" s="58"/>
      <c r="Q89" s="59"/>
      <c r="R89" s="59"/>
      <c r="S89" s="59"/>
      <c r="T89" s="59"/>
      <c r="U89" s="3"/>
      <c r="V89" s="3"/>
      <c r="W89" s="3"/>
      <c r="X89" s="3"/>
      <c r="Y89" s="3"/>
      <c r="Z89" s="3"/>
    </row>
    <row r="90" ht="18.0" customHeight="1">
      <c r="A90" s="60" t="s">
        <v>106</v>
      </c>
      <c r="B90" s="27"/>
      <c r="C90" s="27"/>
      <c r="D90" s="27"/>
      <c r="E90" s="27"/>
      <c r="F90" s="27"/>
      <c r="G90" s="61" t="s">
        <v>38</v>
      </c>
      <c r="H90" s="51" t="s">
        <v>36</v>
      </c>
      <c r="I90" s="62"/>
      <c r="J90" s="62"/>
      <c r="K90" s="63" t="str">
        <f t="shared" si="19"/>
        <v>EEA</v>
      </c>
      <c r="L90" s="64" t="str">
        <f t="shared" si="20"/>
        <v>A</v>
      </c>
      <c r="M90" s="65" t="str">
        <f t="shared" si="21"/>
        <v>Média</v>
      </c>
      <c r="N90" s="66" t="str">
        <f t="shared" si="22"/>
        <v>4</v>
      </c>
      <c r="O90" s="67" t="str">
        <f>IF(H90="I",N90*Contagem!$U$11,IF(H90="E",N90*Contagem!$U$13,IF(H90="A",N90*Contagem!$U$12,IF(H90="T",N90*Contagem!$U$14,""))))</f>
        <v>4.00</v>
      </c>
      <c r="P90" s="58"/>
      <c r="Q90" s="59"/>
      <c r="R90" s="59"/>
      <c r="S90" s="59"/>
      <c r="T90" s="59"/>
      <c r="U90" s="3"/>
      <c r="V90" s="3"/>
      <c r="W90" s="3"/>
      <c r="X90" s="3"/>
      <c r="Y90" s="3"/>
      <c r="Z90" s="3"/>
    </row>
    <row r="91" ht="18.0" customHeight="1">
      <c r="A91" s="60" t="s">
        <v>107</v>
      </c>
      <c r="B91" s="27"/>
      <c r="C91" s="27"/>
      <c r="D91" s="27"/>
      <c r="E91" s="27"/>
      <c r="F91" s="27"/>
      <c r="G91" s="61" t="s">
        <v>38</v>
      </c>
      <c r="H91" s="51" t="s">
        <v>36</v>
      </c>
      <c r="I91" s="62"/>
      <c r="J91" s="62"/>
      <c r="K91" s="63" t="str">
        <f t="shared" si="19"/>
        <v>EEA</v>
      </c>
      <c r="L91" s="64" t="str">
        <f t="shared" si="20"/>
        <v>A</v>
      </c>
      <c r="M91" s="65" t="str">
        <f t="shared" si="21"/>
        <v>Média</v>
      </c>
      <c r="N91" s="66" t="str">
        <f t="shared" si="22"/>
        <v>4</v>
      </c>
      <c r="O91" s="67" t="str">
        <f>IF(H91="I",N91*Contagem!$U$11,IF(H91="E",N91*Contagem!$U$13,IF(H91="A",N91*Contagem!$U$12,IF(H91="T",N91*Contagem!$U$14,""))))</f>
        <v>4.00</v>
      </c>
      <c r="P91" s="58"/>
      <c r="Q91" s="59"/>
      <c r="R91" s="59"/>
      <c r="S91" s="59"/>
      <c r="T91" s="59"/>
      <c r="U91" s="3"/>
      <c r="V91" s="3"/>
      <c r="W91" s="3"/>
      <c r="X91" s="3"/>
      <c r="Y91" s="3"/>
      <c r="Z91" s="3"/>
    </row>
    <row r="92" ht="18.0" customHeight="1">
      <c r="A92" s="60" t="s">
        <v>108</v>
      </c>
      <c r="B92" s="27"/>
      <c r="C92" s="27"/>
      <c r="D92" s="27"/>
      <c r="E92" s="27"/>
      <c r="F92" s="27"/>
      <c r="G92" s="61" t="s">
        <v>38</v>
      </c>
      <c r="H92" s="51" t="s">
        <v>36</v>
      </c>
      <c r="I92" s="62"/>
      <c r="J92" s="62"/>
      <c r="K92" s="63" t="str">
        <f t="shared" si="19"/>
        <v>EEA</v>
      </c>
      <c r="L92" s="64" t="str">
        <f t="shared" si="20"/>
        <v>A</v>
      </c>
      <c r="M92" s="65" t="str">
        <f t="shared" si="21"/>
        <v>Média</v>
      </c>
      <c r="N92" s="66" t="str">
        <f t="shared" si="22"/>
        <v>4</v>
      </c>
      <c r="O92" s="67" t="str">
        <f>IF(H92="I",N92*Contagem!$U$11,IF(H92="E",N92*Contagem!$U$13,IF(H92="A",N92*Contagem!$U$12,IF(H92="T",N92*Contagem!$U$14,""))))</f>
        <v>4.00</v>
      </c>
      <c r="P92" s="58"/>
      <c r="Q92" s="59"/>
      <c r="R92" s="59"/>
      <c r="S92" s="59"/>
      <c r="T92" s="59"/>
      <c r="U92" s="3"/>
      <c r="V92" s="3"/>
      <c r="W92" s="3"/>
      <c r="X92" s="3"/>
      <c r="Y92" s="3"/>
      <c r="Z92" s="3"/>
    </row>
    <row r="93" ht="18.0" customHeight="1">
      <c r="A93" s="60" t="s">
        <v>109</v>
      </c>
      <c r="B93" s="27"/>
      <c r="C93" s="27"/>
      <c r="D93" s="27"/>
      <c r="E93" s="27"/>
      <c r="F93" s="27"/>
      <c r="G93" s="61" t="s">
        <v>38</v>
      </c>
      <c r="H93" s="51" t="s">
        <v>36</v>
      </c>
      <c r="I93" s="62"/>
      <c r="J93" s="62"/>
      <c r="K93" s="63" t="str">
        <f t="shared" si="19"/>
        <v>EEA</v>
      </c>
      <c r="L93" s="64" t="str">
        <f t="shared" si="20"/>
        <v>A</v>
      </c>
      <c r="M93" s="65" t="str">
        <f t="shared" si="21"/>
        <v>Média</v>
      </c>
      <c r="N93" s="66" t="str">
        <f t="shared" si="22"/>
        <v>4</v>
      </c>
      <c r="O93" s="67" t="str">
        <f>IF(H93="I",N93*Contagem!$U$11,IF(H93="E",N93*Contagem!$U$13,IF(H93="A",N93*Contagem!$U$12,IF(H93="T",N93*Contagem!$U$14,""))))</f>
        <v>4.00</v>
      </c>
      <c r="P93" s="58"/>
      <c r="Q93" s="59"/>
      <c r="R93" s="59"/>
      <c r="S93" s="59"/>
      <c r="T93" s="59"/>
      <c r="U93" s="3"/>
      <c r="V93" s="3"/>
      <c r="W93" s="3"/>
      <c r="X93" s="3"/>
      <c r="Y93" s="3"/>
      <c r="Z93" s="3"/>
    </row>
    <row r="94" ht="18.0" customHeight="1">
      <c r="A94" s="60" t="s">
        <v>110</v>
      </c>
      <c r="B94" s="27"/>
      <c r="C94" s="27"/>
      <c r="D94" s="27"/>
      <c r="E94" s="27"/>
      <c r="F94" s="27"/>
      <c r="G94" s="61" t="s">
        <v>43</v>
      </c>
      <c r="H94" s="51" t="s">
        <v>36</v>
      </c>
      <c r="I94" s="62"/>
      <c r="J94" s="62"/>
      <c r="K94" s="63" t="str">
        <f t="shared" si="19"/>
        <v>CEA</v>
      </c>
      <c r="L94" s="64" t="str">
        <f t="shared" si="20"/>
        <v>A</v>
      </c>
      <c r="M94" s="65" t="str">
        <f t="shared" si="21"/>
        <v>Média</v>
      </c>
      <c r="N94" s="66" t="str">
        <f t="shared" si="22"/>
        <v>4</v>
      </c>
      <c r="O94" s="67" t="str">
        <f>IF(H94="I",N94*Contagem!$U$11,IF(H94="E",N94*Contagem!$U$13,IF(H94="A",N94*Contagem!$U$12,IF(H94="T",N94*Contagem!$U$14,""))))</f>
        <v>4.00</v>
      </c>
      <c r="P94" s="58"/>
      <c r="Q94" s="59"/>
      <c r="R94" s="59"/>
      <c r="S94" s="59"/>
      <c r="T94" s="59"/>
      <c r="U94" s="3"/>
      <c r="V94" s="3"/>
      <c r="W94" s="3"/>
      <c r="X94" s="3"/>
      <c r="Y94" s="3"/>
      <c r="Z94" s="3"/>
    </row>
    <row r="95" ht="18.0" customHeight="1">
      <c r="A95" s="73" t="s">
        <v>111</v>
      </c>
      <c r="G95" s="61" t="s">
        <v>43</v>
      </c>
      <c r="H95" s="51" t="s">
        <v>36</v>
      </c>
      <c r="I95" s="62"/>
      <c r="J95" s="62"/>
      <c r="K95" s="63" t="str">
        <f t="shared" si="19"/>
        <v>CEA</v>
      </c>
      <c r="L95" s="64" t="str">
        <f t="shared" si="20"/>
        <v>A</v>
      </c>
      <c r="M95" s="65" t="str">
        <f t="shared" si="21"/>
        <v>Média</v>
      </c>
      <c r="N95" s="66" t="str">
        <f t="shared" si="22"/>
        <v>4</v>
      </c>
      <c r="O95" s="67" t="str">
        <f>IF(H95="I",N95*Contagem!$U$11,IF(H95="E",N95*Contagem!$U$13,IF(H95="A",N95*Contagem!$U$12,IF(H95="T",N95*Contagem!$U$14,""))))</f>
        <v>4.00</v>
      </c>
      <c r="P95" s="58"/>
      <c r="Q95" s="59"/>
      <c r="R95" s="59"/>
      <c r="S95" s="59"/>
      <c r="T95" s="59"/>
      <c r="U95" s="3"/>
      <c r="V95" s="3"/>
      <c r="W95" s="3"/>
      <c r="X95" s="3"/>
      <c r="Y95" s="3"/>
      <c r="Z95" s="3"/>
    </row>
    <row r="96" ht="18.0" customHeight="1">
      <c r="A96" s="78"/>
      <c r="G96" s="69"/>
      <c r="H96" s="51" t="s">
        <v>36</v>
      </c>
      <c r="I96" s="62"/>
      <c r="J96" s="62"/>
      <c r="K96" s="62" t="str">
        <f t="shared" si="19"/>
        <v/>
      </c>
      <c r="L96" s="70" t="str">
        <f t="shared" si="20"/>
        <v/>
      </c>
      <c r="M96" s="71" t="str">
        <f t="shared" si="21"/>
        <v/>
      </c>
      <c r="N96" s="71" t="str">
        <f t="shared" si="22"/>
        <v/>
      </c>
      <c r="O96" s="67" t="str">
        <f>IF(H96="I",N96*Contagem!$U$11,IF(H96="E",N96*Contagem!$U$13,IF(H96="A",N96*Contagem!$U$12,IF(H96="T",N96*Contagem!$U$14,""))))</f>
        <v>0.00</v>
      </c>
      <c r="P96" s="58"/>
      <c r="Q96" s="59"/>
      <c r="R96" s="59"/>
      <c r="S96" s="59"/>
      <c r="T96" s="59"/>
      <c r="U96" s="3"/>
      <c r="V96" s="3"/>
      <c r="W96" s="3"/>
      <c r="X96" s="3"/>
      <c r="Y96" s="3"/>
      <c r="Z96" s="3"/>
    </row>
    <row r="97" ht="18.0" customHeight="1">
      <c r="A97" s="72" t="s">
        <v>112</v>
      </c>
      <c r="B97" s="27"/>
      <c r="C97" s="27"/>
      <c r="D97" s="27"/>
      <c r="E97" s="27"/>
      <c r="F97" s="27"/>
      <c r="G97" s="61" t="s">
        <v>35</v>
      </c>
      <c r="H97" s="51" t="s">
        <v>36</v>
      </c>
      <c r="I97" s="62"/>
      <c r="J97" s="62"/>
      <c r="K97" s="63" t="str">
        <f t="shared" si="19"/>
        <v>ALIL</v>
      </c>
      <c r="L97" s="64" t="str">
        <f t="shared" si="20"/>
        <v>L</v>
      </c>
      <c r="M97" s="65" t="str">
        <f t="shared" si="21"/>
        <v>Baixa</v>
      </c>
      <c r="N97" s="66" t="str">
        <f t="shared" si="22"/>
        <v>7</v>
      </c>
      <c r="O97" s="67" t="str">
        <f>IF(H97="I",N97*Contagem!$U$11,IF(H97="E",N97*Contagem!$U$13,IF(H97="A",N97*Contagem!$U$12,IF(H97="T",N97*Contagem!$U$14,""))))</f>
        <v>7.00</v>
      </c>
      <c r="P97" s="58"/>
      <c r="Q97" s="59"/>
      <c r="R97" s="59"/>
      <c r="S97" s="59"/>
      <c r="T97" s="59"/>
      <c r="U97" s="3"/>
      <c r="V97" s="3"/>
      <c r="W97" s="3"/>
      <c r="X97" s="3"/>
      <c r="Y97" s="3"/>
      <c r="Z97" s="3"/>
    </row>
    <row r="98" ht="18.0" customHeight="1">
      <c r="A98" s="60" t="s">
        <v>113</v>
      </c>
      <c r="B98" s="27"/>
      <c r="C98" s="27"/>
      <c r="D98" s="27"/>
      <c r="E98" s="27"/>
      <c r="F98" s="27"/>
      <c r="G98" s="61" t="s">
        <v>38</v>
      </c>
      <c r="H98" s="51" t="s">
        <v>36</v>
      </c>
      <c r="I98" s="62"/>
      <c r="J98" s="62"/>
      <c r="K98" s="63" t="str">
        <f t="shared" si="19"/>
        <v>EEA</v>
      </c>
      <c r="L98" s="64" t="str">
        <f t="shared" si="20"/>
        <v>A</v>
      </c>
      <c r="M98" s="65" t="str">
        <f t="shared" si="21"/>
        <v>Média</v>
      </c>
      <c r="N98" s="66" t="str">
        <f t="shared" si="22"/>
        <v>4</v>
      </c>
      <c r="O98" s="67" t="str">
        <f>IF(H98="I",N98*Contagem!$U$11,IF(H98="E",N98*Contagem!$U$13,IF(H98="A",N98*Contagem!$U$12,IF(H98="T",N98*Contagem!$U$14,""))))</f>
        <v>4.00</v>
      </c>
      <c r="P98" s="58"/>
      <c r="Q98" s="59"/>
      <c r="R98" s="59"/>
      <c r="S98" s="59"/>
      <c r="T98" s="59"/>
      <c r="U98" s="3"/>
      <c r="V98" s="3"/>
      <c r="W98" s="3"/>
      <c r="X98" s="3"/>
      <c r="Y98" s="3"/>
      <c r="Z98" s="3"/>
    </row>
    <row r="99" ht="18.0" customHeight="1">
      <c r="A99" s="60" t="s">
        <v>114</v>
      </c>
      <c r="B99" s="27"/>
      <c r="C99" s="27"/>
      <c r="D99" s="27"/>
      <c r="E99" s="27"/>
      <c r="F99" s="27"/>
      <c r="G99" s="61" t="s">
        <v>38</v>
      </c>
      <c r="H99" s="51" t="s">
        <v>36</v>
      </c>
      <c r="I99" s="62"/>
      <c r="J99" s="62"/>
      <c r="K99" s="63" t="str">
        <f t="shared" si="19"/>
        <v>EEA</v>
      </c>
      <c r="L99" s="64" t="str">
        <f t="shared" si="20"/>
        <v>A</v>
      </c>
      <c r="M99" s="65" t="str">
        <f t="shared" si="21"/>
        <v>Média</v>
      </c>
      <c r="N99" s="66" t="str">
        <f t="shared" si="22"/>
        <v>4</v>
      </c>
      <c r="O99" s="67" t="str">
        <f>IF(H99="I",N99*Contagem!$U$11,IF(H99="E",N99*Contagem!$U$13,IF(H99="A",N99*Contagem!$U$12,IF(H99="T",N99*Contagem!$U$14,""))))</f>
        <v>4.00</v>
      </c>
      <c r="P99" s="58"/>
      <c r="Q99" s="59"/>
      <c r="R99" s="59"/>
      <c r="S99" s="59"/>
      <c r="T99" s="59"/>
      <c r="U99" s="3"/>
      <c r="V99" s="3"/>
      <c r="W99" s="3"/>
      <c r="X99" s="3"/>
      <c r="Y99" s="3"/>
      <c r="Z99" s="3"/>
    </row>
    <row r="100" ht="18.0" customHeight="1">
      <c r="A100" s="60" t="s">
        <v>115</v>
      </c>
      <c r="B100" s="27"/>
      <c r="C100" s="27"/>
      <c r="D100" s="27"/>
      <c r="E100" s="27"/>
      <c r="F100" s="27"/>
      <c r="G100" s="61" t="s">
        <v>38</v>
      </c>
      <c r="H100" s="51" t="s">
        <v>36</v>
      </c>
      <c r="I100" s="62"/>
      <c r="J100" s="62"/>
      <c r="K100" s="63" t="str">
        <f t="shared" si="19"/>
        <v>EEA</v>
      </c>
      <c r="L100" s="64" t="str">
        <f t="shared" si="20"/>
        <v>A</v>
      </c>
      <c r="M100" s="65" t="str">
        <f t="shared" si="21"/>
        <v>Média</v>
      </c>
      <c r="N100" s="66" t="str">
        <f t="shared" si="22"/>
        <v>4</v>
      </c>
      <c r="O100" s="67" t="str">
        <f>IF(H100="I",N100*Contagem!$U$11,IF(H100="E",N100*Contagem!$U$13,IF(H100="A",N100*Contagem!$U$12,IF(H100="T",N100*Contagem!$U$14,""))))</f>
        <v>4.00</v>
      </c>
      <c r="P100" s="58"/>
      <c r="Q100" s="59"/>
      <c r="R100" s="59"/>
      <c r="S100" s="59"/>
      <c r="T100" s="59"/>
      <c r="U100" s="3"/>
      <c r="V100" s="3"/>
      <c r="W100" s="3"/>
      <c r="X100" s="3"/>
      <c r="Y100" s="3"/>
      <c r="Z100" s="3"/>
    </row>
    <row r="101" ht="18.0" customHeight="1">
      <c r="A101" s="60" t="s">
        <v>116</v>
      </c>
      <c r="B101" s="27"/>
      <c r="C101" s="27"/>
      <c r="D101" s="27"/>
      <c r="E101" s="27"/>
      <c r="F101" s="27"/>
      <c r="G101" s="61" t="s">
        <v>38</v>
      </c>
      <c r="H101" s="51" t="s">
        <v>36</v>
      </c>
      <c r="I101" s="62"/>
      <c r="J101" s="62"/>
      <c r="K101" s="63" t="str">
        <f t="shared" si="19"/>
        <v>EEA</v>
      </c>
      <c r="L101" s="64" t="str">
        <f t="shared" si="20"/>
        <v>A</v>
      </c>
      <c r="M101" s="65" t="str">
        <f t="shared" si="21"/>
        <v>Média</v>
      </c>
      <c r="N101" s="66" t="str">
        <f t="shared" si="22"/>
        <v>4</v>
      </c>
      <c r="O101" s="67" t="str">
        <f>IF(H101="I",N101*Contagem!$U$11,IF(H101="E",N101*Contagem!$U$13,IF(H101="A",N101*Contagem!$U$12,IF(H101="T",N101*Contagem!$U$14,""))))</f>
        <v>4.00</v>
      </c>
      <c r="P101" s="58"/>
      <c r="Q101" s="59"/>
      <c r="R101" s="59"/>
      <c r="S101" s="59"/>
      <c r="T101" s="59"/>
      <c r="U101" s="3"/>
      <c r="V101" s="3"/>
      <c r="W101" s="3"/>
      <c r="X101" s="3"/>
      <c r="Y101" s="3"/>
      <c r="Z101" s="3"/>
    </row>
    <row r="102" ht="18.0" customHeight="1">
      <c r="A102" s="60" t="s">
        <v>117</v>
      </c>
      <c r="B102" s="27"/>
      <c r="C102" s="27"/>
      <c r="D102" s="27"/>
      <c r="E102" s="27"/>
      <c r="F102" s="27"/>
      <c r="G102" s="61" t="s">
        <v>43</v>
      </c>
      <c r="H102" s="51" t="s">
        <v>36</v>
      </c>
      <c r="I102" s="62"/>
      <c r="J102" s="62"/>
      <c r="K102" s="63" t="str">
        <f t="shared" si="19"/>
        <v>CEA</v>
      </c>
      <c r="L102" s="64" t="str">
        <f t="shared" si="20"/>
        <v>A</v>
      </c>
      <c r="M102" s="65" t="str">
        <f t="shared" si="21"/>
        <v>Média</v>
      </c>
      <c r="N102" s="66" t="str">
        <f t="shared" si="22"/>
        <v>4</v>
      </c>
      <c r="O102" s="67" t="str">
        <f>IF(H102="I",N102*Contagem!$U$11,IF(H102="E",N102*Contagem!$U$13,IF(H102="A",N102*Contagem!$U$12,IF(H102="T",N102*Contagem!$U$14,""))))</f>
        <v>4.00</v>
      </c>
      <c r="P102" s="58"/>
      <c r="Q102" s="59"/>
      <c r="R102" s="59"/>
      <c r="S102" s="59"/>
      <c r="T102" s="59"/>
      <c r="U102" s="3"/>
      <c r="V102" s="3"/>
      <c r="W102" s="3"/>
      <c r="X102" s="3"/>
      <c r="Y102" s="3"/>
      <c r="Z102" s="3"/>
    </row>
    <row r="103" ht="18.0" customHeight="1">
      <c r="A103" s="73" t="s">
        <v>118</v>
      </c>
      <c r="G103" s="61" t="s">
        <v>43</v>
      </c>
      <c r="H103" s="51" t="s">
        <v>36</v>
      </c>
      <c r="I103" s="62"/>
      <c r="J103" s="62"/>
      <c r="K103" s="63" t="str">
        <f t="shared" si="19"/>
        <v>CEA</v>
      </c>
      <c r="L103" s="64" t="str">
        <f t="shared" si="20"/>
        <v>A</v>
      </c>
      <c r="M103" s="65" t="str">
        <f t="shared" si="21"/>
        <v>Média</v>
      </c>
      <c r="N103" s="66" t="str">
        <f t="shared" si="22"/>
        <v>4</v>
      </c>
      <c r="O103" s="67" t="str">
        <f>IF(H103="I",N103*Contagem!$U$11,IF(H103="E",N103*Contagem!$U$13,IF(H103="A",N103*Contagem!$U$12,IF(H103="T",N103*Contagem!$U$14,""))))</f>
        <v>4.00</v>
      </c>
      <c r="P103" s="58"/>
      <c r="Q103" s="59"/>
      <c r="R103" s="59"/>
      <c r="S103" s="59"/>
      <c r="T103" s="59"/>
      <c r="U103" s="3"/>
      <c r="V103" s="3"/>
      <c r="W103" s="3"/>
      <c r="X103" s="3"/>
      <c r="Y103" s="3"/>
      <c r="Z103" s="3"/>
    </row>
    <row r="104" ht="18.0" customHeight="1">
      <c r="A104" s="73" t="s">
        <v>97</v>
      </c>
      <c r="G104" s="61" t="s">
        <v>43</v>
      </c>
      <c r="H104" s="51" t="s">
        <v>36</v>
      </c>
      <c r="I104" s="62"/>
      <c r="J104" s="62"/>
      <c r="K104" s="63" t="str">
        <f t="shared" si="19"/>
        <v>CEA</v>
      </c>
      <c r="L104" s="64" t="str">
        <f t="shared" si="20"/>
        <v>A</v>
      </c>
      <c r="M104" s="65" t="str">
        <f t="shared" si="21"/>
        <v>Média</v>
      </c>
      <c r="N104" s="66" t="str">
        <f t="shared" si="22"/>
        <v>4</v>
      </c>
      <c r="O104" s="67" t="str">
        <f>IF(H104="I",N104*Contagem!$U$11,IF(H104="E",N104*Contagem!$U$13,IF(H104="A",N104*Contagem!$U$12,IF(H104="T",N104*Contagem!$U$14,""))))</f>
        <v>4.00</v>
      </c>
      <c r="P104" s="58"/>
      <c r="Q104" s="59"/>
      <c r="R104" s="59"/>
      <c r="S104" s="59"/>
      <c r="T104" s="59"/>
      <c r="U104" s="3"/>
      <c r="V104" s="3"/>
      <c r="W104" s="3"/>
      <c r="X104" s="3"/>
      <c r="Y104" s="3"/>
      <c r="Z104" s="3"/>
    </row>
    <row r="105" ht="18.0" customHeight="1">
      <c r="A105" s="60" t="s">
        <v>119</v>
      </c>
      <c r="B105" s="27"/>
      <c r="C105" s="27"/>
      <c r="D105" s="27"/>
      <c r="E105" s="27"/>
      <c r="F105" s="27"/>
      <c r="G105" s="61" t="s">
        <v>38</v>
      </c>
      <c r="H105" s="51" t="s">
        <v>36</v>
      </c>
      <c r="I105" s="62"/>
      <c r="J105" s="62"/>
      <c r="K105" s="63" t="str">
        <f t="shared" si="19"/>
        <v>EEA</v>
      </c>
      <c r="L105" s="64" t="str">
        <f t="shared" si="20"/>
        <v>A</v>
      </c>
      <c r="M105" s="65" t="str">
        <f t="shared" si="21"/>
        <v>Média</v>
      </c>
      <c r="N105" s="66" t="str">
        <f t="shared" si="22"/>
        <v>4</v>
      </c>
      <c r="O105" s="67" t="str">
        <f>IF(H105="I",N105*Contagem!$U$11,IF(H105="E",N105*Contagem!$U$13,IF(H105="A",N105*Contagem!$U$12,IF(H105="T",N105*Contagem!$U$14,""))))</f>
        <v>4.00</v>
      </c>
      <c r="P105" s="58"/>
      <c r="Q105" s="59"/>
      <c r="R105" s="59"/>
      <c r="S105" s="59"/>
      <c r="T105" s="59"/>
      <c r="U105" s="3"/>
      <c r="V105" s="3"/>
      <c r="W105" s="3"/>
      <c r="X105" s="3"/>
      <c r="Y105" s="3"/>
      <c r="Z105" s="3"/>
    </row>
    <row r="106" ht="18.0" customHeight="1">
      <c r="A106" s="60" t="s">
        <v>120</v>
      </c>
      <c r="B106" s="27"/>
      <c r="C106" s="27"/>
      <c r="D106" s="27"/>
      <c r="E106" s="27"/>
      <c r="F106" s="27"/>
      <c r="G106" s="61" t="s">
        <v>38</v>
      </c>
      <c r="H106" s="51" t="s">
        <v>36</v>
      </c>
      <c r="I106" s="62"/>
      <c r="J106" s="62"/>
      <c r="K106" s="63" t="str">
        <f t="shared" si="19"/>
        <v>EEA</v>
      </c>
      <c r="L106" s="64" t="str">
        <f t="shared" si="20"/>
        <v>A</v>
      </c>
      <c r="M106" s="65" t="str">
        <f t="shared" si="21"/>
        <v>Média</v>
      </c>
      <c r="N106" s="66" t="str">
        <f t="shared" si="22"/>
        <v>4</v>
      </c>
      <c r="O106" s="67" t="str">
        <f>IF(H106="I",N106*Contagem!$U$11,IF(H106="E",N106*Contagem!$U$13,IF(H106="A",N106*Contagem!$U$12,IF(H106="T",N106*Contagem!$U$14,""))))</f>
        <v>4.00</v>
      </c>
      <c r="P106" s="58"/>
      <c r="Q106" s="59"/>
      <c r="R106" s="59"/>
      <c r="S106" s="59"/>
      <c r="T106" s="59"/>
      <c r="U106" s="3"/>
      <c r="V106" s="3"/>
      <c r="W106" s="3"/>
      <c r="X106" s="3"/>
      <c r="Y106" s="3"/>
      <c r="Z106" s="3"/>
    </row>
    <row r="107" ht="18.0" customHeight="1">
      <c r="A107" s="60" t="s">
        <v>121</v>
      </c>
      <c r="B107" s="27"/>
      <c r="C107" s="27"/>
      <c r="D107" s="27"/>
      <c r="E107" s="27"/>
      <c r="F107" s="27"/>
      <c r="G107" s="61" t="s">
        <v>38</v>
      </c>
      <c r="H107" s="51" t="s">
        <v>36</v>
      </c>
      <c r="I107" s="62"/>
      <c r="J107" s="62"/>
      <c r="K107" s="63" t="str">
        <f t="shared" si="19"/>
        <v>EEA</v>
      </c>
      <c r="L107" s="64" t="str">
        <f t="shared" si="20"/>
        <v>A</v>
      </c>
      <c r="M107" s="65" t="str">
        <f t="shared" si="21"/>
        <v>Média</v>
      </c>
      <c r="N107" s="66" t="str">
        <f t="shared" si="22"/>
        <v>4</v>
      </c>
      <c r="O107" s="67" t="str">
        <f>IF(H107="I",N107*Contagem!$U$11,IF(H107="E",N107*Contagem!$U$13,IF(H107="A",N107*Contagem!$U$12,IF(H107="T",N107*Contagem!$U$14,""))))</f>
        <v>4.00</v>
      </c>
      <c r="P107" s="58"/>
      <c r="Q107" s="59"/>
      <c r="R107" s="59"/>
      <c r="S107" s="59"/>
      <c r="T107" s="59"/>
      <c r="U107" s="3"/>
      <c r="V107" s="3"/>
      <c r="W107" s="3"/>
      <c r="X107" s="3"/>
      <c r="Y107" s="3"/>
      <c r="Z107" s="3"/>
    </row>
    <row r="108" ht="18.0" customHeight="1">
      <c r="A108" s="60" t="s">
        <v>122</v>
      </c>
      <c r="B108" s="27"/>
      <c r="C108" s="27"/>
      <c r="D108" s="27"/>
      <c r="E108" s="27"/>
      <c r="F108" s="27"/>
      <c r="G108" s="61" t="s">
        <v>38</v>
      </c>
      <c r="H108" s="51" t="s">
        <v>36</v>
      </c>
      <c r="I108" s="62"/>
      <c r="J108" s="62"/>
      <c r="K108" s="63" t="str">
        <f t="shared" si="19"/>
        <v>EEA</v>
      </c>
      <c r="L108" s="64" t="str">
        <f t="shared" si="20"/>
        <v>A</v>
      </c>
      <c r="M108" s="65" t="str">
        <f t="shared" si="21"/>
        <v>Média</v>
      </c>
      <c r="N108" s="66" t="str">
        <f t="shared" si="22"/>
        <v>4</v>
      </c>
      <c r="O108" s="67" t="str">
        <f>IF(H108="I",N108*Contagem!$U$11,IF(H108="E",N108*Contagem!$U$13,IF(H108="A",N108*Contagem!$U$12,IF(H108="T",N108*Contagem!$U$14,""))))</f>
        <v>4.00</v>
      </c>
      <c r="P108" s="58"/>
      <c r="Q108" s="59"/>
      <c r="R108" s="59"/>
      <c r="S108" s="59"/>
      <c r="T108" s="59"/>
      <c r="U108" s="3"/>
      <c r="V108" s="3"/>
      <c r="W108" s="3"/>
      <c r="X108" s="3"/>
      <c r="Y108" s="3"/>
      <c r="Z108" s="3"/>
    </row>
    <row r="109" ht="18.0" customHeight="1">
      <c r="A109" s="60" t="s">
        <v>123</v>
      </c>
      <c r="B109" s="27"/>
      <c r="C109" s="27"/>
      <c r="D109" s="27"/>
      <c r="E109" s="27"/>
      <c r="F109" s="27"/>
      <c r="G109" s="61" t="s">
        <v>43</v>
      </c>
      <c r="H109" s="51" t="s">
        <v>36</v>
      </c>
      <c r="I109" s="62"/>
      <c r="J109" s="62"/>
      <c r="K109" s="63" t="str">
        <f t="shared" si="19"/>
        <v>CEA</v>
      </c>
      <c r="L109" s="64" t="str">
        <f t="shared" si="20"/>
        <v>A</v>
      </c>
      <c r="M109" s="65" t="str">
        <f t="shared" si="21"/>
        <v>Média</v>
      </c>
      <c r="N109" s="66" t="str">
        <f t="shared" si="22"/>
        <v>4</v>
      </c>
      <c r="O109" s="67" t="str">
        <f>IF(H109="I",N109*Contagem!$U$11,IF(H109="E",N109*Contagem!$U$13,IF(H109="A",N109*Contagem!$U$12,IF(H109="T",N109*Contagem!$U$14,""))))</f>
        <v>4.00</v>
      </c>
      <c r="P109" s="58"/>
      <c r="Q109" s="59"/>
      <c r="R109" s="59"/>
      <c r="S109" s="59"/>
      <c r="T109" s="59"/>
      <c r="U109" s="3"/>
      <c r="V109" s="3"/>
      <c r="W109" s="3"/>
      <c r="X109" s="3"/>
      <c r="Y109" s="3"/>
      <c r="Z109" s="3"/>
    </row>
    <row r="110" ht="18.0" customHeight="1">
      <c r="A110" s="60" t="s">
        <v>124</v>
      </c>
      <c r="B110" s="27"/>
      <c r="C110" s="27"/>
      <c r="D110" s="27"/>
      <c r="E110" s="27"/>
      <c r="F110" s="27"/>
      <c r="G110" s="61" t="s">
        <v>43</v>
      </c>
      <c r="H110" s="51" t="s">
        <v>36</v>
      </c>
      <c r="I110" s="62"/>
      <c r="J110" s="62"/>
      <c r="K110" s="63" t="str">
        <f t="shared" si="19"/>
        <v>CEA</v>
      </c>
      <c r="L110" s="64" t="str">
        <f t="shared" si="20"/>
        <v>A</v>
      </c>
      <c r="M110" s="65" t="str">
        <f t="shared" si="21"/>
        <v>Média</v>
      </c>
      <c r="N110" s="66" t="str">
        <f t="shared" si="22"/>
        <v>4</v>
      </c>
      <c r="O110" s="67" t="str">
        <f>IF(H110="I",N110*Contagem!$U$11,IF(H110="E",N110*Contagem!$U$13,IF(H110="A",N110*Contagem!$U$12,IF(H110="T",N110*Contagem!$U$14,""))))</f>
        <v>4.00</v>
      </c>
      <c r="P110" s="58"/>
      <c r="Q110" s="59"/>
      <c r="R110" s="59"/>
      <c r="S110" s="59"/>
      <c r="T110" s="59"/>
      <c r="U110" s="3"/>
      <c r="V110" s="3"/>
      <c r="W110" s="3"/>
      <c r="X110" s="3"/>
      <c r="Y110" s="3"/>
      <c r="Z110" s="3"/>
    </row>
    <row r="111" ht="18.0" customHeight="1">
      <c r="A111" s="60" t="s">
        <v>125</v>
      </c>
      <c r="B111" s="27"/>
      <c r="C111" s="27"/>
      <c r="D111" s="27"/>
      <c r="E111" s="27"/>
      <c r="F111" s="27"/>
      <c r="G111" s="61" t="s">
        <v>38</v>
      </c>
      <c r="H111" s="51" t="s">
        <v>36</v>
      </c>
      <c r="I111" s="62"/>
      <c r="J111" s="62"/>
      <c r="K111" s="63" t="str">
        <f t="shared" si="19"/>
        <v>EEA</v>
      </c>
      <c r="L111" s="64" t="str">
        <f t="shared" si="20"/>
        <v>A</v>
      </c>
      <c r="M111" s="65" t="str">
        <f t="shared" si="21"/>
        <v>Média</v>
      </c>
      <c r="N111" s="66" t="str">
        <f t="shared" si="22"/>
        <v>4</v>
      </c>
      <c r="O111" s="67" t="str">
        <f>IF(H111="I",N111*Contagem!$U$11,IF(H111="E",N111*Contagem!$U$13,IF(H111="A",N111*Contagem!$U$12,IF(H111="T",N111*Contagem!$U$14,""))))</f>
        <v>4.00</v>
      </c>
      <c r="P111" s="58"/>
      <c r="Q111" s="59"/>
      <c r="R111" s="59"/>
      <c r="S111" s="59"/>
      <c r="T111" s="59"/>
      <c r="U111" s="3"/>
      <c r="V111" s="3"/>
      <c r="W111" s="3"/>
      <c r="X111" s="3"/>
      <c r="Y111" s="3"/>
      <c r="Z111" s="3"/>
    </row>
    <row r="112" ht="18.0" customHeight="1">
      <c r="A112" s="68"/>
      <c r="B112" s="2"/>
      <c r="C112" s="2"/>
      <c r="D112" s="2"/>
      <c r="E112" s="2"/>
      <c r="F112" s="2"/>
      <c r="G112" s="69"/>
      <c r="H112" s="51" t="s">
        <v>36</v>
      </c>
      <c r="I112" s="62"/>
      <c r="J112" s="62"/>
      <c r="K112" s="62" t="str">
        <f t="shared" si="19"/>
        <v/>
      </c>
      <c r="L112" s="70" t="str">
        <f t="shared" si="20"/>
        <v/>
      </c>
      <c r="M112" s="71" t="str">
        <f t="shared" si="21"/>
        <v/>
      </c>
      <c r="N112" s="71" t="str">
        <f t="shared" si="22"/>
        <v/>
      </c>
      <c r="O112" s="67" t="str">
        <f>IF(H112="I",N112*Contagem!$U$11,IF(H112="E",N112*Contagem!$U$13,IF(H112="A",N112*Contagem!$U$12,IF(H112="T",N112*Contagem!$U$14,""))))</f>
        <v>0.00</v>
      </c>
      <c r="P112" s="58"/>
      <c r="Q112" s="59"/>
      <c r="R112" s="59"/>
      <c r="S112" s="59"/>
      <c r="T112" s="59"/>
      <c r="U112" s="3"/>
      <c r="V112" s="3"/>
      <c r="W112" s="3"/>
      <c r="X112" s="3"/>
      <c r="Y112" s="3"/>
      <c r="Z112" s="3"/>
    </row>
    <row r="113" ht="18.0" customHeight="1">
      <c r="A113" s="72" t="s">
        <v>126</v>
      </c>
      <c r="B113" s="27"/>
      <c r="C113" s="27"/>
      <c r="D113" s="27"/>
      <c r="E113" s="27"/>
      <c r="F113" s="27"/>
      <c r="G113" s="61" t="s">
        <v>35</v>
      </c>
      <c r="H113" s="51" t="s">
        <v>36</v>
      </c>
      <c r="I113" s="62"/>
      <c r="J113" s="62"/>
      <c r="K113" s="63" t="str">
        <f t="shared" si="19"/>
        <v>ALIL</v>
      </c>
      <c r="L113" s="64" t="str">
        <f t="shared" si="20"/>
        <v>L</v>
      </c>
      <c r="M113" s="65" t="str">
        <f t="shared" si="21"/>
        <v>Baixa</v>
      </c>
      <c r="N113" s="66" t="str">
        <f t="shared" si="22"/>
        <v>7</v>
      </c>
      <c r="O113" s="67" t="str">
        <f>IF(H113="I",N113*Contagem!$U$11,IF(H113="E",N113*Contagem!$U$13,IF(H113="A",N113*Contagem!$U$12,IF(H113="T",N113*Contagem!$U$14,""))))</f>
        <v>7.00</v>
      </c>
      <c r="P113" s="58"/>
      <c r="Q113" s="59"/>
      <c r="R113" s="59"/>
      <c r="S113" s="59"/>
      <c r="T113" s="59"/>
      <c r="U113" s="3"/>
      <c r="V113" s="3"/>
      <c r="W113" s="3"/>
      <c r="X113" s="3"/>
      <c r="Y113" s="3"/>
      <c r="Z113" s="3"/>
    </row>
    <row r="114" ht="18.0" customHeight="1">
      <c r="A114" s="60" t="s">
        <v>127</v>
      </c>
      <c r="B114" s="27"/>
      <c r="C114" s="27"/>
      <c r="D114" s="27"/>
      <c r="E114" s="27"/>
      <c r="F114" s="27"/>
      <c r="G114" s="61" t="s">
        <v>38</v>
      </c>
      <c r="H114" s="51" t="s">
        <v>36</v>
      </c>
      <c r="I114" s="62"/>
      <c r="J114" s="62"/>
      <c r="K114" s="63" t="str">
        <f t="shared" si="19"/>
        <v>EEA</v>
      </c>
      <c r="L114" s="64" t="str">
        <f t="shared" si="20"/>
        <v>A</v>
      </c>
      <c r="M114" s="65" t="str">
        <f t="shared" si="21"/>
        <v>Média</v>
      </c>
      <c r="N114" s="66" t="str">
        <f t="shared" si="22"/>
        <v>4</v>
      </c>
      <c r="O114" s="67" t="str">
        <f>IF(H114="I",N114*Contagem!$U$11,IF(H114="E",N114*Contagem!$U$13,IF(H114="A",N114*Contagem!$U$12,IF(H114="T",N114*Contagem!$U$14,""))))</f>
        <v>4.00</v>
      </c>
      <c r="P114" s="58"/>
      <c r="Q114" s="59"/>
      <c r="R114" s="59"/>
      <c r="S114" s="59"/>
      <c r="T114" s="59"/>
      <c r="U114" s="3"/>
      <c r="V114" s="3"/>
      <c r="W114" s="3"/>
      <c r="X114" s="3"/>
      <c r="Y114" s="3"/>
      <c r="Z114" s="3"/>
    </row>
    <row r="115" ht="18.0" customHeight="1">
      <c r="A115" s="60" t="s">
        <v>128</v>
      </c>
      <c r="B115" s="27"/>
      <c r="C115" s="27"/>
      <c r="D115" s="27"/>
      <c r="E115" s="27"/>
      <c r="F115" s="27"/>
      <c r="G115" s="61" t="s">
        <v>38</v>
      </c>
      <c r="H115" s="51" t="s">
        <v>36</v>
      </c>
      <c r="I115" s="62"/>
      <c r="J115" s="62"/>
      <c r="K115" s="63" t="str">
        <f t="shared" si="19"/>
        <v>EEA</v>
      </c>
      <c r="L115" s="64" t="str">
        <f t="shared" si="20"/>
        <v>A</v>
      </c>
      <c r="M115" s="65" t="str">
        <f t="shared" si="21"/>
        <v>Média</v>
      </c>
      <c r="N115" s="66" t="str">
        <f t="shared" si="22"/>
        <v>4</v>
      </c>
      <c r="O115" s="67" t="str">
        <f>IF(H115="I",N115*Contagem!$U$11,IF(H115="E",N115*Contagem!$U$13,IF(H115="A",N115*Contagem!$U$12,IF(H115="T",N115*Contagem!$U$14,""))))</f>
        <v>4.00</v>
      </c>
      <c r="P115" s="58"/>
      <c r="Q115" s="59"/>
      <c r="R115" s="59"/>
      <c r="S115" s="59"/>
      <c r="T115" s="59"/>
      <c r="U115" s="3"/>
      <c r="V115" s="3"/>
      <c r="W115" s="3"/>
      <c r="X115" s="3"/>
      <c r="Y115" s="3"/>
      <c r="Z115" s="3"/>
    </row>
    <row r="116" ht="18.0" customHeight="1">
      <c r="A116" s="60" t="s">
        <v>129</v>
      </c>
      <c r="B116" s="27"/>
      <c r="C116" s="27"/>
      <c r="D116" s="27"/>
      <c r="E116" s="27"/>
      <c r="F116" s="27"/>
      <c r="G116" s="61" t="s">
        <v>38</v>
      </c>
      <c r="H116" s="51" t="s">
        <v>36</v>
      </c>
      <c r="I116" s="62"/>
      <c r="J116" s="62"/>
      <c r="K116" s="63" t="str">
        <f t="shared" si="19"/>
        <v>EEA</v>
      </c>
      <c r="L116" s="64" t="str">
        <f t="shared" si="20"/>
        <v>A</v>
      </c>
      <c r="M116" s="65" t="str">
        <f t="shared" si="21"/>
        <v>Média</v>
      </c>
      <c r="N116" s="66" t="str">
        <f t="shared" si="22"/>
        <v>4</v>
      </c>
      <c r="O116" s="67" t="str">
        <f>IF(H116="I",N116*Contagem!$U$11,IF(H116="E",N116*Contagem!$U$13,IF(H116="A",N116*Contagem!$U$12,IF(H116="T",N116*Contagem!$U$14,""))))</f>
        <v>4.00</v>
      </c>
      <c r="P116" s="58"/>
      <c r="Q116" s="59"/>
      <c r="R116" s="59"/>
      <c r="S116" s="59"/>
      <c r="T116" s="59"/>
      <c r="U116" s="3"/>
      <c r="V116" s="3"/>
      <c r="W116" s="3"/>
      <c r="X116" s="3"/>
      <c r="Y116" s="3"/>
      <c r="Z116" s="3"/>
    </row>
    <row r="117" ht="18.0" customHeight="1">
      <c r="A117" s="60" t="s">
        <v>130</v>
      </c>
      <c r="B117" s="27"/>
      <c r="C117" s="27"/>
      <c r="D117" s="27"/>
      <c r="E117" s="27"/>
      <c r="F117" s="27"/>
      <c r="G117" s="61" t="s">
        <v>38</v>
      </c>
      <c r="H117" s="51" t="s">
        <v>36</v>
      </c>
      <c r="I117" s="62"/>
      <c r="J117" s="62"/>
      <c r="K117" s="63" t="str">
        <f t="shared" si="19"/>
        <v>EEA</v>
      </c>
      <c r="L117" s="64" t="str">
        <f t="shared" si="20"/>
        <v>A</v>
      </c>
      <c r="M117" s="65" t="str">
        <f t="shared" si="21"/>
        <v>Média</v>
      </c>
      <c r="N117" s="66" t="str">
        <f t="shared" si="22"/>
        <v>4</v>
      </c>
      <c r="O117" s="67" t="str">
        <f>IF(H117="I",N117*Contagem!$U$11,IF(H117="E",N117*Contagem!$U$13,IF(H117="A",N117*Contagem!$U$12,IF(H117="T",N117*Contagem!$U$14,""))))</f>
        <v>4.00</v>
      </c>
      <c r="P117" s="58"/>
      <c r="Q117" s="59"/>
      <c r="R117" s="59"/>
      <c r="S117" s="59"/>
      <c r="T117" s="59"/>
      <c r="U117" s="3"/>
      <c r="V117" s="3"/>
      <c r="W117" s="3"/>
      <c r="X117" s="3"/>
      <c r="Y117" s="3"/>
      <c r="Z117" s="3"/>
    </row>
    <row r="118" ht="18.0" customHeight="1">
      <c r="A118" s="60" t="s">
        <v>131</v>
      </c>
      <c r="B118" s="27"/>
      <c r="C118" s="27"/>
      <c r="D118" s="27"/>
      <c r="E118" s="27"/>
      <c r="F118" s="27"/>
      <c r="G118" s="61" t="s">
        <v>43</v>
      </c>
      <c r="H118" s="51" t="s">
        <v>36</v>
      </c>
      <c r="I118" s="62"/>
      <c r="J118" s="62"/>
      <c r="K118" s="63" t="str">
        <f t="shared" si="19"/>
        <v>CEA</v>
      </c>
      <c r="L118" s="64" t="str">
        <f t="shared" si="20"/>
        <v>A</v>
      </c>
      <c r="M118" s="65" t="str">
        <f t="shared" si="21"/>
        <v>Média</v>
      </c>
      <c r="N118" s="66" t="str">
        <f t="shared" si="22"/>
        <v>4</v>
      </c>
      <c r="O118" s="67" t="str">
        <f>IF(H118="I",N118*Contagem!$U$11,IF(H118="E",N118*Contagem!$U$13,IF(H118="A",N118*Contagem!$U$12,IF(H118="T",N118*Contagem!$U$14,""))))</f>
        <v>4.00</v>
      </c>
      <c r="P118" s="58"/>
      <c r="Q118" s="59"/>
      <c r="R118" s="59"/>
      <c r="S118" s="59"/>
      <c r="T118" s="59"/>
      <c r="U118" s="3"/>
      <c r="V118" s="3"/>
      <c r="W118" s="3"/>
      <c r="X118" s="3"/>
      <c r="Y118" s="3"/>
      <c r="Z118" s="3"/>
    </row>
    <row r="119" ht="18.0" customHeight="1">
      <c r="A119" s="73" t="s">
        <v>132</v>
      </c>
      <c r="G119" s="61" t="s">
        <v>43</v>
      </c>
      <c r="H119" s="51" t="s">
        <v>36</v>
      </c>
      <c r="I119" s="62"/>
      <c r="J119" s="62"/>
      <c r="K119" s="63" t="str">
        <f t="shared" si="19"/>
        <v>CEA</v>
      </c>
      <c r="L119" s="64" t="str">
        <f t="shared" si="20"/>
        <v>A</v>
      </c>
      <c r="M119" s="65" t="str">
        <f t="shared" si="21"/>
        <v>Média</v>
      </c>
      <c r="N119" s="66" t="str">
        <f t="shared" si="22"/>
        <v>4</v>
      </c>
      <c r="O119" s="67" t="str">
        <f>IF(H119="I",N119*Contagem!$U$11,IF(H119="E",N119*Contagem!$U$13,IF(H119="A",N119*Contagem!$U$12,IF(H119="T",N119*Contagem!$U$14,""))))</f>
        <v>4.00</v>
      </c>
      <c r="P119" s="58"/>
      <c r="Q119" s="59"/>
      <c r="R119" s="59"/>
      <c r="S119" s="59"/>
      <c r="T119" s="59"/>
      <c r="U119" s="3"/>
      <c r="V119" s="3"/>
      <c r="W119" s="3"/>
      <c r="X119" s="3"/>
      <c r="Y119" s="3"/>
      <c r="Z119" s="3"/>
    </row>
    <row r="120" ht="18.0" customHeight="1">
      <c r="A120" s="76"/>
      <c r="B120" s="77"/>
      <c r="C120" s="77"/>
      <c r="D120" s="77"/>
      <c r="E120" s="77"/>
      <c r="F120" s="77"/>
      <c r="G120" s="69"/>
      <c r="H120" s="104"/>
      <c r="I120" s="62"/>
      <c r="J120" s="62"/>
      <c r="K120" s="62"/>
      <c r="L120" s="70"/>
      <c r="M120" s="71"/>
      <c r="N120" s="71"/>
      <c r="O120" s="102"/>
      <c r="P120" s="58"/>
      <c r="Q120" s="59"/>
      <c r="R120" s="59"/>
      <c r="S120" s="59"/>
      <c r="T120" s="59"/>
      <c r="U120" s="3"/>
      <c r="V120" s="3"/>
      <c r="W120" s="3"/>
      <c r="X120" s="3"/>
      <c r="Y120" s="3"/>
      <c r="Z120" s="3"/>
    </row>
    <row r="121" ht="18.0" customHeight="1">
      <c r="A121" s="74"/>
      <c r="B121" s="75"/>
      <c r="C121" s="75"/>
      <c r="D121" s="75"/>
      <c r="E121" s="75"/>
      <c r="F121" s="75"/>
      <c r="G121" s="69"/>
      <c r="H121" s="104"/>
      <c r="I121" s="62"/>
      <c r="J121" s="62"/>
      <c r="K121" s="62"/>
      <c r="L121" s="70"/>
      <c r="M121" s="71"/>
      <c r="N121" s="71"/>
      <c r="O121" s="102"/>
      <c r="P121" s="58"/>
      <c r="Q121" s="59"/>
      <c r="R121" s="59"/>
      <c r="S121" s="59"/>
      <c r="T121" s="59"/>
      <c r="U121" s="3"/>
      <c r="V121" s="3"/>
      <c r="W121" s="3"/>
      <c r="X121" s="3"/>
      <c r="Y121" s="3"/>
      <c r="Z121" s="3"/>
    </row>
    <row r="122" ht="18.0" customHeight="1">
      <c r="A122" s="72" t="s">
        <v>133</v>
      </c>
      <c r="B122" s="27"/>
      <c r="C122" s="27"/>
      <c r="D122" s="27"/>
      <c r="E122" s="27"/>
      <c r="F122" s="27"/>
      <c r="G122" s="50" t="s">
        <v>35</v>
      </c>
      <c r="H122" s="51" t="s">
        <v>36</v>
      </c>
      <c r="I122" s="52"/>
      <c r="J122" s="52"/>
      <c r="K122" s="53" t="str">
        <f t="shared" ref="K122:K130" si="23">CONCATENATE(G122,L122)</f>
        <v>ALIL</v>
      </c>
      <c r="L122" s="54" t="str">
        <f t="shared" ref="L122:L130" si="24">IF(OR(ISBLANK(I122),ISBLANK(J122)),IF(OR(G122="ALI",G122="AIE"),"L",IF(ISBLANK(G122),"","A")),IF(G122="EE",IF(J122&gt;=3,IF(I122&gt;=5,"H","A"),IF(J122&gt;=2,IF(I122&gt;=16,"H",IF(I122&lt;=4,"L","A")),IF(I122&lt;=15,"L","A"))),IF(OR(G122="SE",G122="CE"),IF(J122&gt;=4,IF(I122&gt;=6,"H","A"),IF(J122&gt;=2,IF(I122&gt;=20,"H",IF(I122&lt;=5,"L","A")),IF(I122&lt;=19,"L","A"))),IF(OR(G122="ALI",G122="AIE"),IF(J122&gt;=6,IF(I122&gt;=20,"H","A"),IF(J122&gt;=2,IF(I122&gt;=51,"H",IF(I122&lt;=19,"L","A")),IF(I122&lt;=50,"L","A")))))))</f>
        <v>L</v>
      </c>
      <c r="M122" s="55" t="str">
        <f t="shared" ref="M122:M130" si="25">IF(L122="L","Baixa",IF(L122="A","Média",IF(L122="","","Alta")))</f>
        <v>Baixa</v>
      </c>
      <c r="N122" s="56" t="str">
        <f t="shared" ref="N122:N130" si="26">IF(ISBLANK(G122),"",IF(G122="ALI",IF(L122="L",7,IF(L122="A",10,15)),IF(G122="AIE",IF(L122="L",5,IF(L122="A",7,10)),IF(G122="SE",IF(L122="L",4,IF(L122="A",5,7)),IF(OR(G122="EE",G122="CE"),IF(L122="L",3,IF(L122="A",4,6)))))))</f>
        <v>7</v>
      </c>
      <c r="O122" s="57" t="str">
        <f>IF(H122="I",N122*Contagem!$U$11,IF(H122="E",N122*Contagem!$U$13,IF(H122="A",N122*Contagem!$U$12,IF(H122="T",N122*Contagem!$U$14,""))))</f>
        <v>7.00</v>
      </c>
      <c r="P122" s="58"/>
      <c r="Q122" s="58"/>
      <c r="R122" s="58"/>
      <c r="S122" s="58"/>
      <c r="T122" s="58"/>
      <c r="U122" s="3"/>
      <c r="V122" s="3"/>
      <c r="W122" s="3"/>
      <c r="X122" s="3"/>
      <c r="Y122" s="3"/>
      <c r="Z122" s="3"/>
    </row>
    <row r="123" ht="18.0" customHeight="1">
      <c r="A123" s="60" t="s">
        <v>134</v>
      </c>
      <c r="B123" s="27"/>
      <c r="C123" s="27"/>
      <c r="D123" s="27"/>
      <c r="E123" s="27"/>
      <c r="F123" s="27"/>
      <c r="G123" s="61" t="s">
        <v>38</v>
      </c>
      <c r="H123" s="51" t="s">
        <v>36</v>
      </c>
      <c r="I123" s="62"/>
      <c r="J123" s="62"/>
      <c r="K123" s="63" t="str">
        <f t="shared" si="23"/>
        <v>EEA</v>
      </c>
      <c r="L123" s="64" t="str">
        <f t="shared" si="24"/>
        <v>A</v>
      </c>
      <c r="M123" s="65" t="str">
        <f t="shared" si="25"/>
        <v>Média</v>
      </c>
      <c r="N123" s="66" t="str">
        <f t="shared" si="26"/>
        <v>4</v>
      </c>
      <c r="O123" s="67" t="str">
        <f>IF(H123="I",N123*Contagem!$U$11,IF(H123="E",N123*Contagem!$U$13,IF(H123="A",N123*Contagem!$U$12,IF(H123="T",N123*Contagem!$U$14,""))))</f>
        <v>4.00</v>
      </c>
      <c r="P123" s="58"/>
      <c r="Q123" s="58"/>
      <c r="R123" s="58"/>
      <c r="S123" s="58"/>
      <c r="T123" s="58"/>
      <c r="U123" s="3"/>
      <c r="V123" s="3"/>
      <c r="W123" s="3"/>
      <c r="X123" s="3"/>
      <c r="Y123" s="3"/>
      <c r="Z123" s="3"/>
    </row>
    <row r="124" ht="18.0" customHeight="1">
      <c r="A124" s="60" t="s">
        <v>135</v>
      </c>
      <c r="B124" s="27"/>
      <c r="C124" s="27"/>
      <c r="D124" s="27"/>
      <c r="E124" s="27"/>
      <c r="F124" s="27"/>
      <c r="G124" s="61" t="s">
        <v>38</v>
      </c>
      <c r="H124" s="51" t="s">
        <v>36</v>
      </c>
      <c r="I124" s="62"/>
      <c r="J124" s="62"/>
      <c r="K124" s="63" t="str">
        <f t="shared" si="23"/>
        <v>EEA</v>
      </c>
      <c r="L124" s="64" t="str">
        <f t="shared" si="24"/>
        <v>A</v>
      </c>
      <c r="M124" s="65" t="str">
        <f t="shared" si="25"/>
        <v>Média</v>
      </c>
      <c r="N124" s="66" t="str">
        <f t="shared" si="26"/>
        <v>4</v>
      </c>
      <c r="O124" s="67" t="str">
        <f>IF(H124="I",N124*Contagem!$U$11,IF(H124="E",N124*Contagem!$U$13,IF(H124="A",N124*Contagem!$U$12,IF(H124="T",N124*Contagem!$U$14,""))))</f>
        <v>4.00</v>
      </c>
      <c r="P124" s="58"/>
      <c r="Q124" s="58"/>
      <c r="R124" s="58"/>
      <c r="S124" s="58"/>
      <c r="T124" s="58"/>
      <c r="U124" s="3"/>
      <c r="V124" s="3"/>
      <c r="W124" s="3"/>
      <c r="X124" s="3"/>
      <c r="Y124" s="3"/>
      <c r="Z124" s="3"/>
    </row>
    <row r="125" ht="18.0" customHeight="1">
      <c r="A125" s="60" t="s">
        <v>136</v>
      </c>
      <c r="B125" s="27"/>
      <c r="C125" s="27"/>
      <c r="D125" s="27"/>
      <c r="E125" s="27"/>
      <c r="F125" s="27"/>
      <c r="G125" s="61" t="s">
        <v>38</v>
      </c>
      <c r="H125" s="51" t="s">
        <v>36</v>
      </c>
      <c r="I125" s="62"/>
      <c r="J125" s="62"/>
      <c r="K125" s="63" t="str">
        <f t="shared" si="23"/>
        <v>EEA</v>
      </c>
      <c r="L125" s="64" t="str">
        <f t="shared" si="24"/>
        <v>A</v>
      </c>
      <c r="M125" s="65" t="str">
        <f t="shared" si="25"/>
        <v>Média</v>
      </c>
      <c r="N125" s="66" t="str">
        <f t="shared" si="26"/>
        <v>4</v>
      </c>
      <c r="O125" s="67" t="str">
        <f>IF(H125="I",N125*Contagem!$U$11,IF(H125="E",N125*Contagem!$U$13,IF(H125="A",N125*Contagem!$U$12,IF(H125="T",N125*Contagem!$U$14,""))))</f>
        <v>4.00</v>
      </c>
      <c r="P125" s="58"/>
      <c r="Q125" s="58"/>
      <c r="R125" s="58"/>
      <c r="S125" s="58"/>
      <c r="T125" s="58"/>
      <c r="U125" s="3"/>
      <c r="V125" s="3"/>
      <c r="W125" s="3"/>
      <c r="X125" s="3"/>
      <c r="Y125" s="3"/>
      <c r="Z125" s="3"/>
    </row>
    <row r="126" ht="18.0" customHeight="1">
      <c r="A126" s="60" t="s">
        <v>137</v>
      </c>
      <c r="B126" s="27"/>
      <c r="C126" s="27"/>
      <c r="D126" s="27"/>
      <c r="E126" s="27"/>
      <c r="F126" s="27"/>
      <c r="G126" s="61" t="s">
        <v>38</v>
      </c>
      <c r="H126" s="51" t="s">
        <v>36</v>
      </c>
      <c r="I126" s="62"/>
      <c r="J126" s="62"/>
      <c r="K126" s="63" t="str">
        <f t="shared" si="23"/>
        <v>EEA</v>
      </c>
      <c r="L126" s="64" t="str">
        <f t="shared" si="24"/>
        <v>A</v>
      </c>
      <c r="M126" s="65" t="str">
        <f t="shared" si="25"/>
        <v>Média</v>
      </c>
      <c r="N126" s="66" t="str">
        <f t="shared" si="26"/>
        <v>4</v>
      </c>
      <c r="O126" s="67" t="str">
        <f>IF(H126="I",N126*Contagem!$U$11,IF(H126="E",N126*Contagem!$U$13,IF(H126="A",N126*Contagem!$U$12,IF(H126="T",N126*Contagem!$U$14,""))))</f>
        <v>4.00</v>
      </c>
      <c r="P126" s="58"/>
      <c r="Q126" s="58"/>
      <c r="R126" s="58"/>
      <c r="S126" s="58"/>
      <c r="T126" s="58"/>
      <c r="U126" s="3"/>
      <c r="V126" s="3"/>
      <c r="W126" s="3"/>
      <c r="X126" s="3"/>
      <c r="Y126" s="3"/>
      <c r="Z126" s="3"/>
    </row>
    <row r="127" ht="18.0" customHeight="1">
      <c r="A127" s="60" t="s">
        <v>138</v>
      </c>
      <c r="B127" s="27"/>
      <c r="C127" s="27"/>
      <c r="D127" s="27"/>
      <c r="E127" s="27"/>
      <c r="F127" s="27"/>
      <c r="G127" s="61" t="s">
        <v>43</v>
      </c>
      <c r="H127" s="51" t="s">
        <v>36</v>
      </c>
      <c r="I127" s="62"/>
      <c r="J127" s="62"/>
      <c r="K127" s="63" t="str">
        <f t="shared" si="23"/>
        <v>CEA</v>
      </c>
      <c r="L127" s="64" t="str">
        <f t="shared" si="24"/>
        <v>A</v>
      </c>
      <c r="M127" s="65" t="str">
        <f t="shared" si="25"/>
        <v>Média</v>
      </c>
      <c r="N127" s="66" t="str">
        <f t="shared" si="26"/>
        <v>4</v>
      </c>
      <c r="O127" s="67" t="str">
        <f>IF(H127="I",N127*Contagem!$U$11,IF(H127="E",N127*Contagem!$U$13,IF(H127="A",N127*Contagem!$U$12,IF(H127="T",N127*Contagem!$U$14,""))))</f>
        <v>4.00</v>
      </c>
      <c r="P127" s="58"/>
      <c r="Q127" s="58"/>
      <c r="R127" s="58"/>
      <c r="S127" s="58"/>
      <c r="T127" s="58"/>
      <c r="U127" s="3"/>
      <c r="V127" s="3"/>
      <c r="W127" s="3"/>
      <c r="X127" s="3"/>
      <c r="Y127" s="3"/>
      <c r="Z127" s="3"/>
    </row>
    <row r="128" ht="18.0" customHeight="1">
      <c r="A128" s="73" t="s">
        <v>139</v>
      </c>
      <c r="G128" s="61" t="s">
        <v>43</v>
      </c>
      <c r="H128" s="51" t="s">
        <v>36</v>
      </c>
      <c r="I128" s="62"/>
      <c r="J128" s="62"/>
      <c r="K128" s="63" t="str">
        <f t="shared" si="23"/>
        <v>CEA</v>
      </c>
      <c r="L128" s="64" t="str">
        <f t="shared" si="24"/>
        <v>A</v>
      </c>
      <c r="M128" s="65" t="str">
        <f t="shared" si="25"/>
        <v>Média</v>
      </c>
      <c r="N128" s="66" t="str">
        <f t="shared" si="26"/>
        <v>4</v>
      </c>
      <c r="O128" s="67" t="str">
        <f>IF(H128="I",N128*Contagem!$U$11,IF(H128="E",N128*Contagem!$U$13,IF(H128="A",N128*Contagem!$U$12,IF(H128="T",N128*Contagem!$U$14,""))))</f>
        <v>4.00</v>
      </c>
      <c r="P128" s="58"/>
      <c r="Q128" s="58"/>
      <c r="R128" s="58"/>
      <c r="S128" s="58"/>
      <c r="T128" s="58"/>
      <c r="U128" s="3"/>
      <c r="V128" s="3"/>
      <c r="W128" s="3"/>
      <c r="X128" s="3"/>
      <c r="Y128" s="3"/>
      <c r="Z128" s="3"/>
    </row>
    <row r="129" ht="18.0" customHeight="1">
      <c r="A129" s="60" t="s">
        <v>140</v>
      </c>
      <c r="B129" s="27"/>
      <c r="C129" s="27"/>
      <c r="D129" s="27"/>
      <c r="E129" s="27"/>
      <c r="F129" s="27"/>
      <c r="G129" s="61" t="s">
        <v>38</v>
      </c>
      <c r="H129" s="51" t="s">
        <v>36</v>
      </c>
      <c r="I129" s="62"/>
      <c r="J129" s="62"/>
      <c r="K129" s="63" t="str">
        <f t="shared" si="23"/>
        <v>EEA</v>
      </c>
      <c r="L129" s="64" t="str">
        <f t="shared" si="24"/>
        <v>A</v>
      </c>
      <c r="M129" s="65" t="str">
        <f t="shared" si="25"/>
        <v>Média</v>
      </c>
      <c r="N129" s="66" t="str">
        <f t="shared" si="26"/>
        <v>4</v>
      </c>
      <c r="O129" s="67" t="str">
        <f>IF(H129="I",N129*Contagem!$U$11,IF(H129="E",N129*Contagem!$U$13,IF(H129="A",N129*Contagem!$U$12,IF(H129="T",N129*Contagem!$U$14,""))))</f>
        <v>4.00</v>
      </c>
      <c r="P129" s="58"/>
      <c r="Q129" s="58"/>
      <c r="R129" s="58"/>
      <c r="S129" s="58"/>
      <c r="T129" s="58"/>
      <c r="U129" s="3"/>
      <c r="V129" s="3"/>
      <c r="W129" s="3"/>
      <c r="X129" s="3"/>
      <c r="Y129" s="3"/>
      <c r="Z129" s="3"/>
    </row>
    <row r="130" ht="18.0" customHeight="1">
      <c r="A130" s="60" t="s">
        <v>141</v>
      </c>
      <c r="B130" s="27"/>
      <c r="C130" s="27"/>
      <c r="D130" s="27"/>
      <c r="E130" s="27"/>
      <c r="F130" s="27"/>
      <c r="G130" s="61" t="s">
        <v>38</v>
      </c>
      <c r="H130" s="51" t="s">
        <v>36</v>
      </c>
      <c r="I130" s="62"/>
      <c r="J130" s="62"/>
      <c r="K130" s="63" t="str">
        <f t="shared" si="23"/>
        <v>EEA</v>
      </c>
      <c r="L130" s="64" t="str">
        <f t="shared" si="24"/>
        <v>A</v>
      </c>
      <c r="M130" s="65" t="str">
        <f t="shared" si="25"/>
        <v>Média</v>
      </c>
      <c r="N130" s="66" t="str">
        <f t="shared" si="26"/>
        <v>4</v>
      </c>
      <c r="O130" s="67" t="str">
        <f>IF(H130="I",N130*Contagem!$U$11,IF(H130="E",N130*Contagem!$U$13,IF(H130="A",N130*Contagem!$U$12,IF(H130="T",N130*Contagem!$U$14,""))))</f>
        <v>4.00</v>
      </c>
      <c r="P130" s="58"/>
      <c r="Q130" s="58"/>
      <c r="R130" s="58"/>
      <c r="S130" s="58"/>
      <c r="T130" s="58"/>
      <c r="U130" s="3"/>
      <c r="V130" s="3"/>
      <c r="W130" s="3"/>
      <c r="X130" s="3"/>
      <c r="Y130" s="3"/>
      <c r="Z130" s="3"/>
    </row>
    <row r="131" ht="18.0" customHeight="1">
      <c r="A131" s="95"/>
      <c r="B131" s="95"/>
      <c r="C131" s="95"/>
      <c r="D131" s="95"/>
      <c r="E131" s="95"/>
      <c r="F131" s="95"/>
      <c r="G131" s="69"/>
      <c r="H131" s="104"/>
      <c r="I131" s="62"/>
      <c r="J131" s="62"/>
      <c r="K131" s="62"/>
      <c r="L131" s="70"/>
      <c r="M131" s="71"/>
      <c r="N131" s="71"/>
      <c r="O131" s="102"/>
      <c r="P131" s="58"/>
      <c r="Q131" s="58"/>
      <c r="R131" s="58"/>
      <c r="S131" s="58"/>
      <c r="T131" s="58"/>
      <c r="U131" s="3"/>
      <c r="V131" s="3"/>
      <c r="W131" s="3"/>
      <c r="X131" s="3"/>
      <c r="Y131" s="3"/>
      <c r="Z131" s="3"/>
    </row>
    <row r="132" ht="18.0" customHeight="1">
      <c r="A132" s="95"/>
      <c r="B132" s="95"/>
      <c r="C132" s="95"/>
      <c r="D132" s="95"/>
      <c r="E132" s="95"/>
      <c r="F132" s="95"/>
      <c r="G132" s="69"/>
      <c r="H132" s="104"/>
      <c r="I132" s="62"/>
      <c r="J132" s="62"/>
      <c r="K132" s="62"/>
      <c r="L132" s="70"/>
      <c r="M132" s="71"/>
      <c r="N132" s="71"/>
      <c r="O132" s="102"/>
      <c r="P132" s="58"/>
      <c r="Q132" s="58"/>
      <c r="R132" s="58"/>
      <c r="S132" s="58"/>
      <c r="T132" s="58"/>
      <c r="U132" s="3"/>
      <c r="V132" s="3"/>
      <c r="W132" s="3"/>
      <c r="X132" s="3"/>
      <c r="Y132" s="3"/>
      <c r="Z132" s="3"/>
    </row>
    <row r="133" ht="18.0" customHeight="1">
      <c r="A133" s="95"/>
      <c r="B133" s="95"/>
      <c r="C133" s="95"/>
      <c r="D133" s="95"/>
      <c r="E133" s="95"/>
      <c r="F133" s="95"/>
      <c r="G133" s="69"/>
      <c r="H133" s="104"/>
      <c r="I133" s="62"/>
      <c r="J133" s="62"/>
      <c r="K133" s="62"/>
      <c r="L133" s="70"/>
      <c r="M133" s="71"/>
      <c r="N133" s="71"/>
      <c r="O133" s="102"/>
      <c r="P133" s="58"/>
      <c r="Q133" s="58"/>
      <c r="R133" s="58"/>
      <c r="S133" s="58"/>
      <c r="T133" s="58"/>
      <c r="U133" s="3"/>
      <c r="V133" s="3"/>
      <c r="W133" s="3"/>
      <c r="X133" s="3"/>
      <c r="Y133" s="3"/>
      <c r="Z133" s="3"/>
    </row>
    <row r="134" ht="18.0" customHeight="1">
      <c r="A134" s="95"/>
      <c r="B134" s="95"/>
      <c r="C134" s="95"/>
      <c r="D134" s="95"/>
      <c r="E134" s="95"/>
      <c r="F134" s="95"/>
      <c r="G134" s="69"/>
      <c r="H134" s="104"/>
      <c r="I134" s="62"/>
      <c r="J134" s="62"/>
      <c r="K134" s="62"/>
      <c r="L134" s="70"/>
      <c r="M134" s="71"/>
      <c r="N134" s="71"/>
      <c r="O134" s="102"/>
      <c r="P134" s="58"/>
      <c r="Q134" s="58"/>
      <c r="R134" s="58"/>
      <c r="S134" s="58"/>
      <c r="T134" s="58"/>
      <c r="U134" s="3"/>
      <c r="V134" s="3"/>
      <c r="W134" s="3"/>
      <c r="X134" s="3"/>
      <c r="Y134" s="3"/>
      <c r="Z134" s="3"/>
    </row>
    <row r="135" ht="18.0" customHeight="1">
      <c r="A135" s="95"/>
      <c r="B135" s="95"/>
      <c r="C135" s="95"/>
      <c r="D135" s="95"/>
      <c r="E135" s="95"/>
      <c r="F135" s="95"/>
      <c r="G135" s="69"/>
      <c r="H135" s="104"/>
      <c r="I135" s="62"/>
      <c r="J135" s="62"/>
      <c r="K135" s="62"/>
      <c r="L135" s="70"/>
      <c r="M135" s="71"/>
      <c r="N135" s="71"/>
      <c r="O135" s="102"/>
      <c r="P135" s="58"/>
      <c r="Q135" s="58"/>
      <c r="R135" s="58"/>
      <c r="S135" s="58"/>
      <c r="T135" s="58"/>
      <c r="U135" s="3"/>
      <c r="V135" s="3"/>
      <c r="W135" s="3"/>
      <c r="X135" s="3"/>
      <c r="Y135" s="3"/>
      <c r="Z135" s="3"/>
    </row>
    <row r="136" ht="18.0" customHeight="1">
      <c r="A136" s="72" t="s">
        <v>142</v>
      </c>
      <c r="B136" s="27"/>
      <c r="C136" s="27"/>
      <c r="D136" s="27"/>
      <c r="E136" s="27"/>
      <c r="F136" s="27"/>
      <c r="G136" s="50" t="s">
        <v>35</v>
      </c>
      <c r="H136" s="51" t="s">
        <v>36</v>
      </c>
      <c r="I136" s="52"/>
      <c r="J136" s="52"/>
      <c r="K136" s="53" t="str">
        <f t="shared" ref="K136:K142" si="27">CONCATENATE(G136,L136)</f>
        <v>ALIL</v>
      </c>
      <c r="L136" s="54" t="str">
        <f t="shared" ref="L136:L142" si="28">IF(OR(ISBLANK(I136),ISBLANK(J136)),IF(OR(G136="ALI",G136="AIE"),"L",IF(ISBLANK(G136),"","A")),IF(G136="EE",IF(J136&gt;=3,IF(I136&gt;=5,"H","A"),IF(J136&gt;=2,IF(I136&gt;=16,"H",IF(I136&lt;=4,"L","A")),IF(I136&lt;=15,"L","A"))),IF(OR(G136="SE",G136="CE"),IF(J136&gt;=4,IF(I136&gt;=6,"H","A"),IF(J136&gt;=2,IF(I136&gt;=20,"H",IF(I136&lt;=5,"L","A")),IF(I136&lt;=19,"L","A"))),IF(OR(G136="ALI",G136="AIE"),IF(J136&gt;=6,IF(I136&gt;=20,"H","A"),IF(J136&gt;=2,IF(I136&gt;=51,"H",IF(I136&lt;=19,"L","A")),IF(I136&lt;=50,"L","A")))))))</f>
        <v>L</v>
      </c>
      <c r="M136" s="55" t="str">
        <f t="shared" ref="M136:M142" si="29">IF(L136="L","Baixa",IF(L136="A","Média",IF(L136="","","Alta")))</f>
        <v>Baixa</v>
      </c>
      <c r="N136" s="56" t="str">
        <f t="shared" ref="N136:N142" si="30">IF(ISBLANK(G136),"",IF(G136="ALI",IF(L136="L",7,IF(L136="A",10,15)),IF(G136="AIE",IF(L136="L",5,IF(L136="A",7,10)),IF(G136="SE",IF(L136="L",4,IF(L136="A",5,7)),IF(OR(G136="EE",G136="CE"),IF(L136="L",3,IF(L136="A",4,6)))))))</f>
        <v>7</v>
      </c>
      <c r="O136" s="57" t="str">
        <f>IF(H136="I",N136*Contagem!$U$11,IF(H136="E",N136*Contagem!$U$13,IF(H136="A",N136*Contagem!$U$12,IF(H136="T",N136*Contagem!$U$14,""))))</f>
        <v>7.00</v>
      </c>
      <c r="P136" s="58"/>
      <c r="Q136" s="58"/>
      <c r="R136" s="58"/>
      <c r="S136" s="58"/>
      <c r="T136" s="58"/>
      <c r="U136" s="3"/>
      <c r="V136" s="3"/>
      <c r="W136" s="3"/>
      <c r="X136" s="3"/>
      <c r="Y136" s="3"/>
      <c r="Z136" s="3"/>
    </row>
    <row r="137" ht="18.0" customHeight="1">
      <c r="A137" s="60" t="s">
        <v>143</v>
      </c>
      <c r="B137" s="27"/>
      <c r="C137" s="27"/>
      <c r="D137" s="27"/>
      <c r="E137" s="27"/>
      <c r="F137" s="27"/>
      <c r="G137" s="61" t="s">
        <v>38</v>
      </c>
      <c r="H137" s="51" t="s">
        <v>36</v>
      </c>
      <c r="I137" s="62"/>
      <c r="J137" s="62"/>
      <c r="K137" s="63" t="str">
        <f t="shared" si="27"/>
        <v>EEA</v>
      </c>
      <c r="L137" s="64" t="str">
        <f t="shared" si="28"/>
        <v>A</v>
      </c>
      <c r="M137" s="65" t="str">
        <f t="shared" si="29"/>
        <v>Média</v>
      </c>
      <c r="N137" s="66" t="str">
        <f t="shared" si="30"/>
        <v>4</v>
      </c>
      <c r="O137" s="67" t="str">
        <f>IF(H137="I",N137*Contagem!$U$11,IF(H137="E",N137*Contagem!$U$13,IF(H137="A",N137*Contagem!$U$12,IF(H137="T",N137*Contagem!$U$14,""))))</f>
        <v>4.00</v>
      </c>
      <c r="P137" s="58"/>
      <c r="Q137" s="58"/>
      <c r="R137" s="58"/>
      <c r="S137" s="58"/>
      <c r="T137" s="58"/>
      <c r="U137" s="3"/>
      <c r="V137" s="3"/>
      <c r="W137" s="3"/>
      <c r="X137" s="3"/>
      <c r="Y137" s="3"/>
      <c r="Z137" s="3"/>
    </row>
    <row r="138" ht="18.0" customHeight="1">
      <c r="A138" s="60" t="s">
        <v>144</v>
      </c>
      <c r="B138" s="27"/>
      <c r="C138" s="27"/>
      <c r="D138" s="27"/>
      <c r="E138" s="27"/>
      <c r="F138" s="27"/>
      <c r="G138" s="61" t="s">
        <v>38</v>
      </c>
      <c r="H138" s="51" t="s">
        <v>36</v>
      </c>
      <c r="I138" s="62"/>
      <c r="J138" s="62"/>
      <c r="K138" s="63" t="str">
        <f t="shared" si="27"/>
        <v>EEA</v>
      </c>
      <c r="L138" s="64" t="str">
        <f t="shared" si="28"/>
        <v>A</v>
      </c>
      <c r="M138" s="65" t="str">
        <f t="shared" si="29"/>
        <v>Média</v>
      </c>
      <c r="N138" s="66" t="str">
        <f t="shared" si="30"/>
        <v>4</v>
      </c>
      <c r="O138" s="67" t="str">
        <f>IF(H138="I",N138*Contagem!$U$11,IF(H138="E",N138*Contagem!$U$13,IF(H138="A",N138*Contagem!$U$12,IF(H138="T",N138*Contagem!$U$14,""))))</f>
        <v>4.00</v>
      </c>
      <c r="P138" s="58"/>
      <c r="Q138" s="58"/>
      <c r="R138" s="58"/>
      <c r="S138" s="58"/>
      <c r="T138" s="58"/>
      <c r="U138" s="3"/>
      <c r="V138" s="3"/>
      <c r="W138" s="3"/>
      <c r="X138" s="3"/>
      <c r="Y138" s="3"/>
      <c r="Z138" s="3"/>
    </row>
    <row r="139" ht="18.0" customHeight="1">
      <c r="A139" s="60" t="s">
        <v>145</v>
      </c>
      <c r="B139" s="27"/>
      <c r="C139" s="27"/>
      <c r="D139" s="27"/>
      <c r="E139" s="27"/>
      <c r="F139" s="27"/>
      <c r="G139" s="61" t="s">
        <v>38</v>
      </c>
      <c r="H139" s="51" t="s">
        <v>36</v>
      </c>
      <c r="I139" s="62"/>
      <c r="J139" s="62"/>
      <c r="K139" s="63" t="str">
        <f t="shared" si="27"/>
        <v>EEA</v>
      </c>
      <c r="L139" s="64" t="str">
        <f t="shared" si="28"/>
        <v>A</v>
      </c>
      <c r="M139" s="65" t="str">
        <f t="shared" si="29"/>
        <v>Média</v>
      </c>
      <c r="N139" s="66" t="str">
        <f t="shared" si="30"/>
        <v>4</v>
      </c>
      <c r="O139" s="67" t="str">
        <f>IF(H139="I",N139*Contagem!$U$11,IF(H139="E",N139*Contagem!$U$13,IF(H139="A",N139*Contagem!$U$12,IF(H139="T",N139*Contagem!$U$14,""))))</f>
        <v>4.00</v>
      </c>
      <c r="P139" s="58"/>
      <c r="Q139" s="58"/>
      <c r="R139" s="58"/>
      <c r="S139" s="58"/>
      <c r="T139" s="58"/>
      <c r="U139" s="3"/>
      <c r="V139" s="3"/>
      <c r="W139" s="3"/>
      <c r="X139" s="3"/>
      <c r="Y139" s="3"/>
      <c r="Z139" s="3"/>
    </row>
    <row r="140" ht="18.0" customHeight="1">
      <c r="A140" s="60" t="s">
        <v>146</v>
      </c>
      <c r="B140" s="27"/>
      <c r="C140" s="27"/>
      <c r="D140" s="27"/>
      <c r="E140" s="27"/>
      <c r="F140" s="27"/>
      <c r="G140" s="61" t="s">
        <v>38</v>
      </c>
      <c r="H140" s="51" t="s">
        <v>36</v>
      </c>
      <c r="I140" s="62"/>
      <c r="J140" s="62"/>
      <c r="K140" s="63" t="str">
        <f t="shared" si="27"/>
        <v>EEA</v>
      </c>
      <c r="L140" s="64" t="str">
        <f t="shared" si="28"/>
        <v>A</v>
      </c>
      <c r="M140" s="65" t="str">
        <f t="shared" si="29"/>
        <v>Média</v>
      </c>
      <c r="N140" s="66" t="str">
        <f t="shared" si="30"/>
        <v>4</v>
      </c>
      <c r="O140" s="67" t="str">
        <f>IF(H140="I",N140*Contagem!$U$11,IF(H140="E",N140*Contagem!$U$13,IF(H140="A",N140*Contagem!$U$12,IF(H140="T",N140*Contagem!$U$14,""))))</f>
        <v>4.00</v>
      </c>
      <c r="P140" s="58"/>
      <c r="Q140" s="58"/>
      <c r="R140" s="58"/>
      <c r="S140" s="58"/>
      <c r="T140" s="58"/>
      <c r="U140" s="3"/>
      <c r="V140" s="3"/>
      <c r="W140" s="3"/>
      <c r="X140" s="3"/>
      <c r="Y140" s="3"/>
      <c r="Z140" s="3"/>
    </row>
    <row r="141" ht="18.0" customHeight="1">
      <c r="A141" s="60" t="s">
        <v>147</v>
      </c>
      <c r="B141" s="27"/>
      <c r="C141" s="27"/>
      <c r="D141" s="27"/>
      <c r="E141" s="27"/>
      <c r="F141" s="27"/>
      <c r="G141" s="61" t="s">
        <v>43</v>
      </c>
      <c r="H141" s="51" t="s">
        <v>36</v>
      </c>
      <c r="I141" s="62"/>
      <c r="J141" s="62"/>
      <c r="K141" s="63" t="str">
        <f t="shared" si="27"/>
        <v>CEA</v>
      </c>
      <c r="L141" s="64" t="str">
        <f t="shared" si="28"/>
        <v>A</v>
      </c>
      <c r="M141" s="65" t="str">
        <f t="shared" si="29"/>
        <v>Média</v>
      </c>
      <c r="N141" s="66" t="str">
        <f t="shared" si="30"/>
        <v>4</v>
      </c>
      <c r="O141" s="67" t="str">
        <f>IF(H141="I",N141*Contagem!$U$11,IF(H141="E",N141*Contagem!$U$13,IF(H141="A",N141*Contagem!$U$12,IF(H141="T",N141*Contagem!$U$14,""))))</f>
        <v>4.00</v>
      </c>
      <c r="P141" s="58"/>
      <c r="Q141" s="58"/>
      <c r="R141" s="58"/>
      <c r="S141" s="58"/>
      <c r="T141" s="58"/>
      <c r="U141" s="3"/>
      <c r="V141" s="3"/>
      <c r="W141" s="3"/>
      <c r="X141" s="3"/>
      <c r="Y141" s="3"/>
      <c r="Z141" s="3"/>
    </row>
    <row r="142" ht="18.0" customHeight="1">
      <c r="A142" s="73" t="s">
        <v>148</v>
      </c>
      <c r="G142" s="61" t="s">
        <v>43</v>
      </c>
      <c r="H142" s="51" t="s">
        <v>36</v>
      </c>
      <c r="I142" s="62"/>
      <c r="J142" s="62"/>
      <c r="K142" s="63" t="str">
        <f t="shared" si="27"/>
        <v>CEA</v>
      </c>
      <c r="L142" s="64" t="str">
        <f t="shared" si="28"/>
        <v>A</v>
      </c>
      <c r="M142" s="65" t="str">
        <f t="shared" si="29"/>
        <v>Média</v>
      </c>
      <c r="N142" s="66" t="str">
        <f t="shared" si="30"/>
        <v>4</v>
      </c>
      <c r="O142" s="67" t="str">
        <f>IF(H142="I",N142*Contagem!$U$11,IF(H142="E",N142*Contagem!$U$13,IF(H142="A",N142*Contagem!$U$12,IF(H142="T",N142*Contagem!$U$14,""))))</f>
        <v>4.00</v>
      </c>
      <c r="P142" s="58"/>
      <c r="Q142" s="58"/>
      <c r="R142" s="58"/>
      <c r="S142" s="58"/>
      <c r="T142" s="58"/>
      <c r="U142" s="3"/>
      <c r="V142" s="3"/>
      <c r="W142" s="3"/>
      <c r="X142" s="3"/>
      <c r="Y142" s="3"/>
      <c r="Z142" s="3"/>
    </row>
    <row r="143" ht="18.0" customHeight="1">
      <c r="A143" s="95"/>
      <c r="B143" s="95"/>
      <c r="C143" s="95"/>
      <c r="D143" s="95"/>
      <c r="E143" s="95"/>
      <c r="F143" s="95"/>
      <c r="G143" s="69"/>
      <c r="H143" s="104"/>
      <c r="I143" s="62"/>
      <c r="J143" s="62"/>
      <c r="K143" s="62"/>
      <c r="L143" s="70"/>
      <c r="M143" s="71"/>
      <c r="N143" s="71"/>
      <c r="O143" s="102"/>
      <c r="P143" s="58"/>
      <c r="Q143" s="58"/>
      <c r="R143" s="58"/>
      <c r="S143" s="58"/>
      <c r="T143" s="58"/>
      <c r="U143" s="3"/>
      <c r="V143" s="3"/>
      <c r="W143" s="3"/>
      <c r="X143" s="3"/>
      <c r="Y143" s="3"/>
      <c r="Z143" s="3"/>
    </row>
    <row r="144" ht="18.0" customHeight="1">
      <c r="A144" s="95"/>
      <c r="B144" s="95"/>
      <c r="C144" s="95"/>
      <c r="D144" s="95"/>
      <c r="E144" s="95"/>
      <c r="F144" s="95"/>
      <c r="G144" s="69"/>
      <c r="H144" s="104"/>
      <c r="I144" s="62"/>
      <c r="J144" s="62"/>
      <c r="K144" s="62"/>
      <c r="L144" s="70"/>
      <c r="M144" s="71"/>
      <c r="N144" s="71"/>
      <c r="O144" s="102"/>
      <c r="P144" s="58"/>
      <c r="Q144" s="58"/>
      <c r="R144" s="58"/>
      <c r="S144" s="58"/>
      <c r="T144" s="58"/>
      <c r="U144" s="3"/>
      <c r="V144" s="3"/>
      <c r="W144" s="3"/>
      <c r="X144" s="3"/>
      <c r="Y144" s="3"/>
      <c r="Z144" s="3"/>
    </row>
    <row r="145" ht="18.0" customHeight="1">
      <c r="A145" s="95"/>
      <c r="B145" s="95"/>
      <c r="C145" s="95"/>
      <c r="D145" s="95"/>
      <c r="E145" s="95"/>
      <c r="F145" s="95"/>
      <c r="G145" s="69"/>
      <c r="H145" s="104"/>
      <c r="I145" s="62"/>
      <c r="J145" s="62"/>
      <c r="K145" s="62"/>
      <c r="L145" s="70"/>
      <c r="M145" s="71"/>
      <c r="N145" s="71"/>
      <c r="O145" s="102"/>
      <c r="P145" s="58"/>
      <c r="Q145" s="58"/>
      <c r="R145" s="58"/>
      <c r="S145" s="58"/>
      <c r="T145" s="58"/>
      <c r="U145" s="3"/>
      <c r="V145" s="3"/>
      <c r="W145" s="3"/>
      <c r="X145" s="3"/>
      <c r="Y145" s="3"/>
      <c r="Z145" s="3"/>
    </row>
    <row r="146" ht="18.0" customHeight="1">
      <c r="A146" s="95"/>
      <c r="B146" s="95"/>
      <c r="C146" s="95"/>
      <c r="D146" s="95"/>
      <c r="E146" s="95"/>
      <c r="F146" s="95"/>
      <c r="G146" s="69"/>
      <c r="H146" s="104"/>
      <c r="I146" s="62"/>
      <c r="J146" s="62"/>
      <c r="K146" s="62"/>
      <c r="L146" s="70"/>
      <c r="M146" s="71"/>
      <c r="N146" s="71"/>
      <c r="O146" s="102"/>
      <c r="P146" s="58"/>
      <c r="Q146" s="58"/>
      <c r="R146" s="58"/>
      <c r="S146" s="58"/>
      <c r="T146" s="58"/>
      <c r="U146" s="3"/>
      <c r="V146" s="3"/>
      <c r="W146" s="3"/>
      <c r="X146" s="3"/>
      <c r="Y146" s="3"/>
      <c r="Z146" s="3"/>
    </row>
    <row r="147" ht="18.0" customHeight="1">
      <c r="A147" s="72" t="s">
        <v>149</v>
      </c>
      <c r="B147" s="27"/>
      <c r="C147" s="27"/>
      <c r="D147" s="27"/>
      <c r="E147" s="27"/>
      <c r="F147" s="27"/>
      <c r="G147" s="61" t="s">
        <v>35</v>
      </c>
      <c r="H147" s="51" t="s">
        <v>36</v>
      </c>
      <c r="I147" s="62"/>
      <c r="J147" s="62"/>
      <c r="K147" s="63" t="str">
        <f t="shared" ref="K147:K150" si="31">CONCATENATE(G147,L147)</f>
        <v>ALIL</v>
      </c>
      <c r="L147" s="64" t="str">
        <f t="shared" ref="L147:L150" si="32">IF(OR(ISBLANK(I147),ISBLANK(J147)),IF(OR(G147="ALI",G147="AIE"),"L",IF(ISBLANK(G147),"","A")),IF(G147="EE",IF(J147&gt;=3,IF(I147&gt;=5,"H","A"),IF(J147&gt;=2,IF(I147&gt;=16,"H",IF(I147&lt;=4,"L","A")),IF(I147&lt;=15,"L","A"))),IF(OR(G147="SE",G147="CE"),IF(J147&gt;=4,IF(I147&gt;=6,"H","A"),IF(J147&gt;=2,IF(I147&gt;=20,"H",IF(I147&lt;=5,"L","A")),IF(I147&lt;=19,"L","A"))),IF(OR(G147="ALI",G147="AIE"),IF(J147&gt;=6,IF(I147&gt;=20,"H","A"),IF(J147&gt;=2,IF(I147&gt;=51,"H",IF(I147&lt;=19,"L","A")),IF(I147&lt;=50,"L","A")))))))</f>
        <v>L</v>
      </c>
      <c r="M147" s="65" t="str">
        <f t="shared" ref="M147:M150" si="33">IF(L147="L","Baixa",IF(L147="A","Média",IF(L147="","","Alta")))</f>
        <v>Baixa</v>
      </c>
      <c r="N147" s="66" t="str">
        <f t="shared" ref="N147:N150" si="34">IF(ISBLANK(G147),"",IF(G147="ALI",IF(L147="L",7,IF(L147="A",10,15)),IF(G147="AIE",IF(L147="L",5,IF(L147="A",7,10)),IF(G147="SE",IF(L147="L",4,IF(L147="A",5,7)),IF(OR(G147="EE",G147="CE"),IF(L147="L",3,IF(L147="A",4,6)))))))</f>
        <v>7</v>
      </c>
      <c r="O147" s="67" t="str">
        <f>IF(H147="I",N147*Contagem!$U$11,IF(H147="E",N147*Contagem!$U$13,IF(H147="A",N147*Contagem!$U$12,IF(H147="T",N147*Contagem!$U$14,""))))</f>
        <v>7.00</v>
      </c>
      <c r="P147" s="58"/>
      <c r="Q147" s="59"/>
      <c r="R147" s="59"/>
      <c r="S147" s="59"/>
      <c r="T147" s="59"/>
      <c r="U147" s="3"/>
      <c r="V147" s="3"/>
      <c r="W147" s="3"/>
      <c r="X147" s="3"/>
      <c r="Y147" s="3"/>
      <c r="Z147" s="3"/>
    </row>
    <row r="148" ht="18.0" customHeight="1">
      <c r="A148" s="60" t="s">
        <v>150</v>
      </c>
      <c r="B148" s="27"/>
      <c r="C148" s="27"/>
      <c r="D148" s="27"/>
      <c r="E148" s="27"/>
      <c r="F148" s="27"/>
      <c r="G148" s="61" t="s">
        <v>38</v>
      </c>
      <c r="H148" s="51" t="s">
        <v>36</v>
      </c>
      <c r="I148" s="62"/>
      <c r="J148" s="62"/>
      <c r="K148" s="63" t="str">
        <f t="shared" si="31"/>
        <v>EEA</v>
      </c>
      <c r="L148" s="64" t="str">
        <f t="shared" si="32"/>
        <v>A</v>
      </c>
      <c r="M148" s="65" t="str">
        <f t="shared" si="33"/>
        <v>Média</v>
      </c>
      <c r="N148" s="66" t="str">
        <f t="shared" si="34"/>
        <v>4</v>
      </c>
      <c r="O148" s="67" t="str">
        <f>IF(H148="I",N148*Contagem!$U$11,IF(H148="E",N148*Contagem!$U$13,IF(H148="A",N148*Contagem!$U$12,IF(H148="T",N148*Contagem!$U$14,""))))</f>
        <v>4.00</v>
      </c>
      <c r="P148" s="58"/>
      <c r="Q148" s="59"/>
      <c r="R148" s="59"/>
      <c r="S148" s="59"/>
      <c r="T148" s="59"/>
      <c r="U148" s="3"/>
      <c r="V148" s="3"/>
      <c r="W148" s="3"/>
      <c r="X148" s="3"/>
      <c r="Y148" s="3"/>
      <c r="Z148" s="3"/>
    </row>
    <row r="149" ht="18.0" customHeight="1">
      <c r="A149" s="60" t="s">
        <v>151</v>
      </c>
      <c r="B149" s="27"/>
      <c r="C149" s="27"/>
      <c r="D149" s="27"/>
      <c r="E149" s="27"/>
      <c r="F149" s="27"/>
      <c r="G149" s="61" t="s">
        <v>43</v>
      </c>
      <c r="H149" s="51" t="s">
        <v>36</v>
      </c>
      <c r="I149" s="62"/>
      <c r="J149" s="62"/>
      <c r="K149" s="63" t="str">
        <f t="shared" si="31"/>
        <v>CEA</v>
      </c>
      <c r="L149" s="64" t="str">
        <f t="shared" si="32"/>
        <v>A</v>
      </c>
      <c r="M149" s="65" t="str">
        <f t="shared" si="33"/>
        <v>Média</v>
      </c>
      <c r="N149" s="66" t="str">
        <f t="shared" si="34"/>
        <v>4</v>
      </c>
      <c r="O149" s="67" t="str">
        <f>IF(H149="I",N149*Contagem!$U$11,IF(H149="E",N149*Contagem!$U$13,IF(H149="A",N149*Contagem!$U$12,IF(H149="T",N149*Contagem!$U$14,""))))</f>
        <v>4.00</v>
      </c>
      <c r="P149" s="58"/>
      <c r="Q149" s="59"/>
      <c r="R149" s="59"/>
      <c r="S149" s="59"/>
      <c r="T149" s="59"/>
      <c r="U149" s="3"/>
      <c r="V149" s="3"/>
      <c r="W149" s="3"/>
      <c r="X149" s="3"/>
      <c r="Y149" s="3"/>
      <c r="Z149" s="3"/>
    </row>
    <row r="150" ht="18.0" customHeight="1">
      <c r="A150" s="73" t="s">
        <v>152</v>
      </c>
      <c r="G150" s="61" t="s">
        <v>43</v>
      </c>
      <c r="H150" s="51" t="s">
        <v>36</v>
      </c>
      <c r="I150" s="62"/>
      <c r="J150" s="62"/>
      <c r="K150" s="63" t="str">
        <f t="shared" si="31"/>
        <v>CEA</v>
      </c>
      <c r="L150" s="64" t="str">
        <f t="shared" si="32"/>
        <v>A</v>
      </c>
      <c r="M150" s="65" t="str">
        <f t="shared" si="33"/>
        <v>Média</v>
      </c>
      <c r="N150" s="66" t="str">
        <f t="shared" si="34"/>
        <v>4</v>
      </c>
      <c r="O150" s="67" t="str">
        <f>IF(H150="I",N150*Contagem!$U$11,IF(H150="E",N150*Contagem!$U$13,IF(H150="A",N150*Contagem!$U$12,IF(H150="T",N150*Contagem!$U$14,""))))</f>
        <v>4.00</v>
      </c>
      <c r="P150" s="58"/>
      <c r="Q150" s="59"/>
      <c r="R150" s="59"/>
      <c r="S150" s="59"/>
      <c r="T150" s="59"/>
      <c r="U150" s="3"/>
      <c r="V150" s="3"/>
      <c r="W150" s="3"/>
      <c r="X150" s="3"/>
      <c r="Y150" s="3"/>
      <c r="Z150" s="3"/>
    </row>
    <row r="151" ht="18.0" customHeight="1">
      <c r="A151" s="105"/>
      <c r="B151" s="105"/>
      <c r="C151" s="105"/>
      <c r="D151" s="105"/>
      <c r="E151" s="105"/>
      <c r="F151" s="105"/>
      <c r="G151" s="106"/>
      <c r="H151" s="51"/>
      <c r="I151" s="101"/>
      <c r="J151" s="101"/>
      <c r="K151" s="106"/>
      <c r="L151" s="107"/>
      <c r="M151" s="108"/>
      <c r="N151" s="109"/>
      <c r="O151" s="110"/>
      <c r="P151" s="95"/>
      <c r="Q151" s="95"/>
      <c r="R151" s="95"/>
      <c r="S151" s="95"/>
      <c r="T151" s="95"/>
      <c r="U151" s="3"/>
      <c r="V151" s="3"/>
      <c r="W151" s="3"/>
      <c r="X151" s="3"/>
      <c r="Y151" s="3"/>
      <c r="Z151" s="3"/>
    </row>
    <row r="152" ht="18.0" customHeight="1">
      <c r="A152" s="73"/>
      <c r="G152" s="61"/>
      <c r="H152" s="51"/>
      <c r="I152" s="62"/>
      <c r="J152" s="62"/>
      <c r="K152" s="63"/>
      <c r="L152" s="64"/>
      <c r="M152" s="65"/>
      <c r="N152" s="66"/>
      <c r="O152" s="67"/>
      <c r="P152" s="58"/>
      <c r="Q152" s="59"/>
      <c r="R152" s="59"/>
      <c r="S152" s="59"/>
      <c r="T152" s="59"/>
      <c r="U152" s="3"/>
      <c r="V152" s="3"/>
      <c r="W152" s="3"/>
      <c r="X152" s="3"/>
      <c r="Y152" s="3"/>
      <c r="Z152" s="3"/>
    </row>
    <row r="153" ht="18.0" customHeight="1">
      <c r="A153" s="105"/>
      <c r="B153" s="105"/>
      <c r="C153" s="105"/>
      <c r="D153" s="105"/>
      <c r="E153" s="105"/>
      <c r="F153" s="105"/>
      <c r="G153" s="106"/>
      <c r="H153" s="51"/>
      <c r="I153" s="101"/>
      <c r="J153" s="101"/>
      <c r="K153" s="106"/>
      <c r="L153" s="107"/>
      <c r="M153" s="108"/>
      <c r="N153" s="109"/>
      <c r="O153" s="110"/>
      <c r="P153" s="95"/>
      <c r="Q153" s="95"/>
      <c r="R153" s="95"/>
      <c r="S153" s="95"/>
      <c r="T153" s="95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8.0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248">
    <mergeCell ref="P85:T85"/>
    <mergeCell ref="P86:T86"/>
    <mergeCell ref="P78:T78"/>
    <mergeCell ref="P79:T79"/>
    <mergeCell ref="P80:T80"/>
    <mergeCell ref="P81:T81"/>
    <mergeCell ref="P82:T82"/>
    <mergeCell ref="P83:T83"/>
    <mergeCell ref="P84:T84"/>
    <mergeCell ref="P32:T32"/>
    <mergeCell ref="P33:T33"/>
    <mergeCell ref="P34:T34"/>
    <mergeCell ref="P35:T35"/>
    <mergeCell ref="P28:T28"/>
    <mergeCell ref="P24:T24"/>
    <mergeCell ref="P25:T25"/>
    <mergeCell ref="P26:T26"/>
    <mergeCell ref="P27:T27"/>
    <mergeCell ref="P19:T19"/>
    <mergeCell ref="P20:T20"/>
    <mergeCell ref="P21:T21"/>
    <mergeCell ref="P22:T22"/>
    <mergeCell ref="P14:T14"/>
    <mergeCell ref="P15:T15"/>
    <mergeCell ref="P17:T17"/>
    <mergeCell ref="P18:T18"/>
    <mergeCell ref="P29:T29"/>
    <mergeCell ref="P37:T37"/>
    <mergeCell ref="P36:T36"/>
    <mergeCell ref="P23:T23"/>
    <mergeCell ref="P42:T42"/>
    <mergeCell ref="P43:T43"/>
    <mergeCell ref="P44:T44"/>
    <mergeCell ref="P45:T45"/>
    <mergeCell ref="P46:T46"/>
    <mergeCell ref="P47:T47"/>
    <mergeCell ref="P38:T38"/>
    <mergeCell ref="P39:T39"/>
    <mergeCell ref="P51:T51"/>
    <mergeCell ref="P48:T48"/>
    <mergeCell ref="P49:T49"/>
    <mergeCell ref="P50:T50"/>
    <mergeCell ref="P41:T41"/>
    <mergeCell ref="P53:T53"/>
    <mergeCell ref="P69:T69"/>
    <mergeCell ref="P68:T68"/>
    <mergeCell ref="P66:T66"/>
    <mergeCell ref="P67:T67"/>
    <mergeCell ref="P62:T62"/>
    <mergeCell ref="P63:T63"/>
    <mergeCell ref="P64:T64"/>
    <mergeCell ref="P65:T65"/>
    <mergeCell ref="P76:T76"/>
    <mergeCell ref="P77:T77"/>
    <mergeCell ref="P71:T71"/>
    <mergeCell ref="P72:T72"/>
    <mergeCell ref="P73:T73"/>
    <mergeCell ref="P74:T74"/>
    <mergeCell ref="P75:T75"/>
    <mergeCell ref="P30:T30"/>
    <mergeCell ref="P31:T31"/>
    <mergeCell ref="A140:F140"/>
    <mergeCell ref="A136:F136"/>
    <mergeCell ref="A137:F137"/>
    <mergeCell ref="A138:F138"/>
    <mergeCell ref="A139:F139"/>
    <mergeCell ref="A110:F110"/>
    <mergeCell ref="A111:F111"/>
    <mergeCell ref="A127:F127"/>
    <mergeCell ref="A128:F128"/>
    <mergeCell ref="A141:F141"/>
    <mergeCell ref="A142:F142"/>
    <mergeCell ref="A116:F116"/>
    <mergeCell ref="A123:F123"/>
    <mergeCell ref="A124:F124"/>
    <mergeCell ref="P118:T118"/>
    <mergeCell ref="P119:T119"/>
    <mergeCell ref="P120:T120"/>
    <mergeCell ref="P121:T121"/>
    <mergeCell ref="P111:T111"/>
    <mergeCell ref="P109:T109"/>
    <mergeCell ref="P110:T110"/>
    <mergeCell ref="P112:T112"/>
    <mergeCell ref="P113:T113"/>
    <mergeCell ref="P104:T104"/>
    <mergeCell ref="P105:T105"/>
    <mergeCell ref="P106:T106"/>
    <mergeCell ref="P107:T107"/>
    <mergeCell ref="P108:T108"/>
    <mergeCell ref="P116:T116"/>
    <mergeCell ref="P117:T117"/>
    <mergeCell ref="P114:T114"/>
    <mergeCell ref="P115:T115"/>
    <mergeCell ref="P148:T148"/>
    <mergeCell ref="P149:T149"/>
    <mergeCell ref="P147:T147"/>
    <mergeCell ref="P150:T150"/>
    <mergeCell ref="P152:T152"/>
    <mergeCell ref="A129:F129"/>
    <mergeCell ref="A130:F130"/>
    <mergeCell ref="A112:F112"/>
    <mergeCell ref="A113:F113"/>
    <mergeCell ref="A114:F114"/>
    <mergeCell ref="A115:F115"/>
    <mergeCell ref="A117:F117"/>
    <mergeCell ref="A118:F118"/>
    <mergeCell ref="A125:F125"/>
    <mergeCell ref="A126:F126"/>
    <mergeCell ref="A147:F147"/>
    <mergeCell ref="A148:F148"/>
    <mergeCell ref="A149:F149"/>
    <mergeCell ref="A150:F150"/>
    <mergeCell ref="A152:F152"/>
    <mergeCell ref="A121:F121"/>
    <mergeCell ref="A122:F122"/>
    <mergeCell ref="A73:F73"/>
    <mergeCell ref="A74:F74"/>
    <mergeCell ref="A75:F75"/>
    <mergeCell ref="A76:F76"/>
    <mergeCell ref="A77:F77"/>
    <mergeCell ref="A78:F78"/>
    <mergeCell ref="A81:F81"/>
    <mergeCell ref="A82:F82"/>
    <mergeCell ref="A83:F83"/>
    <mergeCell ref="A84:F84"/>
    <mergeCell ref="A85:F85"/>
    <mergeCell ref="A86:F86"/>
    <mergeCell ref="P87:T87"/>
    <mergeCell ref="P88:T88"/>
    <mergeCell ref="P96:T96"/>
    <mergeCell ref="P97:T97"/>
    <mergeCell ref="P98:T98"/>
    <mergeCell ref="P99:T99"/>
    <mergeCell ref="P100:T100"/>
    <mergeCell ref="P101:T101"/>
    <mergeCell ref="P102:T102"/>
    <mergeCell ref="P103:T103"/>
    <mergeCell ref="P89:T89"/>
    <mergeCell ref="P90:T90"/>
    <mergeCell ref="P91:T91"/>
    <mergeCell ref="P95:T95"/>
    <mergeCell ref="P92:T92"/>
    <mergeCell ref="P93:T93"/>
    <mergeCell ref="P94:T94"/>
    <mergeCell ref="A48:F48"/>
    <mergeCell ref="A49:F49"/>
    <mergeCell ref="A42:F42"/>
    <mergeCell ref="A43:F43"/>
    <mergeCell ref="A44:F44"/>
    <mergeCell ref="A45:F45"/>
    <mergeCell ref="A46:F46"/>
    <mergeCell ref="A51:F51"/>
    <mergeCell ref="A47:F47"/>
    <mergeCell ref="A50:F50"/>
    <mergeCell ref="A62:F62"/>
    <mergeCell ref="A63:F63"/>
    <mergeCell ref="A53:F53"/>
    <mergeCell ref="A54:F54"/>
    <mergeCell ref="A55:F55"/>
    <mergeCell ref="A59:F59"/>
    <mergeCell ref="A56:F56"/>
    <mergeCell ref="A57:F57"/>
    <mergeCell ref="A58:F58"/>
    <mergeCell ref="A94:F94"/>
    <mergeCell ref="A95:F95"/>
    <mergeCell ref="A96:F96"/>
    <mergeCell ref="A97:F97"/>
    <mergeCell ref="A89:F89"/>
    <mergeCell ref="A90:F90"/>
    <mergeCell ref="A91:F91"/>
    <mergeCell ref="A92:F92"/>
    <mergeCell ref="A93:F93"/>
    <mergeCell ref="A105:F105"/>
    <mergeCell ref="A106:F106"/>
    <mergeCell ref="A107:F107"/>
    <mergeCell ref="A108:F108"/>
    <mergeCell ref="A109:F109"/>
    <mergeCell ref="A98:F98"/>
    <mergeCell ref="A99:F99"/>
    <mergeCell ref="A100:F100"/>
    <mergeCell ref="A101:F101"/>
    <mergeCell ref="A102:F102"/>
    <mergeCell ref="A103:F103"/>
    <mergeCell ref="A104:F104"/>
    <mergeCell ref="A119:F119"/>
    <mergeCell ref="A120:F120"/>
    <mergeCell ref="A26:F26"/>
    <mergeCell ref="A27:F27"/>
    <mergeCell ref="A28:F28"/>
    <mergeCell ref="A29:F29"/>
    <mergeCell ref="A30:F30"/>
    <mergeCell ref="A31:F31"/>
    <mergeCell ref="A32:F32"/>
    <mergeCell ref="A66:F66"/>
    <mergeCell ref="A67:F67"/>
    <mergeCell ref="A87:F87"/>
    <mergeCell ref="A88:F88"/>
    <mergeCell ref="A64:F64"/>
    <mergeCell ref="A69:F69"/>
    <mergeCell ref="A71:F71"/>
    <mergeCell ref="A72:F72"/>
    <mergeCell ref="A65:F65"/>
    <mergeCell ref="A68:F68"/>
    <mergeCell ref="A40:F40"/>
    <mergeCell ref="A41:F41"/>
    <mergeCell ref="P40:T40"/>
    <mergeCell ref="A33:F33"/>
    <mergeCell ref="A34:F34"/>
    <mergeCell ref="A35:F35"/>
    <mergeCell ref="A36:F36"/>
    <mergeCell ref="A37:F37"/>
    <mergeCell ref="A38:F38"/>
    <mergeCell ref="A39:F39"/>
    <mergeCell ref="A6:E6"/>
    <mergeCell ref="F6:G6"/>
    <mergeCell ref="A7:F7"/>
    <mergeCell ref="A8:F8"/>
    <mergeCell ref="A9:F9"/>
    <mergeCell ref="A10:F10"/>
    <mergeCell ref="A11:F11"/>
    <mergeCell ref="P7:T7"/>
    <mergeCell ref="P8:T8"/>
    <mergeCell ref="P9:T9"/>
    <mergeCell ref="P10:T10"/>
    <mergeCell ref="P11:T11"/>
    <mergeCell ref="P12:T12"/>
    <mergeCell ref="P13:T13"/>
    <mergeCell ref="H6:M6"/>
    <mergeCell ref="N6:O6"/>
    <mergeCell ref="A1:O3"/>
    <mergeCell ref="A4:F4"/>
    <mergeCell ref="G4:T4"/>
    <mergeCell ref="A5:F5"/>
    <mergeCell ref="G5:T5"/>
    <mergeCell ref="A19:F19"/>
    <mergeCell ref="A20:F20"/>
    <mergeCell ref="A21:F21"/>
    <mergeCell ref="A22:F22"/>
    <mergeCell ref="A23:F23"/>
    <mergeCell ref="A24:F24"/>
    <mergeCell ref="A25:F25"/>
    <mergeCell ref="A12:F12"/>
    <mergeCell ref="A13:F13"/>
    <mergeCell ref="A14:F14"/>
    <mergeCell ref="A15:F15"/>
    <mergeCell ref="A16:F16"/>
    <mergeCell ref="A17:F17"/>
    <mergeCell ref="A18:F18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21" width="17.14"/>
    <col customWidth="1" min="22" max="26" width="17.86"/>
  </cols>
  <sheetData>
    <row r="1" ht="12.0" customHeight="1">
      <c r="A1" s="111" t="s">
        <v>153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3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3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113" t="str">
        <f>Contagem!A5&amp;" : "&amp;Contagem!F5</f>
        <v>Aplicação : </v>
      </c>
      <c r="B4" s="7"/>
      <c r="C4" s="7"/>
      <c r="D4" s="7"/>
      <c r="E4" s="12"/>
      <c r="F4" s="114" t="str">
        <f>Contagem!A6&amp;" : "&amp;Contagem!F6</f>
        <v>Projeto : </v>
      </c>
      <c r="G4" s="7"/>
      <c r="H4" s="7"/>
      <c r="I4" s="7"/>
      <c r="J4" s="7"/>
      <c r="K4" s="7"/>
      <c r="L4" s="1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0" customHeight="1">
      <c r="A5" s="113" t="str">
        <f>Contagem!A7&amp;" : "&amp;Contagem!F7</f>
        <v>Responsável : </v>
      </c>
      <c r="B5" s="7"/>
      <c r="C5" s="7"/>
      <c r="D5" s="7"/>
      <c r="E5" s="12"/>
      <c r="F5" s="114" t="str">
        <f>Contagem!A8&amp;" : "&amp;Contagem!F8</f>
        <v>Revisor : </v>
      </c>
      <c r="G5" s="7"/>
      <c r="H5" s="7"/>
      <c r="I5" s="7"/>
      <c r="J5" s="7"/>
      <c r="K5" s="7"/>
      <c r="L5" s="1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0" customHeight="1">
      <c r="A6" s="115" t="str">
        <f>Contagem!A4&amp;" : "&amp;Contagem!F4</f>
        <v>Empresa : </v>
      </c>
      <c r="B6" s="116"/>
      <c r="C6" s="116"/>
      <c r="D6" s="117"/>
      <c r="E6" s="117"/>
      <c r="F6" s="118" t="str">
        <f>Contagem!R4&amp;" = "&amp;VALUE(Contagem!T4)</f>
        <v>R$/PF = 400</v>
      </c>
      <c r="G6" s="12"/>
      <c r="H6" s="118" t="str">
        <f>" Custo= "&amp;DOLLAR(Contagem!W4)</f>
        <v> Custo= $201,600.00</v>
      </c>
      <c r="I6" s="7"/>
      <c r="J6" s="12"/>
      <c r="K6" s="119" t="str">
        <f>"PF  = "&amp;VALUE(Contagem!W5)</f>
        <v>PF  = 504</v>
      </c>
      <c r="L6" s="1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0" customHeight="1">
      <c r="A7" s="120" t="s">
        <v>154</v>
      </c>
      <c r="B7" s="121"/>
      <c r="C7" s="122" t="s">
        <v>155</v>
      </c>
      <c r="D7" s="2"/>
      <c r="E7" s="2"/>
      <c r="F7" s="121"/>
      <c r="G7" s="123" t="s">
        <v>156</v>
      </c>
      <c r="H7" s="123"/>
      <c r="I7" s="124" t="s">
        <v>157</v>
      </c>
      <c r="J7" s="121"/>
      <c r="K7" s="124"/>
      <c r="L7" s="12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0" customHeight="1">
      <c r="A8" s="125"/>
      <c r="B8" s="126"/>
      <c r="C8" s="127"/>
      <c r="D8" s="128"/>
      <c r="E8" s="128"/>
      <c r="F8" s="126"/>
      <c r="G8" s="129"/>
      <c r="H8" s="129"/>
      <c r="I8" s="127"/>
      <c r="J8" s="126"/>
      <c r="K8" s="127"/>
      <c r="L8" s="12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0" customHeight="1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0" customHeight="1">
      <c r="A10" s="132"/>
      <c r="B10" s="20" t="s">
        <v>38</v>
      </c>
      <c r="C10" s="133" t="str">
        <f>COUNTIF(CF,"EEL")</f>
        <v>5</v>
      </c>
      <c r="D10" s="20"/>
      <c r="E10" s="134" t="s">
        <v>158</v>
      </c>
      <c r="F10" s="134" t="s">
        <v>159</v>
      </c>
      <c r="G10" s="133" t="str">
        <f>C10*3</f>
        <v>15</v>
      </c>
      <c r="H10" s="20"/>
      <c r="I10" s="135"/>
      <c r="J10" s="20"/>
      <c r="K10" s="2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0" customHeight="1">
      <c r="A11" s="132"/>
      <c r="B11" s="20"/>
      <c r="C11" s="133" t="str">
        <f>COUNTIF(CF,"EEA")</f>
        <v>57</v>
      </c>
      <c r="D11" s="20"/>
      <c r="E11" s="134" t="s">
        <v>160</v>
      </c>
      <c r="F11" s="134" t="s">
        <v>161</v>
      </c>
      <c r="G11" s="133" t="str">
        <f>C11*4</f>
        <v>228</v>
      </c>
      <c r="H11" s="20"/>
      <c r="I11" s="135"/>
      <c r="J11" s="20"/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0" customHeight="1">
      <c r="A12" s="132"/>
      <c r="B12" s="20"/>
      <c r="C12" s="133" t="str">
        <f>COUNTIF(CF,"EEH")</f>
        <v>2</v>
      </c>
      <c r="D12" s="20"/>
      <c r="E12" s="134" t="s">
        <v>162</v>
      </c>
      <c r="F12" s="134" t="s">
        <v>163</v>
      </c>
      <c r="G12" s="133" t="str">
        <f>C12*6</f>
        <v>12</v>
      </c>
      <c r="H12" s="20"/>
      <c r="I12" s="135"/>
      <c r="J12" s="20"/>
      <c r="K12" s="2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6.75" customHeight="1">
      <c r="A13" s="132"/>
      <c r="B13" s="20"/>
      <c r="C13" s="131"/>
      <c r="D13" s="20"/>
      <c r="E13" s="20"/>
      <c r="F13" s="20"/>
      <c r="G13" s="131"/>
      <c r="H13" s="20"/>
      <c r="I13" s="20"/>
      <c r="J13" s="20"/>
      <c r="K13" s="2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0" customHeight="1">
      <c r="A14" s="132"/>
      <c r="B14" s="136" t="s">
        <v>164</v>
      </c>
      <c r="C14" s="133" t="str">
        <f>SUM(C10:C12)</f>
        <v>64</v>
      </c>
      <c r="D14" s="20"/>
      <c r="E14" s="20"/>
      <c r="F14" s="136" t="s">
        <v>164</v>
      </c>
      <c r="G14" s="133" t="str">
        <f>SUM(G10:G12)</f>
        <v>255</v>
      </c>
      <c r="H14" s="20"/>
      <c r="I14" s="137" t="str">
        <f>IF($G$45&lt;&gt;0,G14/$G$45,"")</f>
        <v>50.6%</v>
      </c>
      <c r="J14" s="20"/>
      <c r="K14" s="20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6.0" customHeight="1">
      <c r="A15" s="138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0" customHeight="1">
      <c r="A16" s="13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0" customHeight="1">
      <c r="A17" s="132"/>
      <c r="B17" s="20" t="s">
        <v>46</v>
      </c>
      <c r="C17" s="133" t="str">
        <f>COUNTIF(CF,"SEL")</f>
        <v>0</v>
      </c>
      <c r="D17" s="20"/>
      <c r="E17" s="134" t="s">
        <v>158</v>
      </c>
      <c r="F17" s="134" t="s">
        <v>161</v>
      </c>
      <c r="G17" s="133" t="str">
        <f>C17*4</f>
        <v>0</v>
      </c>
      <c r="H17" s="20"/>
      <c r="I17" s="20"/>
      <c r="J17" s="20"/>
      <c r="K17" s="2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0" customHeight="1">
      <c r="A18" s="132"/>
      <c r="B18" s="20"/>
      <c r="C18" s="133" t="str">
        <f>COUNTIF(CF,"SEA")</f>
        <v>1</v>
      </c>
      <c r="D18" s="20"/>
      <c r="E18" s="134" t="s">
        <v>160</v>
      </c>
      <c r="F18" s="134" t="s">
        <v>165</v>
      </c>
      <c r="G18" s="133" t="str">
        <f>C18*5</f>
        <v>5</v>
      </c>
      <c r="H18" s="20"/>
      <c r="I18" s="20"/>
      <c r="J18" s="20"/>
      <c r="K18" s="20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0" customHeight="1">
      <c r="A19" s="132"/>
      <c r="B19" s="20"/>
      <c r="C19" s="133" t="str">
        <f>COUNTIF(CF,"SEH")</f>
        <v>0</v>
      </c>
      <c r="D19" s="20"/>
      <c r="E19" s="134" t="s">
        <v>162</v>
      </c>
      <c r="F19" s="134" t="s">
        <v>166</v>
      </c>
      <c r="G19" s="133" t="str">
        <f>C19*7</f>
        <v>0</v>
      </c>
      <c r="H19" s="20"/>
      <c r="I19" s="20"/>
      <c r="J19" s="20"/>
      <c r="K19" s="2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6.75" customHeight="1">
      <c r="A20" s="132"/>
      <c r="B20" s="20"/>
      <c r="C20" s="131"/>
      <c r="D20" s="20"/>
      <c r="E20" s="20"/>
      <c r="F20" s="20"/>
      <c r="G20" s="131"/>
      <c r="H20" s="20"/>
      <c r="I20" s="20"/>
      <c r="J20" s="20"/>
      <c r="K20" s="20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0" customHeight="1">
      <c r="A21" s="132"/>
      <c r="B21" s="136" t="s">
        <v>164</v>
      </c>
      <c r="C21" s="133" t="str">
        <f>SUM(C17:C19)</f>
        <v>1</v>
      </c>
      <c r="D21" s="20"/>
      <c r="E21" s="20"/>
      <c r="F21" s="136" t="s">
        <v>164</v>
      </c>
      <c r="G21" s="133" t="str">
        <f>SUM(G17:G19)</f>
        <v>5</v>
      </c>
      <c r="H21" s="20"/>
      <c r="I21" s="139" t="str">
        <f>IF($G$45&lt;&gt;0,G21/$G$45,"")</f>
        <v>1.0%</v>
      </c>
      <c r="J21" s="20"/>
      <c r="K21" s="20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6.0" customHeight="1">
      <c r="A22" s="138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0" customHeight="1">
      <c r="A23" s="130"/>
      <c r="B23" s="131"/>
      <c r="C23" s="20"/>
      <c r="D23" s="131"/>
      <c r="E23" s="131"/>
      <c r="F23" s="131"/>
      <c r="G23" s="20"/>
      <c r="H23" s="131"/>
      <c r="I23" s="131"/>
      <c r="J23" s="131"/>
      <c r="K23" s="13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0" customHeight="1">
      <c r="A24" s="132"/>
      <c r="B24" s="20" t="s">
        <v>43</v>
      </c>
      <c r="C24" s="133" t="str">
        <f>COUNTIF(CF,"CEL")</f>
        <v>2</v>
      </c>
      <c r="D24" s="20"/>
      <c r="E24" s="134" t="s">
        <v>158</v>
      </c>
      <c r="F24" s="134" t="s">
        <v>159</v>
      </c>
      <c r="G24" s="133" t="str">
        <f>C24*3</f>
        <v>6</v>
      </c>
      <c r="H24" s="20"/>
      <c r="I24" s="20"/>
      <c r="J24" s="20"/>
      <c r="K24" s="20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0" customHeight="1">
      <c r="A25" s="132"/>
      <c r="B25" s="20"/>
      <c r="C25" s="133" t="str">
        <f>COUNTIF(CF,"CEA")</f>
        <v>32</v>
      </c>
      <c r="D25" s="20"/>
      <c r="E25" s="134" t="s">
        <v>160</v>
      </c>
      <c r="F25" s="134" t="s">
        <v>161</v>
      </c>
      <c r="G25" s="133" t="str">
        <f>C25*4</f>
        <v>128</v>
      </c>
      <c r="H25" s="20"/>
      <c r="I25" s="20"/>
      <c r="J25" s="20"/>
      <c r="K25" s="20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0" customHeight="1">
      <c r="A26" s="132"/>
      <c r="B26" s="20"/>
      <c r="C26" s="133" t="str">
        <f>COUNTIF(CF,"CEH")</f>
        <v>2</v>
      </c>
      <c r="D26" s="20"/>
      <c r="E26" s="134" t="s">
        <v>162</v>
      </c>
      <c r="F26" s="134" t="s">
        <v>163</v>
      </c>
      <c r="G26" s="133" t="str">
        <f>C26*6</f>
        <v>12</v>
      </c>
      <c r="H26" s="20"/>
      <c r="I26" s="20"/>
      <c r="J26" s="20"/>
      <c r="K26" s="20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6.75" customHeight="1">
      <c r="A27" s="132"/>
      <c r="B27" s="20"/>
      <c r="C27" s="131"/>
      <c r="D27" s="20"/>
      <c r="E27" s="20"/>
      <c r="F27" s="20"/>
      <c r="G27" s="131"/>
      <c r="H27" s="20"/>
      <c r="I27" s="20"/>
      <c r="J27" s="20"/>
      <c r="K27" s="20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0" customHeight="1">
      <c r="A28" s="132"/>
      <c r="B28" s="136" t="s">
        <v>164</v>
      </c>
      <c r="C28" s="133" t="str">
        <f>SUM(C24:C26)</f>
        <v>36</v>
      </c>
      <c r="D28" s="20"/>
      <c r="E28" s="20"/>
      <c r="F28" s="136" t="s">
        <v>164</v>
      </c>
      <c r="G28" s="133" t="str">
        <f>SUM(G24:G26)</f>
        <v>146</v>
      </c>
      <c r="H28" s="20"/>
      <c r="I28" s="140" t="str">
        <f>IF($G$45&lt;&gt;0,G28/$G$45,"")</f>
        <v>29.0%</v>
      </c>
      <c r="J28" s="20"/>
      <c r="K28" s="20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6.0" customHeight="1">
      <c r="A29" s="138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0" customHeight="1">
      <c r="A30" s="130"/>
      <c r="B30" s="131"/>
      <c r="C30" s="20"/>
      <c r="D30" s="131"/>
      <c r="E30" s="131"/>
      <c r="F30" s="131"/>
      <c r="G30" s="20"/>
      <c r="H30" s="131"/>
      <c r="I30" s="131"/>
      <c r="J30" s="131"/>
      <c r="K30" s="13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0" customHeight="1">
      <c r="A31" s="132"/>
      <c r="B31" s="20" t="s">
        <v>35</v>
      </c>
      <c r="C31" s="133" t="str">
        <f>COUNTIF(CF,"ALIL")</f>
        <v>14</v>
      </c>
      <c r="D31" s="20"/>
      <c r="E31" s="20" t="s">
        <v>158</v>
      </c>
      <c r="F31" s="20" t="s">
        <v>166</v>
      </c>
      <c r="G31" s="133" t="str">
        <f>C31*7</f>
        <v>98</v>
      </c>
      <c r="H31" s="20"/>
      <c r="I31" s="20"/>
      <c r="J31" s="20"/>
      <c r="K31" s="20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0" customHeight="1">
      <c r="A32" s="132"/>
      <c r="B32" s="20"/>
      <c r="C32" s="133" t="str">
        <f>COUNTIF(CF,"ALIA")</f>
        <v>0</v>
      </c>
      <c r="D32" s="20"/>
      <c r="E32" s="20" t="s">
        <v>160</v>
      </c>
      <c r="F32" s="20" t="s">
        <v>167</v>
      </c>
      <c r="G32" s="133" t="str">
        <f>C32*10</f>
        <v>0</v>
      </c>
      <c r="H32" s="20"/>
      <c r="I32" s="20"/>
      <c r="J32" s="20"/>
      <c r="K32" s="20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0" customHeight="1">
      <c r="A33" s="132"/>
      <c r="B33" s="20"/>
      <c r="C33" s="133" t="str">
        <f>COUNTIF(CF,"ALIH")</f>
        <v>0</v>
      </c>
      <c r="D33" s="20"/>
      <c r="E33" s="20" t="s">
        <v>162</v>
      </c>
      <c r="F33" s="20" t="s">
        <v>168</v>
      </c>
      <c r="G33" s="133" t="str">
        <f>C33*15</f>
        <v>0</v>
      </c>
      <c r="H33" s="20"/>
      <c r="I33" s="20"/>
      <c r="J33" s="20"/>
      <c r="K33" s="20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6.75" customHeight="1">
      <c r="A34" s="132"/>
      <c r="B34" s="20"/>
      <c r="C34" s="131"/>
      <c r="D34" s="20"/>
      <c r="E34" s="20"/>
      <c r="F34" s="20"/>
      <c r="G34" s="131"/>
      <c r="H34" s="20"/>
      <c r="I34" s="20"/>
      <c r="J34" s="20"/>
      <c r="K34" s="20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0" customHeight="1">
      <c r="A35" s="132"/>
      <c r="B35" s="136" t="s">
        <v>164</v>
      </c>
      <c r="C35" s="133" t="str">
        <f>SUM(C31:C33)</f>
        <v>14</v>
      </c>
      <c r="D35" s="20"/>
      <c r="E35" s="20"/>
      <c r="F35" s="136" t="s">
        <v>164</v>
      </c>
      <c r="G35" s="133" t="str">
        <f>SUM(G31:G33)</f>
        <v>98</v>
      </c>
      <c r="H35" s="20"/>
      <c r="I35" s="141" t="str">
        <f>IF($G$45&lt;&gt;0,G35/$G$45,"")</f>
        <v>19.4%</v>
      </c>
      <c r="J35" s="20"/>
      <c r="K35" s="20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6.0" customHeight="1">
      <c r="A36" s="138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0" customHeight="1">
      <c r="A37" s="130"/>
      <c r="B37" s="131"/>
      <c r="C37" s="20"/>
      <c r="D37" s="131"/>
      <c r="E37" s="131"/>
      <c r="F37" s="131"/>
      <c r="G37" s="20"/>
      <c r="H37" s="131"/>
      <c r="I37" s="131"/>
      <c r="J37" s="131"/>
      <c r="K37" s="13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132"/>
      <c r="B38" s="20" t="s">
        <v>169</v>
      </c>
      <c r="C38" s="133" t="str">
        <f>COUNTIF(CF,"AIEL")</f>
        <v>0</v>
      </c>
      <c r="D38" s="20"/>
      <c r="E38" s="20" t="s">
        <v>158</v>
      </c>
      <c r="F38" s="20" t="s">
        <v>165</v>
      </c>
      <c r="G38" s="133" t="str">
        <f>C38*5</f>
        <v>0</v>
      </c>
      <c r="H38" s="20"/>
      <c r="I38" s="20"/>
      <c r="J38" s="20"/>
      <c r="K38" s="2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132"/>
      <c r="B39" s="20"/>
      <c r="C39" s="133" t="str">
        <f>COUNTIF(CF,"AIEA")</f>
        <v>0</v>
      </c>
      <c r="D39" s="20"/>
      <c r="E39" s="20" t="s">
        <v>160</v>
      </c>
      <c r="F39" s="20" t="s">
        <v>166</v>
      </c>
      <c r="G39" s="133" t="str">
        <f>C39*7</f>
        <v>0</v>
      </c>
      <c r="H39" s="20"/>
      <c r="I39" s="20"/>
      <c r="J39" s="20"/>
      <c r="K39" s="20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132"/>
      <c r="B40" s="20"/>
      <c r="C40" s="133" t="str">
        <f>COUNTIF(CF,"AIEH")</f>
        <v>0</v>
      </c>
      <c r="D40" s="20"/>
      <c r="E40" s="20" t="s">
        <v>162</v>
      </c>
      <c r="F40" s="20" t="s">
        <v>167</v>
      </c>
      <c r="G40" s="133" t="str">
        <f>C40*10</f>
        <v>0</v>
      </c>
      <c r="H40" s="20"/>
      <c r="I40" s="20"/>
      <c r="J40" s="20"/>
      <c r="K40" s="20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6.75" customHeight="1">
      <c r="A41" s="132"/>
      <c r="B41" s="20"/>
      <c r="C41" s="131"/>
      <c r="D41" s="20"/>
      <c r="E41" s="20"/>
      <c r="F41" s="20"/>
      <c r="G41" s="131"/>
      <c r="H41" s="20"/>
      <c r="I41" s="20"/>
      <c r="J41" s="20"/>
      <c r="K41" s="2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132"/>
      <c r="B42" s="136" t="s">
        <v>164</v>
      </c>
      <c r="C42" s="133" t="str">
        <f>SUM(C38:C40)</f>
        <v>0</v>
      </c>
      <c r="D42" s="20"/>
      <c r="E42" s="20"/>
      <c r="F42" s="136" t="s">
        <v>164</v>
      </c>
      <c r="G42" s="133" t="str">
        <f>SUM(G38:G40)</f>
        <v>0</v>
      </c>
      <c r="H42" s="20"/>
      <c r="I42" s="142" t="str">
        <f>IF($G$45&lt;&gt;0,G42/$G$45,"")</f>
        <v>0.0%</v>
      </c>
      <c r="J42" s="20"/>
      <c r="K42" s="20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6.0" customHeight="1">
      <c r="A43" s="138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13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132"/>
      <c r="B45" s="20" t="s">
        <v>170</v>
      </c>
      <c r="C45" s="20"/>
      <c r="D45" s="20"/>
      <c r="E45" s="20"/>
      <c r="F45" s="20"/>
      <c r="G45" s="133" t="str">
        <f>SUM(G14+G21+G28+G35+G42)</f>
        <v>504</v>
      </c>
      <c r="H45" s="20"/>
      <c r="I45" s="20"/>
      <c r="J45" s="20"/>
      <c r="K45" s="20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132"/>
      <c r="B46" s="20" t="s">
        <v>171</v>
      </c>
      <c r="C46" s="20"/>
      <c r="D46" s="20"/>
      <c r="E46" s="20"/>
      <c r="F46" s="20"/>
      <c r="G46" s="133" t="str">
        <f>(C10+C11+C12)*4+(C17+C18+C19)*5+(C24+C25+C26)*4+(C31+C32+C33)*7+(C38+C39+C40)*5</f>
        <v>503</v>
      </c>
      <c r="H46" s="20"/>
      <c r="I46" s="20"/>
      <c r="J46" s="20"/>
      <c r="K46" s="20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132"/>
      <c r="B47" s="20" t="s">
        <v>172</v>
      </c>
      <c r="C47" s="20"/>
      <c r="D47" s="20"/>
      <c r="E47" s="20"/>
      <c r="F47" s="20"/>
      <c r="G47" s="133" t="str">
        <f>(C31+C32+C33)*35+(C38+C39+C40)*15</f>
        <v>490</v>
      </c>
      <c r="H47" s="20"/>
      <c r="I47" s="20"/>
      <c r="J47" s="20"/>
      <c r="K47" s="20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132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132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132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32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130"/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132"/>
      <c r="B53" s="20" t="s">
        <v>173</v>
      </c>
      <c r="C53" s="20"/>
      <c r="D53" s="20"/>
      <c r="E53" s="20"/>
      <c r="F53" s="20"/>
      <c r="G53" s="20"/>
      <c r="H53" s="20"/>
      <c r="I53" s="20"/>
      <c r="J53" s="20"/>
      <c r="K53" s="2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132"/>
      <c r="B54" s="20"/>
      <c r="C54" s="20"/>
      <c r="D54" s="20"/>
      <c r="E54" s="143" t="s">
        <v>4</v>
      </c>
      <c r="F54" s="143" t="s">
        <v>174</v>
      </c>
      <c r="G54" s="143" t="s">
        <v>175</v>
      </c>
      <c r="H54" s="20"/>
      <c r="I54" s="20"/>
      <c r="J54" s="20"/>
      <c r="K54" s="20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132"/>
      <c r="B55" s="144" t="s">
        <v>176</v>
      </c>
      <c r="C55" s="7"/>
      <c r="D55" s="7"/>
      <c r="E55" s="145" t="str">
        <f>SUMIF('Funções'!$H$8:$H$150,"I",'Funções'!$N$8:$N$282)</f>
        <v>504.00</v>
      </c>
      <c r="F55" s="145" t="str">
        <f>Contagem!U11</f>
        <v>1.00</v>
      </c>
      <c r="G55" s="145" t="str">
        <f t="shared" ref="G55:G58" si="1">F55*E55</f>
        <v>504.00</v>
      </c>
      <c r="H55" s="146"/>
      <c r="I55" s="146"/>
      <c r="J55" s="146"/>
      <c r="K55" s="147" t="s">
        <v>177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132"/>
      <c r="B56" s="144" t="s">
        <v>178</v>
      </c>
      <c r="C56" s="7"/>
      <c r="D56" s="7"/>
      <c r="E56" s="145" t="str">
        <f>SUMIF('Funções'!$H$8:$H$150,"A",'Funções'!$N$8:$N$150)</f>
        <v>0.00</v>
      </c>
      <c r="F56" s="145" t="str">
        <f>Contagem!U12</f>
        <v>1.00</v>
      </c>
      <c r="G56" s="145" t="str">
        <f t="shared" si="1"/>
        <v>0.00</v>
      </c>
      <c r="H56" s="146"/>
      <c r="I56" s="146"/>
      <c r="J56" s="146"/>
      <c r="K56" s="148" t="str">
        <f>Contagem!W5</f>
        <v>504.00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132"/>
      <c r="B57" s="144" t="s">
        <v>179</v>
      </c>
      <c r="C57" s="7"/>
      <c r="D57" s="7"/>
      <c r="E57" s="145" t="str">
        <f>SUMIF('Funções'!$H$8:$H$150,"E",'Funções'!$N$8:$N$150)</f>
        <v>0.00</v>
      </c>
      <c r="F57" s="145" t="str">
        <f>Contagem!U13</f>
        <v>1.00</v>
      </c>
      <c r="G57" s="145" t="str">
        <f t="shared" si="1"/>
        <v>0.00</v>
      </c>
      <c r="H57" s="146"/>
      <c r="I57" s="146"/>
      <c r="J57" s="146"/>
      <c r="K57" s="20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132"/>
      <c r="B58" s="144" t="s">
        <v>180</v>
      </c>
      <c r="C58" s="7"/>
      <c r="D58" s="7"/>
      <c r="E58" s="145" t="str">
        <f>SUMIF('Funções'!$H$8:$H$150,"T",'Funções'!$N$8:$N$150)</f>
        <v>0.00</v>
      </c>
      <c r="F58" s="145" t="str">
        <f>Contagem!U14</f>
        <v/>
      </c>
      <c r="G58" s="145" t="str">
        <f t="shared" si="1"/>
        <v>0.00</v>
      </c>
      <c r="H58" s="146"/>
      <c r="I58" s="146"/>
      <c r="J58" s="146"/>
      <c r="K58" s="20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149"/>
      <c r="B59" s="150"/>
      <c r="C59" s="151"/>
      <c r="D59" s="152"/>
      <c r="E59" s="153"/>
      <c r="F59" s="152"/>
      <c r="G59" s="153"/>
      <c r="H59" s="154"/>
      <c r="I59" s="154"/>
      <c r="J59" s="154"/>
      <c r="K59" s="15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3"/>
      <c r="B60" s="3"/>
      <c r="C60" s="3"/>
      <c r="D60" s="3"/>
      <c r="E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3"/>
      <c r="B61" s="3"/>
      <c r="C61" s="3"/>
      <c r="D61" s="3"/>
      <c r="E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3"/>
      <c r="B62" s="3"/>
      <c r="C62" s="3"/>
      <c r="D62" s="3"/>
      <c r="E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3"/>
      <c r="B63" s="3"/>
      <c r="C63" s="3"/>
      <c r="D63" s="3"/>
      <c r="E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3"/>
      <c r="B64" s="3"/>
      <c r="C64" s="3"/>
      <c r="D64" s="3"/>
      <c r="E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3"/>
      <c r="B65" s="3"/>
      <c r="C65" s="3"/>
      <c r="D65" s="3"/>
      <c r="E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3"/>
      <c r="B66" s="3"/>
      <c r="C66" s="3"/>
      <c r="D66" s="3"/>
      <c r="E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3"/>
      <c r="B67" s="3"/>
      <c r="C67" s="3"/>
      <c r="D67" s="3"/>
      <c r="E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3"/>
      <c r="B68" s="3"/>
      <c r="C68" s="3"/>
      <c r="D68" s="3"/>
      <c r="E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3"/>
      <c r="B69" s="3"/>
      <c r="C69" s="3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3"/>
      <c r="B70" s="3"/>
      <c r="C70" s="3"/>
      <c r="D70" s="3"/>
      <c r="E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3"/>
      <c r="B71" s="3"/>
      <c r="C71" s="3"/>
      <c r="D71" s="3"/>
      <c r="E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3"/>
      <c r="B72" s="3"/>
      <c r="C72" s="3"/>
      <c r="D72" s="3"/>
      <c r="E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3"/>
      <c r="B73" s="3"/>
      <c r="C73" s="3"/>
      <c r="D73" s="3"/>
      <c r="E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3"/>
      <c r="B74" s="3"/>
      <c r="C74" s="3"/>
      <c r="D74" s="3"/>
      <c r="E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3"/>
      <c r="B75" s="3"/>
      <c r="C75" s="3"/>
      <c r="D75" s="3"/>
      <c r="E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3"/>
      <c r="B76" s="3"/>
      <c r="C76" s="3"/>
      <c r="D76" s="3"/>
      <c r="E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3"/>
      <c r="B77" s="3"/>
      <c r="C77" s="3"/>
      <c r="D77" s="3"/>
      <c r="E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3"/>
      <c r="B78" s="3"/>
      <c r="C78" s="3"/>
      <c r="D78" s="3"/>
      <c r="E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3"/>
      <c r="B79" s="3"/>
      <c r="C79" s="3"/>
      <c r="D79" s="3"/>
      <c r="E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3"/>
      <c r="B80" s="3"/>
      <c r="C80" s="3"/>
      <c r="D80" s="3"/>
      <c r="E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3"/>
      <c r="B81" s="3"/>
      <c r="C81" s="3"/>
      <c r="D81" s="3"/>
      <c r="E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3"/>
      <c r="B82" s="3"/>
      <c r="C82" s="3"/>
      <c r="D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3"/>
      <c r="B83" s="3"/>
      <c r="C83" s="3"/>
      <c r="D83" s="3"/>
      <c r="E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3"/>
      <c r="B84" s="3"/>
      <c r="C84" s="3"/>
      <c r="D84" s="3"/>
      <c r="E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3"/>
      <c r="B85" s="3"/>
      <c r="C85" s="3"/>
      <c r="D85" s="3"/>
      <c r="E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3"/>
      <c r="B86" s="3"/>
      <c r="C86" s="3"/>
      <c r="D86" s="3"/>
      <c r="E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3"/>
      <c r="B87" s="3"/>
      <c r="C87" s="3"/>
      <c r="D87" s="3"/>
      <c r="E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3"/>
      <c r="B88" s="3"/>
      <c r="C88" s="3"/>
      <c r="D88" s="3"/>
      <c r="E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3"/>
      <c r="B89" s="3"/>
      <c r="C89" s="3"/>
      <c r="D89" s="3"/>
      <c r="E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3"/>
      <c r="B90" s="3"/>
      <c r="C90" s="3"/>
      <c r="D90" s="3"/>
      <c r="E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3"/>
      <c r="B91" s="3"/>
      <c r="C91" s="3"/>
      <c r="D91" s="3"/>
      <c r="E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3"/>
      <c r="B92" s="3"/>
      <c r="C92" s="3"/>
      <c r="D92" s="3"/>
      <c r="E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3"/>
      <c r="B93" s="3"/>
      <c r="C93" s="3"/>
      <c r="D93" s="3"/>
      <c r="E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3"/>
      <c r="B94" s="3"/>
      <c r="C94" s="3"/>
      <c r="D94" s="3"/>
      <c r="E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3"/>
      <c r="B95" s="3"/>
      <c r="C95" s="3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3"/>
      <c r="B96" s="3"/>
      <c r="C96" s="3"/>
      <c r="D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3"/>
      <c r="B97" s="3"/>
      <c r="C97" s="3"/>
      <c r="D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3"/>
      <c r="B98" s="3"/>
      <c r="C98" s="3"/>
      <c r="D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3"/>
      <c r="B99" s="3"/>
      <c r="C99" s="3"/>
      <c r="D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3"/>
      <c r="B100" s="3"/>
      <c r="C100" s="3"/>
      <c r="D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3"/>
      <c r="B101" s="3"/>
      <c r="C101" s="3"/>
      <c r="D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3"/>
      <c r="B102" s="3"/>
      <c r="C102" s="3"/>
      <c r="D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3"/>
      <c r="B103" s="3"/>
      <c r="C103" s="3"/>
      <c r="D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3"/>
      <c r="B104" s="3"/>
      <c r="C104" s="3"/>
      <c r="D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3"/>
      <c r="B105" s="3"/>
      <c r="C105" s="3"/>
      <c r="D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3"/>
      <c r="B106" s="3"/>
      <c r="C106" s="3"/>
      <c r="D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3"/>
      <c r="B107" s="3"/>
      <c r="C107" s="3"/>
      <c r="D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3"/>
      <c r="B108" s="3"/>
      <c r="C108" s="3"/>
      <c r="D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3"/>
      <c r="B109" s="3"/>
      <c r="C109" s="3"/>
      <c r="D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3"/>
      <c r="B110" s="3"/>
      <c r="C110" s="3"/>
      <c r="D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3"/>
      <c r="B111" s="3"/>
      <c r="C111" s="3"/>
      <c r="D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3"/>
      <c r="B112" s="3"/>
      <c r="C112" s="3"/>
      <c r="D112" s="3"/>
      <c r="E112" s="3"/>
      <c r="F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3"/>
      <c r="B113" s="3"/>
      <c r="C113" s="3"/>
      <c r="D113" s="3"/>
      <c r="E113" s="3"/>
      <c r="F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3"/>
      <c r="B114" s="3"/>
      <c r="C114" s="3"/>
      <c r="D114" s="3"/>
      <c r="E114" s="3"/>
      <c r="F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3"/>
      <c r="B115" s="3"/>
      <c r="C115" s="3"/>
      <c r="D115" s="3"/>
      <c r="E115" s="3"/>
      <c r="F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3"/>
      <c r="B116" s="3"/>
      <c r="C116" s="3"/>
      <c r="D116" s="3"/>
      <c r="E116" s="3"/>
      <c r="F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3"/>
      <c r="B117" s="3"/>
      <c r="C117" s="3"/>
      <c r="D117" s="3"/>
      <c r="E117" s="3"/>
      <c r="F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3"/>
      <c r="B118" s="3"/>
      <c r="C118" s="3"/>
      <c r="D118" s="3"/>
      <c r="E118" s="3"/>
      <c r="F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3"/>
      <c r="B119" s="3"/>
      <c r="C119" s="3"/>
      <c r="D119" s="3"/>
      <c r="E119" s="3"/>
      <c r="F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3"/>
      <c r="B120" s="3"/>
      <c r="C120" s="3"/>
      <c r="D120" s="3"/>
      <c r="E120" s="3"/>
      <c r="F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3"/>
      <c r="B121" s="3"/>
      <c r="C121" s="3"/>
      <c r="D121" s="3"/>
      <c r="E121" s="3"/>
      <c r="F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3"/>
      <c r="B122" s="3"/>
      <c r="C122" s="3"/>
      <c r="D122" s="3"/>
      <c r="E122" s="3"/>
      <c r="F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3"/>
      <c r="B123" s="3"/>
      <c r="C123" s="3"/>
      <c r="D123" s="3"/>
      <c r="E123" s="3"/>
      <c r="F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3"/>
      <c r="B124" s="3"/>
      <c r="C124" s="3"/>
      <c r="D124" s="3"/>
      <c r="E124" s="3"/>
      <c r="F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3"/>
      <c r="B125" s="3"/>
      <c r="C125" s="3"/>
      <c r="D125" s="3"/>
      <c r="E125" s="3"/>
      <c r="F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3"/>
      <c r="B126" s="3"/>
      <c r="C126" s="3"/>
      <c r="D126" s="3"/>
      <c r="E126" s="3"/>
      <c r="F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3"/>
      <c r="B127" s="3"/>
      <c r="C127" s="3"/>
      <c r="D127" s="3"/>
      <c r="E127" s="3"/>
      <c r="F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3"/>
      <c r="B128" s="3"/>
      <c r="C128" s="3"/>
      <c r="D128" s="3"/>
      <c r="E128" s="3"/>
      <c r="F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3"/>
      <c r="B129" s="3"/>
      <c r="C129" s="3"/>
      <c r="D129" s="3"/>
      <c r="E129" s="3"/>
      <c r="F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3"/>
      <c r="B130" s="3"/>
      <c r="C130" s="3"/>
      <c r="D130" s="3"/>
      <c r="E130" s="3"/>
      <c r="F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3"/>
      <c r="B131" s="3"/>
      <c r="C131" s="3"/>
      <c r="D131" s="3"/>
      <c r="E131" s="3"/>
      <c r="F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3"/>
      <c r="B132" s="3"/>
      <c r="C132" s="3"/>
      <c r="D132" s="3"/>
      <c r="E132" s="3"/>
      <c r="F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3"/>
      <c r="B133" s="3"/>
      <c r="C133" s="3"/>
      <c r="D133" s="3"/>
      <c r="E133" s="3"/>
      <c r="F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3"/>
      <c r="B134" s="3"/>
      <c r="C134" s="3"/>
      <c r="D134" s="3"/>
      <c r="E134" s="3"/>
      <c r="F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3"/>
      <c r="B135" s="3"/>
      <c r="C135" s="3"/>
      <c r="D135" s="3"/>
      <c r="E135" s="3"/>
      <c r="F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3"/>
      <c r="B136" s="3"/>
      <c r="C136" s="3"/>
      <c r="D136" s="3"/>
      <c r="E136" s="3"/>
      <c r="F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3"/>
      <c r="B137" s="3"/>
      <c r="C137" s="3"/>
      <c r="D137" s="3"/>
      <c r="E137" s="3"/>
      <c r="F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3"/>
      <c r="B138" s="3"/>
      <c r="C138" s="3"/>
      <c r="D138" s="3"/>
      <c r="E138" s="3"/>
      <c r="F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3"/>
      <c r="B139" s="3"/>
      <c r="C139" s="3"/>
      <c r="D139" s="3"/>
      <c r="E139" s="3"/>
      <c r="F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3"/>
      <c r="B140" s="3"/>
      <c r="C140" s="3"/>
      <c r="D140" s="3"/>
      <c r="E140" s="3"/>
      <c r="F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3"/>
      <c r="B141" s="3"/>
      <c r="C141" s="3"/>
      <c r="D141" s="3"/>
      <c r="E141" s="3"/>
      <c r="F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3"/>
      <c r="B142" s="3"/>
      <c r="C142" s="3"/>
      <c r="D142" s="3"/>
      <c r="E142" s="3"/>
      <c r="F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3"/>
      <c r="B143" s="3"/>
      <c r="C143" s="3"/>
      <c r="D143" s="3"/>
      <c r="E143" s="3"/>
      <c r="F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3"/>
      <c r="B144" s="3"/>
      <c r="C144" s="3"/>
      <c r="D144" s="3"/>
      <c r="E144" s="3"/>
      <c r="F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3"/>
      <c r="B145" s="3"/>
      <c r="C145" s="3"/>
      <c r="D145" s="3"/>
      <c r="E145" s="3"/>
      <c r="F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3"/>
      <c r="B146" s="3"/>
      <c r="C146" s="3"/>
      <c r="D146" s="3"/>
      <c r="E146" s="3"/>
      <c r="F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3"/>
      <c r="B147" s="3"/>
      <c r="C147" s="3"/>
      <c r="D147" s="3"/>
      <c r="E147" s="3"/>
      <c r="F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3"/>
      <c r="B148" s="3"/>
      <c r="C148" s="3"/>
      <c r="D148" s="3"/>
      <c r="E148" s="3"/>
      <c r="F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3"/>
      <c r="B149" s="3"/>
      <c r="C149" s="3"/>
      <c r="D149" s="3"/>
      <c r="E149" s="3"/>
      <c r="F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3"/>
      <c r="B150" s="3"/>
      <c r="C150" s="3"/>
      <c r="D150" s="3"/>
      <c r="E150" s="3"/>
      <c r="F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3"/>
      <c r="B151" s="3"/>
      <c r="C151" s="3"/>
      <c r="D151" s="3"/>
      <c r="E151" s="3"/>
      <c r="F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3"/>
      <c r="B152" s="3"/>
      <c r="C152" s="3"/>
      <c r="D152" s="3"/>
      <c r="E152" s="3"/>
      <c r="F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3"/>
      <c r="B153" s="3"/>
      <c r="C153" s="3"/>
      <c r="D153" s="3"/>
      <c r="E153" s="3"/>
      <c r="F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3"/>
      <c r="B154" s="3"/>
      <c r="C154" s="3"/>
      <c r="D154" s="3"/>
      <c r="E154" s="3"/>
      <c r="F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3"/>
      <c r="B155" s="3"/>
      <c r="C155" s="3"/>
      <c r="D155" s="3"/>
      <c r="E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3"/>
      <c r="B156" s="3"/>
      <c r="C156" s="3"/>
      <c r="D156" s="3"/>
      <c r="E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3"/>
      <c r="B157" s="3"/>
      <c r="C157" s="3"/>
      <c r="D157" s="3"/>
      <c r="E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3"/>
      <c r="B158" s="3"/>
      <c r="C158" s="3"/>
      <c r="D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3"/>
      <c r="B159" s="3"/>
      <c r="C159" s="3"/>
      <c r="D159" s="3"/>
      <c r="E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3"/>
      <c r="B160" s="3"/>
      <c r="C160" s="3"/>
      <c r="D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3"/>
      <c r="B161" s="3"/>
      <c r="C161" s="3"/>
      <c r="D161" s="3"/>
      <c r="E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3"/>
      <c r="B162" s="3"/>
      <c r="C162" s="3"/>
      <c r="D162" s="3"/>
      <c r="E162" s="3"/>
      <c r="F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3"/>
      <c r="B163" s="3"/>
      <c r="C163" s="3"/>
      <c r="D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3"/>
      <c r="B164" s="3"/>
      <c r="C164" s="3"/>
      <c r="D164" s="3"/>
      <c r="E164" s="3"/>
      <c r="F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3"/>
      <c r="B165" s="3"/>
      <c r="C165" s="3"/>
      <c r="D165" s="3"/>
      <c r="E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3"/>
      <c r="B166" s="3"/>
      <c r="C166" s="3"/>
      <c r="D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3"/>
      <c r="B167" s="3"/>
      <c r="C167" s="3"/>
      <c r="D167" s="3"/>
      <c r="E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3"/>
      <c r="B168" s="3"/>
      <c r="C168" s="3"/>
      <c r="D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3"/>
      <c r="B169" s="3"/>
      <c r="C169" s="3"/>
      <c r="D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3"/>
      <c r="B170" s="3"/>
      <c r="C170" s="3"/>
      <c r="D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3"/>
      <c r="B171" s="3"/>
      <c r="C171" s="3"/>
      <c r="D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3"/>
      <c r="B172" s="3"/>
      <c r="C172" s="3"/>
      <c r="D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3"/>
      <c r="B173" s="3"/>
      <c r="C173" s="3"/>
      <c r="D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3"/>
      <c r="B174" s="3"/>
      <c r="C174" s="3"/>
      <c r="D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3"/>
      <c r="B175" s="3"/>
      <c r="C175" s="3"/>
      <c r="D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3"/>
      <c r="B176" s="3"/>
      <c r="C176" s="3"/>
      <c r="D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3"/>
      <c r="B177" s="3"/>
      <c r="C177" s="3"/>
      <c r="D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3"/>
      <c r="B178" s="3"/>
      <c r="C178" s="3"/>
      <c r="D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3"/>
      <c r="B179" s="3"/>
      <c r="C179" s="3"/>
      <c r="D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3"/>
      <c r="B180" s="3"/>
      <c r="C180" s="3"/>
      <c r="D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3"/>
      <c r="B181" s="3"/>
      <c r="C181" s="3"/>
      <c r="D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3"/>
      <c r="B182" s="3"/>
      <c r="C182" s="3"/>
      <c r="D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3"/>
      <c r="B183" s="3"/>
      <c r="C183" s="3"/>
      <c r="D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3"/>
      <c r="B184" s="3"/>
      <c r="C184" s="3"/>
      <c r="D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3"/>
      <c r="B185" s="3"/>
      <c r="C185" s="3"/>
      <c r="D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3"/>
      <c r="B186" s="3"/>
      <c r="C186" s="3"/>
      <c r="D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3"/>
      <c r="B187" s="3"/>
      <c r="C187" s="3"/>
      <c r="D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3"/>
      <c r="B188" s="3"/>
      <c r="C188" s="3"/>
      <c r="D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3"/>
      <c r="B189" s="3"/>
      <c r="C189" s="3"/>
      <c r="D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3"/>
      <c r="B190" s="3"/>
      <c r="C190" s="3"/>
      <c r="D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3"/>
      <c r="B191" s="3"/>
      <c r="C191" s="3"/>
      <c r="D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3"/>
      <c r="B192" s="3"/>
      <c r="C192" s="3"/>
      <c r="D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3"/>
      <c r="B193" s="3"/>
      <c r="C193" s="3"/>
      <c r="D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3"/>
      <c r="B194" s="3"/>
      <c r="C194" s="3"/>
      <c r="D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3"/>
      <c r="B195" s="3"/>
      <c r="C195" s="3"/>
      <c r="D195" s="3"/>
      <c r="E195" s="3"/>
      <c r="F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3"/>
      <c r="B196" s="3"/>
      <c r="C196" s="3"/>
      <c r="D196" s="3"/>
      <c r="E196" s="3"/>
      <c r="F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3"/>
      <c r="B197" s="3"/>
      <c r="C197" s="3"/>
      <c r="D197" s="3"/>
      <c r="E197" s="3"/>
      <c r="F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3"/>
      <c r="B198" s="3"/>
      <c r="C198" s="3"/>
      <c r="D198" s="3"/>
      <c r="E198" s="3"/>
      <c r="F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3"/>
      <c r="B199" s="3"/>
      <c r="C199" s="3"/>
      <c r="D199" s="3"/>
      <c r="E199" s="3"/>
      <c r="F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3"/>
      <c r="B200" s="3"/>
      <c r="C200" s="3"/>
      <c r="D200" s="3"/>
      <c r="E200" s="3"/>
      <c r="F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3"/>
      <c r="B201" s="3"/>
      <c r="C201" s="3"/>
      <c r="D201" s="3"/>
      <c r="E201" s="3"/>
      <c r="F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3"/>
      <c r="B202" s="3"/>
      <c r="C202" s="3"/>
      <c r="D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3"/>
      <c r="B203" s="3"/>
      <c r="C203" s="3"/>
      <c r="D203" s="3"/>
      <c r="E203" s="3"/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3"/>
      <c r="B204" s="3"/>
      <c r="C204" s="3"/>
      <c r="D204" s="3"/>
      <c r="E204" s="3"/>
      <c r="F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3"/>
      <c r="B205" s="3"/>
      <c r="C205" s="3"/>
      <c r="D205" s="3"/>
      <c r="E205" s="3"/>
      <c r="F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3"/>
      <c r="B206" s="3"/>
      <c r="C206" s="3"/>
      <c r="D206" s="3"/>
      <c r="E206" s="3"/>
      <c r="F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3"/>
      <c r="B207" s="3"/>
      <c r="C207" s="3"/>
      <c r="D207" s="3"/>
      <c r="E207" s="3"/>
      <c r="F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3"/>
      <c r="B208" s="3"/>
      <c r="C208" s="3"/>
      <c r="D208" s="3"/>
      <c r="E208" s="3"/>
      <c r="F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3"/>
      <c r="B209" s="3"/>
      <c r="C209" s="3"/>
      <c r="D209" s="3"/>
      <c r="E209" s="3"/>
      <c r="F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3"/>
      <c r="B210" s="3"/>
      <c r="C210" s="3"/>
      <c r="D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3"/>
      <c r="B211" s="3"/>
      <c r="C211" s="3"/>
      <c r="D211" s="3"/>
      <c r="E211" s="3"/>
      <c r="F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3"/>
      <c r="B212" s="3"/>
      <c r="C212" s="3"/>
      <c r="D212" s="3"/>
      <c r="E212" s="3"/>
      <c r="F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3"/>
      <c r="B213" s="3"/>
      <c r="C213" s="3"/>
      <c r="D213" s="3"/>
      <c r="E213" s="3"/>
      <c r="F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3"/>
      <c r="B214" s="3"/>
      <c r="C214" s="3"/>
      <c r="D214" s="3"/>
      <c r="E214" s="3"/>
      <c r="F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3"/>
      <c r="B215" s="3"/>
      <c r="C215" s="3"/>
      <c r="D215" s="3"/>
      <c r="E215" s="3"/>
      <c r="F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3"/>
      <c r="B216" s="3"/>
      <c r="C216" s="3"/>
      <c r="D216" s="3"/>
      <c r="E216" s="3"/>
      <c r="F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3"/>
      <c r="B217" s="3"/>
      <c r="C217" s="3"/>
      <c r="D217" s="3"/>
      <c r="E217" s="3"/>
      <c r="F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3"/>
      <c r="B218" s="3"/>
      <c r="C218" s="3"/>
      <c r="D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3"/>
      <c r="B219" s="3"/>
      <c r="C219" s="3"/>
      <c r="D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3"/>
      <c r="B220" s="3"/>
      <c r="C220" s="3"/>
      <c r="D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3"/>
      <c r="B221" s="3"/>
      <c r="C221" s="3"/>
      <c r="D221" s="3"/>
      <c r="E221" s="3"/>
      <c r="F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3"/>
      <c r="B222" s="3"/>
      <c r="C222" s="3"/>
      <c r="D222" s="3"/>
      <c r="E222" s="3"/>
      <c r="F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3"/>
      <c r="B223" s="3"/>
      <c r="C223" s="3"/>
      <c r="D223" s="3"/>
      <c r="E223" s="3"/>
      <c r="F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3"/>
      <c r="B224" s="3"/>
      <c r="C224" s="3"/>
      <c r="D224" s="3"/>
      <c r="E224" s="3"/>
      <c r="F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3"/>
      <c r="B225" s="3"/>
      <c r="C225" s="3"/>
      <c r="D225" s="3"/>
      <c r="E225" s="3"/>
      <c r="F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3"/>
      <c r="B226" s="3"/>
      <c r="C226" s="3"/>
      <c r="D226" s="3"/>
      <c r="E226" s="3"/>
      <c r="F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3"/>
      <c r="B227" s="3"/>
      <c r="C227" s="3"/>
      <c r="D227" s="3"/>
      <c r="E227" s="3"/>
      <c r="F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3"/>
      <c r="B228" s="3"/>
      <c r="C228" s="3"/>
      <c r="D228" s="3"/>
      <c r="E228" s="3"/>
      <c r="F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3"/>
      <c r="B229" s="3"/>
      <c r="C229" s="3"/>
      <c r="D229" s="3"/>
      <c r="E229" s="3"/>
      <c r="F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3"/>
      <c r="B230" s="3"/>
      <c r="C230" s="3"/>
      <c r="D230" s="3"/>
      <c r="E230" s="3"/>
      <c r="F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3"/>
      <c r="B231" s="3"/>
      <c r="C231" s="3"/>
      <c r="D231" s="3"/>
      <c r="E231" s="3"/>
      <c r="F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3"/>
      <c r="B232" s="3"/>
      <c r="C232" s="3"/>
      <c r="D232" s="3"/>
      <c r="E232" s="3"/>
      <c r="F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3"/>
      <c r="B233" s="3"/>
      <c r="C233" s="3"/>
      <c r="D233" s="3"/>
      <c r="E233" s="3"/>
      <c r="F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3"/>
      <c r="B234" s="3"/>
      <c r="C234" s="3"/>
      <c r="D234" s="3"/>
      <c r="E234" s="3"/>
      <c r="F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3"/>
      <c r="B235" s="3"/>
      <c r="C235" s="3"/>
      <c r="D235" s="3"/>
      <c r="E235" s="3"/>
      <c r="F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3"/>
      <c r="B236" s="3"/>
      <c r="C236" s="3"/>
      <c r="D236" s="3"/>
      <c r="E236" s="3"/>
      <c r="F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3"/>
      <c r="B237" s="3"/>
      <c r="C237" s="3"/>
      <c r="D237" s="3"/>
      <c r="E237" s="3"/>
      <c r="F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3"/>
      <c r="B238" s="3"/>
      <c r="C238" s="3"/>
      <c r="D238" s="3"/>
      <c r="E238" s="3"/>
      <c r="F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3"/>
      <c r="B239" s="3"/>
      <c r="C239" s="3"/>
      <c r="D239" s="3"/>
      <c r="E239" s="3"/>
      <c r="F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3"/>
      <c r="B240" s="3"/>
      <c r="C240" s="3"/>
      <c r="D240" s="3"/>
      <c r="E240" s="3"/>
      <c r="F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3"/>
      <c r="B241" s="3"/>
      <c r="C241" s="3"/>
      <c r="D241" s="3"/>
      <c r="E241" s="3"/>
      <c r="F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3"/>
      <c r="B242" s="3"/>
      <c r="C242" s="3"/>
      <c r="D242" s="3"/>
      <c r="E242" s="3"/>
      <c r="F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3"/>
      <c r="B243" s="3"/>
      <c r="C243" s="3"/>
      <c r="D243" s="3"/>
      <c r="E243" s="3"/>
      <c r="F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3"/>
      <c r="B244" s="3"/>
      <c r="C244" s="3"/>
      <c r="D244" s="3"/>
      <c r="E244" s="3"/>
      <c r="F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3"/>
      <c r="B245" s="3"/>
      <c r="C245" s="3"/>
      <c r="D245" s="3"/>
      <c r="E245" s="3"/>
      <c r="F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3"/>
      <c r="B246" s="3"/>
      <c r="C246" s="3"/>
      <c r="D246" s="3"/>
      <c r="E246" s="3"/>
      <c r="F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3"/>
      <c r="B247" s="3"/>
      <c r="C247" s="3"/>
      <c r="D247" s="3"/>
      <c r="E247" s="3"/>
      <c r="F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3"/>
      <c r="B248" s="3"/>
      <c r="C248" s="3"/>
      <c r="D248" s="3"/>
      <c r="E248" s="3"/>
      <c r="F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3"/>
      <c r="B249" s="3"/>
      <c r="C249" s="3"/>
      <c r="D249" s="3"/>
      <c r="E249" s="3"/>
      <c r="F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3"/>
      <c r="B250" s="3"/>
      <c r="C250" s="3"/>
      <c r="D250" s="3"/>
      <c r="E250" s="3"/>
      <c r="F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3"/>
      <c r="B251" s="3"/>
      <c r="C251" s="3"/>
      <c r="D251" s="3"/>
      <c r="E251" s="3"/>
      <c r="F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3"/>
      <c r="B252" s="3"/>
      <c r="C252" s="3"/>
      <c r="D252" s="3"/>
      <c r="E252" s="3"/>
      <c r="F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3"/>
      <c r="B253" s="3"/>
      <c r="C253" s="3"/>
      <c r="D253" s="3"/>
      <c r="E253" s="3"/>
      <c r="F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3"/>
      <c r="B254" s="3"/>
      <c r="C254" s="3"/>
      <c r="D254" s="3"/>
      <c r="E254" s="3"/>
      <c r="F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3"/>
      <c r="B255" s="3"/>
      <c r="C255" s="3"/>
      <c r="D255" s="3"/>
      <c r="E255" s="3"/>
      <c r="F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3"/>
      <c r="B256" s="3"/>
      <c r="C256" s="3"/>
      <c r="D256" s="3"/>
      <c r="E256" s="3"/>
      <c r="F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3"/>
      <c r="B257" s="3"/>
      <c r="C257" s="3"/>
      <c r="D257" s="3"/>
      <c r="E257" s="3"/>
      <c r="F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3"/>
      <c r="B258" s="3"/>
      <c r="C258" s="3"/>
      <c r="D258" s="3"/>
      <c r="E258" s="3"/>
      <c r="F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3"/>
      <c r="B259" s="3"/>
      <c r="C259" s="3"/>
      <c r="D259" s="3"/>
      <c r="E259" s="3"/>
      <c r="F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3"/>
      <c r="B260" s="3"/>
      <c r="C260" s="3"/>
      <c r="D260" s="3"/>
      <c r="E260" s="3"/>
      <c r="F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3"/>
      <c r="B261" s="3"/>
      <c r="C261" s="3"/>
      <c r="D261" s="3"/>
      <c r="E261" s="3"/>
      <c r="F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3"/>
      <c r="B262" s="3"/>
      <c r="C262" s="3"/>
      <c r="D262" s="3"/>
      <c r="E262" s="3"/>
      <c r="F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3"/>
      <c r="B263" s="3"/>
      <c r="C263" s="3"/>
      <c r="D263" s="3"/>
      <c r="E263" s="3"/>
      <c r="F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3"/>
      <c r="B264" s="3"/>
      <c r="C264" s="3"/>
      <c r="D264" s="3"/>
      <c r="E264" s="3"/>
      <c r="F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3"/>
      <c r="B265" s="3"/>
      <c r="C265" s="3"/>
      <c r="D265" s="3"/>
      <c r="E265" s="3"/>
      <c r="F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3"/>
      <c r="B266" s="3"/>
      <c r="C266" s="3"/>
      <c r="D266" s="3"/>
      <c r="E266" s="3"/>
      <c r="F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3"/>
      <c r="B267" s="3"/>
      <c r="C267" s="3"/>
      <c r="D267" s="3"/>
      <c r="E267" s="3"/>
      <c r="F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3"/>
      <c r="B268" s="3"/>
      <c r="C268" s="3"/>
      <c r="D268" s="3"/>
      <c r="E268" s="3"/>
      <c r="F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3"/>
      <c r="B269" s="3"/>
      <c r="C269" s="3"/>
      <c r="D269" s="3"/>
      <c r="E269" s="3"/>
      <c r="F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3"/>
      <c r="B270" s="3"/>
      <c r="C270" s="3"/>
      <c r="D270" s="3"/>
      <c r="E270" s="3"/>
      <c r="F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3"/>
      <c r="B271" s="3"/>
      <c r="C271" s="3"/>
      <c r="D271" s="3"/>
      <c r="E271" s="3"/>
      <c r="F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3"/>
      <c r="B272" s="3"/>
      <c r="C272" s="3"/>
      <c r="D272" s="3"/>
      <c r="E272" s="3"/>
      <c r="F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3"/>
      <c r="B273" s="3"/>
      <c r="C273" s="3"/>
      <c r="D273" s="3"/>
      <c r="E273" s="3"/>
      <c r="F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3"/>
      <c r="B274" s="3"/>
      <c r="C274" s="3"/>
      <c r="D274" s="3"/>
      <c r="E274" s="3"/>
      <c r="F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3"/>
      <c r="B275" s="3"/>
      <c r="C275" s="3"/>
      <c r="D275" s="3"/>
      <c r="E275" s="3"/>
      <c r="F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3"/>
      <c r="B276" s="3"/>
      <c r="C276" s="3"/>
      <c r="D276" s="3"/>
      <c r="E276" s="3"/>
      <c r="F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3"/>
      <c r="B277" s="3"/>
      <c r="C277" s="3"/>
      <c r="D277" s="3"/>
      <c r="E277" s="3"/>
      <c r="F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3"/>
      <c r="B278" s="3"/>
      <c r="C278" s="3"/>
      <c r="D278" s="3"/>
      <c r="E278" s="3"/>
      <c r="F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3"/>
      <c r="B279" s="3"/>
      <c r="C279" s="3"/>
      <c r="D279" s="3"/>
      <c r="E279" s="3"/>
      <c r="F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3"/>
      <c r="B280" s="3"/>
      <c r="C280" s="3"/>
      <c r="D280" s="3"/>
      <c r="E280" s="3"/>
      <c r="F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3"/>
      <c r="B281" s="3"/>
      <c r="C281" s="3"/>
      <c r="D281" s="3"/>
      <c r="E281" s="3"/>
      <c r="F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3"/>
      <c r="B282" s="3"/>
      <c r="C282" s="3"/>
      <c r="D282" s="3"/>
      <c r="E282" s="3"/>
      <c r="F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3"/>
      <c r="B283" s="3"/>
      <c r="C283" s="3"/>
      <c r="D283" s="3"/>
      <c r="E283" s="3"/>
      <c r="F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3"/>
      <c r="B284" s="3"/>
      <c r="C284" s="3"/>
      <c r="D284" s="3"/>
      <c r="E284" s="3"/>
      <c r="F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3"/>
      <c r="B285" s="3"/>
      <c r="C285" s="3"/>
      <c r="D285" s="3"/>
      <c r="E285" s="3"/>
      <c r="F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3"/>
      <c r="B286" s="3"/>
      <c r="C286" s="3"/>
      <c r="D286" s="3"/>
      <c r="E286" s="3"/>
      <c r="F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3"/>
      <c r="B287" s="3"/>
      <c r="C287" s="3"/>
      <c r="D287" s="3"/>
      <c r="E287" s="3"/>
      <c r="F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3"/>
      <c r="B288" s="3"/>
      <c r="C288" s="3"/>
      <c r="D288" s="3"/>
      <c r="E288" s="3"/>
      <c r="F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3"/>
      <c r="B289" s="3"/>
      <c r="C289" s="3"/>
      <c r="D289" s="3"/>
      <c r="E289" s="3"/>
      <c r="F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3"/>
      <c r="B290" s="3"/>
      <c r="C290" s="3"/>
      <c r="D290" s="3"/>
      <c r="E290" s="3"/>
      <c r="F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3"/>
      <c r="B291" s="3"/>
      <c r="C291" s="3"/>
      <c r="D291" s="3"/>
      <c r="E291" s="3"/>
      <c r="F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3"/>
      <c r="B292" s="3"/>
      <c r="C292" s="3"/>
      <c r="D292" s="3"/>
      <c r="E292" s="3"/>
      <c r="F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3"/>
      <c r="B293" s="3"/>
      <c r="C293" s="3"/>
      <c r="D293" s="3"/>
      <c r="E293" s="3"/>
      <c r="F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3"/>
      <c r="B294" s="3"/>
      <c r="C294" s="3"/>
      <c r="D294" s="3"/>
      <c r="E294" s="3"/>
      <c r="F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3"/>
      <c r="B295" s="3"/>
      <c r="C295" s="3"/>
      <c r="D295" s="3"/>
      <c r="E295" s="3"/>
      <c r="F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3"/>
      <c r="B296" s="3"/>
      <c r="C296" s="3"/>
      <c r="D296" s="3"/>
      <c r="E296" s="3"/>
      <c r="F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3"/>
      <c r="B297" s="3"/>
      <c r="C297" s="3"/>
      <c r="D297" s="3"/>
      <c r="E297" s="3"/>
      <c r="F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3"/>
      <c r="B298" s="3"/>
      <c r="C298" s="3"/>
      <c r="D298" s="3"/>
      <c r="E298" s="3"/>
      <c r="F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3"/>
      <c r="B299" s="3"/>
      <c r="C299" s="3"/>
      <c r="D299" s="3"/>
      <c r="E299" s="3"/>
      <c r="F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3"/>
      <c r="B300" s="3"/>
      <c r="C300" s="3"/>
      <c r="D300" s="3"/>
      <c r="E300" s="3"/>
      <c r="F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3"/>
      <c r="B301" s="3"/>
      <c r="C301" s="3"/>
      <c r="D301" s="3"/>
      <c r="E301" s="3"/>
      <c r="F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3"/>
      <c r="B302" s="3"/>
      <c r="C302" s="3"/>
      <c r="D302" s="3"/>
      <c r="E302" s="3"/>
      <c r="F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3"/>
      <c r="B303" s="3"/>
      <c r="C303" s="3"/>
      <c r="D303" s="3"/>
      <c r="E303" s="3"/>
      <c r="F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3"/>
      <c r="B304" s="3"/>
      <c r="C304" s="3"/>
      <c r="D304" s="3"/>
      <c r="E304" s="3"/>
      <c r="F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3"/>
      <c r="B305" s="3"/>
      <c r="C305" s="3"/>
      <c r="D305" s="3"/>
      <c r="E305" s="3"/>
      <c r="F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3"/>
      <c r="B306" s="3"/>
      <c r="C306" s="3"/>
      <c r="D306" s="3"/>
      <c r="E306" s="3"/>
      <c r="F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3"/>
      <c r="B307" s="3"/>
      <c r="C307" s="3"/>
      <c r="D307" s="3"/>
      <c r="E307" s="3"/>
      <c r="F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3"/>
      <c r="B308" s="3"/>
      <c r="C308" s="3"/>
      <c r="D308" s="3"/>
      <c r="E308" s="3"/>
      <c r="F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3"/>
      <c r="B309" s="3"/>
      <c r="C309" s="3"/>
      <c r="D309" s="3"/>
      <c r="E309" s="3"/>
      <c r="F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3"/>
      <c r="B310" s="3"/>
      <c r="C310" s="3"/>
      <c r="D310" s="3"/>
      <c r="E310" s="3"/>
      <c r="F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3"/>
      <c r="B311" s="3"/>
      <c r="C311" s="3"/>
      <c r="D311" s="3"/>
      <c r="E311" s="3"/>
      <c r="F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3"/>
      <c r="B312" s="3"/>
      <c r="C312" s="3"/>
      <c r="D312" s="3"/>
      <c r="E312" s="3"/>
      <c r="F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3"/>
      <c r="B313" s="3"/>
      <c r="C313" s="3"/>
      <c r="D313" s="3"/>
      <c r="E313" s="3"/>
      <c r="F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3"/>
      <c r="B314" s="3"/>
      <c r="C314" s="3"/>
      <c r="D314" s="3"/>
      <c r="E314" s="3"/>
      <c r="F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3"/>
      <c r="B315" s="3"/>
      <c r="C315" s="3"/>
      <c r="D315" s="3"/>
      <c r="E315" s="3"/>
      <c r="F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3"/>
      <c r="B316" s="3"/>
      <c r="C316" s="3"/>
      <c r="D316" s="3"/>
      <c r="E316" s="3"/>
      <c r="F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3"/>
      <c r="B317" s="3"/>
      <c r="C317" s="3"/>
      <c r="D317" s="3"/>
      <c r="E317" s="3"/>
      <c r="F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3"/>
      <c r="B318" s="3"/>
      <c r="C318" s="3"/>
      <c r="D318" s="3"/>
      <c r="E318" s="3"/>
      <c r="F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3"/>
      <c r="B319" s="3"/>
      <c r="C319" s="3"/>
      <c r="D319" s="3"/>
      <c r="E319" s="3"/>
      <c r="F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3"/>
      <c r="B320" s="3"/>
      <c r="C320" s="3"/>
      <c r="D320" s="3"/>
      <c r="E320" s="3"/>
      <c r="F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3"/>
      <c r="B321" s="3"/>
      <c r="C321" s="3"/>
      <c r="D321" s="3"/>
      <c r="E321" s="3"/>
      <c r="F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3"/>
      <c r="B322" s="3"/>
      <c r="C322" s="3"/>
      <c r="D322" s="3"/>
      <c r="E322" s="3"/>
      <c r="F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3"/>
      <c r="B323" s="3"/>
      <c r="C323" s="3"/>
      <c r="D323" s="3"/>
      <c r="E323" s="3"/>
      <c r="F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3"/>
      <c r="B324" s="3"/>
      <c r="C324" s="3"/>
      <c r="D324" s="3"/>
      <c r="E324" s="3"/>
      <c r="F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3"/>
      <c r="B325" s="3"/>
      <c r="C325" s="3"/>
      <c r="D325" s="3"/>
      <c r="E325" s="3"/>
      <c r="F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3"/>
      <c r="B326" s="3"/>
      <c r="C326" s="3"/>
      <c r="D326" s="3"/>
      <c r="E326" s="3"/>
      <c r="F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3"/>
      <c r="B327" s="3"/>
      <c r="C327" s="3"/>
      <c r="D327" s="3"/>
      <c r="E327" s="3"/>
      <c r="F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3"/>
      <c r="B328" s="3"/>
      <c r="C328" s="3"/>
      <c r="D328" s="3"/>
      <c r="E328" s="3"/>
      <c r="F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3"/>
      <c r="B329" s="3"/>
      <c r="C329" s="3"/>
      <c r="D329" s="3"/>
      <c r="E329" s="3"/>
      <c r="F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3"/>
      <c r="B330" s="3"/>
      <c r="C330" s="3"/>
      <c r="D330" s="3"/>
      <c r="E330" s="3"/>
      <c r="F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3"/>
      <c r="B331" s="3"/>
      <c r="C331" s="3"/>
      <c r="D331" s="3"/>
      <c r="E331" s="3"/>
      <c r="F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3"/>
      <c r="B332" s="3"/>
      <c r="C332" s="3"/>
      <c r="D332" s="3"/>
      <c r="E332" s="3"/>
      <c r="F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3"/>
      <c r="B333" s="3"/>
      <c r="C333" s="3"/>
      <c r="D333" s="3"/>
      <c r="E333" s="3"/>
      <c r="F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3"/>
      <c r="B334" s="3"/>
      <c r="C334" s="3"/>
      <c r="D334" s="3"/>
      <c r="E334" s="3"/>
      <c r="F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3"/>
      <c r="B335" s="3"/>
      <c r="C335" s="3"/>
      <c r="D335" s="3"/>
      <c r="E335" s="3"/>
      <c r="F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3"/>
      <c r="B336" s="3"/>
      <c r="C336" s="3"/>
      <c r="D336" s="3"/>
      <c r="E336" s="3"/>
      <c r="F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3"/>
      <c r="B337" s="3"/>
      <c r="C337" s="3"/>
      <c r="D337" s="3"/>
      <c r="E337" s="3"/>
      <c r="F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3"/>
      <c r="B338" s="3"/>
      <c r="C338" s="3"/>
      <c r="D338" s="3"/>
      <c r="E338" s="3"/>
      <c r="F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3"/>
      <c r="B339" s="3"/>
      <c r="C339" s="3"/>
      <c r="D339" s="3"/>
      <c r="E339" s="3"/>
      <c r="F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3"/>
      <c r="B340" s="3"/>
      <c r="C340" s="3"/>
      <c r="D340" s="3"/>
      <c r="E340" s="3"/>
      <c r="F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3"/>
      <c r="B341" s="3"/>
      <c r="C341" s="3"/>
      <c r="D341" s="3"/>
      <c r="E341" s="3"/>
      <c r="F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3"/>
      <c r="B342" s="3"/>
      <c r="C342" s="3"/>
      <c r="D342" s="3"/>
      <c r="E342" s="3"/>
      <c r="F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3"/>
      <c r="B343" s="3"/>
      <c r="C343" s="3"/>
      <c r="D343" s="3"/>
      <c r="E343" s="3"/>
      <c r="F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3"/>
      <c r="B344" s="3"/>
      <c r="C344" s="3"/>
      <c r="D344" s="3"/>
      <c r="E344" s="3"/>
      <c r="F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3"/>
      <c r="B345" s="3"/>
      <c r="C345" s="3"/>
      <c r="D345" s="3"/>
      <c r="E345" s="3"/>
      <c r="F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3"/>
      <c r="B346" s="3"/>
      <c r="C346" s="3"/>
      <c r="D346" s="3"/>
      <c r="E346" s="3"/>
      <c r="F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3"/>
      <c r="B347" s="3"/>
      <c r="C347" s="3"/>
      <c r="D347" s="3"/>
      <c r="E347" s="3"/>
      <c r="F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3"/>
      <c r="B348" s="3"/>
      <c r="C348" s="3"/>
      <c r="D348" s="3"/>
      <c r="E348" s="3"/>
      <c r="F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3"/>
      <c r="B349" s="3"/>
      <c r="C349" s="3"/>
      <c r="D349" s="3"/>
      <c r="E349" s="3"/>
      <c r="F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3"/>
      <c r="B350" s="3"/>
      <c r="C350" s="3"/>
      <c r="D350" s="3"/>
      <c r="E350" s="3"/>
      <c r="F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3"/>
      <c r="B351" s="3"/>
      <c r="C351" s="3"/>
      <c r="D351" s="3"/>
      <c r="E351" s="3"/>
      <c r="F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3"/>
      <c r="B352" s="3"/>
      <c r="C352" s="3"/>
      <c r="D352" s="3"/>
      <c r="E352" s="3"/>
      <c r="F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3"/>
      <c r="B353" s="3"/>
      <c r="C353" s="3"/>
      <c r="D353" s="3"/>
      <c r="E353" s="3"/>
      <c r="F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3"/>
      <c r="B354" s="3"/>
      <c r="C354" s="3"/>
      <c r="D354" s="3"/>
      <c r="E354" s="3"/>
      <c r="F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3"/>
      <c r="B355" s="3"/>
      <c r="C355" s="3"/>
      <c r="D355" s="3"/>
      <c r="E355" s="3"/>
      <c r="F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3"/>
      <c r="B356" s="3"/>
      <c r="C356" s="3"/>
      <c r="D356" s="3"/>
      <c r="E356" s="3"/>
      <c r="F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3"/>
      <c r="B357" s="3"/>
      <c r="C357" s="3"/>
      <c r="D357" s="3"/>
      <c r="E357" s="3"/>
      <c r="F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3"/>
      <c r="B358" s="3"/>
      <c r="C358" s="3"/>
      <c r="D358" s="3"/>
      <c r="E358" s="3"/>
      <c r="F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3"/>
      <c r="B359" s="3"/>
      <c r="C359" s="3"/>
      <c r="D359" s="3"/>
      <c r="E359" s="3"/>
      <c r="F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3"/>
      <c r="B360" s="3"/>
      <c r="C360" s="3"/>
      <c r="D360" s="3"/>
      <c r="E360" s="3"/>
      <c r="F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3"/>
      <c r="B361" s="3"/>
      <c r="C361" s="3"/>
      <c r="D361" s="3"/>
      <c r="E361" s="3"/>
      <c r="F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3"/>
      <c r="B362" s="3"/>
      <c r="C362" s="3"/>
      <c r="D362" s="3"/>
      <c r="E362" s="3"/>
      <c r="F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3"/>
      <c r="B363" s="3"/>
      <c r="C363" s="3"/>
      <c r="D363" s="3"/>
      <c r="E363" s="3"/>
      <c r="F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3"/>
      <c r="B364" s="3"/>
      <c r="C364" s="3"/>
      <c r="D364" s="3"/>
      <c r="E364" s="3"/>
      <c r="F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3"/>
      <c r="B365" s="3"/>
      <c r="C365" s="3"/>
      <c r="D365" s="3"/>
      <c r="E365" s="3"/>
      <c r="F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3"/>
      <c r="B366" s="3"/>
      <c r="C366" s="3"/>
      <c r="D366" s="3"/>
      <c r="E366" s="3"/>
      <c r="F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3"/>
      <c r="B367" s="3"/>
      <c r="C367" s="3"/>
      <c r="D367" s="3"/>
      <c r="E367" s="3"/>
      <c r="F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3"/>
      <c r="B368" s="3"/>
      <c r="C368" s="3"/>
      <c r="D368" s="3"/>
      <c r="E368" s="3"/>
      <c r="F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3"/>
      <c r="B369" s="3"/>
      <c r="C369" s="3"/>
      <c r="D369" s="3"/>
      <c r="E369" s="3"/>
      <c r="F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3"/>
      <c r="B370" s="3"/>
      <c r="C370" s="3"/>
      <c r="D370" s="3"/>
      <c r="E370" s="3"/>
      <c r="F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3"/>
      <c r="B371" s="3"/>
      <c r="C371" s="3"/>
      <c r="D371" s="3"/>
      <c r="E371" s="3"/>
      <c r="F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3"/>
      <c r="B372" s="3"/>
      <c r="C372" s="3"/>
      <c r="D372" s="3"/>
      <c r="E372" s="3"/>
      <c r="F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3"/>
      <c r="B373" s="3"/>
      <c r="C373" s="3"/>
      <c r="D373" s="3"/>
      <c r="E373" s="3"/>
      <c r="F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3"/>
      <c r="B374" s="3"/>
      <c r="C374" s="3"/>
      <c r="D374" s="3"/>
      <c r="E374" s="3"/>
      <c r="F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3"/>
      <c r="B375" s="3"/>
      <c r="C375" s="3"/>
      <c r="D375" s="3"/>
      <c r="E375" s="3"/>
      <c r="F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3"/>
      <c r="B376" s="3"/>
      <c r="C376" s="3"/>
      <c r="D376" s="3"/>
      <c r="E376" s="3"/>
      <c r="F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3"/>
      <c r="B377" s="3"/>
      <c r="C377" s="3"/>
      <c r="D377" s="3"/>
      <c r="E377" s="3"/>
      <c r="F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3"/>
      <c r="B378" s="3"/>
      <c r="C378" s="3"/>
      <c r="D378" s="3"/>
      <c r="E378" s="3"/>
      <c r="F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3"/>
      <c r="B379" s="3"/>
      <c r="C379" s="3"/>
      <c r="D379" s="3"/>
      <c r="E379" s="3"/>
      <c r="F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3"/>
      <c r="B380" s="3"/>
      <c r="C380" s="3"/>
      <c r="D380" s="3"/>
      <c r="E380" s="3"/>
      <c r="F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3"/>
      <c r="B381" s="3"/>
      <c r="C381" s="3"/>
      <c r="D381" s="3"/>
      <c r="E381" s="3"/>
      <c r="F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3"/>
      <c r="B382" s="3"/>
      <c r="C382" s="3"/>
      <c r="D382" s="3"/>
      <c r="E382" s="3"/>
      <c r="F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3"/>
      <c r="B383" s="3"/>
      <c r="C383" s="3"/>
      <c r="D383" s="3"/>
      <c r="E383" s="3"/>
      <c r="F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3"/>
      <c r="B384" s="3"/>
      <c r="C384" s="3"/>
      <c r="D384" s="3"/>
      <c r="E384" s="3"/>
      <c r="F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3"/>
      <c r="B385" s="3"/>
      <c r="C385" s="3"/>
      <c r="D385" s="3"/>
      <c r="E385" s="3"/>
      <c r="F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3"/>
      <c r="B386" s="3"/>
      <c r="C386" s="3"/>
      <c r="D386" s="3"/>
      <c r="E386" s="3"/>
      <c r="F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3"/>
      <c r="B387" s="3"/>
      <c r="C387" s="3"/>
      <c r="D387" s="3"/>
      <c r="E387" s="3"/>
      <c r="F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3"/>
      <c r="B388" s="3"/>
      <c r="C388" s="3"/>
      <c r="D388" s="3"/>
      <c r="E388" s="3"/>
      <c r="F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3"/>
      <c r="B389" s="3"/>
      <c r="C389" s="3"/>
      <c r="D389" s="3"/>
      <c r="E389" s="3"/>
      <c r="F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3"/>
      <c r="B390" s="3"/>
      <c r="C390" s="3"/>
      <c r="D390" s="3"/>
      <c r="E390" s="3"/>
      <c r="F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3"/>
      <c r="B391" s="3"/>
      <c r="C391" s="3"/>
      <c r="D391" s="3"/>
      <c r="E391" s="3"/>
      <c r="F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3"/>
      <c r="B392" s="3"/>
      <c r="C392" s="3"/>
      <c r="D392" s="3"/>
      <c r="E392" s="3"/>
      <c r="F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3"/>
      <c r="B393" s="3"/>
      <c r="C393" s="3"/>
      <c r="D393" s="3"/>
      <c r="E393" s="3"/>
      <c r="F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3"/>
      <c r="B394" s="3"/>
      <c r="C394" s="3"/>
      <c r="D394" s="3"/>
      <c r="E394" s="3"/>
      <c r="F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3"/>
      <c r="B395" s="3"/>
      <c r="C395" s="3"/>
      <c r="D395" s="3"/>
      <c r="E395" s="3"/>
      <c r="F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3"/>
      <c r="B396" s="3"/>
      <c r="C396" s="3"/>
      <c r="D396" s="3"/>
      <c r="E396" s="3"/>
      <c r="F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3"/>
      <c r="B397" s="3"/>
      <c r="C397" s="3"/>
      <c r="D397" s="3"/>
      <c r="E397" s="3"/>
      <c r="F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3"/>
      <c r="B398" s="3"/>
      <c r="C398" s="3"/>
      <c r="D398" s="3"/>
      <c r="E398" s="3"/>
      <c r="F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3"/>
      <c r="B399" s="3"/>
      <c r="C399" s="3"/>
      <c r="D399" s="3"/>
      <c r="E399" s="3"/>
      <c r="F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3"/>
      <c r="B400" s="3"/>
      <c r="C400" s="3"/>
      <c r="D400" s="3"/>
      <c r="E400" s="3"/>
      <c r="F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3"/>
      <c r="B401" s="3"/>
      <c r="C401" s="3"/>
      <c r="D401" s="3"/>
      <c r="E401" s="3"/>
      <c r="F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3"/>
      <c r="B402" s="3"/>
      <c r="C402" s="3"/>
      <c r="D402" s="3"/>
      <c r="E402" s="3"/>
      <c r="F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3"/>
      <c r="B403" s="3"/>
      <c r="C403" s="3"/>
      <c r="D403" s="3"/>
      <c r="E403" s="3"/>
      <c r="F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3"/>
      <c r="B404" s="3"/>
      <c r="C404" s="3"/>
      <c r="D404" s="3"/>
      <c r="E404" s="3"/>
      <c r="F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3"/>
      <c r="B405" s="3"/>
      <c r="C405" s="3"/>
      <c r="D405" s="3"/>
      <c r="E405" s="3"/>
      <c r="F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3"/>
      <c r="B406" s="3"/>
      <c r="C406" s="3"/>
      <c r="D406" s="3"/>
      <c r="E406" s="3"/>
      <c r="F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3"/>
      <c r="B407" s="3"/>
      <c r="C407" s="3"/>
      <c r="D407" s="3"/>
      <c r="E407" s="3"/>
      <c r="F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3"/>
      <c r="B408" s="3"/>
      <c r="C408" s="3"/>
      <c r="D408" s="3"/>
      <c r="E408" s="3"/>
      <c r="F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3"/>
      <c r="B409" s="3"/>
      <c r="C409" s="3"/>
      <c r="D409" s="3"/>
      <c r="E409" s="3"/>
      <c r="F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3"/>
      <c r="B410" s="3"/>
      <c r="C410" s="3"/>
      <c r="D410" s="3"/>
      <c r="E410" s="3"/>
      <c r="F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3"/>
      <c r="B411" s="3"/>
      <c r="C411" s="3"/>
      <c r="D411" s="3"/>
      <c r="E411" s="3"/>
      <c r="F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3"/>
      <c r="B412" s="3"/>
      <c r="C412" s="3"/>
      <c r="D412" s="3"/>
      <c r="E412" s="3"/>
      <c r="F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3"/>
      <c r="B413" s="3"/>
      <c r="C413" s="3"/>
      <c r="D413" s="3"/>
      <c r="E413" s="3"/>
      <c r="F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3"/>
      <c r="B414" s="3"/>
      <c r="C414" s="3"/>
      <c r="D414" s="3"/>
      <c r="E414" s="3"/>
      <c r="F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3"/>
      <c r="B415" s="3"/>
      <c r="C415" s="3"/>
      <c r="D415" s="3"/>
      <c r="E415" s="3"/>
      <c r="F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3"/>
      <c r="B416" s="3"/>
      <c r="C416" s="3"/>
      <c r="D416" s="3"/>
      <c r="E416" s="3"/>
      <c r="F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3"/>
      <c r="B417" s="3"/>
      <c r="C417" s="3"/>
      <c r="D417" s="3"/>
      <c r="E417" s="3"/>
      <c r="F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3"/>
      <c r="B418" s="3"/>
      <c r="C418" s="3"/>
      <c r="D418" s="3"/>
      <c r="E418" s="3"/>
      <c r="F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3"/>
      <c r="B419" s="3"/>
      <c r="C419" s="3"/>
      <c r="D419" s="3"/>
      <c r="E419" s="3"/>
      <c r="F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3"/>
      <c r="B420" s="3"/>
      <c r="C420" s="3"/>
      <c r="D420" s="3"/>
      <c r="E420" s="3"/>
      <c r="F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3"/>
      <c r="B421" s="3"/>
      <c r="C421" s="3"/>
      <c r="D421" s="3"/>
      <c r="E421" s="3"/>
      <c r="F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3"/>
      <c r="B422" s="3"/>
      <c r="C422" s="3"/>
      <c r="D422" s="3"/>
      <c r="E422" s="3"/>
      <c r="F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3"/>
      <c r="B423" s="3"/>
      <c r="C423" s="3"/>
      <c r="D423" s="3"/>
      <c r="E423" s="3"/>
      <c r="F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3"/>
      <c r="B424" s="3"/>
      <c r="C424" s="3"/>
      <c r="D424" s="3"/>
      <c r="E424" s="3"/>
      <c r="F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3"/>
      <c r="B425" s="3"/>
      <c r="C425" s="3"/>
      <c r="D425" s="3"/>
      <c r="E425" s="3"/>
      <c r="F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3"/>
      <c r="B426" s="3"/>
      <c r="C426" s="3"/>
      <c r="D426" s="3"/>
      <c r="E426" s="3"/>
      <c r="F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3"/>
      <c r="B427" s="3"/>
      <c r="C427" s="3"/>
      <c r="D427" s="3"/>
      <c r="E427" s="3"/>
      <c r="F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3"/>
      <c r="B428" s="3"/>
      <c r="C428" s="3"/>
      <c r="D428" s="3"/>
      <c r="E428" s="3"/>
      <c r="F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3"/>
      <c r="B429" s="3"/>
      <c r="C429" s="3"/>
      <c r="D429" s="3"/>
      <c r="E429" s="3"/>
      <c r="F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3"/>
      <c r="B430" s="3"/>
      <c r="C430" s="3"/>
      <c r="D430" s="3"/>
      <c r="E430" s="3"/>
      <c r="F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3"/>
      <c r="B431" s="3"/>
      <c r="C431" s="3"/>
      <c r="D431" s="3"/>
      <c r="E431" s="3"/>
      <c r="F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3"/>
      <c r="B432" s="3"/>
      <c r="C432" s="3"/>
      <c r="D432" s="3"/>
      <c r="E432" s="3"/>
      <c r="F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3"/>
      <c r="B433" s="3"/>
      <c r="C433" s="3"/>
      <c r="D433" s="3"/>
      <c r="E433" s="3"/>
      <c r="F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3"/>
      <c r="B434" s="3"/>
      <c r="C434" s="3"/>
      <c r="D434" s="3"/>
      <c r="E434" s="3"/>
      <c r="F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3"/>
      <c r="B435" s="3"/>
      <c r="C435" s="3"/>
      <c r="D435" s="3"/>
      <c r="E435" s="3"/>
      <c r="F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3"/>
      <c r="B436" s="3"/>
      <c r="C436" s="3"/>
      <c r="D436" s="3"/>
      <c r="E436" s="3"/>
      <c r="F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3"/>
      <c r="B437" s="3"/>
      <c r="C437" s="3"/>
      <c r="D437" s="3"/>
      <c r="E437" s="3"/>
      <c r="F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3"/>
      <c r="B438" s="3"/>
      <c r="C438" s="3"/>
      <c r="D438" s="3"/>
      <c r="E438" s="3"/>
      <c r="F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3"/>
      <c r="B439" s="3"/>
      <c r="C439" s="3"/>
      <c r="D439" s="3"/>
      <c r="E439" s="3"/>
      <c r="F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3"/>
      <c r="B440" s="3"/>
      <c r="C440" s="3"/>
      <c r="D440" s="3"/>
      <c r="E440" s="3"/>
      <c r="F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3"/>
      <c r="B441" s="3"/>
      <c r="C441" s="3"/>
      <c r="D441" s="3"/>
      <c r="E441" s="3"/>
      <c r="F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3"/>
      <c r="B442" s="3"/>
      <c r="C442" s="3"/>
      <c r="D442" s="3"/>
      <c r="E442" s="3"/>
      <c r="F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3"/>
      <c r="B443" s="3"/>
      <c r="C443" s="3"/>
      <c r="D443" s="3"/>
      <c r="E443" s="3"/>
      <c r="F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3"/>
      <c r="B444" s="3"/>
      <c r="C444" s="3"/>
      <c r="D444" s="3"/>
      <c r="E444" s="3"/>
      <c r="F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3"/>
      <c r="B445" s="3"/>
      <c r="C445" s="3"/>
      <c r="D445" s="3"/>
      <c r="E445" s="3"/>
      <c r="F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3"/>
      <c r="B446" s="3"/>
      <c r="C446" s="3"/>
      <c r="D446" s="3"/>
      <c r="E446" s="3"/>
      <c r="F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3"/>
      <c r="B447" s="3"/>
      <c r="C447" s="3"/>
      <c r="D447" s="3"/>
      <c r="E447" s="3"/>
      <c r="F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3"/>
      <c r="B448" s="3"/>
      <c r="C448" s="3"/>
      <c r="D448" s="3"/>
      <c r="E448" s="3"/>
      <c r="F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3"/>
      <c r="B449" s="3"/>
      <c r="C449" s="3"/>
      <c r="D449" s="3"/>
      <c r="E449" s="3"/>
      <c r="F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3"/>
      <c r="B450" s="3"/>
      <c r="C450" s="3"/>
      <c r="D450" s="3"/>
      <c r="E450" s="3"/>
      <c r="F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3"/>
      <c r="B451" s="3"/>
      <c r="C451" s="3"/>
      <c r="D451" s="3"/>
      <c r="E451" s="3"/>
      <c r="F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3"/>
      <c r="B452" s="3"/>
      <c r="C452" s="3"/>
      <c r="D452" s="3"/>
      <c r="E452" s="3"/>
      <c r="F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3"/>
      <c r="B453" s="3"/>
      <c r="C453" s="3"/>
      <c r="D453" s="3"/>
      <c r="E453" s="3"/>
      <c r="F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3"/>
      <c r="B454" s="3"/>
      <c r="C454" s="3"/>
      <c r="D454" s="3"/>
      <c r="E454" s="3"/>
      <c r="F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3"/>
      <c r="B455" s="3"/>
      <c r="C455" s="3"/>
      <c r="D455" s="3"/>
      <c r="E455" s="3"/>
      <c r="F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3"/>
      <c r="B456" s="3"/>
      <c r="C456" s="3"/>
      <c r="D456" s="3"/>
      <c r="E456" s="3"/>
      <c r="F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3"/>
      <c r="B457" s="3"/>
      <c r="C457" s="3"/>
      <c r="D457" s="3"/>
      <c r="E457" s="3"/>
      <c r="F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3"/>
      <c r="B458" s="3"/>
      <c r="C458" s="3"/>
      <c r="D458" s="3"/>
      <c r="E458" s="3"/>
      <c r="F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3"/>
      <c r="B459" s="3"/>
      <c r="C459" s="3"/>
      <c r="D459" s="3"/>
      <c r="E459" s="3"/>
      <c r="F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3"/>
      <c r="B460" s="3"/>
      <c r="C460" s="3"/>
      <c r="D460" s="3"/>
      <c r="E460" s="3"/>
      <c r="F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3"/>
      <c r="B461" s="3"/>
      <c r="C461" s="3"/>
      <c r="D461" s="3"/>
      <c r="E461" s="3"/>
      <c r="F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3"/>
      <c r="B462" s="3"/>
      <c r="C462" s="3"/>
      <c r="D462" s="3"/>
      <c r="E462" s="3"/>
      <c r="F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3"/>
      <c r="B463" s="3"/>
      <c r="C463" s="3"/>
      <c r="D463" s="3"/>
      <c r="E463" s="3"/>
      <c r="F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3"/>
      <c r="B464" s="3"/>
      <c r="C464" s="3"/>
      <c r="D464" s="3"/>
      <c r="E464" s="3"/>
      <c r="F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3"/>
      <c r="B465" s="3"/>
      <c r="C465" s="3"/>
      <c r="D465" s="3"/>
      <c r="E465" s="3"/>
      <c r="F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3"/>
      <c r="B466" s="3"/>
      <c r="C466" s="3"/>
      <c r="D466" s="3"/>
      <c r="E466" s="3"/>
      <c r="F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3"/>
      <c r="B467" s="3"/>
      <c r="C467" s="3"/>
      <c r="D467" s="3"/>
      <c r="E467" s="3"/>
      <c r="F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3"/>
      <c r="B468" s="3"/>
      <c r="C468" s="3"/>
      <c r="D468" s="3"/>
      <c r="E468" s="3"/>
      <c r="F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3"/>
      <c r="B469" s="3"/>
      <c r="C469" s="3"/>
      <c r="D469" s="3"/>
      <c r="E469" s="3"/>
      <c r="F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3"/>
      <c r="B470" s="3"/>
      <c r="C470" s="3"/>
      <c r="D470" s="3"/>
      <c r="E470" s="3"/>
      <c r="F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3"/>
      <c r="B471" s="3"/>
      <c r="C471" s="3"/>
      <c r="D471" s="3"/>
      <c r="E471" s="3"/>
      <c r="F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3"/>
      <c r="B472" s="3"/>
      <c r="C472" s="3"/>
      <c r="D472" s="3"/>
      <c r="E472" s="3"/>
      <c r="F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3"/>
      <c r="B473" s="3"/>
      <c r="C473" s="3"/>
      <c r="D473" s="3"/>
      <c r="E473" s="3"/>
      <c r="F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3"/>
      <c r="B474" s="3"/>
      <c r="C474" s="3"/>
      <c r="D474" s="3"/>
      <c r="E474" s="3"/>
      <c r="F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3"/>
      <c r="B475" s="3"/>
      <c r="C475" s="3"/>
      <c r="D475" s="3"/>
      <c r="E475" s="3"/>
      <c r="F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3"/>
      <c r="B476" s="3"/>
      <c r="C476" s="3"/>
      <c r="D476" s="3"/>
      <c r="E476" s="3"/>
      <c r="F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3"/>
      <c r="B477" s="3"/>
      <c r="C477" s="3"/>
      <c r="D477" s="3"/>
      <c r="E477" s="3"/>
      <c r="F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3"/>
      <c r="B478" s="3"/>
      <c r="C478" s="3"/>
      <c r="D478" s="3"/>
      <c r="E478" s="3"/>
      <c r="F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3"/>
      <c r="B479" s="3"/>
      <c r="C479" s="3"/>
      <c r="D479" s="3"/>
      <c r="E479" s="3"/>
      <c r="F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3"/>
      <c r="B480" s="3"/>
      <c r="C480" s="3"/>
      <c r="D480" s="3"/>
      <c r="E480" s="3"/>
      <c r="F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3"/>
      <c r="B481" s="3"/>
      <c r="C481" s="3"/>
      <c r="D481" s="3"/>
      <c r="E481" s="3"/>
      <c r="F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3"/>
      <c r="B482" s="3"/>
      <c r="C482" s="3"/>
      <c r="D482" s="3"/>
      <c r="E482" s="3"/>
      <c r="F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3"/>
      <c r="B483" s="3"/>
      <c r="C483" s="3"/>
      <c r="D483" s="3"/>
      <c r="E483" s="3"/>
      <c r="F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3"/>
      <c r="B484" s="3"/>
      <c r="C484" s="3"/>
      <c r="D484" s="3"/>
      <c r="E484" s="3"/>
      <c r="F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3"/>
      <c r="B485" s="3"/>
      <c r="C485" s="3"/>
      <c r="D485" s="3"/>
      <c r="E485" s="3"/>
      <c r="F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3"/>
      <c r="B486" s="3"/>
      <c r="C486" s="3"/>
      <c r="D486" s="3"/>
      <c r="E486" s="3"/>
      <c r="F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3"/>
      <c r="B487" s="3"/>
      <c r="C487" s="3"/>
      <c r="D487" s="3"/>
      <c r="E487" s="3"/>
      <c r="F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3"/>
      <c r="B488" s="3"/>
      <c r="C488" s="3"/>
      <c r="D488" s="3"/>
      <c r="E488" s="3"/>
      <c r="F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3"/>
      <c r="B489" s="3"/>
      <c r="C489" s="3"/>
      <c r="D489" s="3"/>
      <c r="E489" s="3"/>
      <c r="F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3"/>
      <c r="B490" s="3"/>
      <c r="C490" s="3"/>
      <c r="D490" s="3"/>
      <c r="E490" s="3"/>
      <c r="F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3"/>
      <c r="B491" s="3"/>
      <c r="C491" s="3"/>
      <c r="D491" s="3"/>
      <c r="E491" s="3"/>
      <c r="F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3"/>
      <c r="B492" s="3"/>
      <c r="C492" s="3"/>
      <c r="D492" s="3"/>
      <c r="E492" s="3"/>
      <c r="F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3"/>
      <c r="B493" s="3"/>
      <c r="C493" s="3"/>
      <c r="D493" s="3"/>
      <c r="E493" s="3"/>
      <c r="F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3"/>
      <c r="B494" s="3"/>
      <c r="C494" s="3"/>
      <c r="D494" s="3"/>
      <c r="E494" s="3"/>
      <c r="F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3"/>
      <c r="B495" s="3"/>
      <c r="C495" s="3"/>
      <c r="D495" s="3"/>
      <c r="E495" s="3"/>
      <c r="F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3"/>
      <c r="B496" s="3"/>
      <c r="C496" s="3"/>
      <c r="D496" s="3"/>
      <c r="E496" s="3"/>
      <c r="F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3"/>
      <c r="B497" s="3"/>
      <c r="C497" s="3"/>
      <c r="D497" s="3"/>
      <c r="E497" s="3"/>
      <c r="F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3"/>
      <c r="B498" s="3"/>
      <c r="C498" s="3"/>
      <c r="D498" s="3"/>
      <c r="E498" s="3"/>
      <c r="F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3"/>
      <c r="B499" s="3"/>
      <c r="C499" s="3"/>
      <c r="D499" s="3"/>
      <c r="E499" s="3"/>
      <c r="F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3"/>
      <c r="B500" s="3"/>
      <c r="C500" s="3"/>
      <c r="D500" s="3"/>
      <c r="E500" s="3"/>
      <c r="F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3"/>
      <c r="B501" s="3"/>
      <c r="C501" s="3"/>
      <c r="D501" s="3"/>
      <c r="E501" s="3"/>
      <c r="F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3"/>
      <c r="B502" s="3"/>
      <c r="C502" s="3"/>
      <c r="D502" s="3"/>
      <c r="E502" s="3"/>
      <c r="F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3"/>
      <c r="B503" s="3"/>
      <c r="C503" s="3"/>
      <c r="D503" s="3"/>
      <c r="E503" s="3"/>
      <c r="F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3"/>
      <c r="B504" s="3"/>
      <c r="C504" s="3"/>
      <c r="D504" s="3"/>
      <c r="E504" s="3"/>
      <c r="F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3"/>
      <c r="B505" s="3"/>
      <c r="C505" s="3"/>
      <c r="D505" s="3"/>
      <c r="E505" s="3"/>
      <c r="F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3"/>
      <c r="B506" s="3"/>
      <c r="C506" s="3"/>
      <c r="D506" s="3"/>
      <c r="E506" s="3"/>
      <c r="F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3"/>
      <c r="B507" s="3"/>
      <c r="C507" s="3"/>
      <c r="D507" s="3"/>
      <c r="E507" s="3"/>
      <c r="F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3"/>
      <c r="B508" s="3"/>
      <c r="C508" s="3"/>
      <c r="D508" s="3"/>
      <c r="E508" s="3"/>
      <c r="F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3"/>
      <c r="B509" s="3"/>
      <c r="C509" s="3"/>
      <c r="D509" s="3"/>
      <c r="E509" s="3"/>
      <c r="F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3"/>
      <c r="B510" s="3"/>
      <c r="C510" s="3"/>
      <c r="D510" s="3"/>
      <c r="E510" s="3"/>
      <c r="F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3"/>
      <c r="B511" s="3"/>
      <c r="C511" s="3"/>
      <c r="D511" s="3"/>
      <c r="E511" s="3"/>
      <c r="F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3"/>
      <c r="B512" s="3"/>
      <c r="C512" s="3"/>
      <c r="D512" s="3"/>
      <c r="E512" s="3"/>
      <c r="F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3"/>
      <c r="B513" s="3"/>
      <c r="C513" s="3"/>
      <c r="D513" s="3"/>
      <c r="E513" s="3"/>
      <c r="F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3"/>
      <c r="B514" s="3"/>
      <c r="C514" s="3"/>
      <c r="D514" s="3"/>
      <c r="E514" s="3"/>
      <c r="F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3"/>
      <c r="B515" s="3"/>
      <c r="C515" s="3"/>
      <c r="D515" s="3"/>
      <c r="E515" s="3"/>
      <c r="F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3"/>
      <c r="B516" s="3"/>
      <c r="C516" s="3"/>
      <c r="D516" s="3"/>
      <c r="E516" s="3"/>
      <c r="F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3"/>
      <c r="B517" s="3"/>
      <c r="C517" s="3"/>
      <c r="D517" s="3"/>
      <c r="E517" s="3"/>
      <c r="F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3"/>
      <c r="B518" s="3"/>
      <c r="C518" s="3"/>
      <c r="D518" s="3"/>
      <c r="E518" s="3"/>
      <c r="F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3"/>
      <c r="B519" s="3"/>
      <c r="C519" s="3"/>
      <c r="D519" s="3"/>
      <c r="E519" s="3"/>
      <c r="F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3"/>
      <c r="B520" s="3"/>
      <c r="C520" s="3"/>
      <c r="D520" s="3"/>
      <c r="E520" s="3"/>
      <c r="F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3"/>
      <c r="B521" s="3"/>
      <c r="C521" s="3"/>
      <c r="D521" s="3"/>
      <c r="E521" s="3"/>
      <c r="F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3"/>
      <c r="B522" s="3"/>
      <c r="C522" s="3"/>
      <c r="D522" s="3"/>
      <c r="E522" s="3"/>
      <c r="F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3"/>
      <c r="B523" s="3"/>
      <c r="C523" s="3"/>
      <c r="D523" s="3"/>
      <c r="E523" s="3"/>
      <c r="F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3"/>
      <c r="B524" s="3"/>
      <c r="C524" s="3"/>
      <c r="D524" s="3"/>
      <c r="E524" s="3"/>
      <c r="F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3"/>
      <c r="B525" s="3"/>
      <c r="C525" s="3"/>
      <c r="D525" s="3"/>
      <c r="E525" s="3"/>
      <c r="F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3"/>
      <c r="B526" s="3"/>
      <c r="C526" s="3"/>
      <c r="D526" s="3"/>
      <c r="E526" s="3"/>
      <c r="F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3"/>
      <c r="B527" s="3"/>
      <c r="C527" s="3"/>
      <c r="D527" s="3"/>
      <c r="E527" s="3"/>
      <c r="F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3"/>
      <c r="B528" s="3"/>
      <c r="C528" s="3"/>
      <c r="D528" s="3"/>
      <c r="E528" s="3"/>
      <c r="F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3"/>
      <c r="B529" s="3"/>
      <c r="C529" s="3"/>
      <c r="D529" s="3"/>
      <c r="E529" s="3"/>
      <c r="F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3"/>
      <c r="B530" s="3"/>
      <c r="C530" s="3"/>
      <c r="D530" s="3"/>
      <c r="E530" s="3"/>
      <c r="F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3"/>
      <c r="B531" s="3"/>
      <c r="C531" s="3"/>
      <c r="D531" s="3"/>
      <c r="E531" s="3"/>
      <c r="F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3"/>
      <c r="B532" s="3"/>
      <c r="C532" s="3"/>
      <c r="D532" s="3"/>
      <c r="E532" s="3"/>
      <c r="F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3"/>
      <c r="B533" s="3"/>
      <c r="C533" s="3"/>
      <c r="D533" s="3"/>
      <c r="E533" s="3"/>
      <c r="F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3"/>
      <c r="B534" s="3"/>
      <c r="C534" s="3"/>
      <c r="D534" s="3"/>
      <c r="E534" s="3"/>
      <c r="F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3"/>
      <c r="B535" s="3"/>
      <c r="C535" s="3"/>
      <c r="D535" s="3"/>
      <c r="E535" s="3"/>
      <c r="F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3"/>
      <c r="B536" s="3"/>
      <c r="C536" s="3"/>
      <c r="D536" s="3"/>
      <c r="E536" s="3"/>
      <c r="F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3"/>
      <c r="B537" s="3"/>
      <c r="C537" s="3"/>
      <c r="D537" s="3"/>
      <c r="E537" s="3"/>
      <c r="F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3"/>
      <c r="B538" s="3"/>
      <c r="C538" s="3"/>
      <c r="D538" s="3"/>
      <c r="E538" s="3"/>
      <c r="F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3"/>
      <c r="B539" s="3"/>
      <c r="C539" s="3"/>
      <c r="D539" s="3"/>
      <c r="E539" s="3"/>
      <c r="F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3"/>
      <c r="B540" s="3"/>
      <c r="C540" s="3"/>
      <c r="D540" s="3"/>
      <c r="E540" s="3"/>
      <c r="F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3"/>
      <c r="B541" s="3"/>
      <c r="C541" s="3"/>
      <c r="D541" s="3"/>
      <c r="E541" s="3"/>
      <c r="F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3"/>
      <c r="B542" s="3"/>
      <c r="C542" s="3"/>
      <c r="D542" s="3"/>
      <c r="E542" s="3"/>
      <c r="F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3"/>
      <c r="B543" s="3"/>
      <c r="C543" s="3"/>
      <c r="D543" s="3"/>
      <c r="E543" s="3"/>
      <c r="F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3"/>
      <c r="B544" s="3"/>
      <c r="C544" s="3"/>
      <c r="D544" s="3"/>
      <c r="E544" s="3"/>
      <c r="F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3"/>
      <c r="B545" s="3"/>
      <c r="C545" s="3"/>
      <c r="D545" s="3"/>
      <c r="E545" s="3"/>
      <c r="F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3"/>
      <c r="B546" s="3"/>
      <c r="C546" s="3"/>
      <c r="D546" s="3"/>
      <c r="E546" s="3"/>
      <c r="F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3"/>
      <c r="B547" s="3"/>
      <c r="C547" s="3"/>
      <c r="D547" s="3"/>
      <c r="E547" s="3"/>
      <c r="F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3"/>
      <c r="B548" s="3"/>
      <c r="C548" s="3"/>
      <c r="D548" s="3"/>
      <c r="E548" s="3"/>
      <c r="F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3"/>
      <c r="B549" s="3"/>
      <c r="C549" s="3"/>
      <c r="D549" s="3"/>
      <c r="E549" s="3"/>
      <c r="F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3"/>
      <c r="B550" s="3"/>
      <c r="C550" s="3"/>
      <c r="D550" s="3"/>
      <c r="E550" s="3"/>
      <c r="F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3"/>
      <c r="B551" s="3"/>
      <c r="C551" s="3"/>
      <c r="D551" s="3"/>
      <c r="E551" s="3"/>
      <c r="F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3"/>
      <c r="B552" s="3"/>
      <c r="C552" s="3"/>
      <c r="D552" s="3"/>
      <c r="E552" s="3"/>
      <c r="F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3"/>
      <c r="B553" s="3"/>
      <c r="C553" s="3"/>
      <c r="D553" s="3"/>
      <c r="E553" s="3"/>
      <c r="F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3"/>
      <c r="B554" s="3"/>
      <c r="C554" s="3"/>
      <c r="D554" s="3"/>
      <c r="E554" s="3"/>
      <c r="F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3"/>
      <c r="B555" s="3"/>
      <c r="C555" s="3"/>
      <c r="D555" s="3"/>
      <c r="E555" s="3"/>
      <c r="F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3"/>
      <c r="B556" s="3"/>
      <c r="C556" s="3"/>
      <c r="D556" s="3"/>
      <c r="E556" s="3"/>
      <c r="F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3"/>
      <c r="B557" s="3"/>
      <c r="C557" s="3"/>
      <c r="D557" s="3"/>
      <c r="E557" s="3"/>
      <c r="F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3"/>
      <c r="B558" s="3"/>
      <c r="C558" s="3"/>
      <c r="D558" s="3"/>
      <c r="E558" s="3"/>
      <c r="F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3"/>
      <c r="B559" s="3"/>
      <c r="C559" s="3"/>
      <c r="D559" s="3"/>
      <c r="E559" s="3"/>
      <c r="F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3"/>
      <c r="B560" s="3"/>
      <c r="C560" s="3"/>
      <c r="D560" s="3"/>
      <c r="E560" s="3"/>
      <c r="F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3"/>
      <c r="B561" s="3"/>
      <c r="C561" s="3"/>
      <c r="D561" s="3"/>
      <c r="E561" s="3"/>
      <c r="F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3"/>
      <c r="B562" s="3"/>
      <c r="C562" s="3"/>
      <c r="D562" s="3"/>
      <c r="E562" s="3"/>
      <c r="F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3"/>
      <c r="B563" s="3"/>
      <c r="C563" s="3"/>
      <c r="D563" s="3"/>
      <c r="E563" s="3"/>
      <c r="F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3"/>
      <c r="B564" s="3"/>
      <c r="C564" s="3"/>
      <c r="D564" s="3"/>
      <c r="E564" s="3"/>
      <c r="F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3"/>
      <c r="B565" s="3"/>
      <c r="C565" s="3"/>
      <c r="D565" s="3"/>
      <c r="E565" s="3"/>
      <c r="F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3"/>
      <c r="B566" s="3"/>
      <c r="C566" s="3"/>
      <c r="D566" s="3"/>
      <c r="E566" s="3"/>
      <c r="F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3"/>
      <c r="B567" s="3"/>
      <c r="C567" s="3"/>
      <c r="D567" s="3"/>
      <c r="E567" s="3"/>
      <c r="F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3"/>
      <c r="B568" s="3"/>
      <c r="C568" s="3"/>
      <c r="D568" s="3"/>
      <c r="E568" s="3"/>
      <c r="F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3"/>
      <c r="B569" s="3"/>
      <c r="C569" s="3"/>
      <c r="D569" s="3"/>
      <c r="E569" s="3"/>
      <c r="F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3"/>
      <c r="B570" s="3"/>
      <c r="C570" s="3"/>
      <c r="D570" s="3"/>
      <c r="E570" s="3"/>
      <c r="F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3"/>
      <c r="B571" s="3"/>
      <c r="C571" s="3"/>
      <c r="D571" s="3"/>
      <c r="E571" s="3"/>
      <c r="F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3"/>
      <c r="B572" s="3"/>
      <c r="C572" s="3"/>
      <c r="D572" s="3"/>
      <c r="E572" s="3"/>
      <c r="F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3"/>
      <c r="B573" s="3"/>
      <c r="C573" s="3"/>
      <c r="D573" s="3"/>
      <c r="E573" s="3"/>
      <c r="F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3"/>
      <c r="B574" s="3"/>
      <c r="C574" s="3"/>
      <c r="D574" s="3"/>
      <c r="E574" s="3"/>
      <c r="F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3"/>
      <c r="B575" s="3"/>
      <c r="C575" s="3"/>
      <c r="D575" s="3"/>
      <c r="E575" s="3"/>
      <c r="F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3"/>
      <c r="B576" s="3"/>
      <c r="C576" s="3"/>
      <c r="D576" s="3"/>
      <c r="E576" s="3"/>
      <c r="F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3"/>
      <c r="B577" s="3"/>
      <c r="C577" s="3"/>
      <c r="D577" s="3"/>
      <c r="E577" s="3"/>
      <c r="F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3"/>
      <c r="B578" s="3"/>
      <c r="C578" s="3"/>
      <c r="D578" s="3"/>
      <c r="E578" s="3"/>
      <c r="F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3"/>
      <c r="B579" s="3"/>
      <c r="C579" s="3"/>
      <c r="D579" s="3"/>
      <c r="E579" s="3"/>
      <c r="F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3"/>
      <c r="B580" s="3"/>
      <c r="C580" s="3"/>
      <c r="D580" s="3"/>
      <c r="E580" s="3"/>
      <c r="F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3"/>
      <c r="B581" s="3"/>
      <c r="C581" s="3"/>
      <c r="D581" s="3"/>
      <c r="E581" s="3"/>
      <c r="F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3"/>
      <c r="B582" s="3"/>
      <c r="C582" s="3"/>
      <c r="D582" s="3"/>
      <c r="E582" s="3"/>
      <c r="F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3"/>
      <c r="B583" s="3"/>
      <c r="C583" s="3"/>
      <c r="D583" s="3"/>
      <c r="E583" s="3"/>
      <c r="F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3"/>
      <c r="B584" s="3"/>
      <c r="C584" s="3"/>
      <c r="D584" s="3"/>
      <c r="E584" s="3"/>
      <c r="F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3"/>
      <c r="B585" s="3"/>
      <c r="C585" s="3"/>
      <c r="D585" s="3"/>
      <c r="E585" s="3"/>
      <c r="F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3"/>
      <c r="B586" s="3"/>
      <c r="C586" s="3"/>
      <c r="D586" s="3"/>
      <c r="E586" s="3"/>
      <c r="F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3"/>
      <c r="B587" s="3"/>
      <c r="C587" s="3"/>
      <c r="D587" s="3"/>
      <c r="E587" s="3"/>
      <c r="F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3"/>
      <c r="B588" s="3"/>
      <c r="C588" s="3"/>
      <c r="D588" s="3"/>
      <c r="E588" s="3"/>
      <c r="F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3"/>
      <c r="B589" s="3"/>
      <c r="C589" s="3"/>
      <c r="D589" s="3"/>
      <c r="E589" s="3"/>
      <c r="F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3"/>
      <c r="B590" s="3"/>
      <c r="C590" s="3"/>
      <c r="D590" s="3"/>
      <c r="E590" s="3"/>
      <c r="F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3"/>
      <c r="B591" s="3"/>
      <c r="C591" s="3"/>
      <c r="D591" s="3"/>
      <c r="E591" s="3"/>
      <c r="F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3"/>
      <c r="B592" s="3"/>
      <c r="C592" s="3"/>
      <c r="D592" s="3"/>
      <c r="E592" s="3"/>
      <c r="F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3"/>
      <c r="B593" s="3"/>
      <c r="C593" s="3"/>
      <c r="D593" s="3"/>
      <c r="E593" s="3"/>
      <c r="F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3"/>
      <c r="B594" s="3"/>
      <c r="C594" s="3"/>
      <c r="D594" s="3"/>
      <c r="E594" s="3"/>
      <c r="F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3"/>
      <c r="B595" s="3"/>
      <c r="C595" s="3"/>
      <c r="D595" s="3"/>
      <c r="E595" s="3"/>
      <c r="F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3"/>
      <c r="B596" s="3"/>
      <c r="C596" s="3"/>
      <c r="D596" s="3"/>
      <c r="E596" s="3"/>
      <c r="F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3"/>
      <c r="B597" s="3"/>
      <c r="C597" s="3"/>
      <c r="D597" s="3"/>
      <c r="E597" s="3"/>
      <c r="F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3"/>
      <c r="B598" s="3"/>
      <c r="C598" s="3"/>
      <c r="D598" s="3"/>
      <c r="E598" s="3"/>
      <c r="F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3"/>
      <c r="B599" s="3"/>
      <c r="C599" s="3"/>
      <c r="D599" s="3"/>
      <c r="E599" s="3"/>
      <c r="F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3"/>
      <c r="B600" s="3"/>
      <c r="C600" s="3"/>
      <c r="D600" s="3"/>
      <c r="E600" s="3"/>
      <c r="F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3"/>
      <c r="B601" s="3"/>
      <c r="C601" s="3"/>
      <c r="D601" s="3"/>
      <c r="E601" s="3"/>
      <c r="F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3"/>
      <c r="B602" s="3"/>
      <c r="C602" s="3"/>
      <c r="D602" s="3"/>
      <c r="E602" s="3"/>
      <c r="F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3"/>
      <c r="B603" s="3"/>
      <c r="C603" s="3"/>
      <c r="D603" s="3"/>
      <c r="E603" s="3"/>
      <c r="F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3"/>
      <c r="B604" s="3"/>
      <c r="C604" s="3"/>
      <c r="D604" s="3"/>
      <c r="E604" s="3"/>
      <c r="F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3"/>
      <c r="B605" s="3"/>
      <c r="C605" s="3"/>
      <c r="D605" s="3"/>
      <c r="E605" s="3"/>
      <c r="F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3"/>
      <c r="B606" s="3"/>
      <c r="C606" s="3"/>
      <c r="D606" s="3"/>
      <c r="E606" s="3"/>
      <c r="F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3"/>
      <c r="B607" s="3"/>
      <c r="C607" s="3"/>
      <c r="D607" s="3"/>
      <c r="E607" s="3"/>
      <c r="F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3"/>
      <c r="B608" s="3"/>
      <c r="C608" s="3"/>
      <c r="D608" s="3"/>
      <c r="E608" s="3"/>
      <c r="F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3"/>
      <c r="B609" s="3"/>
      <c r="C609" s="3"/>
      <c r="D609" s="3"/>
      <c r="E609" s="3"/>
      <c r="F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3"/>
      <c r="B610" s="3"/>
      <c r="C610" s="3"/>
      <c r="D610" s="3"/>
      <c r="E610" s="3"/>
      <c r="F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3"/>
      <c r="B611" s="3"/>
      <c r="C611" s="3"/>
      <c r="D611" s="3"/>
      <c r="E611" s="3"/>
      <c r="F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3"/>
      <c r="B612" s="3"/>
      <c r="C612" s="3"/>
      <c r="D612" s="3"/>
      <c r="E612" s="3"/>
      <c r="F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3"/>
      <c r="B613" s="3"/>
      <c r="C613" s="3"/>
      <c r="D613" s="3"/>
      <c r="E613" s="3"/>
      <c r="F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3"/>
      <c r="B614" s="3"/>
      <c r="C614" s="3"/>
      <c r="D614" s="3"/>
      <c r="E614" s="3"/>
      <c r="F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3"/>
      <c r="B615" s="3"/>
      <c r="C615" s="3"/>
      <c r="D615" s="3"/>
      <c r="E615" s="3"/>
      <c r="F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3"/>
      <c r="B616" s="3"/>
      <c r="C616" s="3"/>
      <c r="D616" s="3"/>
      <c r="E616" s="3"/>
      <c r="F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3"/>
      <c r="B617" s="3"/>
      <c r="C617" s="3"/>
      <c r="D617" s="3"/>
      <c r="E617" s="3"/>
      <c r="F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3"/>
      <c r="B618" s="3"/>
      <c r="C618" s="3"/>
      <c r="D618" s="3"/>
      <c r="E618" s="3"/>
      <c r="F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3"/>
      <c r="B619" s="3"/>
      <c r="C619" s="3"/>
      <c r="D619" s="3"/>
      <c r="E619" s="3"/>
      <c r="F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3"/>
      <c r="B620" s="3"/>
      <c r="C620" s="3"/>
      <c r="D620" s="3"/>
      <c r="E620" s="3"/>
      <c r="F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3"/>
      <c r="B621" s="3"/>
      <c r="C621" s="3"/>
      <c r="D621" s="3"/>
      <c r="E621" s="3"/>
      <c r="F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3"/>
      <c r="B622" s="3"/>
      <c r="C622" s="3"/>
      <c r="D622" s="3"/>
      <c r="E622" s="3"/>
      <c r="F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3"/>
      <c r="B623" s="3"/>
      <c r="C623" s="3"/>
      <c r="D623" s="3"/>
      <c r="E623" s="3"/>
      <c r="F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3"/>
      <c r="B624" s="3"/>
      <c r="C624" s="3"/>
      <c r="D624" s="3"/>
      <c r="E624" s="3"/>
      <c r="F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3"/>
      <c r="B625" s="3"/>
      <c r="C625" s="3"/>
      <c r="D625" s="3"/>
      <c r="E625" s="3"/>
      <c r="F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3"/>
      <c r="B626" s="3"/>
      <c r="C626" s="3"/>
      <c r="D626" s="3"/>
      <c r="E626" s="3"/>
      <c r="F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3"/>
      <c r="B627" s="3"/>
      <c r="C627" s="3"/>
      <c r="D627" s="3"/>
      <c r="E627" s="3"/>
      <c r="F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3"/>
      <c r="B628" s="3"/>
      <c r="C628" s="3"/>
      <c r="D628" s="3"/>
      <c r="E628" s="3"/>
      <c r="F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3"/>
      <c r="B629" s="3"/>
      <c r="C629" s="3"/>
      <c r="D629" s="3"/>
      <c r="E629" s="3"/>
      <c r="F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3"/>
      <c r="B630" s="3"/>
      <c r="C630" s="3"/>
      <c r="D630" s="3"/>
      <c r="E630" s="3"/>
      <c r="F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3"/>
      <c r="B631" s="3"/>
      <c r="C631" s="3"/>
      <c r="D631" s="3"/>
      <c r="E631" s="3"/>
      <c r="F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3"/>
      <c r="B632" s="3"/>
      <c r="C632" s="3"/>
      <c r="D632" s="3"/>
      <c r="E632" s="3"/>
      <c r="F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3"/>
      <c r="B633" s="3"/>
      <c r="C633" s="3"/>
      <c r="D633" s="3"/>
      <c r="E633" s="3"/>
      <c r="F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3"/>
      <c r="B634" s="3"/>
      <c r="C634" s="3"/>
      <c r="D634" s="3"/>
      <c r="E634" s="3"/>
      <c r="F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3"/>
      <c r="B635" s="3"/>
      <c r="C635" s="3"/>
      <c r="D635" s="3"/>
      <c r="E635" s="3"/>
      <c r="F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3"/>
      <c r="B636" s="3"/>
      <c r="C636" s="3"/>
      <c r="D636" s="3"/>
      <c r="E636" s="3"/>
      <c r="F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3"/>
      <c r="B637" s="3"/>
      <c r="C637" s="3"/>
      <c r="D637" s="3"/>
      <c r="E637" s="3"/>
      <c r="F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3"/>
      <c r="B638" s="3"/>
      <c r="C638" s="3"/>
      <c r="D638" s="3"/>
      <c r="E638" s="3"/>
      <c r="F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3"/>
      <c r="B639" s="3"/>
      <c r="C639" s="3"/>
      <c r="D639" s="3"/>
      <c r="E639" s="3"/>
      <c r="F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3"/>
      <c r="B640" s="3"/>
      <c r="C640" s="3"/>
      <c r="D640" s="3"/>
      <c r="E640" s="3"/>
      <c r="F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3"/>
      <c r="B641" s="3"/>
      <c r="C641" s="3"/>
      <c r="D641" s="3"/>
      <c r="E641" s="3"/>
      <c r="F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3"/>
      <c r="B642" s="3"/>
      <c r="C642" s="3"/>
      <c r="D642" s="3"/>
      <c r="E642" s="3"/>
      <c r="F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3"/>
      <c r="B643" s="3"/>
      <c r="C643" s="3"/>
      <c r="D643" s="3"/>
      <c r="E643" s="3"/>
      <c r="F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3"/>
      <c r="B644" s="3"/>
      <c r="C644" s="3"/>
      <c r="D644" s="3"/>
      <c r="E644" s="3"/>
      <c r="F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3"/>
      <c r="B645" s="3"/>
      <c r="C645" s="3"/>
      <c r="D645" s="3"/>
      <c r="E645" s="3"/>
      <c r="F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3"/>
      <c r="B646" s="3"/>
      <c r="C646" s="3"/>
      <c r="D646" s="3"/>
      <c r="E646" s="3"/>
      <c r="F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3"/>
      <c r="B647" s="3"/>
      <c r="C647" s="3"/>
      <c r="D647" s="3"/>
      <c r="E647" s="3"/>
      <c r="F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3"/>
      <c r="B648" s="3"/>
      <c r="C648" s="3"/>
      <c r="D648" s="3"/>
      <c r="E648" s="3"/>
      <c r="F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3"/>
      <c r="B649" s="3"/>
      <c r="C649" s="3"/>
      <c r="D649" s="3"/>
      <c r="E649" s="3"/>
      <c r="F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3"/>
      <c r="B650" s="3"/>
      <c r="C650" s="3"/>
      <c r="D650" s="3"/>
      <c r="E650" s="3"/>
      <c r="F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3"/>
      <c r="B651" s="3"/>
      <c r="C651" s="3"/>
      <c r="D651" s="3"/>
      <c r="E651" s="3"/>
      <c r="F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3"/>
      <c r="B652" s="3"/>
      <c r="C652" s="3"/>
      <c r="D652" s="3"/>
      <c r="E652" s="3"/>
      <c r="F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3"/>
      <c r="B653" s="3"/>
      <c r="C653" s="3"/>
      <c r="D653" s="3"/>
      <c r="E653" s="3"/>
      <c r="F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3"/>
      <c r="B654" s="3"/>
      <c r="C654" s="3"/>
      <c r="D654" s="3"/>
      <c r="E654" s="3"/>
      <c r="F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3"/>
      <c r="B655" s="3"/>
      <c r="C655" s="3"/>
      <c r="D655" s="3"/>
      <c r="E655" s="3"/>
      <c r="F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3"/>
      <c r="B656" s="3"/>
      <c r="C656" s="3"/>
      <c r="D656" s="3"/>
      <c r="E656" s="3"/>
      <c r="F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3"/>
      <c r="B657" s="3"/>
      <c r="C657" s="3"/>
      <c r="D657" s="3"/>
      <c r="E657" s="3"/>
      <c r="F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3"/>
      <c r="B658" s="3"/>
      <c r="C658" s="3"/>
      <c r="D658" s="3"/>
      <c r="E658" s="3"/>
      <c r="F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3"/>
      <c r="B659" s="3"/>
      <c r="C659" s="3"/>
      <c r="D659" s="3"/>
      <c r="E659" s="3"/>
      <c r="F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3"/>
      <c r="B660" s="3"/>
      <c r="C660" s="3"/>
      <c r="D660" s="3"/>
      <c r="E660" s="3"/>
      <c r="F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3"/>
      <c r="B661" s="3"/>
      <c r="C661" s="3"/>
      <c r="D661" s="3"/>
      <c r="E661" s="3"/>
      <c r="F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3"/>
      <c r="B662" s="3"/>
      <c r="C662" s="3"/>
      <c r="D662" s="3"/>
      <c r="E662" s="3"/>
      <c r="F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3"/>
      <c r="B663" s="3"/>
      <c r="C663" s="3"/>
      <c r="D663" s="3"/>
      <c r="E663" s="3"/>
      <c r="F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3"/>
      <c r="B664" s="3"/>
      <c r="C664" s="3"/>
      <c r="D664" s="3"/>
      <c r="E664" s="3"/>
      <c r="F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3"/>
      <c r="B665" s="3"/>
      <c r="C665" s="3"/>
      <c r="D665" s="3"/>
      <c r="E665" s="3"/>
      <c r="F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3"/>
      <c r="B666" s="3"/>
      <c r="C666" s="3"/>
      <c r="D666" s="3"/>
      <c r="E666" s="3"/>
      <c r="F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3"/>
      <c r="B667" s="3"/>
      <c r="C667" s="3"/>
      <c r="D667" s="3"/>
      <c r="E667" s="3"/>
      <c r="F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3"/>
      <c r="B668" s="3"/>
      <c r="C668" s="3"/>
      <c r="D668" s="3"/>
      <c r="E668" s="3"/>
      <c r="F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3"/>
      <c r="B669" s="3"/>
      <c r="C669" s="3"/>
      <c r="D669" s="3"/>
      <c r="E669" s="3"/>
      <c r="F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3"/>
      <c r="B670" s="3"/>
      <c r="C670" s="3"/>
      <c r="D670" s="3"/>
      <c r="E670" s="3"/>
      <c r="F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3"/>
      <c r="B671" s="3"/>
      <c r="C671" s="3"/>
      <c r="D671" s="3"/>
      <c r="E671" s="3"/>
      <c r="F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3"/>
      <c r="B672" s="3"/>
      <c r="C672" s="3"/>
      <c r="D672" s="3"/>
      <c r="E672" s="3"/>
      <c r="F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3"/>
      <c r="B673" s="3"/>
      <c r="C673" s="3"/>
      <c r="D673" s="3"/>
      <c r="E673" s="3"/>
      <c r="F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3"/>
      <c r="B674" s="3"/>
      <c r="C674" s="3"/>
      <c r="D674" s="3"/>
      <c r="E674" s="3"/>
      <c r="F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3"/>
      <c r="B675" s="3"/>
      <c r="C675" s="3"/>
      <c r="D675" s="3"/>
      <c r="E675" s="3"/>
      <c r="F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3"/>
      <c r="B676" s="3"/>
      <c r="C676" s="3"/>
      <c r="D676" s="3"/>
      <c r="E676" s="3"/>
      <c r="F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3"/>
      <c r="B677" s="3"/>
      <c r="C677" s="3"/>
      <c r="D677" s="3"/>
      <c r="E677" s="3"/>
      <c r="F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3"/>
      <c r="B678" s="3"/>
      <c r="C678" s="3"/>
      <c r="D678" s="3"/>
      <c r="E678" s="3"/>
      <c r="F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3"/>
      <c r="B679" s="3"/>
      <c r="C679" s="3"/>
      <c r="D679" s="3"/>
      <c r="E679" s="3"/>
      <c r="F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3"/>
      <c r="B680" s="3"/>
      <c r="C680" s="3"/>
      <c r="D680" s="3"/>
      <c r="E680" s="3"/>
      <c r="F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3"/>
      <c r="B681" s="3"/>
      <c r="C681" s="3"/>
      <c r="D681" s="3"/>
      <c r="E681" s="3"/>
      <c r="F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3"/>
      <c r="B682" s="3"/>
      <c r="C682" s="3"/>
      <c r="D682" s="3"/>
      <c r="E682" s="3"/>
      <c r="F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3"/>
      <c r="B683" s="3"/>
      <c r="C683" s="3"/>
      <c r="D683" s="3"/>
      <c r="E683" s="3"/>
      <c r="F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3"/>
      <c r="B684" s="3"/>
      <c r="C684" s="3"/>
      <c r="D684" s="3"/>
      <c r="E684" s="3"/>
      <c r="F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3"/>
      <c r="B685" s="3"/>
      <c r="C685" s="3"/>
      <c r="D685" s="3"/>
      <c r="E685" s="3"/>
      <c r="F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3"/>
      <c r="B686" s="3"/>
      <c r="C686" s="3"/>
      <c r="D686" s="3"/>
      <c r="E686" s="3"/>
      <c r="F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3"/>
      <c r="B687" s="3"/>
      <c r="C687" s="3"/>
      <c r="D687" s="3"/>
      <c r="E687" s="3"/>
      <c r="F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3"/>
      <c r="B688" s="3"/>
      <c r="C688" s="3"/>
      <c r="D688" s="3"/>
      <c r="E688" s="3"/>
      <c r="F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3"/>
      <c r="B689" s="3"/>
      <c r="C689" s="3"/>
      <c r="D689" s="3"/>
      <c r="E689" s="3"/>
      <c r="F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3"/>
      <c r="B690" s="3"/>
      <c r="C690" s="3"/>
      <c r="D690" s="3"/>
      <c r="E690" s="3"/>
      <c r="F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3"/>
      <c r="B691" s="3"/>
      <c r="C691" s="3"/>
      <c r="D691" s="3"/>
      <c r="E691" s="3"/>
      <c r="F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3"/>
      <c r="B692" s="3"/>
      <c r="C692" s="3"/>
      <c r="D692" s="3"/>
      <c r="E692" s="3"/>
      <c r="F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3"/>
      <c r="B693" s="3"/>
      <c r="C693" s="3"/>
      <c r="D693" s="3"/>
      <c r="E693" s="3"/>
      <c r="F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3"/>
      <c r="B694" s="3"/>
      <c r="C694" s="3"/>
      <c r="D694" s="3"/>
      <c r="E694" s="3"/>
      <c r="F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3"/>
      <c r="B695" s="3"/>
      <c r="C695" s="3"/>
      <c r="D695" s="3"/>
      <c r="E695" s="3"/>
      <c r="F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3"/>
      <c r="B696" s="3"/>
      <c r="C696" s="3"/>
      <c r="D696" s="3"/>
      <c r="E696" s="3"/>
      <c r="F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3"/>
      <c r="B697" s="3"/>
      <c r="C697" s="3"/>
      <c r="D697" s="3"/>
      <c r="E697" s="3"/>
      <c r="F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3"/>
      <c r="B698" s="3"/>
      <c r="C698" s="3"/>
      <c r="D698" s="3"/>
      <c r="E698" s="3"/>
      <c r="F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3"/>
      <c r="B699" s="3"/>
      <c r="C699" s="3"/>
      <c r="D699" s="3"/>
      <c r="E699" s="3"/>
      <c r="F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3"/>
      <c r="B700" s="3"/>
      <c r="C700" s="3"/>
      <c r="D700" s="3"/>
      <c r="E700" s="3"/>
      <c r="F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3"/>
      <c r="B701" s="3"/>
      <c r="C701" s="3"/>
      <c r="D701" s="3"/>
      <c r="E701" s="3"/>
      <c r="F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3"/>
      <c r="B702" s="3"/>
      <c r="C702" s="3"/>
      <c r="D702" s="3"/>
      <c r="E702" s="3"/>
      <c r="F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3"/>
      <c r="B703" s="3"/>
      <c r="C703" s="3"/>
      <c r="D703" s="3"/>
      <c r="E703" s="3"/>
      <c r="F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3"/>
      <c r="B704" s="3"/>
      <c r="C704" s="3"/>
      <c r="D704" s="3"/>
      <c r="E704" s="3"/>
      <c r="F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3"/>
      <c r="B705" s="3"/>
      <c r="C705" s="3"/>
      <c r="D705" s="3"/>
      <c r="E705" s="3"/>
      <c r="F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3"/>
      <c r="B706" s="3"/>
      <c r="C706" s="3"/>
      <c r="D706" s="3"/>
      <c r="E706" s="3"/>
      <c r="F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3"/>
      <c r="B707" s="3"/>
      <c r="C707" s="3"/>
      <c r="D707" s="3"/>
      <c r="E707" s="3"/>
      <c r="F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3"/>
      <c r="B708" s="3"/>
      <c r="C708" s="3"/>
      <c r="D708" s="3"/>
      <c r="E708" s="3"/>
      <c r="F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3"/>
      <c r="B709" s="3"/>
      <c r="C709" s="3"/>
      <c r="D709" s="3"/>
      <c r="E709" s="3"/>
      <c r="F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3"/>
      <c r="B710" s="3"/>
      <c r="C710" s="3"/>
      <c r="D710" s="3"/>
      <c r="E710" s="3"/>
      <c r="F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3"/>
      <c r="B711" s="3"/>
      <c r="C711" s="3"/>
      <c r="D711" s="3"/>
      <c r="E711" s="3"/>
      <c r="F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3"/>
      <c r="B712" s="3"/>
      <c r="C712" s="3"/>
      <c r="D712" s="3"/>
      <c r="E712" s="3"/>
      <c r="F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3"/>
      <c r="B713" s="3"/>
      <c r="C713" s="3"/>
      <c r="D713" s="3"/>
      <c r="E713" s="3"/>
      <c r="F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3"/>
      <c r="B714" s="3"/>
      <c r="C714" s="3"/>
      <c r="D714" s="3"/>
      <c r="E714" s="3"/>
      <c r="F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3"/>
      <c r="B715" s="3"/>
      <c r="C715" s="3"/>
      <c r="D715" s="3"/>
      <c r="E715" s="3"/>
      <c r="F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3"/>
      <c r="B716" s="3"/>
      <c r="C716" s="3"/>
      <c r="D716" s="3"/>
      <c r="E716" s="3"/>
      <c r="F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3"/>
      <c r="B717" s="3"/>
      <c r="C717" s="3"/>
      <c r="D717" s="3"/>
      <c r="E717" s="3"/>
      <c r="F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3"/>
      <c r="B718" s="3"/>
      <c r="C718" s="3"/>
      <c r="D718" s="3"/>
      <c r="E718" s="3"/>
      <c r="F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3"/>
      <c r="B719" s="3"/>
      <c r="C719" s="3"/>
      <c r="D719" s="3"/>
      <c r="E719" s="3"/>
      <c r="F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3"/>
      <c r="B720" s="3"/>
      <c r="C720" s="3"/>
      <c r="D720" s="3"/>
      <c r="E720" s="3"/>
      <c r="F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3"/>
      <c r="B721" s="3"/>
      <c r="C721" s="3"/>
      <c r="D721" s="3"/>
      <c r="E721" s="3"/>
      <c r="F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3"/>
      <c r="B722" s="3"/>
      <c r="C722" s="3"/>
      <c r="D722" s="3"/>
      <c r="E722" s="3"/>
      <c r="F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3"/>
      <c r="B723" s="3"/>
      <c r="C723" s="3"/>
      <c r="D723" s="3"/>
      <c r="E723" s="3"/>
      <c r="F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3"/>
      <c r="B724" s="3"/>
      <c r="C724" s="3"/>
      <c r="D724" s="3"/>
      <c r="E724" s="3"/>
      <c r="F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3"/>
      <c r="B725" s="3"/>
      <c r="C725" s="3"/>
      <c r="D725" s="3"/>
      <c r="E725" s="3"/>
      <c r="F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3"/>
      <c r="B726" s="3"/>
      <c r="C726" s="3"/>
      <c r="D726" s="3"/>
      <c r="E726" s="3"/>
      <c r="F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3"/>
      <c r="B727" s="3"/>
      <c r="C727" s="3"/>
      <c r="D727" s="3"/>
      <c r="E727" s="3"/>
      <c r="F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3"/>
      <c r="B728" s="3"/>
      <c r="C728" s="3"/>
      <c r="D728" s="3"/>
      <c r="E728" s="3"/>
      <c r="F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3"/>
      <c r="B729" s="3"/>
      <c r="C729" s="3"/>
      <c r="D729" s="3"/>
      <c r="E729" s="3"/>
      <c r="F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3"/>
      <c r="B730" s="3"/>
      <c r="C730" s="3"/>
      <c r="D730" s="3"/>
      <c r="E730" s="3"/>
      <c r="F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3"/>
      <c r="B731" s="3"/>
      <c r="C731" s="3"/>
      <c r="D731" s="3"/>
      <c r="E731" s="3"/>
      <c r="F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3"/>
      <c r="B732" s="3"/>
      <c r="C732" s="3"/>
      <c r="D732" s="3"/>
      <c r="E732" s="3"/>
      <c r="F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3"/>
      <c r="B733" s="3"/>
      <c r="C733" s="3"/>
      <c r="D733" s="3"/>
      <c r="E733" s="3"/>
      <c r="F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3"/>
      <c r="B734" s="3"/>
      <c r="C734" s="3"/>
      <c r="D734" s="3"/>
      <c r="E734" s="3"/>
      <c r="F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3"/>
      <c r="B735" s="3"/>
      <c r="C735" s="3"/>
      <c r="D735" s="3"/>
      <c r="E735" s="3"/>
      <c r="F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3"/>
      <c r="B736" s="3"/>
      <c r="C736" s="3"/>
      <c r="D736" s="3"/>
      <c r="E736" s="3"/>
      <c r="F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3"/>
      <c r="B737" s="3"/>
      <c r="C737" s="3"/>
      <c r="D737" s="3"/>
      <c r="E737" s="3"/>
      <c r="F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3"/>
      <c r="B738" s="3"/>
      <c r="C738" s="3"/>
      <c r="D738" s="3"/>
      <c r="E738" s="3"/>
      <c r="F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3"/>
      <c r="B739" s="3"/>
      <c r="C739" s="3"/>
      <c r="D739" s="3"/>
      <c r="E739" s="3"/>
      <c r="F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3"/>
      <c r="B740" s="3"/>
      <c r="C740" s="3"/>
      <c r="D740" s="3"/>
      <c r="E740" s="3"/>
      <c r="F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3"/>
      <c r="B741" s="3"/>
      <c r="C741" s="3"/>
      <c r="D741" s="3"/>
      <c r="E741" s="3"/>
      <c r="F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3"/>
      <c r="B742" s="3"/>
      <c r="C742" s="3"/>
      <c r="D742" s="3"/>
      <c r="E742" s="3"/>
      <c r="F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3"/>
      <c r="B743" s="3"/>
      <c r="C743" s="3"/>
      <c r="D743" s="3"/>
      <c r="E743" s="3"/>
      <c r="F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3"/>
      <c r="B744" s="3"/>
      <c r="C744" s="3"/>
      <c r="D744" s="3"/>
      <c r="E744" s="3"/>
      <c r="F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3"/>
      <c r="B745" s="3"/>
      <c r="C745" s="3"/>
      <c r="D745" s="3"/>
      <c r="E745" s="3"/>
      <c r="F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3"/>
      <c r="B746" s="3"/>
      <c r="C746" s="3"/>
      <c r="D746" s="3"/>
      <c r="E746" s="3"/>
      <c r="F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3"/>
      <c r="B747" s="3"/>
      <c r="C747" s="3"/>
      <c r="D747" s="3"/>
      <c r="E747" s="3"/>
      <c r="F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3"/>
      <c r="B748" s="3"/>
      <c r="C748" s="3"/>
      <c r="D748" s="3"/>
      <c r="E748" s="3"/>
      <c r="F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3"/>
      <c r="B749" s="3"/>
      <c r="C749" s="3"/>
      <c r="D749" s="3"/>
      <c r="E749" s="3"/>
      <c r="F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3"/>
      <c r="B750" s="3"/>
      <c r="C750" s="3"/>
      <c r="D750" s="3"/>
      <c r="E750" s="3"/>
      <c r="F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3"/>
      <c r="B751" s="3"/>
      <c r="C751" s="3"/>
      <c r="D751" s="3"/>
      <c r="E751" s="3"/>
      <c r="F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3"/>
      <c r="B752" s="3"/>
      <c r="C752" s="3"/>
      <c r="D752" s="3"/>
      <c r="E752" s="3"/>
      <c r="F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3"/>
      <c r="B753" s="3"/>
      <c r="C753" s="3"/>
      <c r="D753" s="3"/>
      <c r="E753" s="3"/>
      <c r="F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3"/>
      <c r="B754" s="3"/>
      <c r="C754" s="3"/>
      <c r="D754" s="3"/>
      <c r="E754" s="3"/>
      <c r="F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3"/>
      <c r="B755" s="3"/>
      <c r="C755" s="3"/>
      <c r="D755" s="3"/>
      <c r="E755" s="3"/>
      <c r="F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3"/>
      <c r="B756" s="3"/>
      <c r="C756" s="3"/>
      <c r="D756" s="3"/>
      <c r="E756" s="3"/>
      <c r="F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3"/>
      <c r="B757" s="3"/>
      <c r="C757" s="3"/>
      <c r="D757" s="3"/>
      <c r="E757" s="3"/>
      <c r="F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3"/>
      <c r="B758" s="3"/>
      <c r="C758" s="3"/>
      <c r="D758" s="3"/>
      <c r="E758" s="3"/>
      <c r="F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3"/>
      <c r="B759" s="3"/>
      <c r="C759" s="3"/>
      <c r="D759" s="3"/>
      <c r="E759" s="3"/>
      <c r="F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3"/>
      <c r="B760" s="3"/>
      <c r="C760" s="3"/>
      <c r="D760" s="3"/>
      <c r="E760" s="3"/>
      <c r="F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3"/>
      <c r="B761" s="3"/>
      <c r="C761" s="3"/>
      <c r="D761" s="3"/>
      <c r="E761" s="3"/>
      <c r="F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3"/>
      <c r="B762" s="3"/>
      <c r="C762" s="3"/>
      <c r="D762" s="3"/>
      <c r="E762" s="3"/>
      <c r="F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3"/>
      <c r="B763" s="3"/>
      <c r="C763" s="3"/>
      <c r="D763" s="3"/>
      <c r="E763" s="3"/>
      <c r="F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3"/>
      <c r="B764" s="3"/>
      <c r="C764" s="3"/>
      <c r="D764" s="3"/>
      <c r="E764" s="3"/>
      <c r="F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3"/>
      <c r="B765" s="3"/>
      <c r="C765" s="3"/>
      <c r="D765" s="3"/>
      <c r="E765" s="3"/>
      <c r="F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3"/>
      <c r="B766" s="3"/>
      <c r="C766" s="3"/>
      <c r="D766" s="3"/>
      <c r="E766" s="3"/>
      <c r="F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3"/>
      <c r="B767" s="3"/>
      <c r="C767" s="3"/>
      <c r="D767" s="3"/>
      <c r="E767" s="3"/>
      <c r="F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3"/>
      <c r="B768" s="3"/>
      <c r="C768" s="3"/>
      <c r="D768" s="3"/>
      <c r="E768" s="3"/>
      <c r="F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3"/>
      <c r="B769" s="3"/>
      <c r="C769" s="3"/>
      <c r="D769" s="3"/>
      <c r="E769" s="3"/>
      <c r="F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3"/>
      <c r="B770" s="3"/>
      <c r="C770" s="3"/>
      <c r="D770" s="3"/>
      <c r="E770" s="3"/>
      <c r="F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3"/>
      <c r="B771" s="3"/>
      <c r="C771" s="3"/>
      <c r="D771" s="3"/>
      <c r="E771" s="3"/>
      <c r="F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3"/>
      <c r="B772" s="3"/>
      <c r="C772" s="3"/>
      <c r="D772" s="3"/>
      <c r="E772" s="3"/>
      <c r="F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3"/>
      <c r="B773" s="3"/>
      <c r="C773" s="3"/>
      <c r="D773" s="3"/>
      <c r="E773" s="3"/>
      <c r="F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3"/>
      <c r="B774" s="3"/>
      <c r="C774" s="3"/>
      <c r="D774" s="3"/>
      <c r="E774" s="3"/>
      <c r="F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3"/>
      <c r="B775" s="3"/>
      <c r="C775" s="3"/>
      <c r="D775" s="3"/>
      <c r="E775" s="3"/>
      <c r="F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3"/>
      <c r="B776" s="3"/>
      <c r="C776" s="3"/>
      <c r="D776" s="3"/>
      <c r="E776" s="3"/>
      <c r="F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3"/>
      <c r="B777" s="3"/>
      <c r="C777" s="3"/>
      <c r="D777" s="3"/>
      <c r="E777" s="3"/>
      <c r="F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3"/>
      <c r="B778" s="3"/>
      <c r="C778" s="3"/>
      <c r="D778" s="3"/>
      <c r="E778" s="3"/>
      <c r="F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3"/>
      <c r="B779" s="3"/>
      <c r="C779" s="3"/>
      <c r="D779" s="3"/>
      <c r="E779" s="3"/>
      <c r="F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3"/>
      <c r="B780" s="3"/>
      <c r="C780" s="3"/>
      <c r="D780" s="3"/>
      <c r="E780" s="3"/>
      <c r="F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3"/>
      <c r="B781" s="3"/>
      <c r="C781" s="3"/>
      <c r="D781" s="3"/>
      <c r="E781" s="3"/>
      <c r="F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3"/>
      <c r="B782" s="3"/>
      <c r="C782" s="3"/>
      <c r="D782" s="3"/>
      <c r="E782" s="3"/>
      <c r="F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3"/>
      <c r="B783" s="3"/>
      <c r="C783" s="3"/>
      <c r="D783" s="3"/>
      <c r="E783" s="3"/>
      <c r="F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3"/>
      <c r="B784" s="3"/>
      <c r="C784" s="3"/>
      <c r="D784" s="3"/>
      <c r="E784" s="3"/>
      <c r="F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3"/>
      <c r="B785" s="3"/>
      <c r="C785" s="3"/>
      <c r="D785" s="3"/>
      <c r="E785" s="3"/>
      <c r="F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3"/>
      <c r="B786" s="3"/>
      <c r="C786" s="3"/>
      <c r="D786" s="3"/>
      <c r="E786" s="3"/>
      <c r="F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3"/>
      <c r="B787" s="3"/>
      <c r="C787" s="3"/>
      <c r="D787" s="3"/>
      <c r="E787" s="3"/>
      <c r="F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3"/>
      <c r="B788" s="3"/>
      <c r="C788" s="3"/>
      <c r="D788" s="3"/>
      <c r="E788" s="3"/>
      <c r="F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3"/>
      <c r="B789" s="3"/>
      <c r="C789" s="3"/>
      <c r="D789" s="3"/>
      <c r="E789" s="3"/>
      <c r="F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3"/>
      <c r="B790" s="3"/>
      <c r="C790" s="3"/>
      <c r="D790" s="3"/>
      <c r="E790" s="3"/>
      <c r="F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3"/>
      <c r="B791" s="3"/>
      <c r="C791" s="3"/>
      <c r="D791" s="3"/>
      <c r="E791" s="3"/>
      <c r="F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3"/>
      <c r="B792" s="3"/>
      <c r="C792" s="3"/>
      <c r="D792" s="3"/>
      <c r="E792" s="3"/>
      <c r="F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3"/>
      <c r="B793" s="3"/>
      <c r="C793" s="3"/>
      <c r="D793" s="3"/>
      <c r="E793" s="3"/>
      <c r="F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3"/>
      <c r="B794" s="3"/>
      <c r="C794" s="3"/>
      <c r="D794" s="3"/>
      <c r="E794" s="3"/>
      <c r="F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3"/>
      <c r="B795" s="3"/>
      <c r="C795" s="3"/>
      <c r="D795" s="3"/>
      <c r="E795" s="3"/>
      <c r="F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3"/>
      <c r="B796" s="3"/>
      <c r="C796" s="3"/>
      <c r="D796" s="3"/>
      <c r="E796" s="3"/>
      <c r="F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3"/>
      <c r="B797" s="3"/>
      <c r="C797" s="3"/>
      <c r="D797" s="3"/>
      <c r="E797" s="3"/>
      <c r="F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3"/>
      <c r="B798" s="3"/>
      <c r="C798" s="3"/>
      <c r="D798" s="3"/>
      <c r="E798" s="3"/>
      <c r="F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3"/>
      <c r="B799" s="3"/>
      <c r="C799" s="3"/>
      <c r="D799" s="3"/>
      <c r="E799" s="3"/>
      <c r="F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3"/>
      <c r="B800" s="3"/>
      <c r="C800" s="3"/>
      <c r="D800" s="3"/>
      <c r="E800" s="3"/>
      <c r="F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3"/>
      <c r="B801" s="3"/>
      <c r="C801" s="3"/>
      <c r="D801" s="3"/>
      <c r="E801" s="3"/>
      <c r="F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3"/>
      <c r="B802" s="3"/>
      <c r="C802" s="3"/>
      <c r="D802" s="3"/>
      <c r="E802" s="3"/>
      <c r="F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3"/>
      <c r="B803" s="3"/>
      <c r="C803" s="3"/>
      <c r="D803" s="3"/>
      <c r="E803" s="3"/>
      <c r="F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3"/>
      <c r="B804" s="3"/>
      <c r="C804" s="3"/>
      <c r="D804" s="3"/>
      <c r="E804" s="3"/>
      <c r="F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3"/>
      <c r="B805" s="3"/>
      <c r="C805" s="3"/>
      <c r="D805" s="3"/>
      <c r="E805" s="3"/>
      <c r="F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3"/>
      <c r="B806" s="3"/>
      <c r="C806" s="3"/>
      <c r="D806" s="3"/>
      <c r="E806" s="3"/>
      <c r="F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3"/>
      <c r="B807" s="3"/>
      <c r="C807" s="3"/>
      <c r="D807" s="3"/>
      <c r="E807" s="3"/>
      <c r="F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3"/>
      <c r="B808" s="3"/>
      <c r="C808" s="3"/>
      <c r="D808" s="3"/>
      <c r="E808" s="3"/>
      <c r="F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3"/>
      <c r="B809" s="3"/>
      <c r="C809" s="3"/>
      <c r="D809" s="3"/>
      <c r="E809" s="3"/>
      <c r="F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3"/>
      <c r="B810" s="3"/>
      <c r="C810" s="3"/>
      <c r="D810" s="3"/>
      <c r="E810" s="3"/>
      <c r="F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3"/>
      <c r="B811" s="3"/>
      <c r="C811" s="3"/>
      <c r="D811" s="3"/>
      <c r="E811" s="3"/>
      <c r="F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3"/>
      <c r="B812" s="3"/>
      <c r="C812" s="3"/>
      <c r="D812" s="3"/>
      <c r="E812" s="3"/>
      <c r="F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3"/>
      <c r="B813" s="3"/>
      <c r="C813" s="3"/>
      <c r="D813" s="3"/>
      <c r="E813" s="3"/>
      <c r="F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3"/>
      <c r="B814" s="3"/>
      <c r="C814" s="3"/>
      <c r="D814" s="3"/>
      <c r="E814" s="3"/>
      <c r="F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3"/>
      <c r="B815" s="3"/>
      <c r="C815" s="3"/>
      <c r="D815" s="3"/>
      <c r="E815" s="3"/>
      <c r="F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3"/>
      <c r="B816" s="3"/>
      <c r="C816" s="3"/>
      <c r="D816" s="3"/>
      <c r="E816" s="3"/>
      <c r="F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3"/>
      <c r="B817" s="3"/>
      <c r="C817" s="3"/>
      <c r="D817" s="3"/>
      <c r="E817" s="3"/>
      <c r="F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3"/>
      <c r="B818" s="3"/>
      <c r="C818" s="3"/>
      <c r="D818" s="3"/>
      <c r="E818" s="3"/>
      <c r="F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3"/>
      <c r="B819" s="3"/>
      <c r="C819" s="3"/>
      <c r="D819" s="3"/>
      <c r="E819" s="3"/>
      <c r="F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3"/>
      <c r="B820" s="3"/>
      <c r="C820" s="3"/>
      <c r="D820" s="3"/>
      <c r="E820" s="3"/>
      <c r="F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3"/>
      <c r="B821" s="3"/>
      <c r="C821" s="3"/>
      <c r="D821" s="3"/>
      <c r="E821" s="3"/>
      <c r="F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3"/>
      <c r="B822" s="3"/>
      <c r="C822" s="3"/>
      <c r="D822" s="3"/>
      <c r="E822" s="3"/>
      <c r="F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3"/>
      <c r="B823" s="3"/>
      <c r="C823" s="3"/>
      <c r="D823" s="3"/>
      <c r="E823" s="3"/>
      <c r="F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3"/>
      <c r="B824" s="3"/>
      <c r="C824" s="3"/>
      <c r="D824" s="3"/>
      <c r="E824" s="3"/>
      <c r="F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3"/>
      <c r="B825" s="3"/>
      <c r="C825" s="3"/>
      <c r="D825" s="3"/>
      <c r="E825" s="3"/>
      <c r="F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3"/>
      <c r="B826" s="3"/>
      <c r="C826" s="3"/>
      <c r="D826" s="3"/>
      <c r="E826" s="3"/>
      <c r="F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3"/>
      <c r="B827" s="3"/>
      <c r="C827" s="3"/>
      <c r="D827" s="3"/>
      <c r="E827" s="3"/>
      <c r="F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3"/>
      <c r="B828" s="3"/>
      <c r="C828" s="3"/>
      <c r="D828" s="3"/>
      <c r="E828" s="3"/>
      <c r="F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3"/>
      <c r="B829" s="3"/>
      <c r="C829" s="3"/>
      <c r="D829" s="3"/>
      <c r="E829" s="3"/>
      <c r="F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3"/>
      <c r="B830" s="3"/>
      <c r="C830" s="3"/>
      <c r="D830" s="3"/>
      <c r="E830" s="3"/>
      <c r="F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3"/>
      <c r="B831" s="3"/>
      <c r="C831" s="3"/>
      <c r="D831" s="3"/>
      <c r="E831" s="3"/>
      <c r="F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3"/>
      <c r="B832" s="3"/>
      <c r="C832" s="3"/>
      <c r="D832" s="3"/>
      <c r="E832" s="3"/>
      <c r="F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3"/>
      <c r="B833" s="3"/>
      <c r="C833" s="3"/>
      <c r="D833" s="3"/>
      <c r="E833" s="3"/>
      <c r="F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3"/>
      <c r="B834" s="3"/>
      <c r="C834" s="3"/>
      <c r="D834" s="3"/>
      <c r="E834" s="3"/>
      <c r="F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3"/>
      <c r="B835" s="3"/>
      <c r="C835" s="3"/>
      <c r="D835" s="3"/>
      <c r="E835" s="3"/>
      <c r="F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3"/>
      <c r="B836" s="3"/>
      <c r="C836" s="3"/>
      <c r="D836" s="3"/>
      <c r="E836" s="3"/>
      <c r="F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3"/>
      <c r="B837" s="3"/>
      <c r="C837" s="3"/>
      <c r="D837" s="3"/>
      <c r="E837" s="3"/>
      <c r="F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3"/>
      <c r="B838" s="3"/>
      <c r="C838" s="3"/>
      <c r="D838" s="3"/>
      <c r="E838" s="3"/>
      <c r="F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3"/>
      <c r="B839" s="3"/>
      <c r="C839" s="3"/>
      <c r="D839" s="3"/>
      <c r="E839" s="3"/>
      <c r="F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3"/>
      <c r="B840" s="3"/>
      <c r="C840" s="3"/>
      <c r="D840" s="3"/>
      <c r="E840" s="3"/>
      <c r="F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3"/>
      <c r="B841" s="3"/>
      <c r="C841" s="3"/>
      <c r="D841" s="3"/>
      <c r="E841" s="3"/>
      <c r="F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3"/>
      <c r="B842" s="3"/>
      <c r="C842" s="3"/>
      <c r="D842" s="3"/>
      <c r="E842" s="3"/>
      <c r="F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3"/>
      <c r="B843" s="3"/>
      <c r="C843" s="3"/>
      <c r="D843" s="3"/>
      <c r="E843" s="3"/>
      <c r="F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3"/>
      <c r="B844" s="3"/>
      <c r="C844" s="3"/>
      <c r="D844" s="3"/>
      <c r="E844" s="3"/>
      <c r="F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3"/>
      <c r="B845" s="3"/>
      <c r="C845" s="3"/>
      <c r="D845" s="3"/>
      <c r="E845" s="3"/>
      <c r="F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3"/>
      <c r="B846" s="3"/>
      <c r="C846" s="3"/>
      <c r="D846" s="3"/>
      <c r="E846" s="3"/>
      <c r="F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3"/>
      <c r="B847" s="3"/>
      <c r="C847" s="3"/>
      <c r="D847" s="3"/>
      <c r="E847" s="3"/>
      <c r="F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3"/>
      <c r="B848" s="3"/>
      <c r="C848" s="3"/>
      <c r="D848" s="3"/>
      <c r="E848" s="3"/>
      <c r="F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3"/>
      <c r="B849" s="3"/>
      <c r="C849" s="3"/>
      <c r="D849" s="3"/>
      <c r="E849" s="3"/>
      <c r="F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3"/>
      <c r="B850" s="3"/>
      <c r="C850" s="3"/>
      <c r="D850" s="3"/>
      <c r="E850" s="3"/>
      <c r="F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3"/>
      <c r="B851" s="3"/>
      <c r="C851" s="3"/>
      <c r="D851" s="3"/>
      <c r="E851" s="3"/>
      <c r="F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3"/>
      <c r="B852" s="3"/>
      <c r="C852" s="3"/>
      <c r="D852" s="3"/>
      <c r="E852" s="3"/>
      <c r="F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3"/>
      <c r="B853" s="3"/>
      <c r="C853" s="3"/>
      <c r="D853" s="3"/>
      <c r="E853" s="3"/>
      <c r="F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3"/>
      <c r="B854" s="3"/>
      <c r="C854" s="3"/>
      <c r="D854" s="3"/>
      <c r="E854" s="3"/>
      <c r="F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3"/>
      <c r="B855" s="3"/>
      <c r="C855" s="3"/>
      <c r="D855" s="3"/>
      <c r="E855" s="3"/>
      <c r="F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3"/>
      <c r="B856" s="3"/>
      <c r="C856" s="3"/>
      <c r="D856" s="3"/>
      <c r="E856" s="3"/>
      <c r="F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3"/>
      <c r="B857" s="3"/>
      <c r="C857" s="3"/>
      <c r="D857" s="3"/>
      <c r="E857" s="3"/>
      <c r="F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3"/>
      <c r="B858" s="3"/>
      <c r="C858" s="3"/>
      <c r="D858" s="3"/>
      <c r="E858" s="3"/>
      <c r="F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3"/>
      <c r="B859" s="3"/>
      <c r="C859" s="3"/>
      <c r="D859" s="3"/>
      <c r="E859" s="3"/>
      <c r="F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3"/>
      <c r="B860" s="3"/>
      <c r="C860" s="3"/>
      <c r="D860" s="3"/>
      <c r="E860" s="3"/>
      <c r="F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3"/>
      <c r="B861" s="3"/>
      <c r="C861" s="3"/>
      <c r="D861" s="3"/>
      <c r="E861" s="3"/>
      <c r="F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3"/>
      <c r="B862" s="3"/>
      <c r="C862" s="3"/>
      <c r="D862" s="3"/>
      <c r="E862" s="3"/>
      <c r="F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3"/>
      <c r="B863" s="3"/>
      <c r="C863" s="3"/>
      <c r="D863" s="3"/>
      <c r="E863" s="3"/>
      <c r="F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3"/>
      <c r="B864" s="3"/>
      <c r="C864" s="3"/>
      <c r="D864" s="3"/>
      <c r="E864" s="3"/>
      <c r="F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3"/>
      <c r="B865" s="3"/>
      <c r="C865" s="3"/>
      <c r="D865" s="3"/>
      <c r="E865" s="3"/>
      <c r="F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3"/>
      <c r="B866" s="3"/>
      <c r="C866" s="3"/>
      <c r="D866" s="3"/>
      <c r="E866" s="3"/>
      <c r="F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3"/>
      <c r="B867" s="3"/>
      <c r="C867" s="3"/>
      <c r="D867" s="3"/>
      <c r="E867" s="3"/>
      <c r="F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3"/>
      <c r="B868" s="3"/>
      <c r="C868" s="3"/>
      <c r="D868" s="3"/>
      <c r="E868" s="3"/>
      <c r="F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3"/>
      <c r="B869" s="3"/>
      <c r="C869" s="3"/>
      <c r="D869" s="3"/>
      <c r="E869" s="3"/>
      <c r="F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3"/>
      <c r="B870" s="3"/>
      <c r="C870" s="3"/>
      <c r="D870" s="3"/>
      <c r="E870" s="3"/>
      <c r="F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3"/>
      <c r="B871" s="3"/>
      <c r="C871" s="3"/>
      <c r="D871" s="3"/>
      <c r="E871" s="3"/>
      <c r="F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3"/>
      <c r="B872" s="3"/>
      <c r="C872" s="3"/>
      <c r="D872" s="3"/>
      <c r="E872" s="3"/>
      <c r="F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3"/>
      <c r="B873" s="3"/>
      <c r="C873" s="3"/>
      <c r="D873" s="3"/>
      <c r="E873" s="3"/>
      <c r="F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3"/>
      <c r="B874" s="3"/>
      <c r="C874" s="3"/>
      <c r="D874" s="3"/>
      <c r="E874" s="3"/>
      <c r="F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3"/>
      <c r="B875" s="3"/>
      <c r="C875" s="3"/>
      <c r="D875" s="3"/>
      <c r="E875" s="3"/>
      <c r="F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3"/>
      <c r="B876" s="3"/>
      <c r="C876" s="3"/>
      <c r="D876" s="3"/>
      <c r="E876" s="3"/>
      <c r="F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3"/>
      <c r="B877" s="3"/>
      <c r="C877" s="3"/>
      <c r="D877" s="3"/>
      <c r="E877" s="3"/>
      <c r="F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3"/>
      <c r="B878" s="3"/>
      <c r="C878" s="3"/>
      <c r="D878" s="3"/>
      <c r="E878" s="3"/>
      <c r="F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3"/>
      <c r="B879" s="3"/>
      <c r="C879" s="3"/>
      <c r="D879" s="3"/>
      <c r="E879" s="3"/>
      <c r="F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3"/>
      <c r="B880" s="3"/>
      <c r="C880" s="3"/>
      <c r="D880" s="3"/>
      <c r="E880" s="3"/>
      <c r="F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3"/>
      <c r="B881" s="3"/>
      <c r="C881" s="3"/>
      <c r="D881" s="3"/>
      <c r="E881" s="3"/>
      <c r="F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3"/>
      <c r="B882" s="3"/>
      <c r="C882" s="3"/>
      <c r="D882" s="3"/>
      <c r="E882" s="3"/>
      <c r="F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3"/>
      <c r="B883" s="3"/>
      <c r="C883" s="3"/>
      <c r="D883" s="3"/>
      <c r="E883" s="3"/>
      <c r="F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3"/>
      <c r="B884" s="3"/>
      <c r="C884" s="3"/>
      <c r="D884" s="3"/>
      <c r="E884" s="3"/>
      <c r="F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3"/>
      <c r="B885" s="3"/>
      <c r="C885" s="3"/>
      <c r="D885" s="3"/>
      <c r="E885" s="3"/>
      <c r="F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3"/>
      <c r="B886" s="3"/>
      <c r="C886" s="3"/>
      <c r="D886" s="3"/>
      <c r="E886" s="3"/>
      <c r="F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3"/>
      <c r="B887" s="3"/>
      <c r="C887" s="3"/>
      <c r="D887" s="3"/>
      <c r="E887" s="3"/>
      <c r="F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3"/>
      <c r="B888" s="3"/>
      <c r="C888" s="3"/>
      <c r="D888" s="3"/>
      <c r="E888" s="3"/>
      <c r="F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3"/>
      <c r="B889" s="3"/>
      <c r="C889" s="3"/>
      <c r="D889" s="3"/>
      <c r="E889" s="3"/>
      <c r="F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3"/>
      <c r="B890" s="3"/>
      <c r="C890" s="3"/>
      <c r="D890" s="3"/>
      <c r="E890" s="3"/>
      <c r="F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3"/>
      <c r="B891" s="3"/>
      <c r="C891" s="3"/>
      <c r="D891" s="3"/>
      <c r="E891" s="3"/>
      <c r="F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3"/>
      <c r="B892" s="3"/>
      <c r="C892" s="3"/>
      <c r="D892" s="3"/>
      <c r="E892" s="3"/>
      <c r="F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3"/>
      <c r="B893" s="3"/>
      <c r="C893" s="3"/>
      <c r="D893" s="3"/>
      <c r="E893" s="3"/>
      <c r="F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3"/>
      <c r="B894" s="3"/>
      <c r="C894" s="3"/>
      <c r="D894" s="3"/>
      <c r="E894" s="3"/>
      <c r="F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3"/>
      <c r="B895" s="3"/>
      <c r="C895" s="3"/>
      <c r="D895" s="3"/>
      <c r="E895" s="3"/>
      <c r="F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3"/>
      <c r="B896" s="3"/>
      <c r="C896" s="3"/>
      <c r="D896" s="3"/>
      <c r="E896" s="3"/>
      <c r="F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3"/>
      <c r="B897" s="3"/>
      <c r="C897" s="3"/>
      <c r="D897" s="3"/>
      <c r="E897" s="3"/>
      <c r="F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3"/>
      <c r="B898" s="3"/>
      <c r="C898" s="3"/>
      <c r="D898" s="3"/>
      <c r="E898" s="3"/>
      <c r="F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3"/>
      <c r="B899" s="3"/>
      <c r="C899" s="3"/>
      <c r="D899" s="3"/>
      <c r="E899" s="3"/>
      <c r="F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3"/>
      <c r="B900" s="3"/>
      <c r="C900" s="3"/>
      <c r="D900" s="3"/>
      <c r="E900" s="3"/>
      <c r="F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3"/>
      <c r="B901" s="3"/>
      <c r="C901" s="3"/>
      <c r="D901" s="3"/>
      <c r="E901" s="3"/>
      <c r="F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3"/>
      <c r="B902" s="3"/>
      <c r="C902" s="3"/>
      <c r="D902" s="3"/>
      <c r="E902" s="3"/>
      <c r="F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3"/>
      <c r="B903" s="3"/>
      <c r="C903" s="3"/>
      <c r="D903" s="3"/>
      <c r="E903" s="3"/>
      <c r="F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3"/>
      <c r="B904" s="3"/>
      <c r="C904" s="3"/>
      <c r="D904" s="3"/>
      <c r="E904" s="3"/>
      <c r="F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3"/>
      <c r="B905" s="3"/>
      <c r="C905" s="3"/>
      <c r="D905" s="3"/>
      <c r="E905" s="3"/>
      <c r="F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3"/>
      <c r="B906" s="3"/>
      <c r="C906" s="3"/>
      <c r="D906" s="3"/>
      <c r="E906" s="3"/>
      <c r="F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3"/>
      <c r="B907" s="3"/>
      <c r="C907" s="3"/>
      <c r="D907" s="3"/>
      <c r="E907" s="3"/>
      <c r="F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3"/>
      <c r="B908" s="3"/>
      <c r="C908" s="3"/>
      <c r="D908" s="3"/>
      <c r="E908" s="3"/>
      <c r="F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3"/>
      <c r="B909" s="3"/>
      <c r="C909" s="3"/>
      <c r="D909" s="3"/>
      <c r="E909" s="3"/>
      <c r="F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3"/>
      <c r="B910" s="3"/>
      <c r="C910" s="3"/>
      <c r="D910" s="3"/>
      <c r="E910" s="3"/>
      <c r="F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3"/>
      <c r="B911" s="3"/>
      <c r="C911" s="3"/>
      <c r="D911" s="3"/>
      <c r="E911" s="3"/>
      <c r="F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3"/>
      <c r="B912" s="3"/>
      <c r="C912" s="3"/>
      <c r="D912" s="3"/>
      <c r="E912" s="3"/>
      <c r="F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3"/>
      <c r="B913" s="3"/>
      <c r="C913" s="3"/>
      <c r="D913" s="3"/>
      <c r="E913" s="3"/>
      <c r="F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3"/>
      <c r="B914" s="3"/>
      <c r="C914" s="3"/>
      <c r="D914" s="3"/>
      <c r="E914" s="3"/>
      <c r="F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3"/>
      <c r="B915" s="3"/>
      <c r="C915" s="3"/>
      <c r="D915" s="3"/>
      <c r="E915" s="3"/>
      <c r="F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3"/>
      <c r="B916" s="3"/>
      <c r="C916" s="3"/>
      <c r="D916" s="3"/>
      <c r="E916" s="3"/>
      <c r="F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3"/>
      <c r="B917" s="3"/>
      <c r="C917" s="3"/>
      <c r="D917" s="3"/>
      <c r="E917" s="3"/>
      <c r="F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3"/>
      <c r="B918" s="3"/>
      <c r="C918" s="3"/>
      <c r="D918" s="3"/>
      <c r="E918" s="3"/>
      <c r="F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3"/>
      <c r="B919" s="3"/>
      <c r="C919" s="3"/>
      <c r="D919" s="3"/>
      <c r="E919" s="3"/>
      <c r="F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3"/>
      <c r="B920" s="3"/>
      <c r="C920" s="3"/>
      <c r="D920" s="3"/>
      <c r="E920" s="3"/>
      <c r="F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3"/>
      <c r="B921" s="3"/>
      <c r="C921" s="3"/>
      <c r="D921" s="3"/>
      <c r="E921" s="3"/>
      <c r="F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3"/>
      <c r="B922" s="3"/>
      <c r="C922" s="3"/>
      <c r="D922" s="3"/>
      <c r="E922" s="3"/>
      <c r="F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3"/>
      <c r="B923" s="3"/>
      <c r="C923" s="3"/>
      <c r="D923" s="3"/>
      <c r="E923" s="3"/>
      <c r="F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3"/>
      <c r="B924" s="3"/>
      <c r="C924" s="3"/>
      <c r="D924" s="3"/>
      <c r="E924" s="3"/>
      <c r="F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3"/>
      <c r="B925" s="3"/>
      <c r="C925" s="3"/>
      <c r="D925" s="3"/>
      <c r="E925" s="3"/>
      <c r="F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3"/>
      <c r="B926" s="3"/>
      <c r="C926" s="3"/>
      <c r="D926" s="3"/>
      <c r="E926" s="3"/>
      <c r="F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3"/>
      <c r="B927" s="3"/>
      <c r="C927" s="3"/>
      <c r="D927" s="3"/>
      <c r="E927" s="3"/>
      <c r="F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3"/>
      <c r="B928" s="3"/>
      <c r="C928" s="3"/>
      <c r="D928" s="3"/>
      <c r="E928" s="3"/>
      <c r="F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3"/>
      <c r="B929" s="3"/>
      <c r="C929" s="3"/>
      <c r="D929" s="3"/>
      <c r="E929" s="3"/>
      <c r="F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3"/>
      <c r="B930" s="3"/>
      <c r="C930" s="3"/>
      <c r="D930" s="3"/>
      <c r="E930" s="3"/>
      <c r="F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3"/>
      <c r="B931" s="3"/>
      <c r="C931" s="3"/>
      <c r="D931" s="3"/>
      <c r="E931" s="3"/>
      <c r="F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3"/>
      <c r="B932" s="3"/>
      <c r="C932" s="3"/>
      <c r="D932" s="3"/>
      <c r="E932" s="3"/>
      <c r="F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3"/>
      <c r="B933" s="3"/>
      <c r="C933" s="3"/>
      <c r="D933" s="3"/>
      <c r="E933" s="3"/>
      <c r="F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3"/>
      <c r="B934" s="3"/>
      <c r="C934" s="3"/>
      <c r="D934" s="3"/>
      <c r="E934" s="3"/>
      <c r="F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3"/>
      <c r="B935" s="3"/>
      <c r="C935" s="3"/>
      <c r="D935" s="3"/>
      <c r="E935" s="3"/>
      <c r="F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3"/>
      <c r="B936" s="3"/>
      <c r="C936" s="3"/>
      <c r="D936" s="3"/>
      <c r="E936" s="3"/>
      <c r="F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3"/>
      <c r="B937" s="3"/>
      <c r="C937" s="3"/>
      <c r="D937" s="3"/>
      <c r="E937" s="3"/>
      <c r="F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3"/>
      <c r="B938" s="3"/>
      <c r="C938" s="3"/>
      <c r="D938" s="3"/>
      <c r="E938" s="3"/>
      <c r="F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3"/>
      <c r="B939" s="3"/>
      <c r="C939" s="3"/>
      <c r="D939" s="3"/>
      <c r="E939" s="3"/>
      <c r="F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3"/>
      <c r="B940" s="3"/>
      <c r="C940" s="3"/>
      <c r="D940" s="3"/>
      <c r="E940" s="3"/>
      <c r="F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3"/>
      <c r="B941" s="3"/>
      <c r="C941" s="3"/>
      <c r="D941" s="3"/>
      <c r="E941" s="3"/>
      <c r="F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3"/>
      <c r="B942" s="3"/>
      <c r="C942" s="3"/>
      <c r="D942" s="3"/>
      <c r="E942" s="3"/>
      <c r="F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3"/>
      <c r="B943" s="3"/>
      <c r="C943" s="3"/>
      <c r="D943" s="3"/>
      <c r="E943" s="3"/>
      <c r="F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3"/>
      <c r="B944" s="3"/>
      <c r="C944" s="3"/>
      <c r="D944" s="3"/>
      <c r="E944" s="3"/>
      <c r="F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3"/>
      <c r="B945" s="3"/>
      <c r="C945" s="3"/>
      <c r="D945" s="3"/>
      <c r="E945" s="3"/>
      <c r="F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3"/>
      <c r="B946" s="3"/>
      <c r="C946" s="3"/>
      <c r="D946" s="3"/>
      <c r="E946" s="3"/>
      <c r="F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3"/>
      <c r="B947" s="3"/>
      <c r="C947" s="3"/>
      <c r="D947" s="3"/>
      <c r="E947" s="3"/>
      <c r="F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3"/>
      <c r="B948" s="3"/>
      <c r="C948" s="3"/>
      <c r="D948" s="3"/>
      <c r="E948" s="3"/>
      <c r="F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3"/>
      <c r="B949" s="3"/>
      <c r="C949" s="3"/>
      <c r="D949" s="3"/>
      <c r="E949" s="3"/>
      <c r="F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3"/>
      <c r="B950" s="3"/>
      <c r="C950" s="3"/>
      <c r="D950" s="3"/>
      <c r="E950" s="3"/>
      <c r="F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3"/>
      <c r="B951" s="3"/>
      <c r="C951" s="3"/>
      <c r="D951" s="3"/>
      <c r="E951" s="3"/>
      <c r="F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3"/>
      <c r="B952" s="3"/>
      <c r="C952" s="3"/>
      <c r="D952" s="3"/>
      <c r="E952" s="3"/>
      <c r="F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3"/>
      <c r="B953" s="3"/>
      <c r="C953" s="3"/>
      <c r="D953" s="3"/>
      <c r="E953" s="3"/>
      <c r="F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3"/>
      <c r="B954" s="3"/>
      <c r="C954" s="3"/>
      <c r="D954" s="3"/>
      <c r="E954" s="3"/>
      <c r="F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3"/>
      <c r="B955" s="3"/>
      <c r="C955" s="3"/>
      <c r="D955" s="3"/>
      <c r="E955" s="3"/>
      <c r="F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3"/>
      <c r="B956" s="3"/>
      <c r="C956" s="3"/>
      <c r="D956" s="3"/>
      <c r="E956" s="3"/>
      <c r="F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3"/>
      <c r="B957" s="3"/>
      <c r="C957" s="3"/>
      <c r="D957" s="3"/>
      <c r="E957" s="3"/>
      <c r="F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3"/>
      <c r="B958" s="3"/>
      <c r="C958" s="3"/>
      <c r="D958" s="3"/>
      <c r="E958" s="3"/>
      <c r="F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3"/>
      <c r="B959" s="3"/>
      <c r="C959" s="3"/>
      <c r="D959" s="3"/>
      <c r="E959" s="3"/>
      <c r="F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3"/>
      <c r="B960" s="3"/>
      <c r="C960" s="3"/>
      <c r="D960" s="3"/>
      <c r="E960" s="3"/>
      <c r="F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3"/>
      <c r="B961" s="3"/>
      <c r="C961" s="3"/>
      <c r="D961" s="3"/>
      <c r="E961" s="3"/>
      <c r="F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3"/>
      <c r="B962" s="3"/>
      <c r="C962" s="3"/>
      <c r="D962" s="3"/>
      <c r="E962" s="3"/>
      <c r="F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3"/>
      <c r="B963" s="3"/>
      <c r="C963" s="3"/>
      <c r="D963" s="3"/>
      <c r="E963" s="3"/>
      <c r="F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3"/>
      <c r="B964" s="3"/>
      <c r="C964" s="3"/>
      <c r="D964" s="3"/>
      <c r="E964" s="3"/>
      <c r="F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3"/>
      <c r="B965" s="3"/>
      <c r="C965" s="3"/>
      <c r="D965" s="3"/>
      <c r="E965" s="3"/>
      <c r="F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3"/>
      <c r="B966" s="3"/>
      <c r="C966" s="3"/>
      <c r="D966" s="3"/>
      <c r="E966" s="3"/>
      <c r="F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3"/>
      <c r="B967" s="3"/>
      <c r="C967" s="3"/>
      <c r="D967" s="3"/>
      <c r="E967" s="3"/>
      <c r="F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3"/>
      <c r="B968" s="3"/>
      <c r="C968" s="3"/>
      <c r="D968" s="3"/>
      <c r="E968" s="3"/>
      <c r="F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3"/>
      <c r="B969" s="3"/>
      <c r="C969" s="3"/>
      <c r="D969" s="3"/>
      <c r="E969" s="3"/>
      <c r="F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3"/>
      <c r="B970" s="3"/>
      <c r="C970" s="3"/>
      <c r="D970" s="3"/>
      <c r="E970" s="3"/>
      <c r="F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3"/>
      <c r="B971" s="3"/>
      <c r="C971" s="3"/>
      <c r="D971" s="3"/>
      <c r="E971" s="3"/>
      <c r="F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3"/>
      <c r="B972" s="3"/>
      <c r="C972" s="3"/>
      <c r="D972" s="3"/>
      <c r="E972" s="3"/>
      <c r="F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3"/>
      <c r="B973" s="3"/>
      <c r="C973" s="3"/>
      <c r="D973" s="3"/>
      <c r="E973" s="3"/>
      <c r="F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3"/>
      <c r="B974" s="3"/>
      <c r="C974" s="3"/>
      <c r="D974" s="3"/>
      <c r="E974" s="3"/>
      <c r="F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3"/>
      <c r="B975" s="3"/>
      <c r="C975" s="3"/>
      <c r="D975" s="3"/>
      <c r="E975" s="3"/>
      <c r="F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3"/>
      <c r="B976" s="3"/>
      <c r="C976" s="3"/>
      <c r="D976" s="3"/>
      <c r="E976" s="3"/>
      <c r="F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3"/>
      <c r="B977" s="3"/>
      <c r="C977" s="3"/>
      <c r="D977" s="3"/>
      <c r="E977" s="3"/>
      <c r="F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3"/>
      <c r="B978" s="3"/>
      <c r="C978" s="3"/>
      <c r="D978" s="3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3"/>
      <c r="B979" s="3"/>
      <c r="C979" s="3"/>
      <c r="D979" s="3"/>
      <c r="E979" s="3"/>
      <c r="F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3"/>
      <c r="B980" s="3"/>
      <c r="C980" s="3"/>
      <c r="D980" s="3"/>
      <c r="E980" s="3"/>
      <c r="F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3"/>
      <c r="B981" s="3"/>
      <c r="C981" s="3"/>
      <c r="D981" s="3"/>
      <c r="E981" s="3"/>
      <c r="F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3"/>
      <c r="B982" s="3"/>
      <c r="C982" s="3"/>
      <c r="D982" s="3"/>
      <c r="E982" s="3"/>
      <c r="F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3"/>
      <c r="B983" s="3"/>
      <c r="C983" s="3"/>
      <c r="D983" s="3"/>
      <c r="E983" s="3"/>
      <c r="F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3"/>
      <c r="B984" s="3"/>
      <c r="C984" s="3"/>
      <c r="D984" s="3"/>
      <c r="E984" s="3"/>
      <c r="F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3"/>
      <c r="B985" s="3"/>
      <c r="C985" s="3"/>
      <c r="D985" s="3"/>
      <c r="E985" s="3"/>
      <c r="F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3"/>
      <c r="B986" s="3"/>
      <c r="C986" s="3"/>
      <c r="D986" s="3"/>
      <c r="E986" s="3"/>
      <c r="F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3"/>
      <c r="B987" s="3"/>
      <c r="C987" s="3"/>
      <c r="D987" s="3"/>
      <c r="E987" s="3"/>
      <c r="F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3"/>
      <c r="B988" s="3"/>
      <c r="C988" s="3"/>
      <c r="D988" s="3"/>
      <c r="E988" s="3"/>
      <c r="F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3"/>
      <c r="B989" s="3"/>
      <c r="C989" s="3"/>
      <c r="D989" s="3"/>
      <c r="E989" s="3"/>
      <c r="F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3"/>
      <c r="B990" s="3"/>
      <c r="C990" s="3"/>
      <c r="D990" s="3"/>
      <c r="E990" s="3"/>
      <c r="F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3"/>
      <c r="B991" s="3"/>
      <c r="C991" s="3"/>
      <c r="D991" s="3"/>
      <c r="E991" s="3"/>
      <c r="F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3"/>
      <c r="B992" s="3"/>
      <c r="C992" s="3"/>
      <c r="D992" s="3"/>
      <c r="E992" s="3"/>
      <c r="F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3"/>
      <c r="B993" s="3"/>
      <c r="C993" s="3"/>
      <c r="D993" s="3"/>
      <c r="E993" s="3"/>
      <c r="F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3"/>
      <c r="B994" s="3"/>
      <c r="C994" s="3"/>
      <c r="D994" s="3"/>
      <c r="E994" s="3"/>
      <c r="F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3"/>
      <c r="B995" s="3"/>
      <c r="C995" s="3"/>
      <c r="D995" s="3"/>
      <c r="E995" s="3"/>
      <c r="F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3"/>
      <c r="B996" s="3"/>
      <c r="C996" s="3"/>
      <c r="D996" s="3"/>
      <c r="E996" s="3"/>
      <c r="F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3"/>
      <c r="B997" s="3"/>
      <c r="C997" s="3"/>
      <c r="D997" s="3"/>
      <c r="E997" s="3"/>
      <c r="F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3"/>
      <c r="B998" s="3"/>
      <c r="C998" s="3"/>
      <c r="D998" s="3"/>
      <c r="E998" s="3"/>
      <c r="F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3"/>
      <c r="B999" s="3"/>
      <c r="C999" s="3"/>
      <c r="D999" s="3"/>
      <c r="E999" s="3"/>
      <c r="F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3"/>
      <c r="B1000" s="3"/>
      <c r="C1000" s="3"/>
      <c r="D1000" s="3"/>
      <c r="E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B55:D55"/>
    <mergeCell ref="B56:D56"/>
    <mergeCell ref="B57:D57"/>
    <mergeCell ref="B58:D58"/>
    <mergeCell ref="A5:E5"/>
    <mergeCell ref="A7:B8"/>
    <mergeCell ref="C7:F8"/>
    <mergeCell ref="G7:G8"/>
    <mergeCell ref="F6:G6"/>
    <mergeCell ref="H6:J6"/>
    <mergeCell ref="K6:L6"/>
    <mergeCell ref="H7:H8"/>
    <mergeCell ref="I7:J8"/>
    <mergeCell ref="K7:L8"/>
    <mergeCell ref="A1:L3"/>
    <mergeCell ref="A4:E4"/>
    <mergeCell ref="F4:L4"/>
    <mergeCell ref="F5:L5"/>
  </mergeCells>
  <drawing r:id="rId2"/>
  <legacyDrawing r:id="rId3"/>
</worksheet>
</file>