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Revisor">Contagem!$F$8</definedName>
    <definedName name="CF">'Funções'!$K$8:$K$147</definedName>
    <definedName name="Projeto">Contagem!$F$6</definedName>
    <definedName name="Responsável">Contagem!$F$7</definedName>
    <definedName name="Revisão">Contagem!$X$8</definedName>
    <definedName name="Data">Contagem!$X$7</definedName>
    <definedName name="UFPB">Contagem!$Y$12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-Nome
-Email
-enabled
-password
-role
-ultimo login
- ID
</t>
      </text>
    </comment>
    <comment authorId="0" ref="J8">
      <text>
        <t xml:space="preserve">Usuário
</t>
      </text>
    </comment>
    <comment authorId="0" ref="J9">
      <text>
        <t xml:space="preserve">Usuário
</t>
      </text>
    </comment>
    <comment authorId="0" ref="I11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1">
      <text>
        <t xml:space="preserve">-Criança;
-Família;
-Parente;</t>
      </text>
    </comment>
    <comment authorId="0" ref="I12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3">
      <text>
        <t xml:space="preserve">Nome;
Região;
Telefone;
Ação do usuário;
Mensagem do sistema;</t>
      </text>
    </comment>
    <comment authorId="0" ref="I14">
      <text>
        <t xml:space="preserve">Identificador;
Ação do usuário;
Mensagem do sistema;</t>
      </text>
    </comment>
    <comment authorId="0" ref="I15">
      <text>
        <t xml:space="preserve">Ação do usuário
Identificador;
Mensagem do sistema</t>
      </text>
    </comment>
    <comment authorId="0" ref="I16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
- Nome da familia
- Nome do integrante familiar
- Nome do parentesco</t>
      </text>
    </comment>
    <comment authorId="0" ref="I18">
      <text>
        <t xml:space="preserve">Ação do usuário
Identificador;
Mensagem do sistema</t>
      </text>
    </comment>
    <comment authorId="0" ref="I20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J20">
      <text>
        <t xml:space="preserve">Criança;
Casa Lar;
Família;</t>
      </text>
    </comment>
    <comment authorId="0" ref="I21">
      <text>
        <t xml:space="preserve">ID
nome;
dataNascimento;
ocupacao;
rendaMensal;	
filiacao;
telefone;	
sexo;
ativo;</t>
      </text>
    </comment>
    <comment authorId="0" ref="J21">
      <text>
        <t xml:space="preserve">-Integrante familiar
-Familia</t>
      </text>
    </comment>
    <comment authorId="0" ref="I22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J22">
      <text>
        <t xml:space="preserve">-Integrante familiar
-Familia</t>
      </text>
    </comment>
    <comment authorId="0" ref="I23">
      <text>
        <t xml:space="preserve">- ID
- Ação do usuário
- mensagem do sistema</t>
      </text>
    </comment>
    <comment authorId="0" ref="I24">
      <text>
        <t xml:space="preserve">- ID
- Nome
- Data de nascimento
- Mensagem de consulta
- Nome (Filtro)</t>
      </text>
    </comment>
    <comment authorId="0" ref="I25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28">
      <text>
        <t xml:space="preserve">ID
- Nome da Família 
- Endereço 
- Cidade
- Telefone 
- Número de cômodos
- Número de cômodos utilizados como dormitório
- Caracteristicas da moradia
- Situação do imóvel.
- Tipo do imóvel.
- Infraestrutura</t>
      </text>
    </comment>
    <comment authorId="0" ref="J28">
      <text>
        <t xml:space="preserve">Integrante familiar
Família;</t>
      </text>
    </comment>
    <comment authorId="0" ref="I2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30">
      <text>
        <t xml:space="preserve">Nome;
Região;
Telefone;
Ação do usuário;
Mensagem do sistema;</t>
      </text>
    </comment>
    <comment authorId="0" ref="I31">
      <text>
        <t xml:space="preserve">Identificador;
Ação do usuário;
Mensagem do sistema;</t>
      </text>
    </comment>
    <comment authorId="0" ref="I32">
      <text>
        <t xml:space="preserve">Ação do usuário
Identificador;
Mensagem do sistema</t>
      </text>
    </comment>
    <comment authorId="0" ref="I33">
      <text>
        <t xml:space="preserve">ID
Nome
Nome da mae
Nome (filtro)
Mensagem de sucesso
Ação do usuario</t>
      </text>
    </comment>
    <comment authorId="0" ref="I34">
      <text>
        <t xml:space="preserve">Nome;
Região;
Telefone;
Ação do usuário;</t>
      </text>
    </comment>
    <comment authorId="0" ref="I35">
      <text>
        <t xml:space="preserve">Identificador;
Ação do usuário;
Mensagem do sistema;</t>
      </text>
    </comment>
    <comment authorId="0" ref="I36">
      <text>
        <t xml:space="preserve">Ação do usuário
Identificador;
Mensagem do sistema</t>
      </text>
    </comment>
    <comment authorId="0" ref="I37">
      <text>
        <t xml:space="preserve">Nome;
Região;
Telefone;
Nome (Filtro);
Região (Filtro);
Telefone (Filtro);
Ação do usuário;
Mensagem do sistema;</t>
      </text>
    </comment>
    <comment authorId="0" ref="I38">
      <text>
        <t xml:space="preserve">Nome;
Região;
Telefone;
Ação do usuário;</t>
      </text>
    </comment>
    <comment authorId="0" ref="I41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41">
      <text>
        <t xml:space="preserve">Criança;
Família;
Parente;</t>
      </text>
    </comment>
    <comment authorId="0" ref="I42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43">
      <text>
        <t xml:space="preserve">Nome;
Região;
Telefone;
Ação do usuário;
Mensagem do sistema;</t>
      </text>
    </comment>
    <comment authorId="0" ref="I44">
      <text>
        <t xml:space="preserve">Identificador;
Ação do usuário;
Mensagem do sistema;</t>
      </text>
    </comment>
    <comment authorId="0" ref="I45">
      <text>
        <t xml:space="preserve">Ação do usuário
Identificador;
Mensagem do sistema</t>
      </text>
    </comment>
    <comment authorId="0" ref="I46">
      <text>
        <t xml:space="preserve">Nome;
Família;
Idade;
Data de acolhimento;
Nome (Filtro) ;
Família (Filtro);
Idade (Filtro);
Data de acolhimento (Filtro);
Ação do usuário;
Mensagem do sistema;</t>
      </text>
    </comment>
    <comment authorId="0" ref="I4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
- Nome da familia
- Nome do integrante familiar
- Nome do parentesco</t>
      </text>
    </comment>
    <comment authorId="0" ref="I4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
- Nome da família
- </t>
      </text>
    </comment>
    <comment authorId="0" ref="I50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J50">
      <text>
        <t xml:space="preserve">Criança;
Casa Lar;
Família;</t>
      </text>
    </comment>
    <comment authorId="0" ref="I51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I52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I53">
      <text>
        <t xml:space="preserve">- ID
- Ação do usuário
- mensagem do sistema</t>
      </text>
    </comment>
    <comment authorId="0" ref="I54">
      <text>
        <t xml:space="preserve">- ID
- Ação do usuário
- mensagem do sistema</t>
      </text>
    </comment>
    <comment authorId="0" ref="I55">
      <text>
        <t xml:space="preserve">- ID
- Nome
- Data de nascimento
- Mensagem de consulta
- Nome (Filtro)
- data de nascimento (filtro)</t>
      </text>
    </comment>
    <comment authorId="0" ref="I56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59">
      <text>
        <t xml:space="preserve">ID
- Nome da Família 
- Endereço 
- Cidade
- Telefone 
- Número de cômodos
- Número de cômodos utilizados como dormitório
- Caracteristicas da moradia
- Situação do imóvel.
- Tipo do imóvel.
- Infraestrutura</t>
      </text>
    </comment>
    <comment authorId="0" ref="J59">
      <text>
        <t xml:space="preserve">Integrante familiar
Família;</t>
      </text>
    </comment>
    <comment authorId="0" ref="I60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61">
      <text>
        <t xml:space="preserve">Nome;
Região;
Telefone;
Ação do usuário;
Mensagem do sistema;</t>
      </text>
    </comment>
    <comment authorId="0" ref="I62">
      <text>
        <t xml:space="preserve">Identificador;
Ação do usuário;
Mensagem do sistema;</t>
      </text>
    </comment>
    <comment authorId="0" ref="I63">
      <text>
        <t xml:space="preserve">Ação do usuário
Identificador;
Mensagem do sistema</t>
      </text>
    </comment>
    <comment authorId="0" ref="I64">
      <text>
        <t xml:space="preserve">ID
Nome
Nome da mae
Nome (filtro)
Mensagem de sucesso
Ação do usuario</t>
      </text>
    </comment>
    <comment authorId="0" ref="I65">
      <text>
        <t xml:space="preserve">Nome;
Região;
Telefone;
Ação do usuário;</t>
      </text>
    </comment>
    <comment authorId="0" ref="I66">
      <text>
        <t xml:space="preserve">Nome;
Região;
Telefone;
Ação do usuário;</t>
      </text>
    </comment>
    <comment authorId="0" ref="I68">
      <text>
        <t xml:space="preserve">- Número 
- Descrição 
- Data (Date)
- Responsável 
- Tipo do encaminhamento 
- Situação atual 
- Status do atendimento</t>
      </text>
    </comment>
    <comment authorId="0" ref="J68">
      <text>
        <t xml:space="preserve">Criança;
Plano de atendimento individual</t>
      </text>
    </comment>
    <comment authorId="0" ref="I6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70">
      <text>
        <t xml:space="preserve">Nome;
Região;
Telefone;
Ação do usuário;
Mensagem do sistema;</t>
      </text>
    </comment>
    <comment authorId="0" ref="I71">
      <text>
        <t xml:space="preserve">Identificador;
Ação do usuário;
Mensagem do sistema;</t>
      </text>
    </comment>
    <comment authorId="0" ref="I72">
      <text>
        <t xml:space="preserve">Ação do usuário
Identificador;
Mensagem do sistema</t>
      </text>
    </comment>
    <comment authorId="0" ref="I73">
      <text>
        <t xml:space="preserve">ID
Número
Nome da criança
Data de criação
Número (filtro)
Nome da criança (filtro)
Data de criação (filtro)
Msg do sistema
Ação do usuário</t>
      </text>
    </comment>
    <comment authorId="0" ref="I74">
      <text>
        <t xml:space="preserve">Nome;
Região;
Telefone;
Ação do usuário;</t>
      </text>
    </comment>
    <comment authorId="0" ref="I75">
      <text>
        <t xml:space="preserve">Nome;
Região;
Telefone;
Ação do usuário;</t>
      </text>
    </comment>
    <comment authorId="0" ref="I78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78">
      <text>
        <t xml:space="preserve">Criança;
Casa Lar;
Família;</t>
      </text>
    </comment>
    <comment authorId="0" ref="I7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80">
      <text>
        <t xml:space="preserve">Nome;
Região;
Telefone;
Ação do usuário;
Mensagem do sistema;</t>
      </text>
    </comment>
    <comment authorId="0" ref="I81">
      <text>
        <t xml:space="preserve">Identificador;
Ação do usuário;
Mensagem do sistema;</t>
      </text>
    </comment>
    <comment authorId="0" ref="I82">
      <text>
        <t xml:space="preserve">Ação do usuário
Identificador;
Mensagem do sistema</t>
      </text>
    </comment>
    <comment authorId="0" ref="I83">
      <text>
        <t xml:space="preserve">Nome;
Família;
Idade;
Data de acolhimento;
Nome (Filtro) ;
Família (Filtro);
Idade (Filtro);
Data de acolhimento (Filtro);
Ação do usuário;
Mensagem do sistema;</t>
      </text>
    </comment>
    <comment authorId="0" ref="I84">
      <text>
        <t xml:space="preserve">Nome;
Região;
Telefone;
Ação do usuário;</t>
      </text>
    </comment>
    <comment authorId="0" ref="I86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86">
      <text>
        <t xml:space="preserve">Criança;
Casa Lar;
Família;</t>
      </text>
    </comment>
    <comment authorId="0" ref="I8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88">
      <text>
        <t xml:space="preserve">Nome;
Região;
Telefone;
Ação do usuário;
Mensagem do sistema;</t>
      </text>
    </comment>
    <comment authorId="0" ref="I89">
      <text>
        <t xml:space="preserve">Identificador;
Ação do usuário;
Mensagem do sistema;</t>
      </text>
    </comment>
    <comment authorId="0" ref="I90">
      <text>
        <t xml:space="preserve">Ação do usuário
Identificador;
Mensagem do sistema</t>
      </text>
    </comment>
    <comment authorId="0" ref="I91">
      <text>
        <t xml:space="preserve">Nome;
Família;
Idade;
Data de acolhimento;
Nome (Filtro) ;
Família (Filtro);
Idade (Filtro);
Data de acolhimento (Filtro);
Ação do usuário;
Mensagem do sistema;</t>
      </text>
    </comment>
    <comment authorId="0" ref="I92">
      <text>
        <t xml:space="preserve">Nome;
Região;
Telefone;
Ação do usuário;</t>
      </text>
    </comment>
    <comment authorId="0" ref="I94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94">
      <text>
        <t xml:space="preserve">Criança;
Casa Lar;
Família;</t>
      </text>
    </comment>
    <comment authorId="0" ref="I95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96">
      <text>
        <t xml:space="preserve">Nome;
Região;
Telefone;
Ação do usuário;
Mensagem do sistema;</t>
      </text>
    </comment>
    <comment authorId="0" ref="I97">
      <text>
        <t xml:space="preserve">Identificador;
Ação do usuário;
Mensagem do sistema;</t>
      </text>
    </comment>
    <comment authorId="0" ref="I98">
      <text>
        <t xml:space="preserve">Ação do usuário
Identificador;
Mensagem do sistema</t>
      </text>
    </comment>
    <comment authorId="0" ref="I99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00">
      <text>
        <t xml:space="preserve">Nome;
Região;
Telefone;
Ação do usuário;</t>
      </text>
    </comment>
    <comment authorId="0" ref="I101">
      <text>
        <t xml:space="preserve">Nome;
Região;
Telefone;
Ação do usuário;</t>
      </text>
    </comment>
    <comment authorId="0" ref="I102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3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4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5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6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0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10">
      <text>
        <t xml:space="preserve">Criança;
Casa Lar;
Família;</t>
      </text>
    </comment>
    <comment authorId="0" ref="I111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2">
      <text>
        <t xml:space="preserve">Nome;
Região;
Telefone;
Ação do usuário;
Mensagem do sistema;</t>
      </text>
    </comment>
    <comment authorId="0" ref="I113">
      <text>
        <t xml:space="preserve">Identificador;
Ação do usuário;
Mensagem do sistema;</t>
      </text>
    </comment>
    <comment authorId="0" ref="I114">
      <text>
        <t xml:space="preserve">Ação do usuário
Identificador;
Mensagem do sistema</t>
      </text>
    </comment>
    <comment authorId="0" ref="I115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16">
      <text>
        <t xml:space="preserve">Nome;
Região;
Telefone;
Ação do usuário;</t>
      </text>
    </comment>
    <comment authorId="0" ref="I11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9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19">
      <text>
        <t xml:space="preserve">Criança;
Casa Lar;
Família;</t>
      </text>
    </comment>
    <comment authorId="0" ref="I120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21">
      <text>
        <t xml:space="preserve">Nome;
Região;
Telefone;
Ação do usuário;
Mensagem do sistema;</t>
      </text>
    </comment>
    <comment authorId="0" ref="I122">
      <text>
        <t xml:space="preserve">Identificador;
Ação do usuário;
Mensagem do sistema;</t>
      </text>
    </comment>
    <comment authorId="0" ref="I123">
      <text>
        <t xml:space="preserve">Ação do usuário
Identificador;
Mensagem do sistema</t>
      </text>
    </comment>
    <comment authorId="0" ref="I124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25">
      <text>
        <t xml:space="preserve">Nome;
Região;
Telefone;
Ação do usuário;</t>
      </text>
    </comment>
    <comment authorId="0" ref="I126">
      <text>
        <t xml:space="preserve">Ação do usuário
Identificador;
Mensagem do sistema</t>
      </text>
    </comment>
    <comment authorId="0" ref="I127">
      <text>
        <t xml:space="preserve">Ação do usuário
Identificador;
Mensagem do sistema</t>
      </text>
    </comment>
    <comment authorId="0" ref="I133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33">
      <text>
        <t xml:space="preserve">Criança;
Casa Lar;
Família;</t>
      </text>
    </comment>
    <comment authorId="0" ref="I134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35">
      <text>
        <t xml:space="preserve">Nome;
Região;
Telefone;
Ação do usuário;
Mensagem do sistema;</t>
      </text>
    </comment>
    <comment authorId="0" ref="I136">
      <text>
        <t xml:space="preserve">Identificador;
Ação do usuário;
Mensagem do sistema;</t>
      </text>
    </comment>
    <comment authorId="0" ref="I137">
      <text>
        <t xml:space="preserve">Ação do usuário
Identificador;
Mensagem do sistema</t>
      </text>
    </comment>
    <comment authorId="0" ref="I138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39">
      <text>
        <t xml:space="preserve">Nome;
Região;
Telefone;
Ação do usuário;</t>
      </text>
    </comment>
    <comment authorId="0" ref="I144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44">
      <text>
        <t xml:space="preserve">Criança;
Casa Lar;
Família;</t>
      </text>
    </comment>
    <comment authorId="0" ref="I145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46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47">
      <text>
        <t xml:space="preserve">Nome;
Região;
Telefone;
Ação do usuário;</t>
      </text>
    </comment>
    <comment authorId="0" ref="I149">
      <text>
        <t xml:space="preserve">Nome;
Região;
Telefone;
Ação do usuário;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<sst xmlns="http://schemas.openxmlformats.org/spreadsheetml/2006/main" count="168" uniqueCount="90">
  <si>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</si>
  <si>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</si>
  <si>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</si>
  <si>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</si>
  <si>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</si>
  <si>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</si>
  <si>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</si>
  <si>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</si>
  <si>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</si>
  <si>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</si>
  <si>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</si>
  <si>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</si>
  <si>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</si>
  <si>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</si>
  <si>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</si>
  <si>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</si>
  <si>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</si>
  <si>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</si>
  <si>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</si>
  <si>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</si>
  <si>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</si>
  <si>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</si>
  <si>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</si>
  <si>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</si>
  <si>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</si>
  <si>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</si>
  <si>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</si>
  <si>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</si>
  <si>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</si>
  <si>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</si>
  <si>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</si>
  <si>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</si>
  <si>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</si>
  <si>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</si>
  <si>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</si>
  <si>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</si>
  <si>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</si>
  <si>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Autenticar usuário</t>
  </si>
  <si>
    <t>SE</t>
  </si>
  <si>
    <t>Manter criança</t>
  </si>
  <si>
    <t>Inserir criança</t>
  </si>
  <si>
    <t>EE</t>
  </si>
  <si>
    <t>Alterar criança</t>
  </si>
  <si>
    <t>Desativar criança</t>
  </si>
  <si>
    <t>Ativar criança</t>
  </si>
  <si>
    <t>Consultar criança</t>
  </si>
  <si>
    <t>CE</t>
  </si>
  <si>
    <t>Visualizar  criança</t>
  </si>
  <si>
    <t>Inserir grau de parentesco entre criança e integrante familiar</t>
  </si>
  <si>
    <t>Manter integrante familiar</t>
  </si>
  <si>
    <t>Inserir integrante familiar</t>
  </si>
  <si>
    <t>Alterar integrante familiar</t>
  </si>
  <si>
    <t>Desativar integrante familiar</t>
  </si>
  <si>
    <t>Consultar integrante familiar</t>
  </si>
  <si>
    <t>Visualizar  integrante familiar</t>
  </si>
  <si>
    <t>Manter família</t>
  </si>
  <si>
    <t>Inserir família</t>
  </si>
  <si>
    <t>Alterar família</t>
  </si>
  <si>
    <t>Desativar família</t>
  </si>
  <si>
    <t>Ativar família</t>
  </si>
  <si>
    <t>Consultar família</t>
  </si>
  <si>
    <t>Visualizar  família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</si>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</sst>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 &quot;R$ &quot;#,##0.00 ; &quot;R$ &quot;(#,##0.00); &quot;R$ &quot;- "/>
    <numFmt numFmtId="165" formatCode="  #,##0.00 ;  (#,##0.00);  - "/>
    <numFmt numFmtId="166" formatCode="m/d/yyyy"/>
    <numFmt numFmtId="167" formatCode="0.0%"/>
  </numFmts>
  <fonts count="18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u/>
      <sz val="10.0"/>
      <color rgb="FF0000FF"/>
      <name val="Arial"/>
    </font>
    <font>
      <b/>
      <sz val="12.0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color rgb="FF006411"/>
      <name val="Source Sans Pro"/>
    </font>
    <font>
      <sz val="10.0"/>
      <name val="Arial"/>
    </font>
    <font>
      <sz val="9.0"/>
      <color rgb="FFFFFFFF"/>
      <name val="Source Sans Pro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28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/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0" numFmtId="0" xfId="0" applyFont="1"/>
    <xf borderId="0" fillId="0" fontId="3" numFmtId="0" xfId="0" applyFont="1"/>
    <xf borderId="3" fillId="0" fontId="2" numFmtId="0" xfId="0" applyBorder="1" applyFont="1"/>
    <xf borderId="4" fillId="0" fontId="4" numFmtId="0" xfId="0" applyAlignment="1" applyBorder="1" applyFont="1">
      <alignment horizontal="left" vertical="center"/>
    </xf>
    <xf borderId="5" fillId="0" fontId="2" numFmtId="0" xfId="0" applyBorder="1" applyFont="1"/>
    <xf borderId="4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6" fillId="0" fontId="5" numFmtId="2" xfId="0" applyAlignment="1" applyBorder="1" applyFont="1" applyNumberFormat="1">
      <alignment horizontal="right"/>
    </xf>
    <xf borderId="4" fillId="2" fontId="5" numFmtId="164" xfId="0" applyAlignment="1" applyBorder="1" applyFill="1" applyFont="1" applyNumberFormat="1">
      <alignment horizontal="right"/>
    </xf>
    <xf borderId="5" fillId="0" fontId="2" numFmtId="0" xfId="0" applyBorder="1" applyFont="1"/>
    <xf borderId="4" fillId="0" fontId="5" numFmtId="0" xfId="0" applyBorder="1" applyFont="1"/>
    <xf borderId="4" fillId="2" fontId="5" numFmtId="165" xfId="0" applyBorder="1" applyFont="1" applyNumberFormat="1"/>
    <xf borderId="4" fillId="0" fontId="4" numFmtId="0" xfId="0" applyAlignment="1" applyBorder="1" applyFont="1">
      <alignment horizontal="right"/>
    </xf>
    <xf borderId="4" fillId="0" fontId="5" numFmtId="166" xfId="0" applyAlignment="1" applyBorder="1" applyFont="1" applyNumberFormat="1">
      <alignment horizontal="right"/>
    </xf>
    <xf borderId="1" fillId="0" fontId="6" numFmtId="0" xfId="0" applyAlignment="1" applyBorder="1" applyFont="1">
      <alignment horizontal="center" vertical="center" wrapText="1"/>
    </xf>
    <xf borderId="5" fillId="0" fontId="4" numFmtId="0" xfId="0" applyBorder="1" applyFont="1"/>
    <xf borderId="6" fillId="0" fontId="7" numFmtId="0" xfId="0" applyAlignment="1" applyBorder="1" applyFont="1">
      <alignment horizontal="center"/>
    </xf>
    <xf borderId="0" fillId="0" fontId="5" numFmtId="0" xfId="0" applyFont="1"/>
    <xf borderId="0" fillId="0" fontId="8" numFmtId="0" xfId="0" applyAlignment="1" applyFont="1">
      <alignment horizontal="center"/>
    </xf>
    <xf borderId="4" fillId="0" fontId="5" numFmtId="2" xfId="0" applyAlignment="1" applyBorder="1" applyFont="1" applyNumberFormat="1">
      <alignment horizontal="center"/>
    </xf>
    <xf borderId="0" fillId="0" fontId="9" numFmtId="0" xfId="0" applyFont="1"/>
    <xf borderId="0" fillId="0" fontId="8" numFmtId="0" xfId="0" applyAlignment="1" applyFont="1">
      <alignment horizontal="right"/>
    </xf>
    <xf borderId="0" fillId="0" fontId="10" numFmtId="0" xfId="0" applyAlignment="1" applyFont="1">
      <alignment horizontal="center"/>
    </xf>
    <xf borderId="7" fillId="0" fontId="1" numFmtId="0" xfId="0" applyAlignment="1" applyBorder="1" applyFont="1">
      <alignment horizontal="center" vertical="center"/>
    </xf>
    <xf borderId="7" fillId="0" fontId="2" numFmtId="0" xfId="0" applyBorder="1" applyFont="1"/>
    <xf borderId="1" fillId="0" fontId="3" numFmtId="0" xfId="0" applyAlignment="1" applyBorder="1" applyFont="1">
      <alignment horizontal="left" vertical="top" wrapText="1"/>
    </xf>
    <xf borderId="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8" fillId="0" fontId="2" numFmtId="0" xfId="0" applyBorder="1" applyFont="1"/>
    <xf borderId="9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vertical="center"/>
    </xf>
    <xf borderId="9" fillId="2" fontId="3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7" fillId="0" fontId="2" numFmtId="0" xfId="0" applyBorder="1" applyFont="1"/>
    <xf borderId="7" fillId="0" fontId="2" numFmtId="0" xfId="0" applyBorder="1" applyFont="1"/>
    <xf borderId="10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9" fillId="3" fontId="11" numFmtId="0" xfId="0" applyAlignment="1" applyBorder="1" applyFill="1" applyFont="1">
      <alignment horizontal="center" vertical="center" wrapText="1"/>
    </xf>
    <xf borderId="6" fillId="3" fontId="11" numFmtId="0" xfId="0" applyAlignment="1" applyBorder="1" applyFont="1">
      <alignment horizontal="center" vertical="center"/>
    </xf>
    <xf borderId="4" fillId="3" fontId="12" numFmtId="0" xfId="0" applyAlignment="1" applyBorder="1" applyFont="1">
      <alignment horizontal="center" vertical="center"/>
    </xf>
    <xf borderId="6" fillId="3" fontId="11" numFmtId="0" xfId="0" applyAlignment="1" applyBorder="1" applyFont="1">
      <alignment horizontal="center"/>
    </xf>
    <xf borderId="11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4" fillId="0" fontId="13" numFmtId="0" xfId="0" applyAlignment="1" applyBorder="1" applyFont="1">
      <alignment horizontal="left"/>
    </xf>
    <xf borderId="12" fillId="0" fontId="14" numFmtId="0" xfId="0" applyAlignment="1" applyBorder="1" applyFont="1">
      <alignment horizontal="center"/>
    </xf>
    <xf borderId="0" fillId="4" fontId="15" numFmtId="0" xfId="0" applyAlignment="1" applyBorder="1" applyFill="1" applyFont="1">
      <alignment horizontal="center"/>
    </xf>
    <xf borderId="13" fillId="0" fontId="16" numFmtId="0" xfId="0" applyAlignment="1" applyBorder="1" applyFont="1">
      <alignment/>
    </xf>
    <xf borderId="13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 wrapText="1"/>
    </xf>
    <xf borderId="13" fillId="2" fontId="14" numFmtId="0" xfId="0" applyAlignment="1" applyBorder="1" applyFont="1">
      <alignment horizontal="center" wrapText="1"/>
    </xf>
    <xf borderId="13" fillId="2" fontId="14" numFmtId="0" xfId="0" applyAlignment="1" applyBorder="1" applyFont="1">
      <alignment horizontal="center"/>
    </xf>
    <xf borderId="13" fillId="2" fontId="14" numFmtId="4" xfId="0" applyAlignment="1" applyBorder="1" applyFont="1" applyNumberFormat="1">
      <alignment horizontal="center"/>
    </xf>
    <xf borderId="12" fillId="0" fontId="14" numFmtId="0" xfId="0" applyAlignment="1" applyBorder="1" applyFont="1">
      <alignment horizontal="left" vertical="center"/>
    </xf>
    <xf borderId="12" fillId="0" fontId="2" numFmtId="0" xfId="0" applyBorder="1" applyFont="1"/>
    <xf borderId="10" fillId="0" fontId="14" numFmtId="0" xfId="0" applyAlignment="1" applyBorder="1" applyFont="1">
      <alignment horizontal="left"/>
    </xf>
    <xf borderId="15" fillId="0" fontId="14" numFmtId="0" xfId="0" applyAlignment="1" applyBorder="1" applyFont="1">
      <alignment horizontal="center"/>
    </xf>
    <xf borderId="16" fillId="0" fontId="16" numFmtId="0" xfId="0" applyAlignment="1" applyBorder="1" applyFont="1">
      <alignment/>
    </xf>
    <xf borderId="16" fillId="0" fontId="14" numFmtId="0" xfId="0" applyAlignment="1" applyBorder="1" applyFont="1">
      <alignment horizontal="center"/>
    </xf>
    <xf borderId="17" fillId="0" fontId="14" numFmtId="0" xfId="0" applyAlignment="1" applyBorder="1" applyFont="1">
      <alignment horizontal="center" wrapText="1"/>
    </xf>
    <xf borderId="16" fillId="2" fontId="14" numFmtId="0" xfId="0" applyAlignment="1" applyBorder="1" applyFont="1">
      <alignment horizontal="center" wrapText="1"/>
    </xf>
    <xf borderId="16" fillId="2" fontId="14" numFmtId="0" xfId="0" applyAlignment="1" applyBorder="1" applyFont="1">
      <alignment horizontal="center"/>
    </xf>
    <xf borderId="16" fillId="2" fontId="14" numFmtId="4" xfId="0" applyAlignment="1" applyBorder="1" applyFont="1" applyNumberFormat="1">
      <alignment horizontal="center"/>
    </xf>
    <xf borderId="16" fillId="0" fontId="16" numFmtId="0" xfId="0" applyBorder="1" applyFont="1"/>
    <xf borderId="10" fillId="0" fontId="13" numFmtId="0" xfId="0" applyAlignment="1" applyBorder="1" applyFont="1">
      <alignment horizontal="left"/>
    </xf>
    <xf borderId="3" fillId="0" fontId="14" numFmtId="0" xfId="0" applyAlignment="1" applyBorder="1" applyFont="1">
      <alignment horizontal="left"/>
    </xf>
    <xf borderId="10" fillId="0" fontId="14" numFmtId="0" xfId="0" applyAlignment="1" applyBorder="1" applyFont="1">
      <alignment horizontal="left"/>
    </xf>
    <xf borderId="0" fillId="0" fontId="14" numFmtId="0" xfId="0" applyAlignment="1" applyFont="1">
      <alignment horizontal="left" vertical="center"/>
    </xf>
    <xf borderId="15" fillId="0" fontId="16" numFmtId="0" xfId="0" applyBorder="1" applyFont="1"/>
    <xf borderId="17" fillId="0" fontId="16" numFmtId="0" xfId="0" applyBorder="1" applyFont="1"/>
    <xf borderId="16" fillId="2" fontId="16" numFmtId="0" xfId="0" applyBorder="1" applyFont="1"/>
    <xf borderId="18" fillId="0" fontId="14" numFmtId="0" xfId="0" applyAlignment="1" applyBorder="1" applyFont="1">
      <alignment horizontal="left" vertical="center"/>
    </xf>
    <xf borderId="19" fillId="0" fontId="2" numFmtId="0" xfId="0" applyBorder="1" applyFont="1"/>
    <xf borderId="8" fillId="0" fontId="14" numFmtId="0" xfId="0" applyAlignment="1" applyBorder="1" applyFont="1">
      <alignment horizontal="left" vertical="center"/>
    </xf>
    <xf borderId="0" fillId="0" fontId="16" numFmtId="0" xfId="0" applyFont="1"/>
    <xf borderId="16" fillId="2" fontId="16" numFmtId="4" xfId="0" applyBorder="1" applyFont="1" applyNumberFormat="1"/>
    <xf borderId="20" fillId="0" fontId="16" numFmtId="0" xfId="0" applyBorder="1" applyFont="1"/>
    <xf borderId="0" fillId="4" fontId="16" numFmtId="0" xfId="0" applyBorder="1" applyFont="1"/>
    <xf borderId="21" fillId="0" fontId="14" numFmtId="0" xfId="0" applyAlignment="1" applyBorder="1" applyFont="1">
      <alignment horizontal="left" vertical="center"/>
    </xf>
    <xf borderId="15" fillId="0" fontId="2" numFmtId="0" xfId="0" applyBorder="1" applyFont="1"/>
    <xf borderId="22" fillId="0" fontId="14" numFmtId="0" xfId="0" applyAlignment="1" applyBorder="1" applyFont="1">
      <alignment horizontal="left" vertical="center"/>
    </xf>
    <xf borderId="13" fillId="0" fontId="16" numFmtId="0" xfId="0" applyBorder="1" applyFont="1"/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wrapText="1"/>
    </xf>
    <xf borderId="0" fillId="2" fontId="14" numFmtId="0" xfId="0" applyAlignment="1" applyBorder="1" applyFont="1">
      <alignment horizontal="center" wrapText="1"/>
    </xf>
    <xf borderId="0" fillId="2" fontId="14" numFmtId="0" xfId="0" applyAlignment="1" applyBorder="1" applyFont="1">
      <alignment horizontal="center"/>
    </xf>
    <xf borderId="0" fillId="2" fontId="14" numFmtId="4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vertical="center"/>
    </xf>
    <xf borderId="24" fillId="0" fontId="2" numFmtId="0" xfId="0" applyBorder="1" applyFont="1"/>
    <xf borderId="9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2" fontId="5" numFmtId="0" xfId="0" applyBorder="1" applyFont="1"/>
    <xf borderId="4" fillId="2" fontId="5" numFmtId="0" xfId="0" applyAlignment="1" applyBorder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22" fillId="3" fontId="17" numFmtId="0" xfId="0" applyAlignment="1" applyBorder="1" applyFont="1">
      <alignment horizontal="center" vertical="center" wrapText="1"/>
    </xf>
    <xf borderId="2" fillId="0" fontId="2" numFmtId="0" xfId="0" applyBorder="1" applyFont="1"/>
    <xf borderId="2" fillId="3" fontId="17" numFmtId="0" xfId="0" applyAlignment="1" applyBorder="1" applyFont="1">
      <alignment horizontal="center" vertical="center"/>
    </xf>
    <xf borderId="2" fillId="3" fontId="17" numFmtId="0" xfId="0" applyAlignment="1" applyBorder="1" applyFont="1">
      <alignment horizontal="center" vertical="center" wrapText="1"/>
    </xf>
    <xf borderId="2" fillId="3" fontId="17" numFmtId="0" xfId="0" applyAlignment="1" applyBorder="1" applyFont="1">
      <alignment horizontal="center" vertical="center" wrapText="1"/>
    </xf>
    <xf borderId="8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22" fillId="0" fontId="5" numFmtId="0" xfId="0" applyBorder="1" applyFont="1"/>
    <xf borderId="2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0" fillId="0" fontId="5" numFmtId="0" xfId="0" applyAlignment="1" applyFont="1">
      <alignment vertical="center"/>
    </xf>
    <xf borderId="0" fillId="0" fontId="5" numFmtId="167" xfId="0" applyFont="1" applyNumberFormat="1"/>
    <xf borderId="0" fillId="0" fontId="7" numFmtId="0" xfId="0" applyFont="1"/>
    <xf borderId="0" fillId="6" fontId="5" numFmtId="167" xfId="0" applyBorder="1" applyFill="1" applyFont="1" applyNumberFormat="1"/>
    <xf borderId="25" fillId="0" fontId="5" numFmtId="0" xfId="0" applyBorder="1" applyFont="1"/>
    <xf borderId="0" fillId="7" fontId="5" numFmtId="167" xfId="0" applyBorder="1" applyFill="1" applyFont="1" applyNumberFormat="1"/>
    <xf borderId="0" fillId="8" fontId="5" numFmtId="167" xfId="0" applyBorder="1" applyFill="1" applyFont="1" applyNumberFormat="1"/>
    <xf borderId="0" fillId="9" fontId="5" numFmtId="167" xfId="0" applyBorder="1" applyFill="1" applyFont="1" applyNumberFormat="1"/>
    <xf borderId="0" fillId="10" fontId="5" numFmtId="167" xfId="0" applyBorder="1" applyFill="1" applyFont="1" applyNumberFormat="1"/>
    <xf borderId="6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left"/>
    </xf>
    <xf borderId="6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6" fillId="0" fontId="5" numFmtId="2" xfId="0" applyAlignment="1" applyBorder="1" applyFont="1" applyNumberFormat="1">
      <alignment horizontal="center"/>
    </xf>
    <xf borderId="6" fillId="5" fontId="7" numFmtId="2" xfId="0" applyBorder="1" applyFont="1" applyNumberFormat="1"/>
    <xf borderId="26" fillId="0" fontId="5" numFmtId="0" xfId="0" applyBorder="1" applyFont="1"/>
    <xf borderId="27" fillId="0" fontId="7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27" fillId="0" fontId="5" numFmtId="0" xfId="0" applyBorder="1" applyFont="1"/>
    <xf borderId="27" fillId="0" fontId="5" numFmtId="2" xfId="0" applyAlignment="1" applyBorder="1" applyFont="1" applyNumberFormat="1">
      <alignment horizontal="center"/>
    </xf>
    <xf borderId="27" fillId="0" fontId="5" numFmtId="2" xfId="0" applyBorder="1" applyFont="1" applyNumberFormat="1"/>
    <xf borderId="27" fillId="0" fontId="7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76200</xdr:colOff>
      <xdr:row>0</xdr:row>
      <xdr:rowOff>38100</xdr:rowOff>
    </xdr:from>
    <xdr:to>
      <xdr:col>4</xdr:col>
      <xdr:colOff>76200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0</xdr:row>
      <xdr:rowOff>0</xdr:rowOff>
    </xdr:from>
    <xdr:to>
      <xdr:col>1</xdr:col>
      <xdr:colOff>228600</xdr:colOff>
      <xdr:row>2</xdr:row>
      <xdr:rowOff>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33425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E1" s="3"/>
      <c r="AF1" s="3"/>
      <c r="AG1" s="3"/>
      <c r="AH1" s="3"/>
      <c r="AI1" s="3"/>
    </row>
    <row r="2" ht="12.0" customHeight="1">
      <c r="A2" s="5"/>
      <c r="AC2" s="4"/>
      <c r="AD2" s="4"/>
      <c r="AE2" s="3"/>
      <c r="AF2" s="3"/>
      <c r="AG2" s="3"/>
      <c r="AH2" s="3"/>
      <c r="AI2" s="3"/>
    </row>
    <row r="3" ht="12.0" customHeight="1">
      <c r="A3" s="5"/>
      <c r="AC3" s="4"/>
      <c r="AD3" s="4"/>
      <c r="AE3" s="3"/>
      <c r="AF3" s="3"/>
      <c r="AG3" s="3"/>
      <c r="AH3" s="3"/>
      <c r="AI3" s="3"/>
    </row>
    <row r="4" ht="12.0" customHeight="1">
      <c r="A4" s="6" t="s">
        <v>0</v>
      </c>
      <c r="B4" s="7"/>
      <c r="C4" s="7"/>
      <c r="D4" s="7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 t="s">
        <v>1</v>
      </c>
      <c r="S4" s="7"/>
      <c r="T4" s="10">
        <v>400.0</v>
      </c>
      <c r="U4" s="9" t="s">
        <v>2</v>
      </c>
      <c r="V4" s="7"/>
      <c r="W4" s="11" t="str">
        <f>W5*T4</f>
        <v> R$ 40,000.00 </v>
      </c>
      <c r="X4" s="7"/>
      <c r="Y4" s="7"/>
      <c r="Z4" s="7"/>
      <c r="AA4" s="7"/>
      <c r="AB4" s="12"/>
      <c r="AC4" s="4"/>
      <c r="AD4" s="4"/>
      <c r="AE4" s="3"/>
      <c r="AF4" s="3"/>
      <c r="AG4" s="3"/>
      <c r="AH4" s="3"/>
      <c r="AI4" s="3"/>
    </row>
    <row r="5" ht="12.0" customHeight="1">
      <c r="A5" s="6" t="s">
        <v>3</v>
      </c>
      <c r="B5" s="7"/>
      <c r="C5" s="7"/>
      <c r="D5" s="7"/>
      <c r="E5" s="7"/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 t="s">
        <v>4</v>
      </c>
      <c r="V5" s="7"/>
      <c r="W5" s="14" t="str">
        <f>SUM(Y11:Y14)</f>
        <v>  100.00 </v>
      </c>
      <c r="X5" s="7"/>
      <c r="Y5" s="7"/>
      <c r="Z5" s="7"/>
      <c r="AA5" s="7"/>
      <c r="AB5" s="12"/>
      <c r="AC5" s="4"/>
      <c r="AD5" s="4"/>
      <c r="AE5" s="3"/>
      <c r="AF5" s="3"/>
      <c r="AG5" s="3"/>
      <c r="AH5" s="3"/>
      <c r="AI5" s="3"/>
    </row>
    <row r="6" ht="12.0" customHeight="1">
      <c r="A6" s="6" t="s">
        <v>5</v>
      </c>
      <c r="B6" s="7"/>
      <c r="C6" s="7"/>
      <c r="D6" s="7"/>
      <c r="E6" s="7"/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4"/>
      <c r="AD6" s="4"/>
      <c r="AE6" s="3"/>
      <c r="AF6" s="3"/>
      <c r="AG6" s="3"/>
      <c r="AH6" s="3"/>
      <c r="AI6" s="3"/>
    </row>
    <row r="7" ht="12.0" customHeight="1">
      <c r="A7" s="6" t="s">
        <v>6</v>
      </c>
      <c r="B7" s="7"/>
      <c r="C7" s="7"/>
      <c r="D7" s="7"/>
      <c r="E7" s="7"/>
      <c r="F7" s="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5" t="s">
        <v>7</v>
      </c>
      <c r="V7" s="7"/>
      <c r="W7" s="7"/>
      <c r="X7" s="16"/>
      <c r="Y7" s="7"/>
      <c r="Z7" s="7"/>
      <c r="AA7" s="7"/>
      <c r="AB7" s="7"/>
      <c r="AC7" s="4"/>
      <c r="AD7" s="4"/>
      <c r="AE7" s="3"/>
      <c r="AF7" s="3"/>
      <c r="AG7" s="3"/>
      <c r="AH7" s="3"/>
      <c r="AI7" s="3"/>
    </row>
    <row r="8" ht="12.0" customHeight="1">
      <c r="A8" s="6" t="s">
        <v>8</v>
      </c>
      <c r="B8" s="7"/>
      <c r="C8" s="7"/>
      <c r="D8" s="7"/>
      <c r="E8" s="7"/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5" t="s">
        <v>9</v>
      </c>
      <c r="V8" s="7"/>
      <c r="W8" s="7"/>
      <c r="X8" s="16"/>
      <c r="Y8" s="7"/>
      <c r="Z8" s="7"/>
      <c r="AA8" s="7"/>
      <c r="AB8" s="7"/>
      <c r="AC8" s="4"/>
      <c r="AD8" s="4"/>
      <c r="AE8" s="3"/>
      <c r="AF8" s="3"/>
      <c r="AG8" s="3"/>
      <c r="AH8" s="3"/>
      <c r="AI8" s="3"/>
    </row>
    <row r="9" ht="12.0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"/>
      <c r="AF9" s="3"/>
      <c r="AG9" s="3"/>
      <c r="AH9" s="3"/>
      <c r="AI9" s="3"/>
    </row>
    <row r="10" ht="12.0" customHeight="1">
      <c r="A10" s="17" t="s">
        <v>10</v>
      </c>
      <c r="B10" s="2"/>
      <c r="C10" s="18" t="s">
        <v>11</v>
      </c>
      <c r="D10" s="7"/>
      <c r="E10" s="7"/>
      <c r="F10" s="7"/>
      <c r="G10" s="7"/>
      <c r="H10" s="7"/>
      <c r="I10" s="7"/>
      <c r="J10" s="7"/>
      <c r="K10" s="7"/>
      <c r="L10" s="19"/>
      <c r="M10" s="20"/>
      <c r="N10" s="20"/>
      <c r="O10" s="17" t="s">
        <v>12</v>
      </c>
      <c r="P10" s="2"/>
      <c r="Q10" s="9" t="s">
        <v>13</v>
      </c>
      <c r="R10" s="7"/>
      <c r="S10" s="7"/>
      <c r="T10" s="7"/>
      <c r="U10" s="9" t="s">
        <v>14</v>
      </c>
      <c r="V10" s="7"/>
      <c r="W10" s="7"/>
      <c r="X10" s="7"/>
      <c r="Y10" s="9" t="s">
        <v>15</v>
      </c>
      <c r="Z10" s="7"/>
      <c r="AA10" s="7"/>
      <c r="AB10" s="7"/>
      <c r="AC10" s="21"/>
      <c r="AD10" s="4"/>
      <c r="AE10" s="3"/>
      <c r="AF10" s="3"/>
      <c r="AG10" s="3"/>
      <c r="AH10" s="3"/>
      <c r="AI10" s="3"/>
    </row>
    <row r="11" ht="12.0" customHeight="1">
      <c r="A11" s="5"/>
      <c r="C11" s="18" t="s">
        <v>16</v>
      </c>
      <c r="D11" s="7"/>
      <c r="E11" s="7"/>
      <c r="F11" s="7"/>
      <c r="G11" s="7"/>
      <c r="H11" s="7"/>
      <c r="I11" s="7"/>
      <c r="J11" s="7"/>
      <c r="K11" s="7"/>
      <c r="L11" s="19"/>
      <c r="M11" s="20"/>
      <c r="N11" s="20"/>
      <c r="O11" s="5"/>
      <c r="Q11" s="15" t="s">
        <v>17</v>
      </c>
      <c r="R11" s="7"/>
      <c r="S11" s="14" t="str">
        <f>'Sumário'!E55</f>
        <v>  100.00 </v>
      </c>
      <c r="T11" s="12"/>
      <c r="U11" s="22">
        <v>1.0</v>
      </c>
      <c r="V11" s="7"/>
      <c r="W11" s="7"/>
      <c r="X11" s="7"/>
      <c r="Y11" s="14" t="str">
        <f t="shared" ref="Y11:Y14" si="1">S11*U11</f>
        <v>  100.00 </v>
      </c>
      <c r="Z11" s="7"/>
      <c r="AA11" s="7"/>
      <c r="AB11" s="12"/>
      <c r="AC11" s="4"/>
      <c r="AD11" s="4"/>
      <c r="AE11" s="3"/>
      <c r="AF11" s="3"/>
      <c r="AG11" s="3"/>
      <c r="AH11" s="3"/>
      <c r="AI11" s="3"/>
    </row>
    <row r="12" ht="12.0" customHeight="1">
      <c r="A12" s="5"/>
      <c r="C12" s="18" t="s">
        <v>18</v>
      </c>
      <c r="D12" s="7"/>
      <c r="E12" s="7"/>
      <c r="F12" s="7"/>
      <c r="G12" s="7"/>
      <c r="H12" s="7"/>
      <c r="I12" s="7"/>
      <c r="J12" s="7"/>
      <c r="K12" s="7"/>
      <c r="L12" s="19"/>
      <c r="M12" s="20"/>
      <c r="N12" s="20"/>
      <c r="O12" s="5"/>
      <c r="Q12" s="15" t="s">
        <v>19</v>
      </c>
      <c r="R12" s="7"/>
      <c r="S12" s="14" t="str">
        <f>'Sumário'!E56</f>
        <v>  - </v>
      </c>
      <c r="T12" s="12"/>
      <c r="U12" s="22">
        <v>1.0</v>
      </c>
      <c r="V12" s="7"/>
      <c r="W12" s="7"/>
      <c r="X12" s="7"/>
      <c r="Y12" s="14" t="str">
        <f t="shared" si="1"/>
        <v>  - </v>
      </c>
      <c r="Z12" s="7"/>
      <c r="AA12" s="7"/>
      <c r="AB12" s="12"/>
      <c r="AC12" s="4"/>
      <c r="AD12" s="4"/>
      <c r="AE12" s="3"/>
      <c r="AF12" s="3"/>
      <c r="AG12" s="3"/>
      <c r="AH12" s="3"/>
      <c r="AI12" s="3"/>
    </row>
    <row r="13" ht="12.0" customHeight="1">
      <c r="A13" s="5"/>
      <c r="C13" s="18" t="s">
        <v>20</v>
      </c>
      <c r="D13" s="7"/>
      <c r="E13" s="7"/>
      <c r="F13" s="7"/>
      <c r="G13" s="7"/>
      <c r="H13" s="7"/>
      <c r="I13" s="7"/>
      <c r="J13" s="7"/>
      <c r="K13" s="7"/>
      <c r="L13" s="19"/>
      <c r="M13" s="20"/>
      <c r="N13" s="20"/>
      <c r="O13" s="5"/>
      <c r="Q13" s="15" t="s">
        <v>21</v>
      </c>
      <c r="R13" s="7"/>
      <c r="S13" s="14" t="str">
        <f>'Sumário'!E57</f>
        <v>  - </v>
      </c>
      <c r="T13" s="12"/>
      <c r="U13" s="22">
        <v>1.0</v>
      </c>
      <c r="V13" s="7"/>
      <c r="W13" s="7"/>
      <c r="X13" s="7"/>
      <c r="Y13" s="14" t="str">
        <f t="shared" si="1"/>
        <v>  - </v>
      </c>
      <c r="Z13" s="7"/>
      <c r="AA13" s="7"/>
      <c r="AB13" s="12"/>
      <c r="AC13" s="4"/>
      <c r="AD13" s="4"/>
      <c r="AE13" s="3"/>
      <c r="AF13" s="3"/>
      <c r="AG13" s="3"/>
      <c r="AH13" s="3"/>
      <c r="AI13" s="3"/>
    </row>
    <row r="14" ht="12.0" customHeight="1">
      <c r="A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20"/>
      <c r="N14" s="20"/>
      <c r="O14" s="5"/>
      <c r="Q14" s="15"/>
      <c r="R14" s="7"/>
      <c r="S14" s="14" t="str">
        <f>'Sumário'!E58</f>
        <v>  - </v>
      </c>
      <c r="T14" s="12"/>
      <c r="U14" s="22"/>
      <c r="V14" s="7"/>
      <c r="W14" s="7"/>
      <c r="X14" s="7"/>
      <c r="Y14" s="14" t="str">
        <f t="shared" si="1"/>
        <v>  - </v>
      </c>
      <c r="Z14" s="7"/>
      <c r="AA14" s="7"/>
      <c r="AB14" s="12"/>
      <c r="AC14" s="4"/>
      <c r="AD14" s="4"/>
      <c r="AE14" s="3"/>
      <c r="AF14" s="3"/>
      <c r="AG14" s="3"/>
      <c r="AH14" s="3"/>
      <c r="AI14" s="3"/>
    </row>
    <row r="15" ht="12.0" customHeight="1">
      <c r="A15" s="23" t="str">
        <f>HYPERLINK("http://www.fattocs.com.br/download/GuiaPlanilhaIFPUG.pdf","Veja aqui orientações para preenchimento da planilha")</f>
        <v>Veja aqui orientações para preenchimento da planilha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  <c r="AF15" s="3"/>
      <c r="AG15" s="3"/>
      <c r="AH15" s="3"/>
      <c r="AI15" s="3"/>
    </row>
    <row r="16" ht="12.0" customHeight="1">
      <c r="A16" s="4"/>
      <c r="B16" s="25"/>
      <c r="C16" s="25"/>
      <c r="D16" s="4"/>
      <c r="E16" s="4"/>
      <c r="F16" s="25"/>
      <c r="G16" s="25"/>
      <c r="H16" s="25"/>
      <c r="I16" s="25"/>
      <c r="J16" s="4"/>
      <c r="K16" s="26" t="s">
        <v>22</v>
      </c>
      <c r="L16" s="27"/>
      <c r="M16" s="27"/>
      <c r="N16" s="27"/>
      <c r="O16" s="27"/>
      <c r="P16" s="27"/>
      <c r="Q16" s="27"/>
      <c r="R16" s="27"/>
      <c r="S16" s="2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3"/>
      <c r="AF16" s="3"/>
      <c r="AG16" s="3"/>
      <c r="AH16" s="3"/>
      <c r="AI16" s="3"/>
    </row>
    <row r="17" ht="12.0" customHeight="1">
      <c r="A17" s="2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4"/>
      <c r="AD17" s="4"/>
      <c r="AE17" s="3"/>
      <c r="AF17" s="3"/>
      <c r="AG17" s="3"/>
      <c r="AH17" s="3"/>
      <c r="AI17" s="3"/>
    </row>
    <row r="18" ht="12.0" customHeight="1">
      <c r="A18" s="5"/>
      <c r="AC18" s="4"/>
      <c r="AD18" s="4"/>
      <c r="AE18" s="3"/>
      <c r="AF18" s="3"/>
      <c r="AG18" s="3"/>
      <c r="AH18" s="3"/>
      <c r="AI18" s="3"/>
    </row>
    <row r="19" ht="12.0" customHeight="1">
      <c r="A19" s="5"/>
      <c r="AC19" s="4"/>
      <c r="AD19" s="4"/>
      <c r="AE19" s="3"/>
      <c r="AF19" s="3"/>
      <c r="AG19" s="3"/>
      <c r="AH19" s="3"/>
      <c r="AI19" s="3"/>
    </row>
    <row r="20" ht="12.0" customHeight="1">
      <c r="A20" s="5"/>
      <c r="AC20" s="4"/>
      <c r="AD20" s="4"/>
      <c r="AE20" s="3"/>
      <c r="AF20" s="3"/>
      <c r="AG20" s="3"/>
      <c r="AH20" s="3"/>
      <c r="AI20" s="3"/>
    </row>
    <row r="21" ht="12.0" customHeight="1">
      <c r="A21" s="5"/>
      <c r="AC21" s="4"/>
      <c r="AD21" s="4"/>
      <c r="AE21" s="3"/>
      <c r="AF21" s="3"/>
      <c r="AG21" s="3"/>
      <c r="AH21" s="3"/>
      <c r="AI21" s="3"/>
    </row>
    <row r="22" ht="12.0" customHeight="1">
      <c r="A22" s="5"/>
      <c r="AC22" s="4"/>
      <c r="AD22" s="4"/>
      <c r="AE22" s="3"/>
      <c r="AF22" s="3"/>
      <c r="AG22" s="3"/>
      <c r="AH22" s="3"/>
      <c r="AI22" s="3"/>
    </row>
    <row r="23" ht="12.0" customHeight="1">
      <c r="A23" s="5"/>
      <c r="AC23" s="4"/>
      <c r="AD23" s="4"/>
      <c r="AE23" s="3"/>
      <c r="AF23" s="3"/>
      <c r="AG23" s="3"/>
      <c r="AH23" s="3"/>
      <c r="AI23" s="3"/>
    </row>
    <row r="24" ht="12.0" customHeight="1">
      <c r="A24" s="5"/>
      <c r="AC24" s="4"/>
      <c r="AD24" s="4"/>
      <c r="AE24" s="3"/>
      <c r="AF24" s="3"/>
      <c r="AG24" s="3"/>
      <c r="AH24" s="3"/>
      <c r="AI24" s="3"/>
    </row>
    <row r="25" ht="12.0" customHeight="1">
      <c r="A25" s="5"/>
      <c r="AC25" s="4"/>
      <c r="AD25" s="4"/>
      <c r="AE25" s="3"/>
      <c r="AF25" s="3"/>
      <c r="AG25" s="3"/>
      <c r="AH25" s="3"/>
      <c r="AI25" s="3"/>
    </row>
    <row r="26" ht="12.0" customHeight="1">
      <c r="A26" s="5"/>
      <c r="AC26" s="4"/>
      <c r="AD26" s="4"/>
      <c r="AE26" s="3"/>
      <c r="AF26" s="3"/>
      <c r="AG26" s="3"/>
      <c r="AH26" s="3"/>
      <c r="AI26" s="3"/>
    </row>
    <row r="27" ht="12.0" customHeight="1">
      <c r="A27" s="5"/>
      <c r="AC27" s="4"/>
      <c r="AD27" s="4"/>
      <c r="AE27" s="3"/>
      <c r="AF27" s="3"/>
      <c r="AG27" s="3"/>
      <c r="AH27" s="3"/>
      <c r="AI27" s="3"/>
    </row>
    <row r="28" ht="12.0" customHeight="1">
      <c r="A28" s="5"/>
      <c r="AC28" s="4"/>
      <c r="AD28" s="4"/>
      <c r="AE28" s="3"/>
      <c r="AF28" s="3"/>
      <c r="AG28" s="3"/>
      <c r="AH28" s="3"/>
      <c r="AI28" s="3"/>
    </row>
    <row r="29" ht="12.0" customHeight="1">
      <c r="A29" s="5"/>
      <c r="AC29" s="4"/>
      <c r="AD29" s="4"/>
      <c r="AE29" s="3"/>
      <c r="AF29" s="3"/>
      <c r="AG29" s="3"/>
      <c r="AH29" s="3"/>
      <c r="AI29" s="3"/>
    </row>
    <row r="30" ht="12.0" customHeight="1">
      <c r="A30" s="5"/>
      <c r="AC30" s="4"/>
      <c r="AD30" s="4"/>
      <c r="AE30" s="3"/>
      <c r="AF30" s="3"/>
      <c r="AG30" s="3"/>
      <c r="AH30" s="3"/>
      <c r="AI30" s="3"/>
    </row>
    <row r="31" ht="12.0" customHeight="1">
      <c r="A31" s="5"/>
      <c r="AC31" s="4"/>
      <c r="AD31" s="4"/>
      <c r="AE31" s="3"/>
      <c r="AF31" s="3"/>
      <c r="AG31" s="3"/>
      <c r="AH31" s="3"/>
      <c r="AI31" s="3"/>
    </row>
    <row r="32" ht="12.0" customHeight="1">
      <c r="A32" s="5"/>
      <c r="AC32" s="4"/>
      <c r="AD32" s="4"/>
      <c r="AE32" s="3"/>
      <c r="AF32" s="3"/>
      <c r="AG32" s="3"/>
      <c r="AH32" s="3"/>
      <c r="AI32" s="3"/>
    </row>
    <row r="33" ht="12.0" customHeight="1">
      <c r="A33" s="5"/>
      <c r="AC33" s="4"/>
      <c r="AD33" s="4"/>
      <c r="AE33" s="3"/>
      <c r="AF33" s="3"/>
      <c r="AG33" s="3"/>
      <c r="AH33" s="3"/>
      <c r="AI33" s="3"/>
    </row>
    <row r="34" ht="12.0" customHeight="1">
      <c r="A34" s="5"/>
      <c r="AC34" s="4"/>
      <c r="AD34" s="4"/>
      <c r="AE34" s="3"/>
      <c r="AF34" s="3"/>
      <c r="AG34" s="3"/>
      <c r="AH34" s="3"/>
      <c r="AI34" s="3"/>
    </row>
    <row r="35" ht="12.0" customHeight="1">
      <c r="A35" s="5"/>
      <c r="AC35" s="4"/>
      <c r="AD35" s="4"/>
      <c r="AE35" s="3"/>
      <c r="AF35" s="3"/>
      <c r="AG35" s="3"/>
      <c r="AH35" s="3"/>
      <c r="AI35" s="3"/>
    </row>
    <row r="36" ht="12.0" customHeight="1">
      <c r="A36" s="5"/>
      <c r="AC36" s="4"/>
      <c r="AD36" s="4"/>
      <c r="AE36" s="3"/>
      <c r="AF36" s="3"/>
      <c r="AG36" s="3"/>
      <c r="AH36" s="3"/>
      <c r="AI36" s="3"/>
    </row>
    <row r="37" ht="12.0" customHeight="1">
      <c r="A37" s="5"/>
      <c r="AC37" s="4"/>
      <c r="AD37" s="4"/>
      <c r="AE37" s="3"/>
      <c r="AF37" s="3"/>
      <c r="AG37" s="3"/>
      <c r="AH37" s="3"/>
      <c r="AI37" s="3"/>
    </row>
    <row r="38" ht="12.0" customHeight="1">
      <c r="A38" s="5"/>
      <c r="AC38" s="4"/>
      <c r="AD38" s="4"/>
      <c r="AE38" s="3"/>
      <c r="AF38" s="3"/>
      <c r="AG38" s="3"/>
      <c r="AH38" s="3"/>
      <c r="AI38" s="3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"/>
      <c r="AF39" s="3"/>
      <c r="AG39" s="3"/>
      <c r="AH39" s="3"/>
      <c r="AI39" s="3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26" t="s">
        <v>23</v>
      </c>
      <c r="L40" s="27"/>
      <c r="M40" s="27"/>
      <c r="N40" s="27"/>
      <c r="O40" s="27"/>
      <c r="P40" s="27"/>
      <c r="Q40" s="27"/>
      <c r="R40" s="27"/>
      <c r="S40" s="27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"/>
      <c r="AF40" s="3"/>
      <c r="AG40" s="3"/>
      <c r="AH40" s="3"/>
      <c r="AI40" s="3"/>
    </row>
    <row r="41" ht="12.0" customHeight="1">
      <c r="A41" s="2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4"/>
      <c r="AD41" s="4"/>
      <c r="AE41" s="3"/>
      <c r="AF41" s="3"/>
      <c r="AG41" s="3"/>
      <c r="AH41" s="3"/>
      <c r="AI41" s="3"/>
    </row>
    <row r="42" ht="12.0" customHeight="1">
      <c r="A42" s="5"/>
      <c r="AC42" s="4"/>
      <c r="AD42" s="4"/>
      <c r="AE42" s="3"/>
      <c r="AF42" s="3"/>
      <c r="AG42" s="3"/>
      <c r="AH42" s="3"/>
      <c r="AI42" s="3"/>
    </row>
    <row r="43" ht="12.0" customHeight="1">
      <c r="A43" s="5"/>
      <c r="AC43" s="4"/>
      <c r="AD43" s="4"/>
      <c r="AE43" s="3"/>
      <c r="AF43" s="3"/>
      <c r="AG43" s="3"/>
      <c r="AH43" s="3"/>
      <c r="AI43" s="3"/>
    </row>
    <row r="44" ht="12.0" customHeight="1">
      <c r="A44" s="5"/>
      <c r="AC44" s="4"/>
      <c r="AD44" s="4"/>
      <c r="AE44" s="3"/>
      <c r="AF44" s="3"/>
      <c r="AG44" s="3"/>
      <c r="AH44" s="3"/>
      <c r="AI44" s="3"/>
    </row>
    <row r="45" ht="12.0" customHeight="1">
      <c r="A45" s="5"/>
      <c r="AC45" s="4"/>
      <c r="AD45" s="4"/>
      <c r="AE45" s="3"/>
      <c r="AF45" s="3"/>
      <c r="AG45" s="3"/>
      <c r="AH45" s="3"/>
      <c r="AI45" s="3"/>
    </row>
    <row r="46" ht="12.0" customHeight="1">
      <c r="A46" s="5"/>
      <c r="AC46" s="4"/>
      <c r="AD46" s="4"/>
      <c r="AE46" s="3"/>
      <c r="AF46" s="3"/>
      <c r="AG46" s="3"/>
      <c r="AH46" s="3"/>
      <c r="AI46" s="3"/>
    </row>
    <row r="47" ht="12.0" customHeight="1">
      <c r="A47" s="5"/>
      <c r="AC47" s="4"/>
      <c r="AD47" s="4"/>
      <c r="AE47" s="3"/>
      <c r="AF47" s="3"/>
      <c r="AG47" s="3"/>
      <c r="AH47" s="3"/>
      <c r="AI47" s="3"/>
    </row>
    <row r="48" ht="12.0" customHeight="1">
      <c r="A48" s="5"/>
      <c r="AC48" s="4"/>
      <c r="AD48" s="4"/>
      <c r="AE48" s="3"/>
      <c r="AF48" s="3"/>
      <c r="AG48" s="3"/>
      <c r="AH48" s="3"/>
      <c r="AI48" s="3"/>
    </row>
    <row r="49" ht="12.0" customHeight="1">
      <c r="A49" s="5"/>
      <c r="AC49" s="4"/>
      <c r="AD49" s="4"/>
      <c r="AE49" s="3"/>
      <c r="AF49" s="3"/>
      <c r="AG49" s="3"/>
      <c r="AH49" s="3"/>
      <c r="AI49" s="3"/>
    </row>
    <row r="50" ht="12.0" customHeight="1">
      <c r="A50" s="5"/>
      <c r="AC50" s="4"/>
      <c r="AD50" s="4"/>
      <c r="AE50" s="3"/>
      <c r="AF50" s="3"/>
      <c r="AG50" s="3"/>
      <c r="AH50" s="3"/>
      <c r="AI50" s="3"/>
    </row>
    <row r="51" ht="12.0" customHeight="1">
      <c r="A51" s="5"/>
      <c r="AC51" s="4"/>
      <c r="AD51" s="4"/>
      <c r="AE51" s="3"/>
      <c r="AF51" s="3"/>
      <c r="AG51" s="3"/>
      <c r="AH51" s="3"/>
      <c r="AI51" s="3"/>
    </row>
    <row r="52" ht="12.0" customHeight="1">
      <c r="A52" s="5"/>
      <c r="AC52" s="4"/>
      <c r="AD52" s="4"/>
      <c r="AE52" s="3"/>
      <c r="AF52" s="3"/>
      <c r="AG52" s="3"/>
      <c r="AH52" s="3"/>
      <c r="AI52" s="3"/>
    </row>
    <row r="53" ht="12.0" customHeight="1">
      <c r="A53" s="5"/>
      <c r="AC53" s="4"/>
      <c r="AD53" s="4"/>
      <c r="AE53" s="3"/>
      <c r="AF53" s="3"/>
      <c r="AG53" s="3"/>
      <c r="AH53" s="3"/>
      <c r="AI53" s="3"/>
    </row>
    <row r="54" ht="12.0" customHeight="1">
      <c r="A54" s="5"/>
      <c r="AC54" s="4"/>
      <c r="AD54" s="4"/>
      <c r="AE54" s="3"/>
      <c r="AF54" s="3"/>
      <c r="AG54" s="3"/>
      <c r="AH54" s="3"/>
      <c r="AI54" s="3"/>
    </row>
    <row r="55" ht="12.0" customHeight="1">
      <c r="A55" s="5"/>
      <c r="AC55" s="4"/>
      <c r="AD55" s="4"/>
      <c r="AE55" s="3"/>
      <c r="AF55" s="3"/>
      <c r="AG55" s="3"/>
      <c r="AH55" s="3"/>
      <c r="AI55" s="3"/>
    </row>
    <row r="56" ht="12.0" customHeight="1">
      <c r="A56" s="5"/>
      <c r="AC56" s="4"/>
      <c r="AD56" s="4"/>
      <c r="AE56" s="3"/>
      <c r="AF56" s="3"/>
      <c r="AG56" s="3"/>
      <c r="AH56" s="3"/>
      <c r="AI56" s="3"/>
    </row>
    <row r="57" ht="12.0" customHeight="1">
      <c r="A57" s="5"/>
      <c r="AC57" s="4"/>
      <c r="AD57" s="4"/>
      <c r="AE57" s="3"/>
      <c r="AF57" s="3"/>
      <c r="AG57" s="3"/>
      <c r="AH57" s="3"/>
      <c r="AI57" s="3"/>
    </row>
    <row r="58" ht="12.0" customHeight="1">
      <c r="A58" s="5"/>
      <c r="AC58" s="4"/>
      <c r="AD58" s="4"/>
      <c r="AE58" s="3"/>
      <c r="AF58" s="3"/>
      <c r="AG58" s="3"/>
      <c r="AH58" s="3"/>
      <c r="AI58" s="3"/>
    </row>
    <row r="59" ht="12.0" customHeight="1">
      <c r="A59" s="5"/>
      <c r="AC59" s="4"/>
      <c r="AD59" s="4"/>
      <c r="AE59" s="3"/>
      <c r="AF59" s="3"/>
      <c r="AG59" s="3"/>
      <c r="AH59" s="3"/>
      <c r="AI59" s="3"/>
    </row>
    <row r="60" ht="12.0" customHeight="1">
      <c r="A60" s="5"/>
      <c r="AC60" s="4"/>
      <c r="AD60" s="4"/>
      <c r="AE60" s="3"/>
      <c r="AF60" s="3"/>
      <c r="AG60" s="3"/>
      <c r="AH60" s="3"/>
      <c r="AI60" s="3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3"/>
      <c r="AF61" s="3"/>
      <c r="AG61" s="3"/>
      <c r="AH61" s="3"/>
      <c r="AI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49">
    <mergeCell ref="A4:E4"/>
    <mergeCell ref="R4:S4"/>
    <mergeCell ref="W4:AB4"/>
    <mergeCell ref="W5:AB5"/>
    <mergeCell ref="U4:V4"/>
    <mergeCell ref="U5:V5"/>
    <mergeCell ref="F4:Q4"/>
    <mergeCell ref="A1:AB3"/>
    <mergeCell ref="S13:T13"/>
    <mergeCell ref="C13:K13"/>
    <mergeCell ref="Q13:R13"/>
    <mergeCell ref="Y13:AB13"/>
    <mergeCell ref="A17:AB38"/>
    <mergeCell ref="K40:S40"/>
    <mergeCell ref="A41:AB60"/>
    <mergeCell ref="U13:X13"/>
    <mergeCell ref="F7:T7"/>
    <mergeCell ref="U8:W8"/>
    <mergeCell ref="X8:AB8"/>
    <mergeCell ref="F6:AB6"/>
    <mergeCell ref="U7:W7"/>
    <mergeCell ref="X7:AB7"/>
    <mergeCell ref="F8:T8"/>
    <mergeCell ref="U11:X11"/>
    <mergeCell ref="U10:X10"/>
    <mergeCell ref="Y11:AB11"/>
    <mergeCell ref="Y10:AB10"/>
    <mergeCell ref="Y12:AB12"/>
    <mergeCell ref="U14:X14"/>
    <mergeCell ref="Y14:AB14"/>
    <mergeCell ref="U12:X12"/>
    <mergeCell ref="Q10:T10"/>
    <mergeCell ref="O10:P14"/>
    <mergeCell ref="S14:T14"/>
    <mergeCell ref="Q12:R12"/>
    <mergeCell ref="Q14:R14"/>
    <mergeCell ref="Q11:R11"/>
    <mergeCell ref="S11:T11"/>
    <mergeCell ref="S12:T12"/>
    <mergeCell ref="A7:E7"/>
    <mergeCell ref="A8:E8"/>
    <mergeCell ref="A6:E6"/>
    <mergeCell ref="A5:E5"/>
    <mergeCell ref="C11:K11"/>
    <mergeCell ref="C10:K10"/>
    <mergeCell ref="A10:B14"/>
    <mergeCell ref="F5:T5"/>
    <mergeCell ref="C12:K12"/>
    <mergeCell ref="K16:S16"/>
  </mergeCells>
  <hyperlinks>
    <hyperlink r:id="rId2" ref="A1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2" width="5.71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  <col customWidth="1" min="21" max="26" width="17.14"/>
  </cols>
  <sheetData>
    <row r="1" ht="15.0" customHeight="1">
      <c r="A1" s="29" t="s">
        <v>24</v>
      </c>
      <c r="P1" s="30"/>
      <c r="Q1" s="30"/>
      <c r="R1" s="30"/>
      <c r="S1" s="30"/>
      <c r="T1" s="30"/>
      <c r="U1" s="3"/>
      <c r="V1" s="3"/>
      <c r="W1" s="3"/>
      <c r="X1" s="3"/>
      <c r="Y1" s="3"/>
      <c r="Z1" s="3"/>
    </row>
    <row r="2" ht="15.0" customHeight="1">
      <c r="A2" s="31"/>
      <c r="P2" s="30"/>
      <c r="Q2" s="30"/>
      <c r="R2" s="30"/>
      <c r="S2" s="30"/>
      <c r="T2" s="30"/>
      <c r="U2" s="3"/>
      <c r="V2" s="3"/>
      <c r="W2" s="3"/>
      <c r="X2" s="3"/>
      <c r="Y2" s="3"/>
      <c r="Z2" s="3"/>
    </row>
    <row r="3" ht="15.0" customHeight="1">
      <c r="A3" s="31"/>
      <c r="P3" s="30"/>
      <c r="Q3" s="30"/>
      <c r="R3" s="30"/>
      <c r="S3" s="30"/>
      <c r="T3" s="30"/>
      <c r="U3" s="3"/>
      <c r="V3" s="3"/>
      <c r="W3" s="3"/>
      <c r="X3" s="3"/>
      <c r="Y3" s="3"/>
      <c r="Z3" s="3"/>
    </row>
    <row r="4" ht="15.0" customHeight="1">
      <c r="A4" s="32" t="str">
        <f>Contagem!A5&amp;" : "&amp;Contagem!F5</f>
        <v>Aplicação : </v>
      </c>
      <c r="B4" s="7"/>
      <c r="C4" s="7"/>
      <c r="D4" s="7"/>
      <c r="E4" s="7"/>
      <c r="F4" s="12"/>
      <c r="G4" s="33" t="str">
        <f>Contagem!A6&amp;" : "&amp;Contagem!F6</f>
        <v>Projeto : 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2"/>
      <c r="U4" s="3"/>
      <c r="V4" s="3"/>
      <c r="W4" s="3"/>
      <c r="X4" s="3"/>
      <c r="Y4" s="3"/>
      <c r="Z4" s="3"/>
    </row>
    <row r="5" ht="15.0" customHeight="1">
      <c r="A5" s="34" t="str">
        <f>Contagem!A7&amp;" : "&amp;Contagem!F7</f>
        <v>Responsável : </v>
      </c>
      <c r="B5" s="7"/>
      <c r="C5" s="7"/>
      <c r="D5" s="7"/>
      <c r="E5" s="7"/>
      <c r="F5" s="12"/>
      <c r="G5" s="33" t="str">
        <f>Contagem!A8&amp;" : "&amp;Contagem!F8</f>
        <v>Revisor : 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2"/>
      <c r="U5" s="3"/>
      <c r="V5" s="3"/>
      <c r="W5" s="3"/>
      <c r="X5" s="3"/>
      <c r="Y5" s="3"/>
      <c r="Z5" s="3"/>
    </row>
    <row r="6" ht="15.0" customHeight="1">
      <c r="A6" s="34" t="str">
        <f>Contagem!A4&amp;" : "&amp;Contagem!F4</f>
        <v>Empresa : </v>
      </c>
      <c r="B6" s="7"/>
      <c r="C6" s="7"/>
      <c r="D6" s="7"/>
      <c r="E6" s="12"/>
      <c r="F6" s="33" t="str">
        <f>Contagem!R4&amp;" = "&amp;VALUE(Contagem!T4)</f>
        <v>R$/PF = 400</v>
      </c>
      <c r="G6" s="12"/>
      <c r="H6" s="35" t="str">
        <f>" Custo= "&amp;DOLLAR(Contagem!W4)</f>
        <v> Custo= $40,000.00</v>
      </c>
      <c r="I6" s="36"/>
      <c r="J6" s="36"/>
      <c r="K6" s="36"/>
      <c r="L6" s="36"/>
      <c r="M6" s="37"/>
      <c r="N6" s="38" t="str">
        <f>"PF  = "&amp;VALUE(Contagem!W5)</f>
        <v>PF  = 100</v>
      </c>
      <c r="O6" s="37"/>
      <c r="P6" s="39"/>
      <c r="Q6" s="39"/>
      <c r="R6" s="39"/>
      <c r="S6" s="39"/>
      <c r="T6" s="40"/>
      <c r="U6" s="3"/>
      <c r="V6" s="3"/>
      <c r="W6" s="3"/>
      <c r="X6" s="3"/>
      <c r="Y6" s="3"/>
      <c r="Z6" s="3"/>
    </row>
    <row r="7" ht="15.0" customHeight="1">
      <c r="A7" s="41" t="s">
        <v>25</v>
      </c>
      <c r="B7" s="7"/>
      <c r="C7" s="7"/>
      <c r="D7" s="7"/>
      <c r="E7" s="7"/>
      <c r="F7" s="12"/>
      <c r="G7" s="42" t="s">
        <v>26</v>
      </c>
      <c r="H7" s="43" t="s">
        <v>27</v>
      </c>
      <c r="I7" s="44" t="s">
        <v>28</v>
      </c>
      <c r="J7" s="44" t="s">
        <v>29</v>
      </c>
      <c r="K7" s="44" t="s">
        <v>30</v>
      </c>
      <c r="L7" s="44" t="s">
        <v>31</v>
      </c>
      <c r="M7" s="44" t="s">
        <v>32</v>
      </c>
      <c r="N7" s="44" t="s">
        <v>4</v>
      </c>
      <c r="O7" s="45" t="s">
        <v>15</v>
      </c>
      <c r="P7" s="46" t="s">
        <v>33</v>
      </c>
      <c r="Q7" s="47"/>
      <c r="R7" s="47"/>
      <c r="S7" s="47"/>
      <c r="T7" s="48"/>
      <c r="U7" s="3"/>
      <c r="V7" s="3"/>
      <c r="W7" s="3"/>
      <c r="X7" s="3"/>
      <c r="Y7" s="3"/>
      <c r="Z7" s="3"/>
    </row>
    <row r="8" ht="18.0" customHeight="1">
      <c r="A8" s="49" t="s">
        <v>34</v>
      </c>
      <c r="B8" s="7"/>
      <c r="C8" s="7"/>
      <c r="D8" s="7"/>
      <c r="E8" s="7"/>
      <c r="F8" s="7"/>
      <c r="G8" s="50" t="s">
        <v>35</v>
      </c>
      <c r="H8" s="51" t="s">
        <v>36</v>
      </c>
      <c r="I8" s="52">
        <v>7.0</v>
      </c>
      <c r="J8" s="52">
        <v>1.0</v>
      </c>
      <c r="K8" s="53" t="str">
        <f t="shared" ref="K8:K9" si="1">CONCATENATE(G8,L8)</f>
        <v>ALIL</v>
      </c>
      <c r="L8" s="54" t="str">
        <f t="shared" ref="L8:L9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5" t="str">
        <f t="shared" ref="M8:M9" si="3">IF(L8="L","Baixa",IF(L8="A","Média",IF(L8="","","Alta")))</f>
        <v>Baixa</v>
      </c>
      <c r="N8" s="56" t="str">
        <f t="shared" ref="N8:N9" si="4">IF(ISBLANK(G8),"",IF(G8="ALI",IF(L8="L",7,IF(L8="A",10,15)),IF(G8="AIE",IF(L8="L",5,IF(L8="A",7,10)),IF(G8="SE",IF(L8="L",4,IF(L8="A",5,7)),IF(OR(G8="EE",G8="CE"),IF(L8="L",3,IF(L8="A",4,6)))))))</f>
        <v>7</v>
      </c>
      <c r="O8" s="57" t="str">
        <f>IF(H8="I",N8*Contagem!$U$11,IF(H8="E",N8*Contagem!$U$13,IF(H8="A",N8*Contagem!$U$12,IF(H8="T",N8*Contagem!$U$14,""))))</f>
        <v>7.00</v>
      </c>
      <c r="P8" s="58"/>
      <c r="Q8" s="59"/>
      <c r="R8" s="59"/>
      <c r="S8" s="59"/>
      <c r="T8" s="59"/>
      <c r="U8" s="3"/>
      <c r="V8" s="3"/>
      <c r="W8" s="3"/>
      <c r="X8" s="3"/>
      <c r="Y8" s="3"/>
      <c r="Z8" s="3"/>
    </row>
    <row r="9" ht="16.5" customHeight="1">
      <c r="A9" s="60" t="s">
        <v>37</v>
      </c>
      <c r="B9" s="27"/>
      <c r="C9" s="27"/>
      <c r="D9" s="27"/>
      <c r="E9" s="27"/>
      <c r="F9" s="27"/>
      <c r="G9" s="61" t="s">
        <v>38</v>
      </c>
      <c r="H9" s="51" t="s">
        <v>36</v>
      </c>
      <c r="I9" s="62">
        <v>2.0</v>
      </c>
      <c r="J9" s="62">
        <v>1.0</v>
      </c>
      <c r="K9" s="63" t="str">
        <f t="shared" si="1"/>
        <v>SEL</v>
      </c>
      <c r="L9" s="64" t="str">
        <f t="shared" si="2"/>
        <v>L</v>
      </c>
      <c r="M9" s="65" t="str">
        <f t="shared" si="3"/>
        <v>Baixa</v>
      </c>
      <c r="N9" s="66" t="str">
        <f t="shared" si="4"/>
        <v>4</v>
      </c>
      <c r="O9" s="67" t="str">
        <f>IF(H9="I",N9*Contagem!$U$11,IF(H9="E",N9*Contagem!$U$13,IF(H9="A",N9*Contagem!$U$12,IF(H9="T",N9*Contagem!$U$14,""))))</f>
        <v>4.00</v>
      </c>
      <c r="P9" s="58"/>
      <c r="Q9" s="59"/>
      <c r="R9" s="59"/>
      <c r="S9" s="59"/>
      <c r="T9" s="59"/>
      <c r="U9" s="3"/>
      <c r="V9" s="3"/>
      <c r="W9" s="3"/>
      <c r="X9" s="3"/>
      <c r="Y9" s="3"/>
      <c r="Z9" s="3"/>
    </row>
    <row r="10" ht="18.0" customHeight="1">
      <c r="A10" s="60"/>
      <c r="B10" s="27"/>
      <c r="C10" s="27"/>
      <c r="D10" s="27"/>
      <c r="E10" s="27"/>
      <c r="F10" s="27"/>
      <c r="G10" s="61"/>
      <c r="H10" s="51"/>
      <c r="I10" s="68"/>
      <c r="J10" s="68"/>
      <c r="K10" s="63"/>
      <c r="L10" s="64"/>
      <c r="M10" s="65"/>
      <c r="N10" s="66"/>
      <c r="O10" s="67"/>
      <c r="P10" s="58"/>
      <c r="Q10" s="59"/>
      <c r="R10" s="59"/>
      <c r="S10" s="59"/>
      <c r="T10" s="59"/>
      <c r="U10" s="3"/>
      <c r="V10" s="3"/>
      <c r="W10" s="3"/>
      <c r="X10" s="3"/>
      <c r="Y10" s="3"/>
      <c r="Z10" s="3"/>
    </row>
    <row r="11" ht="18.0" customHeight="1">
      <c r="A11" s="69" t="s">
        <v>39</v>
      </c>
      <c r="B11" s="27"/>
      <c r="C11" s="27"/>
      <c r="D11" s="27"/>
      <c r="E11" s="27"/>
      <c r="F11" s="27"/>
      <c r="G11" s="61" t="s">
        <v>35</v>
      </c>
      <c r="H11" s="51" t="s">
        <v>36</v>
      </c>
      <c r="I11" s="62">
        <v>9.0</v>
      </c>
      <c r="J11" s="68">
        <v>3.0</v>
      </c>
      <c r="K11" s="63" t="str">
        <f t="shared" ref="K11:K18" si="5">CONCATENATE(G11,L11)</f>
        <v>ALIL</v>
      </c>
      <c r="L11" s="64" t="str">
        <f t="shared" ref="L11:L18" si="6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65" t="str">
        <f t="shared" ref="M11:M18" si="7">IF(L11="L","Baixa",IF(L11="A","Média",IF(L11="","","Alta")))</f>
        <v>Baixa</v>
      </c>
      <c r="N11" s="66" t="str">
        <f t="shared" ref="N11:N18" si="8">IF(ISBLANK(G11),"",IF(G11="ALI",IF(L11="L",7,IF(L11="A",10,15)),IF(G11="AIE",IF(L11="L",5,IF(L11="A",7,10)),IF(G11="SE",IF(L11="L",4,IF(L11="A",5,7)),IF(OR(G11="EE",G11="CE"),IF(L11="L",3,IF(L11="A",4,6)))))))</f>
        <v>7</v>
      </c>
      <c r="O11" s="67" t="str">
        <f>IF(H11="I",N11*Contagem!$U$11,IF(H11="E",N11*Contagem!$U$13,IF(H11="A",N11*Contagem!$U$12,IF(H11="T",N11*Contagem!$U$14,""))))</f>
        <v>7.00</v>
      </c>
      <c r="P11" s="58"/>
      <c r="Q11" s="59"/>
      <c r="R11" s="59"/>
      <c r="S11" s="59"/>
      <c r="T11" s="59"/>
      <c r="U11" s="3"/>
      <c r="V11" s="3"/>
      <c r="W11" s="3"/>
      <c r="X11" s="3"/>
      <c r="Y11" s="3"/>
      <c r="Z11" s="3"/>
    </row>
    <row r="12" ht="18.0" customHeight="1">
      <c r="A12" s="60" t="s">
        <v>40</v>
      </c>
      <c r="B12" s="27"/>
      <c r="C12" s="27"/>
      <c r="D12" s="27"/>
      <c r="E12" s="27"/>
      <c r="F12" s="27"/>
      <c r="G12" s="61" t="s">
        <v>41</v>
      </c>
      <c r="H12" s="51" t="s">
        <v>36</v>
      </c>
      <c r="I12" s="62">
        <v>9.0</v>
      </c>
      <c r="J12" s="68">
        <v>3.0</v>
      </c>
      <c r="K12" s="63" t="str">
        <f t="shared" si="5"/>
        <v>EEH</v>
      </c>
      <c r="L12" s="64" t="str">
        <f t="shared" si="6"/>
        <v>H</v>
      </c>
      <c r="M12" s="65" t="str">
        <f t="shared" si="7"/>
        <v>Alta</v>
      </c>
      <c r="N12" s="66" t="str">
        <f t="shared" si="8"/>
        <v>6</v>
      </c>
      <c r="O12" s="67" t="str">
        <f>IF(H12="I",N12*Contagem!$U$11,IF(H12="E",N12*Contagem!$U$13,IF(H12="A",N12*Contagem!$U$12,IF(H12="T",N12*Contagem!$U$14,""))))</f>
        <v>6.00</v>
      </c>
      <c r="P12" s="58"/>
      <c r="Q12" s="59"/>
      <c r="R12" s="59"/>
      <c r="S12" s="59"/>
      <c r="T12" s="59"/>
      <c r="U12" s="3"/>
      <c r="V12" s="3"/>
      <c r="W12" s="3"/>
      <c r="X12" s="3"/>
      <c r="Y12" s="3"/>
      <c r="Z12" s="3"/>
    </row>
    <row r="13" ht="18.0" customHeight="1">
      <c r="A13" s="60" t="s">
        <v>42</v>
      </c>
      <c r="B13" s="27"/>
      <c r="C13" s="27"/>
      <c r="D13" s="27"/>
      <c r="E13" s="27"/>
      <c r="F13" s="27"/>
      <c r="G13" s="61" t="s">
        <v>41</v>
      </c>
      <c r="H13" s="51" t="s">
        <v>36</v>
      </c>
      <c r="I13" s="62">
        <v>9.0</v>
      </c>
      <c r="J13" s="68">
        <v>3.0</v>
      </c>
      <c r="K13" s="63" t="str">
        <f t="shared" si="5"/>
        <v>EEH</v>
      </c>
      <c r="L13" s="64" t="str">
        <f t="shared" si="6"/>
        <v>H</v>
      </c>
      <c r="M13" s="65" t="str">
        <f t="shared" si="7"/>
        <v>Alta</v>
      </c>
      <c r="N13" s="66" t="str">
        <f t="shared" si="8"/>
        <v>6</v>
      </c>
      <c r="O13" s="67" t="str">
        <f>IF(H13="I",N13*Contagem!$U$11,IF(H13="E",N13*Contagem!$U$13,IF(H13="A",N13*Contagem!$U$12,IF(H13="T",N13*Contagem!$U$14,""))))</f>
        <v>6.00</v>
      </c>
      <c r="P13" s="58"/>
      <c r="Q13" s="59"/>
      <c r="R13" s="59"/>
      <c r="S13" s="59"/>
      <c r="T13" s="59"/>
      <c r="U13" s="3"/>
      <c r="V13" s="3"/>
      <c r="W13" s="3"/>
      <c r="X13" s="3"/>
      <c r="Y13" s="3"/>
      <c r="Z13" s="3"/>
    </row>
    <row r="14" ht="18.0" customHeight="1">
      <c r="A14" s="60" t="s">
        <v>43</v>
      </c>
      <c r="B14" s="27"/>
      <c r="C14" s="27"/>
      <c r="D14" s="27"/>
      <c r="E14" s="27"/>
      <c r="F14" s="27"/>
      <c r="G14" s="61" t="s">
        <v>41</v>
      </c>
      <c r="H14" s="51" t="s">
        <v>36</v>
      </c>
      <c r="I14" s="68">
        <v>3.0</v>
      </c>
      <c r="J14" s="68">
        <v>3.0</v>
      </c>
      <c r="K14" s="63" t="str">
        <f t="shared" si="5"/>
        <v>EEA</v>
      </c>
      <c r="L14" s="64" t="str">
        <f t="shared" si="6"/>
        <v>A</v>
      </c>
      <c r="M14" s="65" t="str">
        <f t="shared" si="7"/>
        <v>Média</v>
      </c>
      <c r="N14" s="66" t="str">
        <f t="shared" si="8"/>
        <v>4</v>
      </c>
      <c r="O14" s="67" t="str">
        <f>IF(H14="I",N14*Contagem!$U$11,IF(H14="E",N14*Contagem!$U$13,IF(H14="A",N14*Contagem!$U$12,IF(H14="T",N14*Contagem!$U$14,""))))</f>
        <v>4.00</v>
      </c>
      <c r="P14" s="58"/>
      <c r="Q14" s="59"/>
      <c r="R14" s="59"/>
      <c r="S14" s="59"/>
      <c r="T14" s="59"/>
      <c r="U14" s="3"/>
      <c r="V14" s="3"/>
      <c r="W14" s="3"/>
      <c r="X14" s="3"/>
      <c r="Y14" s="3"/>
      <c r="Z14" s="3"/>
    </row>
    <row r="15" ht="18.0" customHeight="1">
      <c r="A15" s="60" t="s">
        <v>44</v>
      </c>
      <c r="B15" s="27"/>
      <c r="C15" s="27"/>
      <c r="D15" s="27"/>
      <c r="E15" s="27"/>
      <c r="F15" s="27"/>
      <c r="G15" s="61" t="s">
        <v>41</v>
      </c>
      <c r="H15" s="51" t="s">
        <v>36</v>
      </c>
      <c r="I15" s="68">
        <v>3.0</v>
      </c>
      <c r="J15" s="68">
        <v>3.0</v>
      </c>
      <c r="K15" s="63" t="str">
        <f t="shared" si="5"/>
        <v>EEA</v>
      </c>
      <c r="L15" s="64" t="str">
        <f t="shared" si="6"/>
        <v>A</v>
      </c>
      <c r="M15" s="65" t="str">
        <f t="shared" si="7"/>
        <v>Média</v>
      </c>
      <c r="N15" s="66" t="str">
        <f t="shared" si="8"/>
        <v>4</v>
      </c>
      <c r="O15" s="67" t="str">
        <f>IF(H15="I",N15*Contagem!$U$11,IF(H15="E",N15*Contagem!$U$13,IF(H15="A",N15*Contagem!$U$12,IF(H15="T",N15*Contagem!$U$14,""))))</f>
        <v>4.00</v>
      </c>
      <c r="P15" s="58"/>
      <c r="Q15" s="59"/>
      <c r="R15" s="59"/>
      <c r="S15" s="59"/>
      <c r="T15" s="59"/>
      <c r="U15" s="3"/>
      <c r="V15" s="3"/>
      <c r="W15" s="3"/>
      <c r="X15" s="3"/>
      <c r="Y15" s="3"/>
      <c r="Z15" s="3"/>
    </row>
    <row r="16" ht="18.0" customHeight="1">
      <c r="A16" s="60" t="s">
        <v>45</v>
      </c>
      <c r="B16" s="27"/>
      <c r="C16" s="27"/>
      <c r="D16" s="27"/>
      <c r="E16" s="27"/>
      <c r="F16" s="27"/>
      <c r="G16" s="61" t="s">
        <v>46</v>
      </c>
      <c r="H16" s="51" t="s">
        <v>36</v>
      </c>
      <c r="I16" s="68">
        <v>11.0</v>
      </c>
      <c r="J16" s="68">
        <v>3.0</v>
      </c>
      <c r="K16" s="63" t="str">
        <f t="shared" si="5"/>
        <v>CEA</v>
      </c>
      <c r="L16" s="64" t="str">
        <f t="shared" si="6"/>
        <v>A</v>
      </c>
      <c r="M16" s="65" t="str">
        <f t="shared" si="7"/>
        <v>Média</v>
      </c>
      <c r="N16" s="66" t="str">
        <f t="shared" si="8"/>
        <v>4</v>
      </c>
      <c r="O16" s="67" t="str">
        <f>IF(H16="I",N16*Contagem!$U$11,IF(H16="E",N16*Contagem!$U$13,IF(H16="A",N16*Contagem!$U$12,IF(H16="T",N16*Contagem!$U$14,""))))</f>
        <v>4.00</v>
      </c>
      <c r="P16" s="58"/>
      <c r="Q16" s="59"/>
      <c r="R16" s="59"/>
      <c r="S16" s="59"/>
      <c r="T16" s="59"/>
      <c r="U16" s="3"/>
      <c r="V16" s="3"/>
      <c r="W16" s="3"/>
      <c r="X16" s="3"/>
      <c r="Y16" s="3"/>
      <c r="Z16" s="3"/>
    </row>
    <row r="17" ht="18.0" customHeight="1">
      <c r="A17" s="70" t="s">
        <v>47</v>
      </c>
      <c r="G17" s="61" t="s">
        <v>46</v>
      </c>
      <c r="H17" s="51" t="s">
        <v>36</v>
      </c>
      <c r="I17" s="68">
        <v>22.0</v>
      </c>
      <c r="J17" s="68">
        <v>3.0</v>
      </c>
      <c r="K17" s="63" t="str">
        <f t="shared" si="5"/>
        <v>CEH</v>
      </c>
      <c r="L17" s="64" t="str">
        <f t="shared" si="6"/>
        <v>H</v>
      </c>
      <c r="M17" s="65" t="str">
        <f t="shared" si="7"/>
        <v>Alta</v>
      </c>
      <c r="N17" s="66" t="str">
        <f t="shared" si="8"/>
        <v>6</v>
      </c>
      <c r="O17" s="67" t="str">
        <f>IF(H17="I",N17*Contagem!$U$11,IF(H17="E",N17*Contagem!$U$13,IF(H17="A",N17*Contagem!$U$12,IF(H17="T",N17*Contagem!$U$14,""))))</f>
        <v>6.00</v>
      </c>
      <c r="P17" s="58"/>
      <c r="Q17" s="59"/>
      <c r="R17" s="59"/>
      <c r="S17" s="59"/>
      <c r="T17" s="59"/>
      <c r="U17" s="3"/>
      <c r="V17" s="3"/>
      <c r="W17" s="3"/>
      <c r="X17" s="3"/>
      <c r="Y17" s="3"/>
      <c r="Z17" s="3"/>
    </row>
    <row r="18" ht="18.0" customHeight="1">
      <c r="A18" s="71" t="s">
        <v>48</v>
      </c>
      <c r="B18" s="27"/>
      <c r="C18" s="27"/>
      <c r="D18" s="27"/>
      <c r="E18" s="27"/>
      <c r="F18" s="27"/>
      <c r="G18" s="61" t="s">
        <v>41</v>
      </c>
      <c r="H18" s="51" t="s">
        <v>36</v>
      </c>
      <c r="I18" s="62">
        <v>3.0</v>
      </c>
      <c r="J18" s="68">
        <v>3.0</v>
      </c>
      <c r="K18" s="63" t="str">
        <f t="shared" si="5"/>
        <v>EEA</v>
      </c>
      <c r="L18" s="64" t="str">
        <f t="shared" si="6"/>
        <v>A</v>
      </c>
      <c r="M18" s="65" t="str">
        <f t="shared" si="7"/>
        <v>Média</v>
      </c>
      <c r="N18" s="66" t="str">
        <f t="shared" si="8"/>
        <v>4</v>
      </c>
      <c r="O18" s="67" t="str">
        <f>IF(H18="I",N18*Contagem!$U$11,IF(H18="E",N18*Contagem!$U$13,IF(H18="A",N18*Contagem!$U$12,IF(H18="T",N18*Contagem!$U$14,""))))</f>
        <v>4.00</v>
      </c>
      <c r="P18" s="58"/>
      <c r="Q18" s="59"/>
      <c r="R18" s="59"/>
      <c r="S18" s="59"/>
      <c r="T18" s="59"/>
      <c r="U18" s="3"/>
      <c r="V18" s="3"/>
      <c r="W18" s="3"/>
      <c r="X18" s="3"/>
      <c r="Y18" s="3"/>
      <c r="Z18" s="3"/>
    </row>
    <row r="19" ht="18.0" customHeight="1">
      <c r="A19" s="72"/>
      <c r="B19" s="72"/>
      <c r="C19" s="72"/>
      <c r="D19" s="72"/>
      <c r="E19" s="72"/>
      <c r="F19" s="72"/>
      <c r="G19" s="73"/>
      <c r="H19" s="51"/>
      <c r="I19" s="68"/>
      <c r="J19" s="68"/>
      <c r="K19" s="68"/>
      <c r="L19" s="74"/>
      <c r="M19" s="75"/>
      <c r="N19" s="75"/>
      <c r="O19" s="67"/>
      <c r="P19" s="58"/>
      <c r="Q19" s="58"/>
      <c r="R19" s="58"/>
      <c r="S19" s="58"/>
      <c r="T19" s="58"/>
      <c r="U19" s="3"/>
      <c r="V19" s="3"/>
      <c r="W19" s="3"/>
      <c r="X19" s="3"/>
      <c r="Y19" s="3"/>
      <c r="Z19" s="3"/>
    </row>
    <row r="20" ht="18.0" customHeight="1">
      <c r="A20" s="69" t="s">
        <v>49</v>
      </c>
      <c r="B20" s="27"/>
      <c r="C20" s="27"/>
      <c r="D20" s="27"/>
      <c r="E20" s="27"/>
      <c r="F20" s="27"/>
      <c r="G20" s="61"/>
      <c r="H20" s="51" t="s">
        <v>36</v>
      </c>
      <c r="I20" s="68"/>
      <c r="J20" s="68"/>
      <c r="K20" s="63" t="str">
        <f t="shared" ref="K20:K25" si="9">CONCATENATE(G20,L20)</f>
        <v/>
      </c>
      <c r="L20" s="64" t="str">
        <f t="shared" ref="L20:L25" si="10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/>
      </c>
      <c r="M20" s="65" t="str">
        <f t="shared" ref="M20:M25" si="11">IF(L20="L","Baixa",IF(L20="A","Média",IF(L20="","","Alta")))</f>
        <v/>
      </c>
      <c r="N20" s="66" t="str">
        <f t="shared" ref="N20:N25" si="12">IF(ISBLANK(G20),"",IF(G20="ALI",IF(L20="L",7,IF(L20="A",10,15)),IF(G20="AIE",IF(L20="L",5,IF(L20="A",7,10)),IF(G20="SE",IF(L20="L",4,IF(L20="A",5,7)),IF(OR(G20="EE",G20="CE"),IF(L20="L",3,IF(L20="A",4,6)))))))</f>
        <v/>
      </c>
      <c r="O20" s="67" t="str">
        <f>IF(H20="I",N20*Contagem!$U$11,IF(H20="E",N20*Contagem!$U$13,IF(H20="A",N20*Contagem!$U$12,IF(H20="T",N20*Contagem!$U$14,""))))</f>
        <v>0.00</v>
      </c>
      <c r="P20" s="58"/>
      <c r="Q20" s="59"/>
      <c r="R20" s="59"/>
      <c r="S20" s="59"/>
      <c r="T20" s="59"/>
      <c r="U20" s="3"/>
      <c r="V20" s="3"/>
      <c r="W20" s="3"/>
      <c r="X20" s="3"/>
      <c r="Y20" s="3"/>
      <c r="Z20" s="3"/>
    </row>
    <row r="21" ht="18.0" customHeight="1">
      <c r="A21" s="60" t="s">
        <v>50</v>
      </c>
      <c r="B21" s="27"/>
      <c r="C21" s="27"/>
      <c r="D21" s="27"/>
      <c r="E21" s="27"/>
      <c r="F21" s="27"/>
      <c r="G21" s="61" t="s">
        <v>41</v>
      </c>
      <c r="H21" s="51" t="s">
        <v>36</v>
      </c>
      <c r="I21" s="62">
        <v>8.0</v>
      </c>
      <c r="J21" s="62">
        <v>2.0</v>
      </c>
      <c r="K21" s="63" t="str">
        <f t="shared" si="9"/>
        <v>EEA</v>
      </c>
      <c r="L21" s="64" t="str">
        <f t="shared" si="10"/>
        <v>A</v>
      </c>
      <c r="M21" s="65" t="str">
        <f t="shared" si="11"/>
        <v>Média</v>
      </c>
      <c r="N21" s="66" t="str">
        <f t="shared" si="12"/>
        <v>4</v>
      </c>
      <c r="O21" s="67" t="str">
        <f>IF(H21="I",N21*Contagem!$U$11,IF(H21="E",N21*Contagem!$U$13,IF(H21="A",N21*Contagem!$U$12,IF(H21="T",N21*Contagem!$U$14,""))))</f>
        <v>4.00</v>
      </c>
      <c r="P21" s="58"/>
      <c r="Q21" s="58"/>
      <c r="R21" s="58"/>
      <c r="S21" s="58"/>
      <c r="T21" s="58"/>
      <c r="U21" s="3"/>
      <c r="V21" s="3"/>
      <c r="W21" s="3"/>
      <c r="X21" s="3"/>
      <c r="Y21" s="3"/>
      <c r="Z21" s="3"/>
    </row>
    <row r="22" ht="18.0" customHeight="1">
      <c r="A22" s="60" t="s">
        <v>51</v>
      </c>
      <c r="B22" s="27"/>
      <c r="C22" s="27"/>
      <c r="D22" s="27"/>
      <c r="E22" s="27"/>
      <c r="F22" s="27"/>
      <c r="G22" s="61" t="s">
        <v>41</v>
      </c>
      <c r="H22" s="51" t="s">
        <v>36</v>
      </c>
      <c r="I22" s="62">
        <v>8.0</v>
      </c>
      <c r="J22" s="62">
        <v>2.0</v>
      </c>
      <c r="K22" s="63" t="str">
        <f t="shared" si="9"/>
        <v>EEA</v>
      </c>
      <c r="L22" s="64" t="str">
        <f t="shared" si="10"/>
        <v>A</v>
      </c>
      <c r="M22" s="65" t="str">
        <f t="shared" si="11"/>
        <v>Média</v>
      </c>
      <c r="N22" s="66" t="str">
        <f t="shared" si="12"/>
        <v>4</v>
      </c>
      <c r="O22" s="67" t="str">
        <f>IF(H22="I",N22*Contagem!$U$11,IF(H22="E",N22*Contagem!$U$13,IF(H22="A",N22*Contagem!$U$12,IF(H22="T",N22*Contagem!$U$14,""))))</f>
        <v>4.00</v>
      </c>
      <c r="P22" s="58"/>
      <c r="Q22" s="58"/>
      <c r="R22" s="58"/>
      <c r="S22" s="58"/>
      <c r="T22" s="58"/>
      <c r="U22" s="3"/>
      <c r="V22" s="3"/>
      <c r="W22" s="3"/>
      <c r="X22" s="3"/>
      <c r="Y22" s="3"/>
      <c r="Z22" s="3"/>
    </row>
    <row r="23" ht="18.0" customHeight="1">
      <c r="A23" s="60" t="s">
        <v>52</v>
      </c>
      <c r="B23" s="27"/>
      <c r="C23" s="27"/>
      <c r="D23" s="27"/>
      <c r="E23" s="27"/>
      <c r="F23" s="27"/>
      <c r="G23" s="61" t="s">
        <v>41</v>
      </c>
      <c r="H23" s="51" t="s">
        <v>36</v>
      </c>
      <c r="I23" s="68">
        <v>3.0</v>
      </c>
      <c r="J23" s="68">
        <v>1.0</v>
      </c>
      <c r="K23" s="63" t="str">
        <f t="shared" si="9"/>
        <v>EEL</v>
      </c>
      <c r="L23" s="64" t="str">
        <f t="shared" si="10"/>
        <v>L</v>
      </c>
      <c r="M23" s="65" t="str">
        <f t="shared" si="11"/>
        <v>Baixa</v>
      </c>
      <c r="N23" s="66" t="str">
        <f t="shared" si="12"/>
        <v>3</v>
      </c>
      <c r="O23" s="67" t="str">
        <f>IF(H23="I",N23*Contagem!$U$11,IF(H23="E",N23*Contagem!$U$13,IF(H23="A",N23*Contagem!$U$12,IF(H23="T",N23*Contagem!$U$14,""))))</f>
        <v>3.00</v>
      </c>
      <c r="P23" s="58"/>
      <c r="Q23" s="58"/>
      <c r="R23" s="58"/>
      <c r="S23" s="58"/>
      <c r="T23" s="58"/>
      <c r="U23" s="3"/>
      <c r="V23" s="3"/>
      <c r="W23" s="3"/>
      <c r="X23" s="3"/>
      <c r="Y23" s="3"/>
      <c r="Z23" s="3"/>
    </row>
    <row r="24" ht="18.0" customHeight="1">
      <c r="A24" s="60" t="s">
        <v>53</v>
      </c>
      <c r="B24" s="27"/>
      <c r="C24" s="27"/>
      <c r="D24" s="27"/>
      <c r="E24" s="27"/>
      <c r="F24" s="27"/>
      <c r="G24" s="61" t="s">
        <v>46</v>
      </c>
      <c r="H24" s="51" t="s">
        <v>36</v>
      </c>
      <c r="I24" s="62">
        <v>5.0</v>
      </c>
      <c r="J24" s="68">
        <v>1.0</v>
      </c>
      <c r="K24" s="63" t="str">
        <f t="shared" si="9"/>
        <v>CEL</v>
      </c>
      <c r="L24" s="64" t="str">
        <f t="shared" si="10"/>
        <v>L</v>
      </c>
      <c r="M24" s="65" t="str">
        <f t="shared" si="11"/>
        <v>Baixa</v>
      </c>
      <c r="N24" s="66" t="str">
        <f t="shared" si="12"/>
        <v>3</v>
      </c>
      <c r="O24" s="67" t="str">
        <f>IF(H24="I",N24*Contagem!$U$11,IF(H24="E",N24*Contagem!$U$13,IF(H24="A",N24*Contagem!$U$12,IF(H24="T",N24*Contagem!$U$14,""))))</f>
        <v>3.00</v>
      </c>
      <c r="P24" s="58"/>
      <c r="Q24" s="58"/>
      <c r="R24" s="58"/>
      <c r="S24" s="58"/>
      <c r="T24" s="58"/>
      <c r="U24" s="3"/>
      <c r="V24" s="3"/>
      <c r="W24" s="3"/>
      <c r="X24" s="3"/>
      <c r="Y24" s="3"/>
      <c r="Z24" s="3"/>
    </row>
    <row r="25" ht="18.0" customHeight="1">
      <c r="A25" s="60" t="s">
        <v>54</v>
      </c>
      <c r="B25" s="27"/>
      <c r="C25" s="27"/>
      <c r="D25" s="27"/>
      <c r="E25" s="27"/>
      <c r="F25" s="27"/>
      <c r="G25" s="61" t="s">
        <v>46</v>
      </c>
      <c r="H25" s="51" t="s">
        <v>36</v>
      </c>
      <c r="I25" s="62">
        <v>8.0</v>
      </c>
      <c r="J25" s="68">
        <v>1.0</v>
      </c>
      <c r="K25" s="63" t="str">
        <f t="shared" si="9"/>
        <v>CEL</v>
      </c>
      <c r="L25" s="64" t="str">
        <f t="shared" si="10"/>
        <v>L</v>
      </c>
      <c r="M25" s="65" t="str">
        <f t="shared" si="11"/>
        <v>Baixa</v>
      </c>
      <c r="N25" s="66" t="str">
        <f t="shared" si="12"/>
        <v>3</v>
      </c>
      <c r="O25" s="67" t="str">
        <f>IF(H25="I",N25*Contagem!$U$11,IF(H25="E",N25*Contagem!$U$13,IF(H25="A",N25*Contagem!$U$12,IF(H25="T",N25*Contagem!$U$14,""))))</f>
        <v>3.00</v>
      </c>
      <c r="P25" s="58"/>
      <c r="Q25" s="58"/>
      <c r="R25" s="58"/>
      <c r="S25" s="58"/>
      <c r="T25" s="58"/>
      <c r="U25" s="3"/>
      <c r="V25" s="3"/>
      <c r="W25" s="3"/>
      <c r="X25" s="3"/>
      <c r="Y25" s="3"/>
      <c r="Z25" s="3"/>
    </row>
    <row r="26" ht="18.0" customHeight="1">
      <c r="A26" s="72"/>
      <c r="B26" s="72"/>
      <c r="C26" s="72"/>
      <c r="D26" s="72"/>
      <c r="E26" s="72"/>
      <c r="F26" s="72"/>
      <c r="G26" s="73"/>
      <c r="H26" s="51"/>
      <c r="I26" s="68"/>
      <c r="J26" s="68"/>
      <c r="K26" s="68"/>
      <c r="L26" s="74"/>
      <c r="M26" s="75"/>
      <c r="N26" s="75"/>
      <c r="O26" s="67"/>
      <c r="P26" s="58"/>
      <c r="Q26" s="58"/>
      <c r="R26" s="58"/>
      <c r="S26" s="58"/>
      <c r="T26" s="58"/>
      <c r="U26" s="3"/>
      <c r="V26" s="3"/>
      <c r="W26" s="3"/>
      <c r="X26" s="3"/>
      <c r="Y26" s="3"/>
      <c r="Z26" s="3"/>
    </row>
    <row r="27" ht="18.0" customHeight="1">
      <c r="A27" s="72"/>
      <c r="B27" s="72"/>
      <c r="C27" s="72"/>
      <c r="D27" s="72"/>
      <c r="E27" s="72"/>
      <c r="F27" s="72"/>
      <c r="G27" s="73"/>
      <c r="H27" s="51"/>
      <c r="I27" s="68"/>
      <c r="J27" s="68"/>
      <c r="K27" s="68"/>
      <c r="L27" s="74"/>
      <c r="M27" s="75"/>
      <c r="N27" s="75"/>
      <c r="O27" s="67"/>
      <c r="P27" s="58"/>
      <c r="Q27" s="58"/>
      <c r="R27" s="58"/>
      <c r="S27" s="58"/>
      <c r="T27" s="58"/>
      <c r="U27" s="3"/>
      <c r="V27" s="3"/>
      <c r="W27" s="3"/>
      <c r="X27" s="3"/>
      <c r="Y27" s="3"/>
      <c r="Z27" s="3"/>
    </row>
    <row r="28" ht="18.0" customHeight="1">
      <c r="A28" s="69" t="s">
        <v>55</v>
      </c>
      <c r="B28" s="27"/>
      <c r="C28" s="27"/>
      <c r="D28" s="27"/>
      <c r="E28" s="27"/>
      <c r="F28" s="27"/>
      <c r="G28" s="61" t="s">
        <v>35</v>
      </c>
      <c r="H28" s="51" t="s">
        <v>36</v>
      </c>
      <c r="I28" s="68">
        <v>12.0</v>
      </c>
      <c r="J28" s="68">
        <v>2.0</v>
      </c>
      <c r="K28" s="63" t="str">
        <f t="shared" ref="K28:K34" si="13">CONCATENATE(G28,L28)</f>
        <v>ALIL</v>
      </c>
      <c r="L28" s="64" t="str">
        <f t="shared" ref="L28:L34" si="14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65" t="str">
        <f t="shared" ref="M28:M34" si="15">IF(L28="L","Baixa",IF(L28="A","Média",IF(L28="","","Alta")))</f>
        <v>Baixa</v>
      </c>
      <c r="N28" s="66" t="str">
        <f t="shared" ref="N28:N34" si="16">IF(ISBLANK(G28),"",IF(G28="ALI",IF(L28="L",7,IF(L28="A",10,15)),IF(G28="AIE",IF(L28="L",5,IF(L28="A",7,10)),IF(G28="SE",IF(L28="L",4,IF(L28="A",5,7)),IF(OR(G28="EE",G28="CE"),IF(L28="L",3,IF(L28="A",4,6)))))))</f>
        <v>7</v>
      </c>
      <c r="O28" s="67" t="str">
        <f>IF(H28="I",N28*Contagem!$U$11,IF(H28="E",N28*Contagem!$U$13,IF(H28="A",N28*Contagem!$U$12,IF(H28="T",N28*Contagem!$U$14,""))))</f>
        <v>7.00</v>
      </c>
      <c r="P28" s="58"/>
      <c r="Q28" s="59"/>
      <c r="R28" s="59"/>
      <c r="S28" s="59"/>
      <c r="T28" s="59"/>
      <c r="U28" s="3"/>
      <c r="V28" s="3"/>
      <c r="W28" s="3"/>
      <c r="X28" s="3"/>
      <c r="Y28" s="3"/>
      <c r="Z28" s="3"/>
    </row>
    <row r="29" ht="18.0" customHeight="1">
      <c r="A29" s="60" t="s">
        <v>56</v>
      </c>
      <c r="B29" s="27"/>
      <c r="C29" s="27"/>
      <c r="D29" s="27"/>
      <c r="E29" s="27"/>
      <c r="F29" s="27"/>
      <c r="G29" s="61" t="s">
        <v>41</v>
      </c>
      <c r="H29" s="51" t="s">
        <v>36</v>
      </c>
      <c r="I29" s="68">
        <v>12.0</v>
      </c>
      <c r="J29" s="68">
        <v>2.0</v>
      </c>
      <c r="K29" s="63" t="str">
        <f t="shared" si="13"/>
        <v>EEA</v>
      </c>
      <c r="L29" s="64" t="str">
        <f t="shared" si="14"/>
        <v>A</v>
      </c>
      <c r="M29" s="65" t="str">
        <f t="shared" si="15"/>
        <v>Média</v>
      </c>
      <c r="N29" s="66" t="str">
        <f t="shared" si="16"/>
        <v>4</v>
      </c>
      <c r="O29" s="67" t="str">
        <f>IF(H29="I",N29*Contagem!$U$11,IF(H29="E",N29*Contagem!$U$13,IF(H29="A",N29*Contagem!$U$12,IF(H29="T",N29*Contagem!$U$14,""))))</f>
        <v>4.00</v>
      </c>
      <c r="P29" s="58"/>
      <c r="Q29" s="59"/>
      <c r="R29" s="59"/>
      <c r="S29" s="59"/>
      <c r="T29" s="59"/>
      <c r="U29" s="3"/>
      <c r="V29" s="3"/>
      <c r="W29" s="3"/>
      <c r="X29" s="3"/>
      <c r="Y29" s="3"/>
      <c r="Z29" s="3"/>
    </row>
    <row r="30" ht="18.0" customHeight="1">
      <c r="A30" s="60" t="s">
        <v>57</v>
      </c>
      <c r="B30" s="27"/>
      <c r="C30" s="27"/>
      <c r="D30" s="27"/>
      <c r="E30" s="27"/>
      <c r="F30" s="27"/>
      <c r="G30" s="61" t="s">
        <v>41</v>
      </c>
      <c r="H30" s="51" t="s">
        <v>36</v>
      </c>
      <c r="I30" s="68">
        <v>12.0</v>
      </c>
      <c r="J30" s="68">
        <v>2.0</v>
      </c>
      <c r="K30" s="63" t="str">
        <f t="shared" si="13"/>
        <v>EEA</v>
      </c>
      <c r="L30" s="64" t="str">
        <f t="shared" si="14"/>
        <v>A</v>
      </c>
      <c r="M30" s="65" t="str">
        <f t="shared" si="15"/>
        <v>Média</v>
      </c>
      <c r="N30" s="66" t="str">
        <f t="shared" si="16"/>
        <v>4</v>
      </c>
      <c r="O30" s="67" t="str">
        <f>IF(H30="I",N30*Contagem!$U$11,IF(H30="E",N30*Contagem!$U$13,IF(H30="A",N30*Contagem!$U$12,IF(H30="T",N30*Contagem!$U$14,""))))</f>
        <v>4.00</v>
      </c>
      <c r="P30" s="58"/>
      <c r="Q30" s="59"/>
      <c r="R30" s="59"/>
      <c r="S30" s="59"/>
      <c r="T30" s="59"/>
      <c r="U30" s="3"/>
      <c r="V30" s="3"/>
      <c r="W30" s="3"/>
      <c r="X30" s="3"/>
      <c r="Y30" s="3"/>
      <c r="Z30" s="3"/>
    </row>
    <row r="31" ht="18.0" customHeight="1">
      <c r="A31" s="60" t="s">
        <v>58</v>
      </c>
      <c r="B31" s="27"/>
      <c r="C31" s="27"/>
      <c r="D31" s="27"/>
      <c r="E31" s="27"/>
      <c r="F31" s="27"/>
      <c r="G31" s="61" t="s">
        <v>41</v>
      </c>
      <c r="H31" s="51" t="s">
        <v>36</v>
      </c>
      <c r="I31" s="68">
        <v>3.0</v>
      </c>
      <c r="J31" s="68">
        <v>2.0</v>
      </c>
      <c r="K31" s="63" t="str">
        <f t="shared" si="13"/>
        <v>EEL</v>
      </c>
      <c r="L31" s="64" t="str">
        <f t="shared" si="14"/>
        <v>L</v>
      </c>
      <c r="M31" s="65" t="str">
        <f t="shared" si="15"/>
        <v>Baixa</v>
      </c>
      <c r="N31" s="66" t="str">
        <f t="shared" si="16"/>
        <v>3</v>
      </c>
      <c r="O31" s="67" t="str">
        <f>IF(H31="I",N31*Contagem!$U$11,IF(H31="E",N31*Contagem!$U$13,IF(H31="A",N31*Contagem!$U$12,IF(H31="T",N31*Contagem!$U$14,""))))</f>
        <v>3.00</v>
      </c>
      <c r="P31" s="58"/>
      <c r="Q31" s="59"/>
      <c r="R31" s="59"/>
      <c r="S31" s="59"/>
      <c r="T31" s="59"/>
      <c r="U31" s="3"/>
      <c r="V31" s="3"/>
      <c r="W31" s="3"/>
      <c r="X31" s="3"/>
      <c r="Y31" s="3"/>
      <c r="Z31" s="3"/>
    </row>
    <row r="32" ht="18.0" customHeight="1">
      <c r="A32" s="60" t="s">
        <v>59</v>
      </c>
      <c r="B32" s="27"/>
      <c r="C32" s="27"/>
      <c r="D32" s="27"/>
      <c r="E32" s="27"/>
      <c r="F32" s="27"/>
      <c r="G32" s="61" t="s">
        <v>41</v>
      </c>
      <c r="H32" s="51" t="s">
        <v>36</v>
      </c>
      <c r="I32" s="68">
        <v>3.0</v>
      </c>
      <c r="J32" s="68">
        <v>2.0</v>
      </c>
      <c r="K32" s="63" t="str">
        <f t="shared" si="13"/>
        <v>EEL</v>
      </c>
      <c r="L32" s="64" t="str">
        <f t="shared" si="14"/>
        <v>L</v>
      </c>
      <c r="M32" s="65" t="str">
        <f t="shared" si="15"/>
        <v>Baixa</v>
      </c>
      <c r="N32" s="66" t="str">
        <f t="shared" si="16"/>
        <v>3</v>
      </c>
      <c r="O32" s="67" t="str">
        <f>IF(H32="I",N32*Contagem!$U$11,IF(H32="E",N32*Contagem!$U$13,IF(H32="A",N32*Contagem!$U$12,IF(H32="T",N32*Contagem!$U$14,""))))</f>
        <v>3.00</v>
      </c>
      <c r="P32" s="58"/>
      <c r="Q32" s="59"/>
      <c r="R32" s="59"/>
      <c r="S32" s="59"/>
      <c r="T32" s="59"/>
      <c r="U32" s="3"/>
      <c r="V32" s="3"/>
      <c r="W32" s="3"/>
      <c r="X32" s="3"/>
      <c r="Y32" s="3"/>
      <c r="Z32" s="3"/>
    </row>
    <row r="33" ht="18.0" customHeight="1">
      <c r="A33" s="60" t="s">
        <v>60</v>
      </c>
      <c r="B33" s="27"/>
      <c r="C33" s="27"/>
      <c r="D33" s="27"/>
      <c r="E33" s="27"/>
      <c r="F33" s="27"/>
      <c r="G33" s="61" t="s">
        <v>46</v>
      </c>
      <c r="H33" s="51" t="s">
        <v>36</v>
      </c>
      <c r="I33" s="68">
        <v>6.0</v>
      </c>
      <c r="J33" s="68">
        <v>2.0</v>
      </c>
      <c r="K33" s="63" t="str">
        <f t="shared" si="13"/>
        <v>CEA</v>
      </c>
      <c r="L33" s="64" t="str">
        <f t="shared" si="14"/>
        <v>A</v>
      </c>
      <c r="M33" s="65" t="str">
        <f t="shared" si="15"/>
        <v>Média</v>
      </c>
      <c r="N33" s="66" t="str">
        <f t="shared" si="16"/>
        <v>4</v>
      </c>
      <c r="O33" s="67" t="str">
        <f>IF(H33="I",N33*Contagem!$U$11,IF(H33="E",N33*Contagem!$U$13,IF(H33="A",N33*Contagem!$U$12,IF(H33="T",N33*Contagem!$U$14,""))))</f>
        <v>4.00</v>
      </c>
      <c r="P33" s="58"/>
      <c r="Q33" s="59"/>
      <c r="R33" s="59"/>
      <c r="S33" s="59"/>
      <c r="T33" s="59"/>
      <c r="U33" s="3"/>
      <c r="V33" s="3"/>
      <c r="W33" s="3"/>
      <c r="X33" s="3"/>
      <c r="Y33" s="3"/>
      <c r="Z33" s="3"/>
    </row>
    <row r="34" ht="18.0" customHeight="1">
      <c r="A34" s="70" t="s">
        <v>61</v>
      </c>
      <c r="G34" s="61" t="s">
        <v>46</v>
      </c>
      <c r="H34" s="51" t="s">
        <v>36</v>
      </c>
      <c r="I34" s="68">
        <v>20.0</v>
      </c>
      <c r="J34" s="68">
        <v>2.0</v>
      </c>
      <c r="K34" s="63" t="str">
        <f t="shared" si="13"/>
        <v>CEH</v>
      </c>
      <c r="L34" s="64" t="str">
        <f t="shared" si="14"/>
        <v>H</v>
      </c>
      <c r="M34" s="65" t="str">
        <f t="shared" si="15"/>
        <v>Alta</v>
      </c>
      <c r="N34" s="66" t="str">
        <f t="shared" si="16"/>
        <v>6</v>
      </c>
      <c r="O34" s="67" t="str">
        <f>IF(H34="I",N34*Contagem!$U$11,IF(H34="E",N34*Contagem!$U$13,IF(H34="A",N34*Contagem!$U$12,IF(H34="T",N34*Contagem!$U$14,""))))</f>
        <v>6.00</v>
      </c>
      <c r="P34" s="58"/>
      <c r="Q34" s="59"/>
      <c r="R34" s="59"/>
      <c r="S34" s="59"/>
      <c r="T34" s="59"/>
      <c r="U34" s="3"/>
      <c r="V34" s="3"/>
      <c r="W34" s="3"/>
      <c r="X34" s="3"/>
      <c r="Y34" s="3"/>
      <c r="Z34" s="3"/>
    </row>
    <row r="35" ht="18.0" customHeight="1">
      <c r="A35" s="60"/>
      <c r="B35" s="27"/>
      <c r="C35" s="27"/>
      <c r="D35" s="27"/>
      <c r="E35" s="27"/>
      <c r="F35" s="27"/>
      <c r="G35" s="61"/>
      <c r="H35" s="51"/>
      <c r="I35" s="68"/>
      <c r="J35" s="68"/>
      <c r="K35" s="63"/>
      <c r="L35" s="64"/>
      <c r="M35" s="65"/>
      <c r="N35" s="66"/>
      <c r="O35" s="67"/>
      <c r="P35" s="58"/>
      <c r="Q35" s="59"/>
      <c r="R35" s="59"/>
      <c r="S35" s="59"/>
      <c r="T35" s="59"/>
      <c r="U35" s="3"/>
      <c r="V35" s="3"/>
      <c r="W35" s="3"/>
      <c r="X35" s="3"/>
      <c r="Y35" s="3"/>
      <c r="Z35" s="3"/>
    </row>
    <row r="36" ht="18.0" customHeight="1">
      <c r="A36" s="60"/>
      <c r="B36" s="27"/>
      <c r="C36" s="27"/>
      <c r="D36" s="27"/>
      <c r="E36" s="27"/>
      <c r="F36" s="27"/>
      <c r="G36" s="61"/>
      <c r="H36" s="51"/>
      <c r="I36" s="68"/>
      <c r="J36" s="68"/>
      <c r="K36" s="63"/>
      <c r="L36" s="64"/>
      <c r="M36" s="65"/>
      <c r="N36" s="66"/>
      <c r="O36" s="67"/>
      <c r="P36" s="58"/>
      <c r="Q36" s="59"/>
      <c r="R36" s="59"/>
      <c r="S36" s="59"/>
      <c r="T36" s="59"/>
      <c r="U36" s="3"/>
      <c r="V36" s="3"/>
      <c r="W36" s="3"/>
      <c r="X36" s="3"/>
      <c r="Y36" s="3"/>
      <c r="Z36" s="3"/>
    </row>
    <row r="37" ht="18.0" customHeight="1">
      <c r="A37" s="60"/>
      <c r="B37" s="27"/>
      <c r="C37" s="27"/>
      <c r="D37" s="27"/>
      <c r="E37" s="27"/>
      <c r="F37" s="27"/>
      <c r="G37" s="61"/>
      <c r="H37" s="51"/>
      <c r="I37" s="68"/>
      <c r="J37" s="68"/>
      <c r="K37" s="63"/>
      <c r="L37" s="64"/>
      <c r="M37" s="65"/>
      <c r="N37" s="66"/>
      <c r="O37" s="67"/>
      <c r="P37" s="58"/>
      <c r="Q37" s="59"/>
      <c r="R37" s="59"/>
      <c r="S37" s="59"/>
      <c r="T37" s="59"/>
      <c r="U37" s="3"/>
      <c r="V37" s="3"/>
      <c r="W37" s="3"/>
      <c r="X37" s="3"/>
      <c r="Y37" s="3"/>
      <c r="Z37" s="3"/>
    </row>
    <row r="38" ht="18.0" customHeight="1">
      <c r="A38" s="70"/>
      <c r="G38" s="61"/>
      <c r="H38" s="51"/>
      <c r="I38" s="68"/>
      <c r="J38" s="68"/>
      <c r="K38" s="63"/>
      <c r="L38" s="64"/>
      <c r="M38" s="65"/>
      <c r="N38" s="66"/>
      <c r="O38" s="67"/>
      <c r="P38" s="58"/>
      <c r="Q38" s="59"/>
      <c r="R38" s="59"/>
      <c r="S38" s="59"/>
      <c r="T38" s="59"/>
      <c r="U38" s="3"/>
      <c r="V38" s="3"/>
      <c r="W38" s="3"/>
      <c r="X38" s="3"/>
      <c r="Y38" s="3"/>
      <c r="Z38" s="3"/>
    </row>
    <row r="39" ht="18.0" customHeight="1">
      <c r="A39" s="76"/>
      <c r="B39" s="77"/>
      <c r="C39" s="77"/>
      <c r="D39" s="77"/>
      <c r="E39" s="77"/>
      <c r="F39" s="77"/>
      <c r="G39" s="73"/>
      <c r="H39" s="51" t="s">
        <v>36</v>
      </c>
      <c r="I39" s="68"/>
      <c r="J39" s="68"/>
      <c r="K39" s="68" t="str">
        <f t="shared" ref="K39:K40" si="17">CONCATENATE(G39,L39)</f>
        <v/>
      </c>
      <c r="L39" s="74" t="str">
        <f t="shared" ref="L39:L40" si="18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/>
      </c>
      <c r="M39" s="75" t="str">
        <f t="shared" ref="M39:M40" si="19">IF(L39="L","Baixa",IF(L39="A","Média",IF(L39="","","Alta")))</f>
        <v/>
      </c>
      <c r="N39" s="75" t="str">
        <f t="shared" ref="N39:N40" si="20">IF(ISBLANK(G39),"",IF(G39="ALI",IF(L39="L",7,IF(L39="A",10,15)),IF(G39="AIE",IF(L39="L",5,IF(L39="A",7,10)),IF(G39="SE",IF(L39="L",4,IF(L39="A",5,7)),IF(OR(G39="EE",G39="CE"),IF(L39="L",3,IF(L39="A",4,6)))))))</f>
        <v/>
      </c>
      <c r="O39" s="67" t="str">
        <f>IF(H39="I",N39*Contagem!$U$11,IF(H39="E",N39*Contagem!$U$13,IF(H39="A",N39*Contagem!$U$12,IF(H39="T",N39*Contagem!$U$14,""))))</f>
        <v>0.00</v>
      </c>
      <c r="P39" s="58"/>
      <c r="Q39" s="59"/>
      <c r="R39" s="59"/>
      <c r="S39" s="59"/>
      <c r="T39" s="59"/>
      <c r="U39" s="3"/>
      <c r="V39" s="3"/>
      <c r="W39" s="3"/>
      <c r="X39" s="3"/>
      <c r="Y39" s="3"/>
      <c r="Z39" s="3"/>
    </row>
    <row r="40" ht="18.0" customHeight="1">
      <c r="A40" s="78"/>
      <c r="G40" s="73"/>
      <c r="H40" s="51" t="s">
        <v>36</v>
      </c>
      <c r="I40" s="68"/>
      <c r="J40" s="68"/>
      <c r="K40" s="68" t="str">
        <f t="shared" si="17"/>
        <v/>
      </c>
      <c r="L40" s="74" t="str">
        <f t="shared" si="18"/>
        <v/>
      </c>
      <c r="M40" s="75" t="str">
        <f t="shared" si="19"/>
        <v/>
      </c>
      <c r="N40" s="75" t="str">
        <f t="shared" si="20"/>
        <v/>
      </c>
      <c r="O40" s="67" t="str">
        <f>IF(H40="I",N40*Contagem!$U$11,IF(H40="E",N40*Contagem!$U$13,IF(H40="A",N40*Contagem!$U$12,IF(H40="T",N40*Contagem!$U$14,""))))</f>
        <v>0.00</v>
      </c>
      <c r="P40" s="58"/>
      <c r="Q40" s="59"/>
      <c r="R40" s="59"/>
      <c r="S40" s="59"/>
      <c r="T40" s="59"/>
      <c r="U40" s="3"/>
      <c r="V40" s="3"/>
      <c r="W40" s="3"/>
      <c r="X40" s="3"/>
      <c r="Y40" s="3"/>
      <c r="Z40" s="3"/>
    </row>
    <row r="41" ht="18.0" customHeight="1">
      <c r="A41" s="69"/>
      <c r="B41" s="27"/>
      <c r="C41" s="27"/>
      <c r="D41" s="27"/>
      <c r="E41" s="27"/>
      <c r="F41" s="27"/>
      <c r="G41" s="61"/>
      <c r="H41" s="51"/>
      <c r="I41" s="68"/>
      <c r="J41" s="68"/>
      <c r="K41" s="63"/>
      <c r="L41" s="64"/>
      <c r="M41" s="65"/>
      <c r="N41" s="66"/>
      <c r="O41" s="67"/>
      <c r="P41" s="58"/>
      <c r="Q41" s="59"/>
      <c r="R41" s="59"/>
      <c r="S41" s="59"/>
      <c r="T41" s="59"/>
      <c r="U41" s="3"/>
      <c r="V41" s="3"/>
      <c r="W41" s="3"/>
      <c r="X41" s="3"/>
      <c r="Y41" s="3"/>
      <c r="Z41" s="3"/>
    </row>
    <row r="42" ht="18.0" customHeight="1">
      <c r="A42" s="60"/>
      <c r="B42" s="27"/>
      <c r="C42" s="27"/>
      <c r="D42" s="27"/>
      <c r="E42" s="27"/>
      <c r="F42" s="27"/>
      <c r="G42" s="61"/>
      <c r="H42" s="51"/>
      <c r="I42" s="68"/>
      <c r="J42" s="68"/>
      <c r="K42" s="63"/>
      <c r="L42" s="64"/>
      <c r="M42" s="65"/>
      <c r="N42" s="66"/>
      <c r="O42" s="67"/>
      <c r="P42" s="58"/>
      <c r="Q42" s="59"/>
      <c r="R42" s="59"/>
      <c r="S42" s="59"/>
      <c r="T42" s="59"/>
      <c r="U42" s="3"/>
      <c r="V42" s="3"/>
      <c r="W42" s="3"/>
      <c r="X42" s="3"/>
      <c r="Y42" s="3"/>
      <c r="Z42" s="3"/>
    </row>
    <row r="43" ht="18.0" customHeight="1">
      <c r="A43" s="60"/>
      <c r="B43" s="27"/>
      <c r="C43" s="27"/>
      <c r="D43" s="27"/>
      <c r="E43" s="27"/>
      <c r="F43" s="27"/>
      <c r="G43" s="61"/>
      <c r="H43" s="51"/>
      <c r="I43" s="68"/>
      <c r="J43" s="68"/>
      <c r="K43" s="63"/>
      <c r="L43" s="64"/>
      <c r="M43" s="65"/>
      <c r="N43" s="66"/>
      <c r="O43" s="67"/>
      <c r="P43" s="58"/>
      <c r="Q43" s="59"/>
      <c r="R43" s="59"/>
      <c r="S43" s="59"/>
      <c r="T43" s="59"/>
      <c r="U43" s="3"/>
      <c r="V43" s="3"/>
      <c r="W43" s="3"/>
      <c r="X43" s="3"/>
      <c r="Y43" s="3"/>
      <c r="Z43" s="3"/>
    </row>
    <row r="44" ht="18.0" customHeight="1">
      <c r="A44" s="60"/>
      <c r="B44" s="27"/>
      <c r="C44" s="27"/>
      <c r="D44" s="27"/>
      <c r="E44" s="27"/>
      <c r="F44" s="27"/>
      <c r="G44" s="61"/>
      <c r="H44" s="51"/>
      <c r="I44" s="68"/>
      <c r="J44" s="68"/>
      <c r="K44" s="63"/>
      <c r="L44" s="64"/>
      <c r="M44" s="65"/>
      <c r="N44" s="66"/>
      <c r="O44" s="67"/>
      <c r="P44" s="58"/>
      <c r="Q44" s="59"/>
      <c r="R44" s="59"/>
      <c r="S44" s="59"/>
      <c r="T44" s="59"/>
      <c r="U44" s="3"/>
      <c r="V44" s="3"/>
      <c r="W44" s="3"/>
      <c r="X44" s="3"/>
      <c r="Y44" s="3"/>
      <c r="Z44" s="3"/>
    </row>
    <row r="45" ht="18.0" customHeight="1">
      <c r="A45" s="60"/>
      <c r="B45" s="27"/>
      <c r="C45" s="27"/>
      <c r="D45" s="27"/>
      <c r="E45" s="27"/>
      <c r="F45" s="27"/>
      <c r="G45" s="61"/>
      <c r="H45" s="51"/>
      <c r="I45" s="68"/>
      <c r="J45" s="68"/>
      <c r="K45" s="63"/>
      <c r="L45" s="64"/>
      <c r="M45" s="65"/>
      <c r="N45" s="66"/>
      <c r="O45" s="67"/>
      <c r="P45" s="58"/>
      <c r="Q45" s="59"/>
      <c r="R45" s="59"/>
      <c r="S45" s="59"/>
      <c r="T45" s="59"/>
      <c r="U45" s="3"/>
      <c r="V45" s="3"/>
      <c r="W45" s="3"/>
      <c r="X45" s="3"/>
      <c r="Y45" s="3"/>
      <c r="Z45" s="3"/>
    </row>
    <row r="46" ht="18.0" customHeight="1">
      <c r="A46" s="60"/>
      <c r="B46" s="27"/>
      <c r="C46" s="27"/>
      <c r="D46" s="27"/>
      <c r="E46" s="27"/>
      <c r="F46" s="27"/>
      <c r="G46" s="61"/>
      <c r="H46" s="51"/>
      <c r="I46" s="68"/>
      <c r="J46" s="68"/>
      <c r="K46" s="63"/>
      <c r="L46" s="64"/>
      <c r="M46" s="65"/>
      <c r="N46" s="66"/>
      <c r="O46" s="67"/>
      <c r="P46" s="58"/>
      <c r="Q46" s="59"/>
      <c r="R46" s="59"/>
      <c r="S46" s="59"/>
      <c r="T46" s="59"/>
      <c r="U46" s="3"/>
      <c r="V46" s="3"/>
      <c r="W46" s="3"/>
      <c r="X46" s="3"/>
      <c r="Y46" s="3"/>
      <c r="Z46" s="3"/>
    </row>
    <row r="47" ht="18.0" customHeight="1">
      <c r="A47" s="70"/>
      <c r="G47" s="61"/>
      <c r="H47" s="51"/>
      <c r="I47" s="68"/>
      <c r="J47" s="68"/>
      <c r="K47" s="63"/>
      <c r="L47" s="64"/>
      <c r="M47" s="65"/>
      <c r="N47" s="66"/>
      <c r="O47" s="67"/>
      <c r="P47" s="58"/>
      <c r="Q47" s="59"/>
      <c r="R47" s="59"/>
      <c r="S47" s="59"/>
      <c r="T47" s="59"/>
      <c r="U47" s="3"/>
      <c r="V47" s="3"/>
      <c r="W47" s="3"/>
      <c r="X47" s="3"/>
      <c r="Y47" s="3"/>
      <c r="Z47" s="3"/>
    </row>
    <row r="48" ht="18.0" customHeight="1">
      <c r="A48" s="70"/>
      <c r="G48" s="61"/>
      <c r="H48" s="51"/>
      <c r="I48" s="68"/>
      <c r="J48" s="68"/>
      <c r="K48" s="63"/>
      <c r="L48" s="64"/>
      <c r="M48" s="65"/>
      <c r="N48" s="66"/>
      <c r="O48" s="67"/>
      <c r="P48" s="58"/>
      <c r="Q48" s="59"/>
      <c r="R48" s="59"/>
      <c r="S48" s="59"/>
      <c r="T48" s="59"/>
      <c r="U48" s="3"/>
      <c r="V48" s="3"/>
      <c r="W48" s="3"/>
      <c r="X48" s="3"/>
      <c r="Y48" s="3"/>
      <c r="Z48" s="3"/>
    </row>
    <row r="49" ht="18.0" customHeight="1">
      <c r="A49" s="72"/>
      <c r="B49" s="72"/>
      <c r="C49" s="72"/>
      <c r="D49" s="72"/>
      <c r="E49" s="72"/>
      <c r="F49" s="72"/>
      <c r="G49" s="73"/>
      <c r="H49" s="51"/>
      <c r="I49" s="68"/>
      <c r="J49" s="68"/>
      <c r="K49" s="68"/>
      <c r="L49" s="74"/>
      <c r="M49" s="75"/>
      <c r="N49" s="75"/>
      <c r="O49" s="67"/>
      <c r="P49" s="58"/>
      <c r="Q49" s="58"/>
      <c r="R49" s="58"/>
      <c r="S49" s="58"/>
      <c r="T49" s="58"/>
      <c r="U49" s="3"/>
      <c r="V49" s="3"/>
      <c r="W49" s="3"/>
      <c r="X49" s="3"/>
      <c r="Y49" s="3"/>
      <c r="Z49" s="3"/>
    </row>
    <row r="50" ht="18.0" customHeight="1">
      <c r="A50" s="69"/>
      <c r="B50" s="27"/>
      <c r="C50" s="27"/>
      <c r="D50" s="27"/>
      <c r="E50" s="27"/>
      <c r="F50" s="27"/>
      <c r="G50" s="61"/>
      <c r="H50" s="51"/>
      <c r="I50" s="68"/>
      <c r="J50" s="68"/>
      <c r="K50" s="63"/>
      <c r="L50" s="64"/>
      <c r="M50" s="65"/>
      <c r="N50" s="66"/>
      <c r="O50" s="67"/>
      <c r="P50" s="58"/>
      <c r="Q50" s="59"/>
      <c r="R50" s="59"/>
      <c r="S50" s="59"/>
      <c r="T50" s="59"/>
      <c r="U50" s="3"/>
      <c r="V50" s="3"/>
      <c r="W50" s="3"/>
      <c r="X50" s="3"/>
      <c r="Y50" s="3"/>
      <c r="Z50" s="3"/>
    </row>
    <row r="51" ht="18.0" customHeight="1">
      <c r="A51" s="60"/>
      <c r="B51" s="27"/>
      <c r="C51" s="27"/>
      <c r="D51" s="27"/>
      <c r="E51" s="27"/>
      <c r="F51" s="27"/>
      <c r="G51" s="61"/>
      <c r="H51" s="51"/>
      <c r="I51" s="68"/>
      <c r="J51" s="68"/>
      <c r="K51" s="63"/>
      <c r="L51" s="64"/>
      <c r="M51" s="65"/>
      <c r="N51" s="66"/>
      <c r="O51" s="67"/>
      <c r="P51" s="58"/>
      <c r="Q51" s="58"/>
      <c r="R51" s="58"/>
      <c r="S51" s="58"/>
      <c r="T51" s="58"/>
      <c r="U51" s="3"/>
      <c r="V51" s="3"/>
      <c r="W51" s="3"/>
      <c r="X51" s="3"/>
      <c r="Y51" s="3"/>
      <c r="Z51" s="3"/>
    </row>
    <row r="52" ht="18.0" customHeight="1">
      <c r="A52" s="60"/>
      <c r="B52" s="27"/>
      <c r="C52" s="27"/>
      <c r="D52" s="27"/>
      <c r="E52" s="27"/>
      <c r="F52" s="27"/>
      <c r="G52" s="61"/>
      <c r="H52" s="51"/>
      <c r="I52" s="68"/>
      <c r="J52" s="68"/>
      <c r="K52" s="63"/>
      <c r="L52" s="64"/>
      <c r="M52" s="65"/>
      <c r="N52" s="66"/>
      <c r="O52" s="67"/>
      <c r="P52" s="58"/>
      <c r="Q52" s="58"/>
      <c r="R52" s="58"/>
      <c r="S52" s="58"/>
      <c r="T52" s="58"/>
      <c r="U52" s="3"/>
      <c r="V52" s="3"/>
      <c r="W52" s="3"/>
      <c r="X52" s="3"/>
      <c r="Y52" s="3"/>
      <c r="Z52" s="3"/>
    </row>
    <row r="53" ht="18.0" customHeight="1">
      <c r="A53" s="60"/>
      <c r="B53" s="27"/>
      <c r="C53" s="27"/>
      <c r="D53" s="27"/>
      <c r="E53" s="27"/>
      <c r="F53" s="27"/>
      <c r="G53" s="61"/>
      <c r="H53" s="51"/>
      <c r="I53" s="68"/>
      <c r="J53" s="68"/>
      <c r="K53" s="63"/>
      <c r="L53" s="64"/>
      <c r="M53" s="65"/>
      <c r="N53" s="66"/>
      <c r="O53" s="67"/>
      <c r="P53" s="58"/>
      <c r="Q53" s="58"/>
      <c r="R53" s="58"/>
      <c r="S53" s="58"/>
      <c r="T53" s="58"/>
      <c r="U53" s="3"/>
      <c r="V53" s="3"/>
      <c r="W53" s="3"/>
      <c r="X53" s="3"/>
      <c r="Y53" s="3"/>
      <c r="Z53" s="3"/>
    </row>
    <row r="54" ht="18.0" customHeight="1">
      <c r="A54" s="60"/>
      <c r="B54" s="27"/>
      <c r="C54" s="27"/>
      <c r="D54" s="27"/>
      <c r="E54" s="27"/>
      <c r="F54" s="27"/>
      <c r="G54" s="61"/>
      <c r="H54" s="51"/>
      <c r="I54" s="68"/>
      <c r="J54" s="68"/>
      <c r="K54" s="63"/>
      <c r="L54" s="64"/>
      <c r="M54" s="65"/>
      <c r="N54" s="66"/>
      <c r="O54" s="67"/>
      <c r="P54" s="58"/>
      <c r="Q54" s="58"/>
      <c r="R54" s="58"/>
      <c r="S54" s="58"/>
      <c r="T54" s="58"/>
      <c r="U54" s="3"/>
      <c r="V54" s="3"/>
      <c r="W54" s="3"/>
      <c r="X54" s="3"/>
      <c r="Y54" s="3"/>
      <c r="Z54" s="3"/>
    </row>
    <row r="55" ht="18.0" customHeight="1">
      <c r="A55" s="60"/>
      <c r="B55" s="27"/>
      <c r="C55" s="27"/>
      <c r="D55" s="27"/>
      <c r="E55" s="27"/>
      <c r="F55" s="27"/>
      <c r="G55" s="61"/>
      <c r="H55" s="51"/>
      <c r="I55" s="68"/>
      <c r="J55" s="68"/>
      <c r="K55" s="63"/>
      <c r="L55" s="64"/>
      <c r="M55" s="65"/>
      <c r="N55" s="66"/>
      <c r="O55" s="67"/>
      <c r="P55" s="58"/>
      <c r="Q55" s="58"/>
      <c r="R55" s="58"/>
      <c r="S55" s="58"/>
      <c r="T55" s="58"/>
      <c r="U55" s="3"/>
      <c r="V55" s="3"/>
      <c r="W55" s="3"/>
      <c r="X55" s="3"/>
      <c r="Y55" s="3"/>
      <c r="Z55" s="3"/>
    </row>
    <row r="56" ht="18.0" customHeight="1">
      <c r="A56" s="60"/>
      <c r="B56" s="27"/>
      <c r="C56" s="27"/>
      <c r="D56" s="27"/>
      <c r="E56" s="27"/>
      <c r="F56" s="27"/>
      <c r="G56" s="61"/>
      <c r="H56" s="51"/>
      <c r="I56" s="68"/>
      <c r="J56" s="68"/>
      <c r="K56" s="63"/>
      <c r="L56" s="64"/>
      <c r="M56" s="65"/>
      <c r="N56" s="66"/>
      <c r="O56" s="67"/>
      <c r="P56" s="58"/>
      <c r="Q56" s="58"/>
      <c r="R56" s="58"/>
      <c r="S56" s="58"/>
      <c r="T56" s="58"/>
      <c r="U56" s="3"/>
      <c r="V56" s="3"/>
      <c r="W56" s="3"/>
      <c r="X56" s="3"/>
      <c r="Y56" s="3"/>
      <c r="Z56" s="3"/>
    </row>
    <row r="57" ht="18.0" customHeight="1">
      <c r="A57" s="72"/>
      <c r="B57" s="72"/>
      <c r="C57" s="72"/>
      <c r="D57" s="72"/>
      <c r="E57" s="72"/>
      <c r="F57" s="72"/>
      <c r="G57" s="73"/>
      <c r="H57" s="51"/>
      <c r="I57" s="68"/>
      <c r="J57" s="68"/>
      <c r="K57" s="68"/>
      <c r="L57" s="74"/>
      <c r="M57" s="75"/>
      <c r="N57" s="75"/>
      <c r="O57" s="67"/>
      <c r="P57" s="58"/>
      <c r="Q57" s="58"/>
      <c r="R57" s="58"/>
      <c r="S57" s="58"/>
      <c r="T57" s="58"/>
      <c r="U57" s="3"/>
      <c r="V57" s="3"/>
      <c r="W57" s="3"/>
      <c r="X57" s="3"/>
      <c r="Y57" s="3"/>
      <c r="Z57" s="3"/>
    </row>
    <row r="58" ht="18.0" customHeight="1">
      <c r="A58" s="72"/>
      <c r="B58" s="72"/>
      <c r="C58" s="72"/>
      <c r="D58" s="72"/>
      <c r="E58" s="72"/>
      <c r="F58" s="72"/>
      <c r="G58" s="73"/>
      <c r="H58" s="51"/>
      <c r="I58" s="68"/>
      <c r="J58" s="68"/>
      <c r="K58" s="68"/>
      <c r="L58" s="74"/>
      <c r="M58" s="75"/>
      <c r="N58" s="75"/>
      <c r="O58" s="67"/>
      <c r="P58" s="58"/>
      <c r="Q58" s="58"/>
      <c r="R58" s="58"/>
      <c r="S58" s="58"/>
      <c r="T58" s="58"/>
      <c r="U58" s="3"/>
      <c r="V58" s="3"/>
      <c r="W58" s="3"/>
      <c r="X58" s="3"/>
      <c r="Y58" s="3"/>
      <c r="Z58" s="3"/>
    </row>
    <row r="59" ht="18.0" customHeight="1">
      <c r="A59" s="69"/>
      <c r="B59" s="27"/>
      <c r="C59" s="27"/>
      <c r="D59" s="27"/>
      <c r="E59" s="27"/>
      <c r="F59" s="27"/>
      <c r="G59" s="61"/>
      <c r="H59" s="51"/>
      <c r="I59" s="68"/>
      <c r="J59" s="68"/>
      <c r="K59" s="63"/>
      <c r="L59" s="64"/>
      <c r="M59" s="65"/>
      <c r="N59" s="66"/>
      <c r="O59" s="67"/>
      <c r="P59" s="58"/>
      <c r="Q59" s="59"/>
      <c r="R59" s="59"/>
      <c r="S59" s="59"/>
      <c r="T59" s="59"/>
      <c r="U59" s="3"/>
      <c r="V59" s="3"/>
      <c r="W59" s="3"/>
      <c r="X59" s="3"/>
      <c r="Y59" s="3"/>
      <c r="Z59" s="3"/>
    </row>
    <row r="60" ht="18.0" customHeight="1">
      <c r="A60" s="60"/>
      <c r="B60" s="27"/>
      <c r="C60" s="27"/>
      <c r="D60" s="27"/>
      <c r="E60" s="27"/>
      <c r="F60" s="27"/>
      <c r="G60" s="61"/>
      <c r="H60" s="51"/>
      <c r="I60" s="68"/>
      <c r="J60" s="68"/>
      <c r="K60" s="63"/>
      <c r="L60" s="64"/>
      <c r="M60" s="65"/>
      <c r="N60" s="66"/>
      <c r="O60" s="67"/>
      <c r="P60" s="58"/>
      <c r="Q60" s="59"/>
      <c r="R60" s="59"/>
      <c r="S60" s="59"/>
      <c r="T60" s="59"/>
      <c r="U60" s="3"/>
      <c r="V60" s="3"/>
      <c r="W60" s="3"/>
      <c r="X60" s="3"/>
      <c r="Y60" s="3"/>
      <c r="Z60" s="3"/>
    </row>
    <row r="61" ht="18.0" customHeight="1">
      <c r="A61" s="60"/>
      <c r="B61" s="27"/>
      <c r="C61" s="27"/>
      <c r="D61" s="27"/>
      <c r="E61" s="27"/>
      <c r="F61" s="27"/>
      <c r="G61" s="61"/>
      <c r="H61" s="51"/>
      <c r="I61" s="68"/>
      <c r="J61" s="68"/>
      <c r="K61" s="63"/>
      <c r="L61" s="64"/>
      <c r="M61" s="65"/>
      <c r="N61" s="66"/>
      <c r="O61" s="67"/>
      <c r="P61" s="58"/>
      <c r="Q61" s="59"/>
      <c r="R61" s="59"/>
      <c r="S61" s="59"/>
      <c r="T61" s="59"/>
      <c r="U61" s="3"/>
      <c r="V61" s="3"/>
      <c r="W61" s="3"/>
      <c r="X61" s="3"/>
      <c r="Y61" s="3"/>
      <c r="Z61" s="3"/>
    </row>
    <row r="62" ht="18.0" customHeight="1">
      <c r="A62" s="60"/>
      <c r="B62" s="27"/>
      <c r="C62" s="27"/>
      <c r="D62" s="27"/>
      <c r="E62" s="27"/>
      <c r="F62" s="27"/>
      <c r="G62" s="61"/>
      <c r="H62" s="51"/>
      <c r="I62" s="68"/>
      <c r="J62" s="68"/>
      <c r="K62" s="63"/>
      <c r="L62" s="64"/>
      <c r="M62" s="65"/>
      <c r="N62" s="66"/>
      <c r="O62" s="67"/>
      <c r="P62" s="58"/>
      <c r="Q62" s="59"/>
      <c r="R62" s="59"/>
      <c r="S62" s="59"/>
      <c r="T62" s="59"/>
      <c r="U62" s="3"/>
      <c r="V62" s="3"/>
      <c r="W62" s="3"/>
      <c r="X62" s="3"/>
      <c r="Y62" s="3"/>
      <c r="Z62" s="3"/>
    </row>
    <row r="63" ht="18.0" customHeight="1">
      <c r="A63" s="60"/>
      <c r="B63" s="27"/>
      <c r="C63" s="27"/>
      <c r="D63" s="27"/>
      <c r="E63" s="27"/>
      <c r="F63" s="27"/>
      <c r="G63" s="61"/>
      <c r="H63" s="51"/>
      <c r="I63" s="68"/>
      <c r="J63" s="68"/>
      <c r="K63" s="63"/>
      <c r="L63" s="64"/>
      <c r="M63" s="65"/>
      <c r="N63" s="66"/>
      <c r="O63" s="67"/>
      <c r="P63" s="58"/>
      <c r="Q63" s="59"/>
      <c r="R63" s="59"/>
      <c r="S63" s="59"/>
      <c r="T63" s="59"/>
      <c r="U63" s="3"/>
      <c r="V63" s="3"/>
      <c r="W63" s="3"/>
      <c r="X63" s="3"/>
      <c r="Y63" s="3"/>
      <c r="Z63" s="3"/>
    </row>
    <row r="64" ht="18.0" customHeight="1">
      <c r="A64" s="60"/>
      <c r="B64" s="27"/>
      <c r="C64" s="27"/>
      <c r="D64" s="27"/>
      <c r="E64" s="27"/>
      <c r="F64" s="27"/>
      <c r="G64" s="61"/>
      <c r="H64" s="51"/>
      <c r="I64" s="68"/>
      <c r="J64" s="68"/>
      <c r="K64" s="63"/>
      <c r="L64" s="64"/>
      <c r="M64" s="65"/>
      <c r="N64" s="66"/>
      <c r="O64" s="67"/>
      <c r="P64" s="58"/>
      <c r="Q64" s="59"/>
      <c r="R64" s="59"/>
      <c r="S64" s="59"/>
      <c r="T64" s="59"/>
      <c r="U64" s="3"/>
      <c r="V64" s="3"/>
      <c r="W64" s="3"/>
      <c r="X64" s="3"/>
      <c r="Y64" s="3"/>
      <c r="Z64" s="3"/>
    </row>
    <row r="65" ht="18.0" customHeight="1">
      <c r="A65" s="70"/>
      <c r="G65" s="61"/>
      <c r="H65" s="51"/>
      <c r="I65" s="68"/>
      <c r="J65" s="68"/>
      <c r="K65" s="63"/>
      <c r="L65" s="64"/>
      <c r="M65" s="65"/>
      <c r="N65" s="66"/>
      <c r="O65" s="67"/>
      <c r="P65" s="58"/>
      <c r="Q65" s="59"/>
      <c r="R65" s="59"/>
      <c r="S65" s="59"/>
      <c r="T65" s="59"/>
      <c r="U65" s="3"/>
      <c r="V65" s="3"/>
      <c r="W65" s="3"/>
      <c r="X65" s="3"/>
      <c r="Y65" s="3"/>
      <c r="Z65" s="3"/>
    </row>
    <row r="66" ht="18.0" customHeight="1">
      <c r="A66" s="70"/>
      <c r="G66" s="61"/>
      <c r="H66" s="51"/>
      <c r="I66" s="68"/>
      <c r="J66" s="68"/>
      <c r="K66" s="63"/>
      <c r="L66" s="64"/>
      <c r="M66" s="65"/>
      <c r="N66" s="66"/>
      <c r="O66" s="67"/>
      <c r="P66" s="58"/>
      <c r="Q66" s="59"/>
      <c r="R66" s="59"/>
      <c r="S66" s="59"/>
      <c r="T66" s="59"/>
      <c r="U66" s="3"/>
      <c r="V66" s="3"/>
      <c r="W66" s="3"/>
      <c r="X66" s="3"/>
      <c r="Y66" s="3"/>
      <c r="Z66" s="3"/>
    </row>
    <row r="67" ht="18.0" customHeight="1">
      <c r="A67" s="74"/>
      <c r="B67" s="74"/>
      <c r="C67" s="74"/>
      <c r="D67" s="74"/>
      <c r="E67" s="74"/>
      <c r="F67" s="74"/>
      <c r="G67" s="73"/>
      <c r="H67" s="79"/>
      <c r="I67" s="68"/>
      <c r="J67" s="68"/>
      <c r="K67" s="68"/>
      <c r="L67" s="74"/>
      <c r="M67" s="75"/>
      <c r="N67" s="75"/>
      <c r="O67" s="80"/>
      <c r="P67" s="58"/>
      <c r="Q67" s="58"/>
      <c r="R67" s="58"/>
      <c r="S67" s="58"/>
      <c r="T67" s="58"/>
      <c r="U67" s="3"/>
      <c r="V67" s="3"/>
      <c r="W67" s="3"/>
      <c r="X67" s="3"/>
      <c r="Y67" s="3"/>
      <c r="Z67" s="3"/>
    </row>
    <row r="68" ht="18.0" customHeight="1">
      <c r="A68" s="69"/>
      <c r="B68" s="27"/>
      <c r="C68" s="27"/>
      <c r="D68" s="27"/>
      <c r="E68" s="27"/>
      <c r="F68" s="27"/>
      <c r="G68" s="61"/>
      <c r="H68" s="51"/>
      <c r="I68" s="68"/>
      <c r="J68" s="68"/>
      <c r="K68" s="63"/>
      <c r="L68" s="64"/>
      <c r="M68" s="65"/>
      <c r="N68" s="66"/>
      <c r="O68" s="67"/>
      <c r="P68" s="58"/>
      <c r="Q68" s="59"/>
      <c r="R68" s="59"/>
      <c r="S68" s="59"/>
      <c r="T68" s="59"/>
      <c r="U68" s="3"/>
      <c r="V68" s="3"/>
      <c r="W68" s="3"/>
      <c r="X68" s="3"/>
      <c r="Y68" s="3"/>
      <c r="Z68" s="3"/>
    </row>
    <row r="69" ht="18.0" customHeight="1">
      <c r="A69" s="60"/>
      <c r="B69" s="27"/>
      <c r="C69" s="27"/>
      <c r="D69" s="27"/>
      <c r="E69" s="27"/>
      <c r="F69" s="27"/>
      <c r="G69" s="61"/>
      <c r="H69" s="51"/>
      <c r="I69" s="68"/>
      <c r="J69" s="68"/>
      <c r="K69" s="63"/>
      <c r="L69" s="64"/>
      <c r="M69" s="65"/>
      <c r="N69" s="66"/>
      <c r="O69" s="67"/>
      <c r="P69" s="58"/>
      <c r="Q69" s="59"/>
      <c r="R69" s="59"/>
      <c r="S69" s="59"/>
      <c r="T69" s="59"/>
      <c r="U69" s="3"/>
      <c r="V69" s="3"/>
      <c r="W69" s="3"/>
      <c r="X69" s="3"/>
      <c r="Y69" s="3"/>
      <c r="Z69" s="3"/>
    </row>
    <row r="70" ht="18.0" customHeight="1">
      <c r="A70" s="60"/>
      <c r="B70" s="27"/>
      <c r="C70" s="27"/>
      <c r="D70" s="27"/>
      <c r="E70" s="27"/>
      <c r="F70" s="27"/>
      <c r="G70" s="61"/>
      <c r="H70" s="51"/>
      <c r="I70" s="68"/>
      <c r="J70" s="68"/>
      <c r="K70" s="63"/>
      <c r="L70" s="64"/>
      <c r="M70" s="65"/>
      <c r="N70" s="66"/>
      <c r="O70" s="67"/>
      <c r="P70" s="58"/>
      <c r="Q70" s="59"/>
      <c r="R70" s="59"/>
      <c r="S70" s="59"/>
      <c r="T70" s="59"/>
      <c r="U70" s="3"/>
      <c r="V70" s="3"/>
      <c r="W70" s="3"/>
      <c r="X70" s="3"/>
      <c r="Y70" s="3"/>
      <c r="Z70" s="3"/>
    </row>
    <row r="71" ht="18.0" customHeight="1">
      <c r="A71" s="60"/>
      <c r="B71" s="27"/>
      <c r="C71" s="27"/>
      <c r="D71" s="27"/>
      <c r="E71" s="27"/>
      <c r="F71" s="27"/>
      <c r="G71" s="61"/>
      <c r="H71" s="51"/>
      <c r="I71" s="68"/>
      <c r="J71" s="68"/>
      <c r="K71" s="63"/>
      <c r="L71" s="64"/>
      <c r="M71" s="65"/>
      <c r="N71" s="66"/>
      <c r="O71" s="67"/>
      <c r="P71" s="58"/>
      <c r="Q71" s="59"/>
      <c r="R71" s="59"/>
      <c r="S71" s="59"/>
      <c r="T71" s="59"/>
      <c r="U71" s="3"/>
      <c r="V71" s="3"/>
      <c r="W71" s="3"/>
      <c r="X71" s="3"/>
      <c r="Y71" s="3"/>
      <c r="Z71" s="3"/>
    </row>
    <row r="72" ht="18.0" customHeight="1">
      <c r="A72" s="60"/>
      <c r="B72" s="27"/>
      <c r="C72" s="27"/>
      <c r="D72" s="27"/>
      <c r="E72" s="27"/>
      <c r="F72" s="27"/>
      <c r="G72" s="61"/>
      <c r="H72" s="51"/>
      <c r="I72" s="68"/>
      <c r="J72" s="68"/>
      <c r="K72" s="63"/>
      <c r="L72" s="64"/>
      <c r="M72" s="65"/>
      <c r="N72" s="66"/>
      <c r="O72" s="67"/>
      <c r="P72" s="58"/>
      <c r="Q72" s="59"/>
      <c r="R72" s="59"/>
      <c r="S72" s="59"/>
      <c r="T72" s="59"/>
      <c r="U72" s="3"/>
      <c r="V72" s="3"/>
      <c r="W72" s="3"/>
      <c r="X72" s="3"/>
      <c r="Y72" s="3"/>
      <c r="Z72" s="3"/>
    </row>
    <row r="73" ht="18.0" customHeight="1">
      <c r="A73" s="60"/>
      <c r="B73" s="27"/>
      <c r="C73" s="27"/>
      <c r="D73" s="27"/>
      <c r="E73" s="27"/>
      <c r="F73" s="27"/>
      <c r="G73" s="61"/>
      <c r="H73" s="51"/>
      <c r="I73" s="68"/>
      <c r="J73" s="68"/>
      <c r="K73" s="63"/>
      <c r="L73" s="64"/>
      <c r="M73" s="65"/>
      <c r="N73" s="66"/>
      <c r="O73" s="67"/>
      <c r="P73" s="58"/>
      <c r="Q73" s="59"/>
      <c r="R73" s="59"/>
      <c r="S73" s="59"/>
      <c r="T73" s="59"/>
      <c r="U73" s="3"/>
      <c r="V73" s="3"/>
      <c r="W73" s="3"/>
      <c r="X73" s="3"/>
      <c r="Y73" s="3"/>
      <c r="Z73" s="3"/>
    </row>
    <row r="74" ht="18.0" customHeight="1">
      <c r="A74" s="70"/>
      <c r="G74" s="61"/>
      <c r="H74" s="51"/>
      <c r="I74" s="68"/>
      <c r="J74" s="68"/>
      <c r="K74" s="63"/>
      <c r="L74" s="64"/>
      <c r="M74" s="65"/>
      <c r="N74" s="66"/>
      <c r="O74" s="67"/>
      <c r="P74" s="58"/>
      <c r="Q74" s="59"/>
      <c r="R74" s="59"/>
      <c r="S74" s="59"/>
      <c r="T74" s="59"/>
      <c r="U74" s="3"/>
      <c r="V74" s="3"/>
      <c r="W74" s="3"/>
      <c r="X74" s="3"/>
      <c r="Y74" s="3"/>
      <c r="Z74" s="3"/>
    </row>
    <row r="75" ht="18.0" customHeight="1">
      <c r="A75" s="70"/>
      <c r="G75" s="61"/>
      <c r="H75" s="51"/>
      <c r="I75" s="68"/>
      <c r="J75" s="68"/>
      <c r="K75" s="63"/>
      <c r="L75" s="64"/>
      <c r="M75" s="65"/>
      <c r="N75" s="66"/>
      <c r="O75" s="67"/>
      <c r="P75" s="58"/>
      <c r="Q75" s="59"/>
      <c r="R75" s="59"/>
      <c r="S75" s="59"/>
      <c r="T75" s="59"/>
      <c r="U75" s="3"/>
      <c r="V75" s="3"/>
      <c r="W75" s="3"/>
      <c r="X75" s="3"/>
      <c r="Y75" s="3"/>
      <c r="Z75" s="3"/>
    </row>
    <row r="76" ht="18.0" customHeight="1">
      <c r="A76" s="79"/>
      <c r="B76" s="79"/>
      <c r="C76" s="79"/>
      <c r="D76" s="79"/>
      <c r="E76" s="79"/>
      <c r="F76" s="81"/>
      <c r="G76" s="73"/>
      <c r="H76" s="82"/>
      <c r="I76" s="68"/>
      <c r="J76" s="68"/>
      <c r="K76" s="68"/>
      <c r="L76" s="74"/>
      <c r="M76" s="75"/>
      <c r="N76" s="75"/>
      <c r="O76" s="80"/>
      <c r="P76" s="58"/>
      <c r="Q76" s="59"/>
      <c r="R76" s="59"/>
      <c r="S76" s="59"/>
      <c r="T76" s="59"/>
      <c r="U76" s="3"/>
      <c r="V76" s="3"/>
      <c r="W76" s="3"/>
      <c r="X76" s="3"/>
      <c r="Y76" s="3"/>
      <c r="Z76" s="3"/>
    </row>
    <row r="77" ht="18.0" customHeight="1">
      <c r="A77" s="79"/>
      <c r="B77" s="79"/>
      <c r="C77" s="79"/>
      <c r="D77" s="79"/>
      <c r="E77" s="79"/>
      <c r="F77" s="81"/>
      <c r="G77" s="73"/>
      <c r="H77" s="82"/>
      <c r="I77" s="68"/>
      <c r="J77" s="68"/>
      <c r="K77" s="68"/>
      <c r="L77" s="74"/>
      <c r="M77" s="75"/>
      <c r="N77" s="75"/>
      <c r="O77" s="80"/>
      <c r="P77" s="58"/>
      <c r="Q77" s="59"/>
      <c r="R77" s="59"/>
      <c r="S77" s="59"/>
      <c r="T77" s="59"/>
      <c r="U77" s="3"/>
      <c r="V77" s="3"/>
      <c r="W77" s="3"/>
      <c r="X77" s="3"/>
      <c r="Y77" s="3"/>
      <c r="Z77" s="3"/>
    </row>
    <row r="78" ht="18.0" customHeight="1">
      <c r="A78" s="69"/>
      <c r="B78" s="27"/>
      <c r="C78" s="27"/>
      <c r="D78" s="27"/>
      <c r="E78" s="27"/>
      <c r="F78" s="27"/>
      <c r="G78" s="61"/>
      <c r="H78" s="51"/>
      <c r="I78" s="68"/>
      <c r="J78" s="68"/>
      <c r="K78" s="63"/>
      <c r="L78" s="64"/>
      <c r="M78" s="65"/>
      <c r="N78" s="66"/>
      <c r="O78" s="67"/>
      <c r="P78" s="58"/>
      <c r="Q78" s="59"/>
      <c r="R78" s="59"/>
      <c r="S78" s="59"/>
      <c r="T78" s="59"/>
      <c r="U78" s="3"/>
      <c r="V78" s="3"/>
      <c r="W78" s="3"/>
      <c r="X78" s="3"/>
      <c r="Y78" s="3"/>
      <c r="Z78" s="3"/>
    </row>
    <row r="79" ht="18.0" customHeight="1">
      <c r="A79" s="60"/>
      <c r="B79" s="27"/>
      <c r="C79" s="27"/>
      <c r="D79" s="27"/>
      <c r="E79" s="27"/>
      <c r="F79" s="27"/>
      <c r="G79" s="61"/>
      <c r="H79" s="51"/>
      <c r="I79" s="68"/>
      <c r="J79" s="68"/>
      <c r="K79" s="63"/>
      <c r="L79" s="64"/>
      <c r="M79" s="65"/>
      <c r="N79" s="66"/>
      <c r="O79" s="67"/>
      <c r="P79" s="58"/>
      <c r="Q79" s="59"/>
      <c r="R79" s="59"/>
      <c r="S79" s="59"/>
      <c r="T79" s="59"/>
      <c r="U79" s="3"/>
      <c r="V79" s="3"/>
      <c r="W79" s="3"/>
      <c r="X79" s="3"/>
      <c r="Y79" s="3"/>
      <c r="Z79" s="3"/>
    </row>
    <row r="80" ht="18.0" customHeight="1">
      <c r="A80" s="60"/>
      <c r="B80" s="27"/>
      <c r="C80" s="27"/>
      <c r="D80" s="27"/>
      <c r="E80" s="27"/>
      <c r="F80" s="27"/>
      <c r="G80" s="61"/>
      <c r="H80" s="51"/>
      <c r="I80" s="68"/>
      <c r="J80" s="68"/>
      <c r="K80" s="63"/>
      <c r="L80" s="64"/>
      <c r="M80" s="65"/>
      <c r="N80" s="66"/>
      <c r="O80" s="67"/>
      <c r="P80" s="58"/>
      <c r="Q80" s="59"/>
      <c r="R80" s="59"/>
      <c r="S80" s="59"/>
      <c r="T80" s="59"/>
      <c r="U80" s="3"/>
      <c r="V80" s="3"/>
      <c r="W80" s="3"/>
      <c r="X80" s="3"/>
      <c r="Y80" s="3"/>
      <c r="Z80" s="3"/>
    </row>
    <row r="81" ht="18.0" customHeight="1">
      <c r="A81" s="60"/>
      <c r="B81" s="27"/>
      <c r="C81" s="27"/>
      <c r="D81" s="27"/>
      <c r="E81" s="27"/>
      <c r="F81" s="27"/>
      <c r="G81" s="61"/>
      <c r="H81" s="51"/>
      <c r="I81" s="68"/>
      <c r="J81" s="68"/>
      <c r="K81" s="63"/>
      <c r="L81" s="64"/>
      <c r="M81" s="65"/>
      <c r="N81" s="66"/>
      <c r="O81" s="67"/>
      <c r="P81" s="58"/>
      <c r="Q81" s="59"/>
      <c r="R81" s="59"/>
      <c r="S81" s="59"/>
      <c r="T81" s="59"/>
      <c r="U81" s="3"/>
      <c r="V81" s="3"/>
      <c r="W81" s="3"/>
      <c r="X81" s="3"/>
      <c r="Y81" s="3"/>
      <c r="Z81" s="3"/>
    </row>
    <row r="82" ht="18.0" customHeight="1">
      <c r="A82" s="60"/>
      <c r="B82" s="27"/>
      <c r="C82" s="27"/>
      <c r="D82" s="27"/>
      <c r="E82" s="27"/>
      <c r="F82" s="27"/>
      <c r="G82" s="61"/>
      <c r="H82" s="51"/>
      <c r="I82" s="68"/>
      <c r="J82" s="68"/>
      <c r="K82" s="63"/>
      <c r="L82" s="64"/>
      <c r="M82" s="65"/>
      <c r="N82" s="66"/>
      <c r="O82" s="67"/>
      <c r="P82" s="58"/>
      <c r="Q82" s="59"/>
      <c r="R82" s="59"/>
      <c r="S82" s="59"/>
      <c r="T82" s="59"/>
      <c r="U82" s="3"/>
      <c r="V82" s="3"/>
      <c r="W82" s="3"/>
      <c r="X82" s="3"/>
      <c r="Y82" s="3"/>
      <c r="Z82" s="3"/>
    </row>
    <row r="83" ht="18.0" customHeight="1">
      <c r="A83" s="60"/>
      <c r="B83" s="27"/>
      <c r="C83" s="27"/>
      <c r="D83" s="27"/>
      <c r="E83" s="27"/>
      <c r="F83" s="27"/>
      <c r="G83" s="61"/>
      <c r="H83" s="51"/>
      <c r="I83" s="68"/>
      <c r="J83" s="68"/>
      <c r="K83" s="63"/>
      <c r="L83" s="64"/>
      <c r="M83" s="65"/>
      <c r="N83" s="66"/>
      <c r="O83" s="67"/>
      <c r="P83" s="58"/>
      <c r="Q83" s="59"/>
      <c r="R83" s="59"/>
      <c r="S83" s="59"/>
      <c r="T83" s="59"/>
      <c r="U83" s="3"/>
      <c r="V83" s="3"/>
      <c r="W83" s="3"/>
      <c r="X83" s="3"/>
      <c r="Y83" s="3"/>
      <c r="Z83" s="3"/>
    </row>
    <row r="84" ht="18.0" customHeight="1">
      <c r="A84" s="70"/>
      <c r="G84" s="61"/>
      <c r="H84" s="51"/>
      <c r="I84" s="68"/>
      <c r="J84" s="68"/>
      <c r="K84" s="63"/>
      <c r="L84" s="64"/>
      <c r="M84" s="65"/>
      <c r="N84" s="66"/>
      <c r="O84" s="67"/>
      <c r="P84" s="58"/>
      <c r="Q84" s="59"/>
      <c r="R84" s="59"/>
      <c r="S84" s="59"/>
      <c r="T84" s="59"/>
      <c r="U84" s="3"/>
      <c r="V84" s="3"/>
      <c r="W84" s="3"/>
      <c r="X84" s="3"/>
      <c r="Y84" s="3"/>
      <c r="Z84" s="3"/>
    </row>
    <row r="85" ht="18.0" customHeight="1">
      <c r="A85" s="83"/>
      <c r="B85" s="84"/>
      <c r="C85" s="84"/>
      <c r="D85" s="84"/>
      <c r="E85" s="84"/>
      <c r="F85" s="84"/>
      <c r="G85" s="73"/>
      <c r="H85" s="51"/>
      <c r="I85" s="68"/>
      <c r="J85" s="68"/>
      <c r="K85" s="68"/>
      <c r="L85" s="74"/>
      <c r="M85" s="75"/>
      <c r="N85" s="75"/>
      <c r="O85" s="67"/>
      <c r="P85" s="58"/>
      <c r="Q85" s="59"/>
      <c r="R85" s="59"/>
      <c r="S85" s="59"/>
      <c r="T85" s="59"/>
      <c r="U85" s="3"/>
      <c r="V85" s="3"/>
      <c r="W85" s="3"/>
      <c r="X85" s="3"/>
      <c r="Y85" s="3"/>
      <c r="Z85" s="3"/>
    </row>
    <row r="86" ht="18.0" customHeight="1">
      <c r="A86" s="69"/>
      <c r="B86" s="27"/>
      <c r="C86" s="27"/>
      <c r="D86" s="27"/>
      <c r="E86" s="27"/>
      <c r="F86" s="27"/>
      <c r="G86" s="61"/>
      <c r="H86" s="51"/>
      <c r="I86" s="68"/>
      <c r="J86" s="68"/>
      <c r="K86" s="63"/>
      <c r="L86" s="64"/>
      <c r="M86" s="65"/>
      <c r="N86" s="66"/>
      <c r="O86" s="67"/>
      <c r="P86" s="58"/>
      <c r="Q86" s="59"/>
      <c r="R86" s="59"/>
      <c r="S86" s="59"/>
      <c r="T86" s="59"/>
      <c r="U86" s="3"/>
      <c r="V86" s="3"/>
      <c r="W86" s="3"/>
      <c r="X86" s="3"/>
      <c r="Y86" s="3"/>
      <c r="Z86" s="3"/>
    </row>
    <row r="87" ht="18.0" customHeight="1">
      <c r="A87" s="60"/>
      <c r="B87" s="27"/>
      <c r="C87" s="27"/>
      <c r="D87" s="27"/>
      <c r="E87" s="27"/>
      <c r="F87" s="27"/>
      <c r="G87" s="61"/>
      <c r="H87" s="51"/>
      <c r="I87" s="68"/>
      <c r="J87" s="68"/>
      <c r="K87" s="63"/>
      <c r="L87" s="64"/>
      <c r="M87" s="65"/>
      <c r="N87" s="66"/>
      <c r="O87" s="67"/>
      <c r="P87" s="58"/>
      <c r="Q87" s="59"/>
      <c r="R87" s="59"/>
      <c r="S87" s="59"/>
      <c r="T87" s="59"/>
      <c r="U87" s="3"/>
      <c r="V87" s="3"/>
      <c r="W87" s="3"/>
      <c r="X87" s="3"/>
      <c r="Y87" s="3"/>
      <c r="Z87" s="3"/>
    </row>
    <row r="88" ht="18.0" customHeight="1">
      <c r="A88" s="60"/>
      <c r="B88" s="27"/>
      <c r="C88" s="27"/>
      <c r="D88" s="27"/>
      <c r="E88" s="27"/>
      <c r="F88" s="27"/>
      <c r="G88" s="61"/>
      <c r="H88" s="51"/>
      <c r="I88" s="68"/>
      <c r="J88" s="68"/>
      <c r="K88" s="63"/>
      <c r="L88" s="64"/>
      <c r="M88" s="65"/>
      <c r="N88" s="66"/>
      <c r="O88" s="67"/>
      <c r="P88" s="58"/>
      <c r="Q88" s="59"/>
      <c r="R88" s="59"/>
      <c r="S88" s="59"/>
      <c r="T88" s="59"/>
      <c r="U88" s="3"/>
      <c r="V88" s="3"/>
      <c r="W88" s="3"/>
      <c r="X88" s="3"/>
      <c r="Y88" s="3"/>
      <c r="Z88" s="3"/>
    </row>
    <row r="89" ht="18.0" customHeight="1">
      <c r="A89" s="60"/>
      <c r="B89" s="27"/>
      <c r="C89" s="27"/>
      <c r="D89" s="27"/>
      <c r="E89" s="27"/>
      <c r="F89" s="27"/>
      <c r="G89" s="61"/>
      <c r="H89" s="51"/>
      <c r="I89" s="68"/>
      <c r="J89" s="68"/>
      <c r="K89" s="63"/>
      <c r="L89" s="64"/>
      <c r="M89" s="65"/>
      <c r="N89" s="66"/>
      <c r="O89" s="67"/>
      <c r="P89" s="58"/>
      <c r="Q89" s="59"/>
      <c r="R89" s="59"/>
      <c r="S89" s="59"/>
      <c r="T89" s="59"/>
      <c r="U89" s="3"/>
      <c r="V89" s="3"/>
      <c r="W89" s="3"/>
      <c r="X89" s="3"/>
      <c r="Y89" s="3"/>
      <c r="Z89" s="3"/>
    </row>
    <row r="90" ht="18.0" customHeight="1">
      <c r="A90" s="60"/>
      <c r="B90" s="27"/>
      <c r="C90" s="27"/>
      <c r="D90" s="27"/>
      <c r="E90" s="27"/>
      <c r="F90" s="27"/>
      <c r="G90" s="61"/>
      <c r="H90" s="51"/>
      <c r="I90" s="68"/>
      <c r="J90" s="68"/>
      <c r="K90" s="63"/>
      <c r="L90" s="64"/>
      <c r="M90" s="65"/>
      <c r="N90" s="66"/>
      <c r="O90" s="67"/>
      <c r="P90" s="58"/>
      <c r="Q90" s="59"/>
      <c r="R90" s="59"/>
      <c r="S90" s="59"/>
      <c r="T90" s="59"/>
      <c r="U90" s="3"/>
      <c r="V90" s="3"/>
      <c r="W90" s="3"/>
      <c r="X90" s="3"/>
      <c r="Y90" s="3"/>
      <c r="Z90" s="3"/>
    </row>
    <row r="91" ht="18.0" customHeight="1">
      <c r="A91" s="60"/>
      <c r="B91" s="27"/>
      <c r="C91" s="27"/>
      <c r="D91" s="27"/>
      <c r="E91" s="27"/>
      <c r="F91" s="27"/>
      <c r="G91" s="61"/>
      <c r="H91" s="51"/>
      <c r="I91" s="68"/>
      <c r="J91" s="68"/>
      <c r="K91" s="63"/>
      <c r="L91" s="64"/>
      <c r="M91" s="65"/>
      <c r="N91" s="66"/>
      <c r="O91" s="67"/>
      <c r="P91" s="58"/>
      <c r="Q91" s="59"/>
      <c r="R91" s="59"/>
      <c r="S91" s="59"/>
      <c r="T91" s="59"/>
      <c r="U91" s="3"/>
      <c r="V91" s="3"/>
      <c r="W91" s="3"/>
      <c r="X91" s="3"/>
      <c r="Y91" s="3"/>
      <c r="Z91" s="3"/>
    </row>
    <row r="92" ht="18.0" customHeight="1">
      <c r="A92" s="70"/>
      <c r="G92" s="61"/>
      <c r="H92" s="51"/>
      <c r="I92" s="68"/>
      <c r="J92" s="68"/>
      <c r="K92" s="63"/>
      <c r="L92" s="64"/>
      <c r="M92" s="65"/>
      <c r="N92" s="66"/>
      <c r="O92" s="67"/>
      <c r="P92" s="58"/>
      <c r="Q92" s="59"/>
      <c r="R92" s="59"/>
      <c r="S92" s="59"/>
      <c r="T92" s="59"/>
      <c r="U92" s="3"/>
      <c r="V92" s="3"/>
      <c r="W92" s="3"/>
      <c r="X92" s="3"/>
      <c r="Y92" s="3"/>
      <c r="Z92" s="3"/>
    </row>
    <row r="93" ht="18.0" customHeight="1">
      <c r="A93" s="78"/>
      <c r="G93" s="73"/>
      <c r="H93" s="51"/>
      <c r="I93" s="68"/>
      <c r="J93" s="68"/>
      <c r="K93" s="68"/>
      <c r="L93" s="74"/>
      <c r="M93" s="75"/>
      <c r="N93" s="75"/>
      <c r="O93" s="67"/>
      <c r="P93" s="58"/>
      <c r="Q93" s="59"/>
      <c r="R93" s="59"/>
      <c r="S93" s="59"/>
      <c r="T93" s="59"/>
      <c r="U93" s="3"/>
      <c r="V93" s="3"/>
      <c r="W93" s="3"/>
      <c r="X93" s="3"/>
      <c r="Y93" s="3"/>
      <c r="Z93" s="3"/>
    </row>
    <row r="94" ht="18.0" customHeight="1">
      <c r="A94" s="69"/>
      <c r="B94" s="27"/>
      <c r="C94" s="27"/>
      <c r="D94" s="27"/>
      <c r="E94" s="27"/>
      <c r="F94" s="27"/>
      <c r="G94" s="61"/>
      <c r="H94" s="51"/>
      <c r="I94" s="68"/>
      <c r="J94" s="68"/>
      <c r="K94" s="63"/>
      <c r="L94" s="64"/>
      <c r="M94" s="65"/>
      <c r="N94" s="66"/>
      <c r="O94" s="67"/>
      <c r="P94" s="58"/>
      <c r="Q94" s="59"/>
      <c r="R94" s="59"/>
      <c r="S94" s="59"/>
      <c r="T94" s="59"/>
      <c r="U94" s="3"/>
      <c r="V94" s="3"/>
      <c r="W94" s="3"/>
      <c r="X94" s="3"/>
      <c r="Y94" s="3"/>
      <c r="Z94" s="3"/>
    </row>
    <row r="95" ht="18.0" customHeight="1">
      <c r="A95" s="60"/>
      <c r="B95" s="27"/>
      <c r="C95" s="27"/>
      <c r="D95" s="27"/>
      <c r="E95" s="27"/>
      <c r="F95" s="27"/>
      <c r="G95" s="61"/>
      <c r="H95" s="51"/>
      <c r="I95" s="68"/>
      <c r="J95" s="68"/>
      <c r="K95" s="63"/>
      <c r="L95" s="64"/>
      <c r="M95" s="65"/>
      <c r="N95" s="66"/>
      <c r="O95" s="67"/>
      <c r="P95" s="58"/>
      <c r="Q95" s="59"/>
      <c r="R95" s="59"/>
      <c r="S95" s="59"/>
      <c r="T95" s="59"/>
      <c r="U95" s="3"/>
      <c r="V95" s="3"/>
      <c r="W95" s="3"/>
      <c r="X95" s="3"/>
      <c r="Y95" s="3"/>
      <c r="Z95" s="3"/>
    </row>
    <row r="96" ht="18.0" customHeight="1">
      <c r="A96" s="60"/>
      <c r="B96" s="27"/>
      <c r="C96" s="27"/>
      <c r="D96" s="27"/>
      <c r="E96" s="27"/>
      <c r="F96" s="27"/>
      <c r="G96" s="61"/>
      <c r="H96" s="51"/>
      <c r="I96" s="68"/>
      <c r="J96" s="68"/>
      <c r="K96" s="63"/>
      <c r="L96" s="64"/>
      <c r="M96" s="65"/>
      <c r="N96" s="66"/>
      <c r="O96" s="67"/>
      <c r="P96" s="58"/>
      <c r="Q96" s="59"/>
      <c r="R96" s="59"/>
      <c r="S96" s="59"/>
      <c r="T96" s="59"/>
      <c r="U96" s="3"/>
      <c r="V96" s="3"/>
      <c r="W96" s="3"/>
      <c r="X96" s="3"/>
      <c r="Y96" s="3"/>
      <c r="Z96" s="3"/>
    </row>
    <row r="97" ht="18.0" customHeight="1">
      <c r="A97" s="60"/>
      <c r="B97" s="27"/>
      <c r="C97" s="27"/>
      <c r="D97" s="27"/>
      <c r="E97" s="27"/>
      <c r="F97" s="27"/>
      <c r="G97" s="61"/>
      <c r="H97" s="51"/>
      <c r="I97" s="68"/>
      <c r="J97" s="68"/>
      <c r="K97" s="63"/>
      <c r="L97" s="64"/>
      <c r="M97" s="65"/>
      <c r="N97" s="66"/>
      <c r="O97" s="67"/>
      <c r="P97" s="58"/>
      <c r="Q97" s="59"/>
      <c r="R97" s="59"/>
      <c r="S97" s="59"/>
      <c r="T97" s="59"/>
      <c r="U97" s="3"/>
      <c r="V97" s="3"/>
      <c r="W97" s="3"/>
      <c r="X97" s="3"/>
      <c r="Y97" s="3"/>
      <c r="Z97" s="3"/>
    </row>
    <row r="98" ht="18.0" customHeight="1">
      <c r="A98" s="60"/>
      <c r="B98" s="27"/>
      <c r="C98" s="27"/>
      <c r="D98" s="27"/>
      <c r="E98" s="27"/>
      <c r="F98" s="27"/>
      <c r="G98" s="61"/>
      <c r="H98" s="51"/>
      <c r="I98" s="68"/>
      <c r="J98" s="68"/>
      <c r="K98" s="63"/>
      <c r="L98" s="64"/>
      <c r="M98" s="65"/>
      <c r="N98" s="66"/>
      <c r="O98" s="67"/>
      <c r="P98" s="58"/>
      <c r="Q98" s="59"/>
      <c r="R98" s="59"/>
      <c r="S98" s="59"/>
      <c r="T98" s="59"/>
      <c r="U98" s="3"/>
      <c r="V98" s="3"/>
      <c r="W98" s="3"/>
      <c r="X98" s="3"/>
      <c r="Y98" s="3"/>
      <c r="Z98" s="3"/>
    </row>
    <row r="99" ht="18.0" customHeight="1">
      <c r="A99" s="60"/>
      <c r="B99" s="27"/>
      <c r="C99" s="27"/>
      <c r="D99" s="27"/>
      <c r="E99" s="27"/>
      <c r="F99" s="27"/>
      <c r="G99" s="61"/>
      <c r="H99" s="51"/>
      <c r="I99" s="68"/>
      <c r="J99" s="68"/>
      <c r="K99" s="63"/>
      <c r="L99" s="64"/>
      <c r="M99" s="65"/>
      <c r="N99" s="66"/>
      <c r="O99" s="67"/>
      <c r="P99" s="58"/>
      <c r="Q99" s="59"/>
      <c r="R99" s="59"/>
      <c r="S99" s="59"/>
      <c r="T99" s="59"/>
      <c r="U99" s="3"/>
      <c r="V99" s="3"/>
      <c r="W99" s="3"/>
      <c r="X99" s="3"/>
      <c r="Y99" s="3"/>
      <c r="Z99" s="3"/>
    </row>
    <row r="100" ht="18.0" customHeight="1">
      <c r="A100" s="70"/>
      <c r="G100" s="61"/>
      <c r="H100" s="51"/>
      <c r="I100" s="68"/>
      <c r="J100" s="68"/>
      <c r="K100" s="63"/>
      <c r="L100" s="64"/>
      <c r="M100" s="65"/>
      <c r="N100" s="66"/>
      <c r="O100" s="67"/>
      <c r="P100" s="58"/>
      <c r="Q100" s="59"/>
      <c r="R100" s="59"/>
      <c r="S100" s="59"/>
      <c r="T100" s="59"/>
      <c r="U100" s="3"/>
      <c r="V100" s="3"/>
      <c r="W100" s="3"/>
      <c r="X100" s="3"/>
      <c r="Y100" s="3"/>
      <c r="Z100" s="3"/>
    </row>
    <row r="101" ht="18.0" customHeight="1">
      <c r="A101" s="70"/>
      <c r="G101" s="61"/>
      <c r="H101" s="51"/>
      <c r="I101" s="68"/>
      <c r="J101" s="68"/>
      <c r="K101" s="63"/>
      <c r="L101" s="64"/>
      <c r="M101" s="65"/>
      <c r="N101" s="66"/>
      <c r="O101" s="67"/>
      <c r="P101" s="58"/>
      <c r="Q101" s="59"/>
      <c r="R101" s="59"/>
      <c r="S101" s="59"/>
      <c r="T101" s="59"/>
      <c r="U101" s="3"/>
      <c r="V101" s="3"/>
      <c r="W101" s="3"/>
      <c r="X101" s="3"/>
      <c r="Y101" s="3"/>
      <c r="Z101" s="3"/>
    </row>
    <row r="102" ht="18.0" customHeight="1">
      <c r="A102" s="60"/>
      <c r="B102" s="27"/>
      <c r="C102" s="27"/>
      <c r="D102" s="27"/>
      <c r="E102" s="27"/>
      <c r="F102" s="27"/>
      <c r="G102" s="61"/>
      <c r="H102" s="51"/>
      <c r="I102" s="68"/>
      <c r="J102" s="68"/>
      <c r="K102" s="63"/>
      <c r="L102" s="64"/>
      <c r="M102" s="65"/>
      <c r="N102" s="66"/>
      <c r="O102" s="67"/>
      <c r="P102" s="58"/>
      <c r="Q102" s="59"/>
      <c r="R102" s="59"/>
      <c r="S102" s="59"/>
      <c r="T102" s="59"/>
      <c r="U102" s="3"/>
      <c r="V102" s="3"/>
      <c r="W102" s="3"/>
      <c r="X102" s="3"/>
      <c r="Y102" s="3"/>
      <c r="Z102" s="3"/>
    </row>
    <row r="103" ht="18.0" customHeight="1">
      <c r="A103" s="60"/>
      <c r="B103" s="27"/>
      <c r="C103" s="27"/>
      <c r="D103" s="27"/>
      <c r="E103" s="27"/>
      <c r="F103" s="27"/>
      <c r="G103" s="61"/>
      <c r="H103" s="51"/>
      <c r="I103" s="68"/>
      <c r="J103" s="68"/>
      <c r="K103" s="63"/>
      <c r="L103" s="64"/>
      <c r="M103" s="65"/>
      <c r="N103" s="66"/>
      <c r="O103" s="67"/>
      <c r="P103" s="58"/>
      <c r="Q103" s="59"/>
      <c r="R103" s="59"/>
      <c r="S103" s="59"/>
      <c r="T103" s="59"/>
      <c r="U103" s="3"/>
      <c r="V103" s="3"/>
      <c r="W103" s="3"/>
      <c r="X103" s="3"/>
      <c r="Y103" s="3"/>
      <c r="Z103" s="3"/>
    </row>
    <row r="104" ht="18.0" customHeight="1">
      <c r="A104" s="60"/>
      <c r="B104" s="27"/>
      <c r="C104" s="27"/>
      <c r="D104" s="27"/>
      <c r="E104" s="27"/>
      <c r="F104" s="27"/>
      <c r="G104" s="61"/>
      <c r="H104" s="51"/>
      <c r="I104" s="68"/>
      <c r="J104" s="68"/>
      <c r="K104" s="63"/>
      <c r="L104" s="64"/>
      <c r="M104" s="65"/>
      <c r="N104" s="66"/>
      <c r="O104" s="67"/>
      <c r="P104" s="58"/>
      <c r="Q104" s="59"/>
      <c r="R104" s="59"/>
      <c r="S104" s="59"/>
      <c r="T104" s="59"/>
      <c r="U104" s="3"/>
      <c r="V104" s="3"/>
      <c r="W104" s="3"/>
      <c r="X104" s="3"/>
      <c r="Y104" s="3"/>
      <c r="Z104" s="3"/>
    </row>
    <row r="105" ht="18.0" customHeight="1">
      <c r="A105" s="60"/>
      <c r="B105" s="27"/>
      <c r="C105" s="27"/>
      <c r="D105" s="27"/>
      <c r="E105" s="27"/>
      <c r="F105" s="27"/>
      <c r="G105" s="61"/>
      <c r="H105" s="51"/>
      <c r="I105" s="68"/>
      <c r="J105" s="68"/>
      <c r="K105" s="63"/>
      <c r="L105" s="64"/>
      <c r="M105" s="65"/>
      <c r="N105" s="66"/>
      <c r="O105" s="67"/>
      <c r="P105" s="58"/>
      <c r="Q105" s="59"/>
      <c r="R105" s="59"/>
      <c r="S105" s="59"/>
      <c r="T105" s="59"/>
      <c r="U105" s="3"/>
      <c r="V105" s="3"/>
      <c r="W105" s="3"/>
      <c r="X105" s="3"/>
      <c r="Y105" s="3"/>
      <c r="Z105" s="3"/>
    </row>
    <row r="106" ht="18.0" customHeight="1">
      <c r="A106" s="60"/>
      <c r="B106" s="27"/>
      <c r="C106" s="27"/>
      <c r="D106" s="27"/>
      <c r="E106" s="27"/>
      <c r="F106" s="27"/>
      <c r="G106" s="61"/>
      <c r="H106" s="51"/>
      <c r="I106" s="68"/>
      <c r="J106" s="68"/>
      <c r="K106" s="63"/>
      <c r="L106" s="64"/>
      <c r="M106" s="65"/>
      <c r="N106" s="66"/>
      <c r="O106" s="67"/>
      <c r="P106" s="58"/>
      <c r="Q106" s="59"/>
      <c r="R106" s="59"/>
      <c r="S106" s="59"/>
      <c r="T106" s="59"/>
      <c r="U106" s="3"/>
      <c r="V106" s="3"/>
      <c r="W106" s="3"/>
      <c r="X106" s="3"/>
      <c r="Y106" s="3"/>
      <c r="Z106" s="3"/>
    </row>
    <row r="107" ht="18.0" customHeight="1">
      <c r="A107" s="60"/>
      <c r="B107" s="27"/>
      <c r="C107" s="27"/>
      <c r="D107" s="27"/>
      <c r="E107" s="27"/>
      <c r="F107" s="27"/>
      <c r="G107" s="61"/>
      <c r="H107" s="51"/>
      <c r="I107" s="68"/>
      <c r="J107" s="68"/>
      <c r="K107" s="63"/>
      <c r="L107" s="64"/>
      <c r="M107" s="65"/>
      <c r="N107" s="66"/>
      <c r="O107" s="67"/>
      <c r="P107" s="58"/>
      <c r="Q107" s="59"/>
      <c r="R107" s="59"/>
      <c r="S107" s="59"/>
      <c r="T107" s="59"/>
      <c r="U107" s="3"/>
      <c r="V107" s="3"/>
      <c r="W107" s="3"/>
      <c r="X107" s="3"/>
      <c r="Y107" s="3"/>
      <c r="Z107" s="3"/>
    </row>
    <row r="108" ht="18.0" customHeight="1">
      <c r="A108" s="60"/>
      <c r="B108" s="27"/>
      <c r="C108" s="27"/>
      <c r="D108" s="27"/>
      <c r="E108" s="27"/>
      <c r="F108" s="27"/>
      <c r="G108" s="61"/>
      <c r="H108" s="51"/>
      <c r="I108" s="68"/>
      <c r="J108" s="68"/>
      <c r="K108" s="63"/>
      <c r="L108" s="64"/>
      <c r="M108" s="65"/>
      <c r="N108" s="66"/>
      <c r="O108" s="67"/>
      <c r="P108" s="58"/>
      <c r="Q108" s="59"/>
      <c r="R108" s="59"/>
      <c r="S108" s="59"/>
      <c r="T108" s="59"/>
      <c r="U108" s="3"/>
      <c r="V108" s="3"/>
      <c r="W108" s="3"/>
      <c r="X108" s="3"/>
      <c r="Y108" s="3"/>
      <c r="Z108" s="3"/>
    </row>
    <row r="109" ht="18.0" customHeight="1">
      <c r="A109" s="85"/>
      <c r="B109" s="2"/>
      <c r="C109" s="2"/>
      <c r="D109" s="2"/>
      <c r="E109" s="2"/>
      <c r="F109" s="2"/>
      <c r="G109" s="73"/>
      <c r="H109" s="51"/>
      <c r="I109" s="68"/>
      <c r="J109" s="68"/>
      <c r="K109" s="68"/>
      <c r="L109" s="74"/>
      <c r="M109" s="75"/>
      <c r="N109" s="75"/>
      <c r="O109" s="67"/>
      <c r="P109" s="58"/>
      <c r="Q109" s="59"/>
      <c r="R109" s="59"/>
      <c r="S109" s="59"/>
      <c r="T109" s="59"/>
      <c r="U109" s="3"/>
      <c r="V109" s="3"/>
      <c r="W109" s="3"/>
      <c r="X109" s="3"/>
      <c r="Y109" s="3"/>
      <c r="Z109" s="3"/>
    </row>
    <row r="110" ht="18.0" customHeight="1">
      <c r="A110" s="69"/>
      <c r="B110" s="27"/>
      <c r="C110" s="27"/>
      <c r="D110" s="27"/>
      <c r="E110" s="27"/>
      <c r="F110" s="27"/>
      <c r="G110" s="61"/>
      <c r="H110" s="51"/>
      <c r="I110" s="68"/>
      <c r="J110" s="68"/>
      <c r="K110" s="63"/>
      <c r="L110" s="64"/>
      <c r="M110" s="65"/>
      <c r="N110" s="66"/>
      <c r="O110" s="67"/>
      <c r="P110" s="58"/>
      <c r="Q110" s="59"/>
      <c r="R110" s="59"/>
      <c r="S110" s="59"/>
      <c r="T110" s="59"/>
      <c r="U110" s="3"/>
      <c r="V110" s="3"/>
      <c r="W110" s="3"/>
      <c r="X110" s="3"/>
      <c r="Y110" s="3"/>
      <c r="Z110" s="3"/>
    </row>
    <row r="111" ht="18.0" customHeight="1">
      <c r="A111" s="60"/>
      <c r="B111" s="27"/>
      <c r="C111" s="27"/>
      <c r="D111" s="27"/>
      <c r="E111" s="27"/>
      <c r="F111" s="27"/>
      <c r="G111" s="61"/>
      <c r="H111" s="51"/>
      <c r="I111" s="68"/>
      <c r="J111" s="68"/>
      <c r="K111" s="63"/>
      <c r="L111" s="64"/>
      <c r="M111" s="65"/>
      <c r="N111" s="66"/>
      <c r="O111" s="67"/>
      <c r="P111" s="58"/>
      <c r="Q111" s="59"/>
      <c r="R111" s="59"/>
      <c r="S111" s="59"/>
      <c r="T111" s="59"/>
      <c r="U111" s="3"/>
      <c r="V111" s="3"/>
      <c r="W111" s="3"/>
      <c r="X111" s="3"/>
      <c r="Y111" s="3"/>
      <c r="Z111" s="3"/>
    </row>
    <row r="112" ht="18.0" customHeight="1">
      <c r="A112" s="60"/>
      <c r="B112" s="27"/>
      <c r="C112" s="27"/>
      <c r="D112" s="27"/>
      <c r="E112" s="27"/>
      <c r="F112" s="27"/>
      <c r="G112" s="61"/>
      <c r="H112" s="51"/>
      <c r="I112" s="68"/>
      <c r="J112" s="68"/>
      <c r="K112" s="63"/>
      <c r="L112" s="64"/>
      <c r="M112" s="65"/>
      <c r="N112" s="66"/>
      <c r="O112" s="67"/>
      <c r="P112" s="58"/>
      <c r="Q112" s="59"/>
      <c r="R112" s="59"/>
      <c r="S112" s="59"/>
      <c r="T112" s="59"/>
      <c r="U112" s="3"/>
      <c r="V112" s="3"/>
      <c r="W112" s="3"/>
      <c r="X112" s="3"/>
      <c r="Y112" s="3"/>
      <c r="Z112" s="3"/>
    </row>
    <row r="113" ht="18.0" customHeight="1">
      <c r="A113" s="60"/>
      <c r="B113" s="27"/>
      <c r="C113" s="27"/>
      <c r="D113" s="27"/>
      <c r="E113" s="27"/>
      <c r="F113" s="27"/>
      <c r="G113" s="61"/>
      <c r="H113" s="51"/>
      <c r="I113" s="68"/>
      <c r="J113" s="68"/>
      <c r="K113" s="63"/>
      <c r="L113" s="64"/>
      <c r="M113" s="65"/>
      <c r="N113" s="66"/>
      <c r="O113" s="67"/>
      <c r="P113" s="58"/>
      <c r="Q113" s="59"/>
      <c r="R113" s="59"/>
      <c r="S113" s="59"/>
      <c r="T113" s="59"/>
      <c r="U113" s="3"/>
      <c r="V113" s="3"/>
      <c r="W113" s="3"/>
      <c r="X113" s="3"/>
      <c r="Y113" s="3"/>
      <c r="Z113" s="3"/>
    </row>
    <row r="114" ht="18.0" customHeight="1">
      <c r="A114" s="60"/>
      <c r="B114" s="27"/>
      <c r="C114" s="27"/>
      <c r="D114" s="27"/>
      <c r="E114" s="27"/>
      <c r="F114" s="27"/>
      <c r="G114" s="61"/>
      <c r="H114" s="51"/>
      <c r="I114" s="68"/>
      <c r="J114" s="68"/>
      <c r="K114" s="63"/>
      <c r="L114" s="64"/>
      <c r="M114" s="65"/>
      <c r="N114" s="66"/>
      <c r="O114" s="67"/>
      <c r="P114" s="58"/>
      <c r="Q114" s="59"/>
      <c r="R114" s="59"/>
      <c r="S114" s="59"/>
      <c r="T114" s="59"/>
      <c r="U114" s="3"/>
      <c r="V114" s="3"/>
      <c r="W114" s="3"/>
      <c r="X114" s="3"/>
      <c r="Y114" s="3"/>
      <c r="Z114" s="3"/>
    </row>
    <row r="115" ht="18.0" customHeight="1">
      <c r="A115" s="60"/>
      <c r="B115" s="27"/>
      <c r="C115" s="27"/>
      <c r="D115" s="27"/>
      <c r="E115" s="27"/>
      <c r="F115" s="27"/>
      <c r="G115" s="61"/>
      <c r="H115" s="51"/>
      <c r="I115" s="68"/>
      <c r="J115" s="68"/>
      <c r="K115" s="63"/>
      <c r="L115" s="64"/>
      <c r="M115" s="65"/>
      <c r="N115" s="66"/>
      <c r="O115" s="67"/>
      <c r="P115" s="58"/>
      <c r="Q115" s="59"/>
      <c r="R115" s="59"/>
      <c r="S115" s="59"/>
      <c r="T115" s="59"/>
      <c r="U115" s="3"/>
      <c r="V115" s="3"/>
      <c r="W115" s="3"/>
      <c r="X115" s="3"/>
      <c r="Y115" s="3"/>
      <c r="Z115" s="3"/>
    </row>
    <row r="116" ht="18.0" customHeight="1">
      <c r="A116" s="70"/>
      <c r="G116" s="61"/>
      <c r="H116" s="51"/>
      <c r="I116" s="68"/>
      <c r="J116" s="68"/>
      <c r="K116" s="63"/>
      <c r="L116" s="64"/>
      <c r="M116" s="65"/>
      <c r="N116" s="66"/>
      <c r="O116" s="67"/>
      <c r="P116" s="58"/>
      <c r="Q116" s="59"/>
      <c r="R116" s="59"/>
      <c r="S116" s="59"/>
      <c r="T116" s="59"/>
      <c r="U116" s="3"/>
      <c r="V116" s="3"/>
      <c r="W116" s="3"/>
      <c r="X116" s="3"/>
      <c r="Y116" s="3"/>
      <c r="Z116" s="3"/>
    </row>
    <row r="117" ht="18.0" customHeight="1">
      <c r="A117" s="76"/>
      <c r="B117" s="77"/>
      <c r="C117" s="77"/>
      <c r="D117" s="77"/>
      <c r="E117" s="77"/>
      <c r="F117" s="77"/>
      <c r="G117" s="73"/>
      <c r="H117" s="82"/>
      <c r="I117" s="68"/>
      <c r="J117" s="68"/>
      <c r="K117" s="68"/>
      <c r="L117" s="74"/>
      <c r="M117" s="75"/>
      <c r="N117" s="75"/>
      <c r="O117" s="80"/>
      <c r="P117" s="58"/>
      <c r="Q117" s="59"/>
      <c r="R117" s="59"/>
      <c r="S117" s="59"/>
      <c r="T117" s="59"/>
      <c r="U117" s="3"/>
      <c r="V117" s="3"/>
      <c r="W117" s="3"/>
      <c r="X117" s="3"/>
      <c r="Y117" s="3"/>
      <c r="Z117" s="3"/>
    </row>
    <row r="118" ht="18.0" customHeight="1">
      <c r="A118" s="83"/>
      <c r="B118" s="84"/>
      <c r="C118" s="84"/>
      <c r="D118" s="84"/>
      <c r="E118" s="84"/>
      <c r="F118" s="84"/>
      <c r="G118" s="73"/>
      <c r="H118" s="82"/>
      <c r="I118" s="68"/>
      <c r="J118" s="68"/>
      <c r="K118" s="68"/>
      <c r="L118" s="74"/>
      <c r="M118" s="75"/>
      <c r="N118" s="75"/>
      <c r="O118" s="80"/>
      <c r="P118" s="58"/>
      <c r="Q118" s="59"/>
      <c r="R118" s="59"/>
      <c r="S118" s="59"/>
      <c r="T118" s="59"/>
      <c r="U118" s="3"/>
      <c r="V118" s="3"/>
      <c r="W118" s="3"/>
      <c r="X118" s="3"/>
      <c r="Y118" s="3"/>
      <c r="Z118" s="3"/>
    </row>
    <row r="119" ht="18.0" customHeight="1">
      <c r="A119" s="69"/>
      <c r="B119" s="27"/>
      <c r="C119" s="27"/>
      <c r="D119" s="27"/>
      <c r="E119" s="27"/>
      <c r="F119" s="27"/>
      <c r="G119" s="50"/>
      <c r="H119" s="51"/>
      <c r="I119" s="86"/>
      <c r="J119" s="86"/>
      <c r="K119" s="53"/>
      <c r="L119" s="54"/>
      <c r="M119" s="55"/>
      <c r="N119" s="56"/>
      <c r="O119" s="57"/>
      <c r="P119" s="58"/>
      <c r="Q119" s="58"/>
      <c r="R119" s="58"/>
      <c r="S119" s="58"/>
      <c r="T119" s="58"/>
      <c r="U119" s="3"/>
      <c r="V119" s="3"/>
      <c r="W119" s="3"/>
      <c r="X119" s="3"/>
      <c r="Y119" s="3"/>
      <c r="Z119" s="3"/>
    </row>
    <row r="120" ht="18.0" customHeight="1">
      <c r="A120" s="60"/>
      <c r="B120" s="27"/>
      <c r="C120" s="27"/>
      <c r="D120" s="27"/>
      <c r="E120" s="27"/>
      <c r="F120" s="27"/>
      <c r="G120" s="61"/>
      <c r="H120" s="51"/>
      <c r="I120" s="68"/>
      <c r="J120" s="68"/>
      <c r="K120" s="63"/>
      <c r="L120" s="64"/>
      <c r="M120" s="65"/>
      <c r="N120" s="66"/>
      <c r="O120" s="67"/>
      <c r="P120" s="58"/>
      <c r="Q120" s="58"/>
      <c r="R120" s="58"/>
      <c r="S120" s="58"/>
      <c r="T120" s="58"/>
      <c r="U120" s="3"/>
      <c r="V120" s="3"/>
      <c r="W120" s="3"/>
      <c r="X120" s="3"/>
      <c r="Y120" s="3"/>
      <c r="Z120" s="3"/>
    </row>
    <row r="121" ht="18.0" customHeight="1">
      <c r="A121" s="60"/>
      <c r="B121" s="27"/>
      <c r="C121" s="27"/>
      <c r="D121" s="27"/>
      <c r="E121" s="27"/>
      <c r="F121" s="27"/>
      <c r="G121" s="61"/>
      <c r="H121" s="51"/>
      <c r="I121" s="68"/>
      <c r="J121" s="68"/>
      <c r="K121" s="63"/>
      <c r="L121" s="64"/>
      <c r="M121" s="65"/>
      <c r="N121" s="66"/>
      <c r="O121" s="67"/>
      <c r="P121" s="58"/>
      <c r="Q121" s="58"/>
      <c r="R121" s="58"/>
      <c r="S121" s="58"/>
      <c r="T121" s="58"/>
      <c r="U121" s="3"/>
      <c r="V121" s="3"/>
      <c r="W121" s="3"/>
      <c r="X121" s="3"/>
      <c r="Y121" s="3"/>
      <c r="Z121" s="3"/>
    </row>
    <row r="122" ht="18.0" customHeight="1">
      <c r="A122" s="60"/>
      <c r="B122" s="27"/>
      <c r="C122" s="27"/>
      <c r="D122" s="27"/>
      <c r="E122" s="27"/>
      <c r="F122" s="27"/>
      <c r="G122" s="61"/>
      <c r="H122" s="51"/>
      <c r="I122" s="68"/>
      <c r="J122" s="68"/>
      <c r="K122" s="63"/>
      <c r="L122" s="64"/>
      <c r="M122" s="65"/>
      <c r="N122" s="66"/>
      <c r="O122" s="67"/>
      <c r="P122" s="58"/>
      <c r="Q122" s="58"/>
      <c r="R122" s="58"/>
      <c r="S122" s="58"/>
      <c r="T122" s="58"/>
      <c r="U122" s="3"/>
      <c r="V122" s="3"/>
      <c r="W122" s="3"/>
      <c r="X122" s="3"/>
      <c r="Y122" s="3"/>
      <c r="Z122" s="3"/>
    </row>
    <row r="123" ht="18.0" customHeight="1">
      <c r="A123" s="60"/>
      <c r="B123" s="27"/>
      <c r="C123" s="27"/>
      <c r="D123" s="27"/>
      <c r="E123" s="27"/>
      <c r="F123" s="27"/>
      <c r="G123" s="61"/>
      <c r="H123" s="51"/>
      <c r="I123" s="68"/>
      <c r="J123" s="68"/>
      <c r="K123" s="63"/>
      <c r="L123" s="64"/>
      <c r="M123" s="65"/>
      <c r="N123" s="66"/>
      <c r="O123" s="67"/>
      <c r="P123" s="58"/>
      <c r="Q123" s="58"/>
      <c r="R123" s="58"/>
      <c r="S123" s="58"/>
      <c r="T123" s="58"/>
      <c r="U123" s="3"/>
      <c r="V123" s="3"/>
      <c r="W123" s="3"/>
      <c r="X123" s="3"/>
      <c r="Y123" s="3"/>
      <c r="Z123" s="3"/>
    </row>
    <row r="124" ht="18.0" customHeight="1">
      <c r="A124" s="60"/>
      <c r="B124" s="27"/>
      <c r="C124" s="27"/>
      <c r="D124" s="27"/>
      <c r="E124" s="27"/>
      <c r="F124" s="27"/>
      <c r="G124" s="61"/>
      <c r="H124" s="51"/>
      <c r="I124" s="68"/>
      <c r="J124" s="68"/>
      <c r="K124" s="63"/>
      <c r="L124" s="64"/>
      <c r="M124" s="65"/>
      <c r="N124" s="66"/>
      <c r="O124" s="67"/>
      <c r="P124" s="58"/>
      <c r="Q124" s="58"/>
      <c r="R124" s="58"/>
      <c r="S124" s="58"/>
      <c r="T124" s="58"/>
      <c r="U124" s="3"/>
      <c r="V124" s="3"/>
      <c r="W124" s="3"/>
      <c r="X124" s="3"/>
      <c r="Y124" s="3"/>
      <c r="Z124" s="3"/>
    </row>
    <row r="125" ht="18.0" customHeight="1">
      <c r="A125" s="70"/>
      <c r="G125" s="61"/>
      <c r="H125" s="51"/>
      <c r="I125" s="68"/>
      <c r="J125" s="68"/>
      <c r="K125" s="63"/>
      <c r="L125" s="64"/>
      <c r="M125" s="65"/>
      <c r="N125" s="66"/>
      <c r="O125" s="67"/>
      <c r="P125" s="58"/>
      <c r="Q125" s="58"/>
      <c r="R125" s="58"/>
      <c r="S125" s="58"/>
      <c r="T125" s="58"/>
      <c r="U125" s="3"/>
      <c r="V125" s="3"/>
      <c r="W125" s="3"/>
      <c r="X125" s="3"/>
      <c r="Y125" s="3"/>
      <c r="Z125" s="3"/>
    </row>
    <row r="126" ht="18.0" customHeight="1">
      <c r="A126" s="60"/>
      <c r="B126" s="27"/>
      <c r="C126" s="27"/>
      <c r="D126" s="27"/>
      <c r="E126" s="27"/>
      <c r="F126" s="27"/>
      <c r="G126" s="61"/>
      <c r="H126" s="51"/>
      <c r="I126" s="68"/>
      <c r="J126" s="68"/>
      <c r="K126" s="63"/>
      <c r="L126" s="64"/>
      <c r="M126" s="65"/>
      <c r="N126" s="66"/>
      <c r="O126" s="67"/>
      <c r="P126" s="58"/>
      <c r="Q126" s="58"/>
      <c r="R126" s="58"/>
      <c r="S126" s="58"/>
      <c r="T126" s="58"/>
      <c r="U126" s="3"/>
      <c r="V126" s="3"/>
      <c r="W126" s="3"/>
      <c r="X126" s="3"/>
      <c r="Y126" s="3"/>
      <c r="Z126" s="3"/>
    </row>
    <row r="127" ht="18.0" customHeight="1">
      <c r="A127" s="60"/>
      <c r="B127" s="27"/>
      <c r="C127" s="27"/>
      <c r="D127" s="27"/>
      <c r="E127" s="27"/>
      <c r="F127" s="27"/>
      <c r="G127" s="61"/>
      <c r="H127" s="51"/>
      <c r="I127" s="68"/>
      <c r="J127" s="68"/>
      <c r="K127" s="63"/>
      <c r="L127" s="64"/>
      <c r="M127" s="65"/>
      <c r="N127" s="66"/>
      <c r="O127" s="67"/>
      <c r="P127" s="58"/>
      <c r="Q127" s="58"/>
      <c r="R127" s="58"/>
      <c r="S127" s="58"/>
      <c r="T127" s="58"/>
      <c r="U127" s="3"/>
      <c r="V127" s="3"/>
      <c r="W127" s="3"/>
      <c r="X127" s="3"/>
      <c r="Y127" s="3"/>
      <c r="Z127" s="3"/>
    </row>
    <row r="128" ht="18.0" customHeight="1">
      <c r="A128" s="72"/>
      <c r="B128" s="72"/>
      <c r="C128" s="72"/>
      <c r="D128" s="72"/>
      <c r="E128" s="72"/>
      <c r="F128" s="72"/>
      <c r="G128" s="73"/>
      <c r="H128" s="82"/>
      <c r="I128" s="68"/>
      <c r="J128" s="68"/>
      <c r="K128" s="68"/>
      <c r="L128" s="74"/>
      <c r="M128" s="75"/>
      <c r="N128" s="75"/>
      <c r="O128" s="80"/>
      <c r="P128" s="58"/>
      <c r="Q128" s="58"/>
      <c r="R128" s="58"/>
      <c r="S128" s="58"/>
      <c r="T128" s="58"/>
      <c r="U128" s="3"/>
      <c r="V128" s="3"/>
      <c r="W128" s="3"/>
      <c r="X128" s="3"/>
      <c r="Y128" s="3"/>
      <c r="Z128" s="3"/>
    </row>
    <row r="129" ht="18.0" customHeight="1">
      <c r="A129" s="72"/>
      <c r="B129" s="72"/>
      <c r="C129" s="72"/>
      <c r="D129" s="72"/>
      <c r="E129" s="72"/>
      <c r="F129" s="72"/>
      <c r="G129" s="73"/>
      <c r="H129" s="82"/>
      <c r="I129" s="68"/>
      <c r="J129" s="68"/>
      <c r="K129" s="68"/>
      <c r="L129" s="74"/>
      <c r="M129" s="75"/>
      <c r="N129" s="75"/>
      <c r="O129" s="80"/>
      <c r="P129" s="58"/>
      <c r="Q129" s="58"/>
      <c r="R129" s="58"/>
      <c r="S129" s="58"/>
      <c r="T129" s="58"/>
      <c r="U129" s="3"/>
      <c r="V129" s="3"/>
      <c r="W129" s="3"/>
      <c r="X129" s="3"/>
      <c r="Y129" s="3"/>
      <c r="Z129" s="3"/>
    </row>
    <row r="130" ht="18.0" customHeight="1">
      <c r="A130" s="72"/>
      <c r="B130" s="72"/>
      <c r="C130" s="72"/>
      <c r="D130" s="72"/>
      <c r="E130" s="72"/>
      <c r="F130" s="72"/>
      <c r="G130" s="73"/>
      <c r="H130" s="82"/>
      <c r="I130" s="68"/>
      <c r="J130" s="68"/>
      <c r="K130" s="68"/>
      <c r="L130" s="74"/>
      <c r="M130" s="75"/>
      <c r="N130" s="75"/>
      <c r="O130" s="80"/>
      <c r="P130" s="58"/>
      <c r="Q130" s="58"/>
      <c r="R130" s="58"/>
      <c r="S130" s="58"/>
      <c r="T130" s="58"/>
      <c r="U130" s="3"/>
      <c r="V130" s="3"/>
      <c r="W130" s="3"/>
      <c r="X130" s="3"/>
      <c r="Y130" s="3"/>
      <c r="Z130" s="3"/>
    </row>
    <row r="131" ht="18.0" customHeight="1">
      <c r="A131" s="72"/>
      <c r="B131" s="72"/>
      <c r="C131" s="72"/>
      <c r="D131" s="72"/>
      <c r="E131" s="72"/>
      <c r="F131" s="72"/>
      <c r="G131" s="73"/>
      <c r="H131" s="82"/>
      <c r="I131" s="68"/>
      <c r="J131" s="68"/>
      <c r="K131" s="68"/>
      <c r="L131" s="74"/>
      <c r="M131" s="75"/>
      <c r="N131" s="75"/>
      <c r="O131" s="80"/>
      <c r="P131" s="58"/>
      <c r="Q131" s="58"/>
      <c r="R131" s="58"/>
      <c r="S131" s="58"/>
      <c r="T131" s="58"/>
      <c r="U131" s="3"/>
      <c r="V131" s="3"/>
      <c r="W131" s="3"/>
      <c r="X131" s="3"/>
      <c r="Y131" s="3"/>
      <c r="Z131" s="3"/>
    </row>
    <row r="132" ht="18.0" customHeight="1">
      <c r="A132" s="72"/>
      <c r="B132" s="72"/>
      <c r="C132" s="72"/>
      <c r="D132" s="72"/>
      <c r="E132" s="72"/>
      <c r="F132" s="72"/>
      <c r="G132" s="73"/>
      <c r="H132" s="82"/>
      <c r="I132" s="68"/>
      <c r="J132" s="68"/>
      <c r="K132" s="68"/>
      <c r="L132" s="74"/>
      <c r="M132" s="75"/>
      <c r="N132" s="75"/>
      <c r="O132" s="80"/>
      <c r="P132" s="58"/>
      <c r="Q132" s="58"/>
      <c r="R132" s="58"/>
      <c r="S132" s="58"/>
      <c r="T132" s="58"/>
      <c r="U132" s="3"/>
      <c r="V132" s="3"/>
      <c r="W132" s="3"/>
      <c r="X132" s="3"/>
      <c r="Y132" s="3"/>
      <c r="Z132" s="3"/>
    </row>
    <row r="133" ht="18.0" customHeight="1">
      <c r="A133" s="69"/>
      <c r="B133" s="27"/>
      <c r="C133" s="27"/>
      <c r="D133" s="27"/>
      <c r="E133" s="27"/>
      <c r="F133" s="27"/>
      <c r="G133" s="50"/>
      <c r="H133" s="51"/>
      <c r="I133" s="86"/>
      <c r="J133" s="86"/>
      <c r="K133" s="53"/>
      <c r="L133" s="54"/>
      <c r="M133" s="55"/>
      <c r="N133" s="56"/>
      <c r="O133" s="57"/>
      <c r="P133" s="58"/>
      <c r="Q133" s="58"/>
      <c r="R133" s="58"/>
      <c r="S133" s="58"/>
      <c r="T133" s="58"/>
      <c r="U133" s="3"/>
      <c r="V133" s="3"/>
      <c r="W133" s="3"/>
      <c r="X133" s="3"/>
      <c r="Y133" s="3"/>
      <c r="Z133" s="3"/>
    </row>
    <row r="134" ht="18.0" customHeight="1">
      <c r="A134" s="60"/>
      <c r="B134" s="27"/>
      <c r="C134" s="27"/>
      <c r="D134" s="27"/>
      <c r="E134" s="27"/>
      <c r="F134" s="27"/>
      <c r="G134" s="61"/>
      <c r="H134" s="51"/>
      <c r="I134" s="68"/>
      <c r="J134" s="68"/>
      <c r="K134" s="63"/>
      <c r="L134" s="64"/>
      <c r="M134" s="65"/>
      <c r="N134" s="66"/>
      <c r="O134" s="67"/>
      <c r="P134" s="58"/>
      <c r="Q134" s="58"/>
      <c r="R134" s="58"/>
      <c r="S134" s="58"/>
      <c r="T134" s="58"/>
      <c r="U134" s="3"/>
      <c r="V134" s="3"/>
      <c r="W134" s="3"/>
      <c r="X134" s="3"/>
      <c r="Y134" s="3"/>
      <c r="Z134" s="3"/>
    </row>
    <row r="135" ht="18.0" customHeight="1">
      <c r="A135" s="60"/>
      <c r="B135" s="27"/>
      <c r="C135" s="27"/>
      <c r="D135" s="27"/>
      <c r="E135" s="27"/>
      <c r="F135" s="27"/>
      <c r="G135" s="61"/>
      <c r="H135" s="51"/>
      <c r="I135" s="68"/>
      <c r="J135" s="68"/>
      <c r="K135" s="63"/>
      <c r="L135" s="64"/>
      <c r="M135" s="65"/>
      <c r="N135" s="66"/>
      <c r="O135" s="67"/>
      <c r="P135" s="58"/>
      <c r="Q135" s="58"/>
      <c r="R135" s="58"/>
      <c r="S135" s="58"/>
      <c r="T135" s="58"/>
      <c r="U135" s="3"/>
      <c r="V135" s="3"/>
      <c r="W135" s="3"/>
      <c r="X135" s="3"/>
      <c r="Y135" s="3"/>
      <c r="Z135" s="3"/>
    </row>
    <row r="136" ht="18.0" customHeight="1">
      <c r="A136" s="60"/>
      <c r="B136" s="27"/>
      <c r="C136" s="27"/>
      <c r="D136" s="27"/>
      <c r="E136" s="27"/>
      <c r="F136" s="27"/>
      <c r="G136" s="61"/>
      <c r="H136" s="51"/>
      <c r="I136" s="68"/>
      <c r="J136" s="68"/>
      <c r="K136" s="63"/>
      <c r="L136" s="64"/>
      <c r="M136" s="65"/>
      <c r="N136" s="66"/>
      <c r="O136" s="67"/>
      <c r="P136" s="58"/>
      <c r="Q136" s="58"/>
      <c r="R136" s="58"/>
      <c r="S136" s="58"/>
      <c r="T136" s="58"/>
      <c r="U136" s="3"/>
      <c r="V136" s="3"/>
      <c r="W136" s="3"/>
      <c r="X136" s="3"/>
      <c r="Y136" s="3"/>
      <c r="Z136" s="3"/>
    </row>
    <row r="137" ht="18.0" customHeight="1">
      <c r="A137" s="60"/>
      <c r="B137" s="27"/>
      <c r="C137" s="27"/>
      <c r="D137" s="27"/>
      <c r="E137" s="27"/>
      <c r="F137" s="27"/>
      <c r="G137" s="61"/>
      <c r="H137" s="51"/>
      <c r="I137" s="68"/>
      <c r="J137" s="68"/>
      <c r="K137" s="63"/>
      <c r="L137" s="64"/>
      <c r="M137" s="65"/>
      <c r="N137" s="66"/>
      <c r="O137" s="67"/>
      <c r="P137" s="58"/>
      <c r="Q137" s="58"/>
      <c r="R137" s="58"/>
      <c r="S137" s="58"/>
      <c r="T137" s="58"/>
      <c r="U137" s="3"/>
      <c r="V137" s="3"/>
      <c r="W137" s="3"/>
      <c r="X137" s="3"/>
      <c r="Y137" s="3"/>
      <c r="Z137" s="3"/>
    </row>
    <row r="138" ht="18.0" customHeight="1">
      <c r="A138" s="60"/>
      <c r="B138" s="27"/>
      <c r="C138" s="27"/>
      <c r="D138" s="27"/>
      <c r="E138" s="27"/>
      <c r="F138" s="27"/>
      <c r="G138" s="61"/>
      <c r="H138" s="51"/>
      <c r="I138" s="68"/>
      <c r="J138" s="68"/>
      <c r="K138" s="63"/>
      <c r="L138" s="64"/>
      <c r="M138" s="65"/>
      <c r="N138" s="66"/>
      <c r="O138" s="67"/>
      <c r="P138" s="58"/>
      <c r="Q138" s="58"/>
      <c r="R138" s="58"/>
      <c r="S138" s="58"/>
      <c r="T138" s="58"/>
      <c r="U138" s="3"/>
      <c r="V138" s="3"/>
      <c r="W138" s="3"/>
      <c r="X138" s="3"/>
      <c r="Y138" s="3"/>
      <c r="Z138" s="3"/>
    </row>
    <row r="139" ht="18.0" customHeight="1">
      <c r="A139" s="70"/>
      <c r="G139" s="61"/>
      <c r="H139" s="51"/>
      <c r="I139" s="68"/>
      <c r="J139" s="68"/>
      <c r="K139" s="63"/>
      <c r="L139" s="64"/>
      <c r="M139" s="65"/>
      <c r="N139" s="66"/>
      <c r="O139" s="67"/>
      <c r="P139" s="58"/>
      <c r="Q139" s="58"/>
      <c r="R139" s="58"/>
      <c r="S139" s="58"/>
      <c r="T139" s="58"/>
      <c r="U139" s="3"/>
      <c r="V139" s="3"/>
      <c r="W139" s="3"/>
      <c r="X139" s="3"/>
      <c r="Y139" s="3"/>
      <c r="Z139" s="3"/>
    </row>
    <row r="140" ht="18.0" customHeight="1">
      <c r="A140" s="72"/>
      <c r="B140" s="72"/>
      <c r="C140" s="72"/>
      <c r="D140" s="72"/>
      <c r="E140" s="72"/>
      <c r="F140" s="72"/>
      <c r="G140" s="73"/>
      <c r="H140" s="82"/>
      <c r="I140" s="68"/>
      <c r="J140" s="68"/>
      <c r="K140" s="68"/>
      <c r="L140" s="74"/>
      <c r="M140" s="75"/>
      <c r="N140" s="75"/>
      <c r="O140" s="80"/>
      <c r="P140" s="58"/>
      <c r="Q140" s="58"/>
      <c r="R140" s="58"/>
      <c r="S140" s="58"/>
      <c r="T140" s="58"/>
      <c r="U140" s="3"/>
      <c r="V140" s="3"/>
      <c r="W140" s="3"/>
      <c r="X140" s="3"/>
      <c r="Y140" s="3"/>
      <c r="Z140" s="3"/>
    </row>
    <row r="141" ht="18.0" customHeight="1">
      <c r="A141" s="72"/>
      <c r="B141" s="72"/>
      <c r="C141" s="72"/>
      <c r="D141" s="72"/>
      <c r="E141" s="72"/>
      <c r="F141" s="72"/>
      <c r="G141" s="73"/>
      <c r="H141" s="82"/>
      <c r="I141" s="68"/>
      <c r="J141" s="68"/>
      <c r="K141" s="68"/>
      <c r="L141" s="74"/>
      <c r="M141" s="75"/>
      <c r="N141" s="75"/>
      <c r="O141" s="80"/>
      <c r="P141" s="58"/>
      <c r="Q141" s="58"/>
      <c r="R141" s="58"/>
      <c r="S141" s="58"/>
      <c r="T141" s="58"/>
      <c r="U141" s="3"/>
      <c r="V141" s="3"/>
      <c r="W141" s="3"/>
      <c r="X141" s="3"/>
      <c r="Y141" s="3"/>
      <c r="Z141" s="3"/>
    </row>
    <row r="142" ht="18.0" customHeight="1">
      <c r="A142" s="72"/>
      <c r="B142" s="72"/>
      <c r="C142" s="72"/>
      <c r="D142" s="72"/>
      <c r="E142" s="72"/>
      <c r="F142" s="72"/>
      <c r="G142" s="73"/>
      <c r="H142" s="82"/>
      <c r="I142" s="68"/>
      <c r="J142" s="68"/>
      <c r="K142" s="68"/>
      <c r="L142" s="74"/>
      <c r="M142" s="75"/>
      <c r="N142" s="75"/>
      <c r="O142" s="80"/>
      <c r="P142" s="58"/>
      <c r="Q142" s="58"/>
      <c r="R142" s="58"/>
      <c r="S142" s="58"/>
      <c r="T142" s="58"/>
      <c r="U142" s="3"/>
      <c r="V142" s="3"/>
      <c r="W142" s="3"/>
      <c r="X142" s="3"/>
      <c r="Y142" s="3"/>
      <c r="Z142" s="3"/>
    </row>
    <row r="143" ht="18.0" customHeight="1">
      <c r="A143" s="72"/>
      <c r="B143" s="72"/>
      <c r="C143" s="72"/>
      <c r="D143" s="72"/>
      <c r="E143" s="72"/>
      <c r="F143" s="72"/>
      <c r="G143" s="73"/>
      <c r="H143" s="82"/>
      <c r="I143" s="68"/>
      <c r="J143" s="68"/>
      <c r="K143" s="68"/>
      <c r="L143" s="74"/>
      <c r="M143" s="75"/>
      <c r="N143" s="75"/>
      <c r="O143" s="80"/>
      <c r="P143" s="58"/>
      <c r="Q143" s="58"/>
      <c r="R143" s="58"/>
      <c r="S143" s="58"/>
      <c r="T143" s="58"/>
      <c r="U143" s="3"/>
      <c r="V143" s="3"/>
      <c r="W143" s="3"/>
      <c r="X143" s="3"/>
      <c r="Y143" s="3"/>
      <c r="Z143" s="3"/>
    </row>
    <row r="144" ht="18.0" customHeight="1">
      <c r="A144" s="69"/>
      <c r="B144" s="27"/>
      <c r="C144" s="27"/>
      <c r="D144" s="27"/>
      <c r="E144" s="27"/>
      <c r="F144" s="27"/>
      <c r="G144" s="61"/>
      <c r="H144" s="51"/>
      <c r="I144" s="68"/>
      <c r="J144" s="68"/>
      <c r="K144" s="63"/>
      <c r="L144" s="64"/>
      <c r="M144" s="65"/>
      <c r="N144" s="66"/>
      <c r="O144" s="67"/>
      <c r="P144" s="58"/>
      <c r="Q144" s="59"/>
      <c r="R144" s="59"/>
      <c r="S144" s="59"/>
      <c r="T144" s="59"/>
      <c r="U144" s="3"/>
      <c r="V144" s="3"/>
      <c r="W144" s="3"/>
      <c r="X144" s="3"/>
      <c r="Y144" s="3"/>
      <c r="Z144" s="3"/>
    </row>
    <row r="145" ht="18.0" customHeight="1">
      <c r="A145" s="60"/>
      <c r="B145" s="27"/>
      <c r="C145" s="27"/>
      <c r="D145" s="27"/>
      <c r="E145" s="27"/>
      <c r="F145" s="27"/>
      <c r="G145" s="61"/>
      <c r="H145" s="51"/>
      <c r="I145" s="68"/>
      <c r="J145" s="68"/>
      <c r="K145" s="63"/>
      <c r="L145" s="64"/>
      <c r="M145" s="65"/>
      <c r="N145" s="66"/>
      <c r="O145" s="67"/>
      <c r="P145" s="58"/>
      <c r="Q145" s="59"/>
      <c r="R145" s="59"/>
      <c r="S145" s="59"/>
      <c r="T145" s="59"/>
      <c r="U145" s="3"/>
      <c r="V145" s="3"/>
      <c r="W145" s="3"/>
      <c r="X145" s="3"/>
      <c r="Y145" s="3"/>
      <c r="Z145" s="3"/>
    </row>
    <row r="146" ht="18.0" customHeight="1">
      <c r="A146" s="60"/>
      <c r="B146" s="27"/>
      <c r="C146" s="27"/>
      <c r="D146" s="27"/>
      <c r="E146" s="27"/>
      <c r="F146" s="27"/>
      <c r="G146" s="61"/>
      <c r="H146" s="51"/>
      <c r="I146" s="68"/>
      <c r="J146" s="68"/>
      <c r="K146" s="63"/>
      <c r="L146" s="64"/>
      <c r="M146" s="65"/>
      <c r="N146" s="66"/>
      <c r="O146" s="67"/>
      <c r="P146" s="58"/>
      <c r="Q146" s="59"/>
      <c r="R146" s="59"/>
      <c r="S146" s="59"/>
      <c r="T146" s="59"/>
      <c r="U146" s="3"/>
      <c r="V146" s="3"/>
      <c r="W146" s="3"/>
      <c r="X146" s="3"/>
      <c r="Y146" s="3"/>
      <c r="Z146" s="3"/>
    </row>
    <row r="147" ht="18.0" customHeight="1">
      <c r="A147" s="70"/>
      <c r="G147" s="61"/>
      <c r="H147" s="51"/>
      <c r="I147" s="68"/>
      <c r="J147" s="68"/>
      <c r="K147" s="63"/>
      <c r="L147" s="64"/>
      <c r="M147" s="65"/>
      <c r="N147" s="66"/>
      <c r="O147" s="67"/>
      <c r="P147" s="58"/>
      <c r="Q147" s="59"/>
      <c r="R147" s="59"/>
      <c r="S147" s="59"/>
      <c r="T147" s="59"/>
      <c r="U147" s="3"/>
      <c r="V147" s="3"/>
      <c r="W147" s="3"/>
      <c r="X147" s="3"/>
      <c r="Y147" s="3"/>
      <c r="Z147" s="3"/>
    </row>
    <row r="148" ht="18.0" customHeight="1">
      <c r="A148" s="87"/>
      <c r="B148" s="87"/>
      <c r="C148" s="87"/>
      <c r="D148" s="87"/>
      <c r="E148" s="87"/>
      <c r="F148" s="87"/>
      <c r="G148" s="88"/>
      <c r="H148" s="51"/>
      <c r="I148" s="79"/>
      <c r="J148" s="79"/>
      <c r="K148" s="88"/>
      <c r="L148" s="89"/>
      <c r="M148" s="90"/>
      <c r="N148" s="91"/>
      <c r="O148" s="92"/>
      <c r="P148" s="72"/>
      <c r="Q148" s="72"/>
      <c r="R148" s="72"/>
      <c r="S148" s="72"/>
      <c r="T148" s="72"/>
      <c r="U148" s="3"/>
      <c r="V148" s="3"/>
      <c r="W148" s="3"/>
      <c r="X148" s="3"/>
      <c r="Y148" s="3"/>
      <c r="Z148" s="3"/>
    </row>
    <row r="149" ht="18.0" customHeight="1">
      <c r="A149" s="70"/>
      <c r="G149" s="61"/>
      <c r="H149" s="51"/>
      <c r="I149" s="68"/>
      <c r="J149" s="68"/>
      <c r="K149" s="63"/>
      <c r="L149" s="64"/>
      <c r="M149" s="65"/>
      <c r="N149" s="66"/>
      <c r="O149" s="67"/>
      <c r="P149" s="58"/>
      <c r="Q149" s="59"/>
      <c r="R149" s="59"/>
      <c r="S149" s="59"/>
      <c r="T149" s="59"/>
      <c r="U149" s="3"/>
      <c r="V149" s="3"/>
      <c r="W149" s="3"/>
      <c r="X149" s="3"/>
      <c r="Y149" s="3"/>
      <c r="Z149" s="3"/>
    </row>
    <row r="150" ht="18.0" customHeight="1">
      <c r="A150" s="87"/>
      <c r="B150" s="87"/>
      <c r="C150" s="87"/>
      <c r="D150" s="87"/>
      <c r="E150" s="87"/>
      <c r="F150" s="87"/>
      <c r="G150" s="88"/>
      <c r="H150" s="51"/>
      <c r="I150" s="79"/>
      <c r="J150" s="79"/>
      <c r="K150" s="88"/>
      <c r="L150" s="89"/>
      <c r="M150" s="90"/>
      <c r="N150" s="91"/>
      <c r="O150" s="92"/>
      <c r="P150" s="72"/>
      <c r="Q150" s="72"/>
      <c r="R150" s="72"/>
      <c r="S150" s="72"/>
      <c r="T150" s="72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232">
    <mergeCell ref="P90:T90"/>
    <mergeCell ref="P91:T91"/>
    <mergeCell ref="P94:T94"/>
    <mergeCell ref="P95:T95"/>
    <mergeCell ref="P96:T96"/>
    <mergeCell ref="P98:T98"/>
    <mergeCell ref="P97:T97"/>
    <mergeCell ref="P101:T101"/>
    <mergeCell ref="P102:T102"/>
    <mergeCell ref="P103:T103"/>
    <mergeCell ref="P110:T110"/>
    <mergeCell ref="P107:T107"/>
    <mergeCell ref="P104:T104"/>
    <mergeCell ref="P111:T111"/>
    <mergeCell ref="P113:T113"/>
    <mergeCell ref="P115:T115"/>
    <mergeCell ref="P114:T114"/>
    <mergeCell ref="A90:F90"/>
    <mergeCell ref="A96:F96"/>
    <mergeCell ref="A91:F91"/>
    <mergeCell ref="A92:F92"/>
    <mergeCell ref="A93:F93"/>
    <mergeCell ref="A94:F94"/>
    <mergeCell ref="A95:F95"/>
    <mergeCell ref="A104:F104"/>
    <mergeCell ref="A105:F105"/>
    <mergeCell ref="A86:F86"/>
    <mergeCell ref="A89:F89"/>
    <mergeCell ref="A101:F101"/>
    <mergeCell ref="A99:F99"/>
    <mergeCell ref="A115:F115"/>
    <mergeCell ref="P83:T83"/>
    <mergeCell ref="P84:T84"/>
    <mergeCell ref="P85:T85"/>
    <mergeCell ref="P86:T86"/>
    <mergeCell ref="P74:T74"/>
    <mergeCell ref="P75:T75"/>
    <mergeCell ref="P76:T76"/>
    <mergeCell ref="P77:T77"/>
    <mergeCell ref="P71:T71"/>
    <mergeCell ref="P72:T72"/>
    <mergeCell ref="P79:T79"/>
    <mergeCell ref="P80:T80"/>
    <mergeCell ref="P81:T81"/>
    <mergeCell ref="P82:T82"/>
    <mergeCell ref="P64:T64"/>
    <mergeCell ref="A103:F103"/>
    <mergeCell ref="A102:F102"/>
    <mergeCell ref="A97:F97"/>
    <mergeCell ref="A98:F98"/>
    <mergeCell ref="A145:F145"/>
    <mergeCell ref="A146:F146"/>
    <mergeCell ref="A147:F147"/>
    <mergeCell ref="A149:F149"/>
    <mergeCell ref="P108:T108"/>
    <mergeCell ref="P109:T109"/>
    <mergeCell ref="P99:T99"/>
    <mergeCell ref="P100:T100"/>
    <mergeCell ref="P116:T116"/>
    <mergeCell ref="P117:T117"/>
    <mergeCell ref="P118:T118"/>
    <mergeCell ref="P105:T105"/>
    <mergeCell ref="P106:T106"/>
    <mergeCell ref="P112:T112"/>
    <mergeCell ref="A85:F85"/>
    <mergeCell ref="A73:F73"/>
    <mergeCell ref="A74:F74"/>
    <mergeCell ref="P59:T59"/>
    <mergeCell ref="P60:T60"/>
    <mergeCell ref="P62:T62"/>
    <mergeCell ref="P63:T63"/>
    <mergeCell ref="P61:T61"/>
    <mergeCell ref="A66:F66"/>
    <mergeCell ref="A61:F61"/>
    <mergeCell ref="A62:F62"/>
    <mergeCell ref="A63:F63"/>
    <mergeCell ref="A64:F64"/>
    <mergeCell ref="A65:F65"/>
    <mergeCell ref="A71:F71"/>
    <mergeCell ref="A72:F72"/>
    <mergeCell ref="A68:F68"/>
    <mergeCell ref="A69:F69"/>
    <mergeCell ref="A70:F70"/>
    <mergeCell ref="A60:F60"/>
    <mergeCell ref="A100:F100"/>
    <mergeCell ref="A50:F50"/>
    <mergeCell ref="A55:F55"/>
    <mergeCell ref="A51:F51"/>
    <mergeCell ref="A52:F52"/>
    <mergeCell ref="A53:F53"/>
    <mergeCell ref="A54:F54"/>
    <mergeCell ref="A56:F56"/>
    <mergeCell ref="A59:F59"/>
    <mergeCell ref="A75:F75"/>
    <mergeCell ref="A78:F78"/>
    <mergeCell ref="A84:F84"/>
    <mergeCell ref="A81:F81"/>
    <mergeCell ref="A113:F113"/>
    <mergeCell ref="A114:F114"/>
    <mergeCell ref="A4:F4"/>
    <mergeCell ref="A5:F5"/>
    <mergeCell ref="A8:F8"/>
    <mergeCell ref="A11:F11"/>
    <mergeCell ref="A28:F28"/>
    <mergeCell ref="A29:F29"/>
    <mergeCell ref="A25:F25"/>
    <mergeCell ref="A44:F44"/>
    <mergeCell ref="A48:F48"/>
    <mergeCell ref="A43:F43"/>
    <mergeCell ref="A30:F30"/>
    <mergeCell ref="A31:F31"/>
    <mergeCell ref="A32:F32"/>
    <mergeCell ref="A33:F33"/>
    <mergeCell ref="A79:F79"/>
    <mergeCell ref="A80:F80"/>
    <mergeCell ref="A82:F82"/>
    <mergeCell ref="A83:F83"/>
    <mergeCell ref="P87:T87"/>
    <mergeCell ref="P88:T88"/>
    <mergeCell ref="A87:F87"/>
    <mergeCell ref="A88:F88"/>
    <mergeCell ref="P65:T65"/>
    <mergeCell ref="P66:T66"/>
    <mergeCell ref="P68:T68"/>
    <mergeCell ref="P69:T69"/>
    <mergeCell ref="P70:T70"/>
    <mergeCell ref="A137:F137"/>
    <mergeCell ref="A133:F133"/>
    <mergeCell ref="A134:F134"/>
    <mergeCell ref="A135:F135"/>
    <mergeCell ref="A136:F136"/>
    <mergeCell ref="A125:F125"/>
    <mergeCell ref="A126:F126"/>
    <mergeCell ref="A120:F120"/>
    <mergeCell ref="A118:F118"/>
    <mergeCell ref="A119:F119"/>
    <mergeCell ref="A108:F108"/>
    <mergeCell ref="A124:F124"/>
    <mergeCell ref="A138:F138"/>
    <mergeCell ref="A139:F139"/>
    <mergeCell ref="A144:F144"/>
    <mergeCell ref="A127:F127"/>
    <mergeCell ref="A123:F123"/>
    <mergeCell ref="A116:F116"/>
    <mergeCell ref="A121:F121"/>
    <mergeCell ref="A117:F117"/>
    <mergeCell ref="A122:F122"/>
    <mergeCell ref="A106:F106"/>
    <mergeCell ref="A107:F107"/>
    <mergeCell ref="A110:F110"/>
    <mergeCell ref="A111:F111"/>
    <mergeCell ref="A109:F109"/>
    <mergeCell ref="A112:F112"/>
    <mergeCell ref="P78:T78"/>
    <mergeCell ref="P92:T92"/>
    <mergeCell ref="P89:T89"/>
    <mergeCell ref="P73:T73"/>
    <mergeCell ref="P145:T145"/>
    <mergeCell ref="P146:T146"/>
    <mergeCell ref="P144:T144"/>
    <mergeCell ref="P147:T147"/>
    <mergeCell ref="P149:T149"/>
    <mergeCell ref="P93:T93"/>
    <mergeCell ref="A6:E6"/>
    <mergeCell ref="A7:F7"/>
    <mergeCell ref="N6:O6"/>
    <mergeCell ref="P11:T11"/>
    <mergeCell ref="P7:T7"/>
    <mergeCell ref="P8:T8"/>
    <mergeCell ref="P9:T9"/>
    <mergeCell ref="P10:T10"/>
    <mergeCell ref="P13:T13"/>
    <mergeCell ref="P12:T12"/>
    <mergeCell ref="P15:T15"/>
    <mergeCell ref="P16:T16"/>
    <mergeCell ref="P17:T17"/>
    <mergeCell ref="P20:T20"/>
    <mergeCell ref="P18:T18"/>
    <mergeCell ref="A23:F23"/>
    <mergeCell ref="A22:F22"/>
    <mergeCell ref="G5:T5"/>
    <mergeCell ref="G4:T4"/>
    <mergeCell ref="H6:M6"/>
    <mergeCell ref="A1:O3"/>
    <mergeCell ref="F6:G6"/>
    <mergeCell ref="P14:T14"/>
    <mergeCell ref="A10:F10"/>
    <mergeCell ref="A9:F9"/>
    <mergeCell ref="A17:F17"/>
    <mergeCell ref="A18:F18"/>
    <mergeCell ref="A16:F16"/>
    <mergeCell ref="A12:F12"/>
    <mergeCell ref="A13:F13"/>
    <mergeCell ref="A14:F14"/>
    <mergeCell ref="A15:F15"/>
    <mergeCell ref="P36:T36"/>
    <mergeCell ref="P37:T37"/>
    <mergeCell ref="P34:T34"/>
    <mergeCell ref="P38:T38"/>
    <mergeCell ref="P39:T39"/>
    <mergeCell ref="P35:T35"/>
    <mergeCell ref="P47:T47"/>
    <mergeCell ref="P45:T45"/>
    <mergeCell ref="P46:T46"/>
    <mergeCell ref="P44:T44"/>
    <mergeCell ref="P40:T40"/>
    <mergeCell ref="P41:T41"/>
    <mergeCell ref="P33:T33"/>
    <mergeCell ref="P29:T29"/>
    <mergeCell ref="P30:T30"/>
    <mergeCell ref="P31:T31"/>
    <mergeCell ref="P32:T32"/>
    <mergeCell ref="P28:T28"/>
    <mergeCell ref="A35:F35"/>
    <mergeCell ref="A36:F36"/>
    <mergeCell ref="A37:F37"/>
    <mergeCell ref="A38:F38"/>
    <mergeCell ref="A42:F42"/>
    <mergeCell ref="A46:F46"/>
    <mergeCell ref="A47:F47"/>
    <mergeCell ref="A45:F45"/>
    <mergeCell ref="A40:F40"/>
    <mergeCell ref="A41:F41"/>
    <mergeCell ref="A20:F20"/>
    <mergeCell ref="A21:F21"/>
    <mergeCell ref="A24:F24"/>
    <mergeCell ref="A34:F34"/>
    <mergeCell ref="A39:F39"/>
    <mergeCell ref="P48:T48"/>
    <mergeCell ref="P50:T50"/>
    <mergeCell ref="P43:T43"/>
    <mergeCell ref="P42:T4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21" width="17.14"/>
    <col customWidth="1" min="22" max="26" width="17.86"/>
  </cols>
  <sheetData>
    <row r="1" ht="12.0" customHeight="1">
      <c r="A1" s="93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3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3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95" t="str">
        <f>Contagem!A5&amp;" : "&amp;Contagem!F5</f>
        <v>Aplicação : </v>
      </c>
      <c r="B4" s="7"/>
      <c r="C4" s="7"/>
      <c r="D4" s="7"/>
      <c r="E4" s="12"/>
      <c r="F4" s="96" t="str">
        <f>Contagem!A6&amp;" : "&amp;Contagem!F6</f>
        <v>Projeto : </v>
      </c>
      <c r="G4" s="7"/>
      <c r="H4" s="7"/>
      <c r="I4" s="7"/>
      <c r="J4" s="7"/>
      <c r="K4" s="7"/>
      <c r="L4" s="1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95" t="str">
        <f>Contagem!A7&amp;" : "&amp;Contagem!F7</f>
        <v>Responsável : </v>
      </c>
      <c r="B5" s="7"/>
      <c r="C5" s="7"/>
      <c r="D5" s="7"/>
      <c r="E5" s="12"/>
      <c r="F5" s="96" t="str">
        <f>Contagem!A8&amp;" : "&amp;Contagem!F8</f>
        <v>Revisor : </v>
      </c>
      <c r="G5" s="7"/>
      <c r="H5" s="7"/>
      <c r="I5" s="7"/>
      <c r="J5" s="7"/>
      <c r="K5" s="7"/>
      <c r="L5" s="1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97" t="str">
        <f>Contagem!A4&amp;" : "&amp;Contagem!F4</f>
        <v>Empresa : </v>
      </c>
      <c r="B6" s="98"/>
      <c r="C6" s="98"/>
      <c r="D6" s="99"/>
      <c r="E6" s="99"/>
      <c r="F6" s="100" t="str">
        <f>Contagem!R4&amp;" = "&amp;VALUE(Contagem!T4)</f>
        <v>R$/PF = 400</v>
      </c>
      <c r="G6" s="12"/>
      <c r="H6" s="100" t="str">
        <f>" Custo= "&amp;DOLLAR(Contagem!W4)</f>
        <v> Custo= $40,000.00</v>
      </c>
      <c r="I6" s="7"/>
      <c r="J6" s="12"/>
      <c r="K6" s="101" t="str">
        <f>"PF  = "&amp;VALUE(Contagem!W5)</f>
        <v>PF  = 100</v>
      </c>
      <c r="L6" s="1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102" t="s">
        <v>63</v>
      </c>
      <c r="B7" s="103"/>
      <c r="C7" s="104" t="s">
        <v>64</v>
      </c>
      <c r="D7" s="2"/>
      <c r="E7" s="2"/>
      <c r="F7" s="103"/>
      <c r="G7" s="105" t="s">
        <v>65</v>
      </c>
      <c r="H7" s="105"/>
      <c r="I7" s="106" t="s">
        <v>66</v>
      </c>
      <c r="J7" s="103"/>
      <c r="K7" s="106"/>
      <c r="L7" s="10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107"/>
      <c r="B8" s="108"/>
      <c r="C8" s="109"/>
      <c r="D8" s="110"/>
      <c r="E8" s="110"/>
      <c r="F8" s="108"/>
      <c r="G8" s="111"/>
      <c r="H8" s="111"/>
      <c r="I8" s="109"/>
      <c r="J8" s="108"/>
      <c r="K8" s="109"/>
      <c r="L8" s="10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14"/>
      <c r="B10" s="20" t="s">
        <v>41</v>
      </c>
      <c r="C10" s="115" t="str">
        <f>COUNTIF(CF,"EEL")</f>
        <v>3</v>
      </c>
      <c r="D10" s="20"/>
      <c r="E10" s="116" t="s">
        <v>67</v>
      </c>
      <c r="F10" s="116" t="s">
        <v>68</v>
      </c>
      <c r="G10" s="115" t="str">
        <f>C10*3</f>
        <v>9</v>
      </c>
      <c r="H10" s="20"/>
      <c r="I10" s="117"/>
      <c r="J10" s="20"/>
      <c r="K10" s="2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14"/>
      <c r="B11" s="20"/>
      <c r="C11" s="115" t="str">
        <f>COUNTIF(CF,"EEA")</f>
        <v>7</v>
      </c>
      <c r="D11" s="20"/>
      <c r="E11" s="116" t="s">
        <v>69</v>
      </c>
      <c r="F11" s="116" t="s">
        <v>70</v>
      </c>
      <c r="G11" s="115" t="str">
        <f>C11*4</f>
        <v>28</v>
      </c>
      <c r="H11" s="20"/>
      <c r="I11" s="117"/>
      <c r="J11" s="20"/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14"/>
      <c r="B12" s="20"/>
      <c r="C12" s="115" t="str">
        <f>COUNTIF(CF,"EEH")</f>
        <v>2</v>
      </c>
      <c r="D12" s="20"/>
      <c r="E12" s="116" t="s">
        <v>71</v>
      </c>
      <c r="F12" s="116" t="s">
        <v>72</v>
      </c>
      <c r="G12" s="115" t="str">
        <f>C12*6</f>
        <v>12</v>
      </c>
      <c r="H12" s="20"/>
      <c r="I12" s="117"/>
      <c r="J12" s="20"/>
      <c r="K12" s="2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6.75" customHeight="1">
      <c r="A13" s="114"/>
      <c r="B13" s="20"/>
      <c r="C13" s="113"/>
      <c r="D13" s="20"/>
      <c r="E13" s="20"/>
      <c r="F13" s="20"/>
      <c r="G13" s="113"/>
      <c r="H13" s="20"/>
      <c r="I13" s="20"/>
      <c r="J13" s="20"/>
      <c r="K13" s="2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14"/>
      <c r="B14" s="118" t="s">
        <v>73</v>
      </c>
      <c r="C14" s="115" t="str">
        <f>SUM(C10:C12)</f>
        <v>12</v>
      </c>
      <c r="D14" s="20"/>
      <c r="E14" s="20"/>
      <c r="F14" s="118" t="s">
        <v>73</v>
      </c>
      <c r="G14" s="115" t="str">
        <f>SUM(G10:G12)</f>
        <v>49</v>
      </c>
      <c r="H14" s="20"/>
      <c r="I14" s="119" t="str">
        <f>IF($G$45&lt;&gt;0,G14/$G$45,"")</f>
        <v>49.0%</v>
      </c>
      <c r="J14" s="20"/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6.0" customHeight="1">
      <c r="A15" s="120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11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114"/>
      <c r="B17" s="20" t="s">
        <v>38</v>
      </c>
      <c r="C17" s="115" t="str">
        <f>COUNTIF(CF,"SEL")</f>
        <v>1</v>
      </c>
      <c r="D17" s="20"/>
      <c r="E17" s="116" t="s">
        <v>67</v>
      </c>
      <c r="F17" s="116" t="s">
        <v>70</v>
      </c>
      <c r="G17" s="115" t="str">
        <f>C17*4</f>
        <v>4</v>
      </c>
      <c r="H17" s="20"/>
      <c r="I17" s="20"/>
      <c r="J17" s="20"/>
      <c r="K17" s="2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114"/>
      <c r="B18" s="20"/>
      <c r="C18" s="115" t="str">
        <f>COUNTIF(CF,"SEA")</f>
        <v>0</v>
      </c>
      <c r="D18" s="20"/>
      <c r="E18" s="116" t="s">
        <v>69</v>
      </c>
      <c r="F18" s="116" t="s">
        <v>74</v>
      </c>
      <c r="G18" s="115" t="str">
        <f>C18*5</f>
        <v>0</v>
      </c>
      <c r="H18" s="20"/>
      <c r="I18" s="20"/>
      <c r="J18" s="20"/>
      <c r="K18" s="2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114"/>
      <c r="B19" s="20"/>
      <c r="C19" s="115" t="str">
        <f>COUNTIF(CF,"SEH")</f>
        <v>0</v>
      </c>
      <c r="D19" s="20"/>
      <c r="E19" s="116" t="s">
        <v>71</v>
      </c>
      <c r="F19" s="116" t="s">
        <v>75</v>
      </c>
      <c r="G19" s="115" t="str">
        <f>C19*7</f>
        <v>0</v>
      </c>
      <c r="H19" s="20"/>
      <c r="I19" s="20"/>
      <c r="J19" s="20"/>
      <c r="K19" s="2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6.75" customHeight="1">
      <c r="A20" s="114"/>
      <c r="B20" s="20"/>
      <c r="C20" s="113"/>
      <c r="D20" s="20"/>
      <c r="E20" s="20"/>
      <c r="F20" s="20"/>
      <c r="G20" s="113"/>
      <c r="H20" s="20"/>
      <c r="I20" s="20"/>
      <c r="J20" s="20"/>
      <c r="K20" s="2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114"/>
      <c r="B21" s="118" t="s">
        <v>73</v>
      </c>
      <c r="C21" s="115" t="str">
        <f>SUM(C17:C19)</f>
        <v>1</v>
      </c>
      <c r="D21" s="20"/>
      <c r="E21" s="20"/>
      <c r="F21" s="118" t="s">
        <v>73</v>
      </c>
      <c r="G21" s="115" t="str">
        <f>SUM(G17:G19)</f>
        <v>4</v>
      </c>
      <c r="H21" s="20"/>
      <c r="I21" s="121" t="str">
        <f>IF($G$45&lt;&gt;0,G21/$G$45,"")</f>
        <v>4.0%</v>
      </c>
      <c r="J21" s="20"/>
      <c r="K21" s="2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.0" customHeight="1">
      <c r="A22" s="120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112"/>
      <c r="B23" s="113"/>
      <c r="C23" s="20"/>
      <c r="D23" s="113"/>
      <c r="E23" s="113"/>
      <c r="F23" s="113"/>
      <c r="G23" s="20"/>
      <c r="H23" s="113"/>
      <c r="I23" s="113"/>
      <c r="J23" s="113"/>
      <c r="K23" s="1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114"/>
      <c r="B24" s="20" t="s">
        <v>46</v>
      </c>
      <c r="C24" s="115" t="str">
        <f>COUNTIF(CF,"CEL")</f>
        <v>2</v>
      </c>
      <c r="D24" s="20"/>
      <c r="E24" s="116" t="s">
        <v>67</v>
      </c>
      <c r="F24" s="116" t="s">
        <v>68</v>
      </c>
      <c r="G24" s="115" t="str">
        <f>C24*3</f>
        <v>6</v>
      </c>
      <c r="H24" s="20"/>
      <c r="I24" s="20"/>
      <c r="J24" s="20"/>
      <c r="K24" s="2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114"/>
      <c r="B25" s="20"/>
      <c r="C25" s="115" t="str">
        <f>COUNTIF(CF,"CEA")</f>
        <v>2</v>
      </c>
      <c r="D25" s="20"/>
      <c r="E25" s="116" t="s">
        <v>69</v>
      </c>
      <c r="F25" s="116" t="s">
        <v>70</v>
      </c>
      <c r="G25" s="115" t="str">
        <f>C25*4</f>
        <v>8</v>
      </c>
      <c r="H25" s="20"/>
      <c r="I25" s="20"/>
      <c r="J25" s="20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114"/>
      <c r="B26" s="20"/>
      <c r="C26" s="115" t="str">
        <f>COUNTIF(CF,"CEH")</f>
        <v>2</v>
      </c>
      <c r="D26" s="20"/>
      <c r="E26" s="116" t="s">
        <v>71</v>
      </c>
      <c r="F26" s="116" t="s">
        <v>72</v>
      </c>
      <c r="G26" s="115" t="str">
        <f>C26*6</f>
        <v>12</v>
      </c>
      <c r="H26" s="20"/>
      <c r="I26" s="20"/>
      <c r="J26" s="20"/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6.75" customHeight="1">
      <c r="A27" s="114"/>
      <c r="B27" s="20"/>
      <c r="C27" s="113"/>
      <c r="D27" s="20"/>
      <c r="E27" s="20"/>
      <c r="F27" s="20"/>
      <c r="G27" s="113"/>
      <c r="H27" s="20"/>
      <c r="I27" s="20"/>
      <c r="J27" s="20"/>
      <c r="K27" s="2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114"/>
      <c r="B28" s="118" t="s">
        <v>73</v>
      </c>
      <c r="C28" s="115" t="str">
        <f>SUM(C24:C26)</f>
        <v>6</v>
      </c>
      <c r="D28" s="20"/>
      <c r="E28" s="20"/>
      <c r="F28" s="118" t="s">
        <v>73</v>
      </c>
      <c r="G28" s="115" t="str">
        <f>SUM(G24:G26)</f>
        <v>26</v>
      </c>
      <c r="H28" s="20"/>
      <c r="I28" s="122" t="str">
        <f>IF($G$45&lt;&gt;0,G28/$G$45,"")</f>
        <v>26.0%</v>
      </c>
      <c r="J28" s="20"/>
      <c r="K28" s="2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6.0" customHeight="1">
      <c r="A29" s="120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12"/>
      <c r="B30" s="113"/>
      <c r="C30" s="20"/>
      <c r="D30" s="113"/>
      <c r="E30" s="113"/>
      <c r="F30" s="113"/>
      <c r="G30" s="20"/>
      <c r="H30" s="113"/>
      <c r="I30" s="113"/>
      <c r="J30" s="113"/>
      <c r="K30" s="1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114"/>
      <c r="B31" s="20" t="s">
        <v>35</v>
      </c>
      <c r="C31" s="115" t="str">
        <f>COUNTIF(CF,"ALIL")</f>
        <v>3</v>
      </c>
      <c r="D31" s="20"/>
      <c r="E31" s="20" t="s">
        <v>67</v>
      </c>
      <c r="F31" s="20" t="s">
        <v>75</v>
      </c>
      <c r="G31" s="115" t="str">
        <f>C31*7</f>
        <v>21</v>
      </c>
      <c r="H31" s="20"/>
      <c r="I31" s="20"/>
      <c r="J31" s="20"/>
      <c r="K31" s="2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114"/>
      <c r="B32" s="20"/>
      <c r="C32" s="115" t="str">
        <f>COUNTIF(CF,"ALIA")</f>
        <v>0</v>
      </c>
      <c r="D32" s="20"/>
      <c r="E32" s="20" t="s">
        <v>69</v>
      </c>
      <c r="F32" s="20" t="s">
        <v>76</v>
      </c>
      <c r="G32" s="115" t="str">
        <f>C32*10</f>
        <v>0</v>
      </c>
      <c r="H32" s="20"/>
      <c r="I32" s="20"/>
      <c r="J32" s="20"/>
      <c r="K32" s="2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114"/>
      <c r="B33" s="20"/>
      <c r="C33" s="115" t="str">
        <f>COUNTIF(CF,"ALIH")</f>
        <v>0</v>
      </c>
      <c r="D33" s="20"/>
      <c r="E33" s="20" t="s">
        <v>71</v>
      </c>
      <c r="F33" s="20" t="s">
        <v>77</v>
      </c>
      <c r="G33" s="115" t="str">
        <f>C33*15</f>
        <v>0</v>
      </c>
      <c r="H33" s="20"/>
      <c r="I33" s="20"/>
      <c r="J33" s="20"/>
      <c r="K33" s="2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6.75" customHeight="1">
      <c r="A34" s="114"/>
      <c r="B34" s="20"/>
      <c r="C34" s="113"/>
      <c r="D34" s="20"/>
      <c r="E34" s="20"/>
      <c r="F34" s="20"/>
      <c r="G34" s="113"/>
      <c r="H34" s="20"/>
      <c r="I34" s="20"/>
      <c r="J34" s="20"/>
      <c r="K34" s="2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114"/>
      <c r="B35" s="118" t="s">
        <v>73</v>
      </c>
      <c r="C35" s="115" t="str">
        <f>SUM(C31:C33)</f>
        <v>3</v>
      </c>
      <c r="D35" s="20"/>
      <c r="E35" s="20"/>
      <c r="F35" s="118" t="s">
        <v>73</v>
      </c>
      <c r="G35" s="115" t="str">
        <f>SUM(G31:G33)</f>
        <v>21</v>
      </c>
      <c r="H35" s="20"/>
      <c r="I35" s="123" t="str">
        <f>IF($G$45&lt;&gt;0,G35/$G$45,"")</f>
        <v>21.0%</v>
      </c>
      <c r="J35" s="20"/>
      <c r="K35" s="2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6.0" customHeight="1">
      <c r="A36" s="120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112"/>
      <c r="B37" s="113"/>
      <c r="C37" s="20"/>
      <c r="D37" s="113"/>
      <c r="E37" s="113"/>
      <c r="F37" s="113"/>
      <c r="G37" s="20"/>
      <c r="H37" s="113"/>
      <c r="I37" s="113"/>
      <c r="J37" s="113"/>
      <c r="K37" s="1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114"/>
      <c r="B38" s="20" t="s">
        <v>78</v>
      </c>
      <c r="C38" s="115" t="str">
        <f>COUNTIF(CF,"AIEL")</f>
        <v>0</v>
      </c>
      <c r="D38" s="20"/>
      <c r="E38" s="20" t="s">
        <v>67</v>
      </c>
      <c r="F38" s="20" t="s">
        <v>74</v>
      </c>
      <c r="G38" s="115" t="str">
        <f>C38*5</f>
        <v>0</v>
      </c>
      <c r="H38" s="20"/>
      <c r="I38" s="20"/>
      <c r="J38" s="20"/>
      <c r="K38" s="2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114"/>
      <c r="B39" s="20"/>
      <c r="C39" s="115" t="str">
        <f>COUNTIF(CF,"AIEA")</f>
        <v>0</v>
      </c>
      <c r="D39" s="20"/>
      <c r="E39" s="20" t="s">
        <v>69</v>
      </c>
      <c r="F39" s="20" t="s">
        <v>75</v>
      </c>
      <c r="G39" s="115" t="str">
        <f>C39*7</f>
        <v>0</v>
      </c>
      <c r="H39" s="20"/>
      <c r="I39" s="20"/>
      <c r="J39" s="20"/>
      <c r="K39" s="2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114"/>
      <c r="B40" s="20"/>
      <c r="C40" s="115" t="str">
        <f>COUNTIF(CF,"AIEH")</f>
        <v>0</v>
      </c>
      <c r="D40" s="20"/>
      <c r="E40" s="20" t="s">
        <v>71</v>
      </c>
      <c r="F40" s="20" t="s">
        <v>76</v>
      </c>
      <c r="G40" s="115" t="str">
        <f>C40*10</f>
        <v>0</v>
      </c>
      <c r="H40" s="20"/>
      <c r="I40" s="20"/>
      <c r="J40" s="20"/>
      <c r="K40" s="2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6.75" customHeight="1">
      <c r="A41" s="114"/>
      <c r="B41" s="20"/>
      <c r="C41" s="113"/>
      <c r="D41" s="20"/>
      <c r="E41" s="20"/>
      <c r="F41" s="20"/>
      <c r="G41" s="113"/>
      <c r="H41" s="20"/>
      <c r="I41" s="20"/>
      <c r="J41" s="20"/>
      <c r="K41" s="2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114"/>
      <c r="B42" s="118" t="s">
        <v>73</v>
      </c>
      <c r="C42" s="115" t="str">
        <f>SUM(C38:C40)</f>
        <v>0</v>
      </c>
      <c r="D42" s="20"/>
      <c r="E42" s="20"/>
      <c r="F42" s="118" t="s">
        <v>73</v>
      </c>
      <c r="G42" s="115" t="str">
        <f>SUM(G38:G40)</f>
        <v>0</v>
      </c>
      <c r="H42" s="20"/>
      <c r="I42" s="124" t="str">
        <f>IF($G$45&lt;&gt;0,G42/$G$45,"")</f>
        <v>0.0%</v>
      </c>
      <c r="J42" s="20"/>
      <c r="K42" s="2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6.0" customHeight="1">
      <c r="A43" s="120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11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114"/>
      <c r="B45" s="20" t="s">
        <v>79</v>
      </c>
      <c r="C45" s="20"/>
      <c r="D45" s="20"/>
      <c r="E45" s="20"/>
      <c r="F45" s="20"/>
      <c r="G45" s="115" t="str">
        <f>SUM(G14+G21+G28+G35+G42)</f>
        <v>100</v>
      </c>
      <c r="H45" s="20"/>
      <c r="I45" s="20"/>
      <c r="J45" s="20"/>
      <c r="K45" s="2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114"/>
      <c r="B46" s="20" t="s">
        <v>80</v>
      </c>
      <c r="C46" s="20"/>
      <c r="D46" s="20"/>
      <c r="E46" s="20"/>
      <c r="F46" s="20"/>
      <c r="G46" s="115" t="str">
        <f>(C10+C11+C12)*4+(C17+C18+C19)*5+(C24+C25+C26)*4+(C31+C32+C33)*7+(C38+C39+C40)*5</f>
        <v>98</v>
      </c>
      <c r="H46" s="20"/>
      <c r="I46" s="20"/>
      <c r="J46" s="20"/>
      <c r="K46" s="2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114"/>
      <c r="B47" s="20" t="s">
        <v>81</v>
      </c>
      <c r="C47" s="20"/>
      <c r="D47" s="20"/>
      <c r="E47" s="20"/>
      <c r="F47" s="20"/>
      <c r="G47" s="115" t="str">
        <f>(C31+C32+C33)*35+(C38+C39+C40)*15</f>
        <v>105</v>
      </c>
      <c r="H47" s="20"/>
      <c r="I47" s="20"/>
      <c r="J47" s="20"/>
      <c r="K47" s="2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11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14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14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14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12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14"/>
      <c r="B53" s="20" t="s">
        <v>82</v>
      </c>
      <c r="C53" s="20"/>
      <c r="D53" s="20"/>
      <c r="E53" s="20"/>
      <c r="F53" s="20"/>
      <c r="G53" s="20"/>
      <c r="H53" s="20"/>
      <c r="I53" s="20"/>
      <c r="J53" s="20"/>
      <c r="K53" s="2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14"/>
      <c r="B54" s="20"/>
      <c r="C54" s="20"/>
      <c r="D54" s="20"/>
      <c r="E54" s="125" t="s">
        <v>4</v>
      </c>
      <c r="F54" s="125" t="s">
        <v>83</v>
      </c>
      <c r="G54" s="125" t="s">
        <v>84</v>
      </c>
      <c r="H54" s="20"/>
      <c r="I54" s="20"/>
      <c r="J54" s="20"/>
      <c r="K54" s="2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14"/>
      <c r="B55" s="126" t="s">
        <v>85</v>
      </c>
      <c r="C55" s="7"/>
      <c r="D55" s="7"/>
      <c r="E55" s="127" t="str">
        <f>SUMIF('Funções'!$H$8:$H$147,"I",'Funções'!$N$8:$N$279)</f>
        <v>100.00</v>
      </c>
      <c r="F55" s="127" t="str">
        <f>Contagem!U11</f>
        <v>1.00</v>
      </c>
      <c r="G55" s="127" t="str">
        <f t="shared" ref="G55:G58" si="1">F55*E55</f>
        <v>100.00</v>
      </c>
      <c r="H55" s="128"/>
      <c r="I55" s="128"/>
      <c r="J55" s="128"/>
      <c r="K55" s="129" t="s">
        <v>86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114"/>
      <c r="B56" s="126" t="s">
        <v>87</v>
      </c>
      <c r="C56" s="7"/>
      <c r="D56" s="7"/>
      <c r="E56" s="127" t="str">
        <f>SUMIF('Funções'!$H$8:$H$147,"A",'Funções'!$N$8:$N$147)</f>
        <v>0.00</v>
      </c>
      <c r="F56" s="127" t="str">
        <f>Contagem!U12</f>
        <v>1.00</v>
      </c>
      <c r="G56" s="127" t="str">
        <f t="shared" si="1"/>
        <v>0.00</v>
      </c>
      <c r="H56" s="128"/>
      <c r="I56" s="128"/>
      <c r="J56" s="128"/>
      <c r="K56" s="130" t="str">
        <f>Contagem!W5</f>
        <v>100.00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14"/>
      <c r="B57" s="126" t="s">
        <v>88</v>
      </c>
      <c r="C57" s="7"/>
      <c r="D57" s="7"/>
      <c r="E57" s="127" t="str">
        <f>SUMIF('Funções'!$H$8:$H$147,"E",'Funções'!$N$8:$N$147)</f>
        <v>0.00</v>
      </c>
      <c r="F57" s="127" t="str">
        <f>Contagem!U13</f>
        <v>1.00</v>
      </c>
      <c r="G57" s="127" t="str">
        <f t="shared" si="1"/>
        <v>0.00</v>
      </c>
      <c r="H57" s="128"/>
      <c r="I57" s="128"/>
      <c r="J57" s="128"/>
      <c r="K57" s="2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14"/>
      <c r="B58" s="126" t="s">
        <v>89</v>
      </c>
      <c r="C58" s="7"/>
      <c r="D58" s="7"/>
      <c r="E58" s="127" t="str">
        <f>SUMIF('Funções'!$H$8:$H$147,"T",'Funções'!$N$8:$N$147)</f>
        <v>0.00</v>
      </c>
      <c r="F58" s="127" t="str">
        <f>Contagem!U14</f>
        <v/>
      </c>
      <c r="G58" s="127" t="str">
        <f t="shared" si="1"/>
        <v>0.00</v>
      </c>
      <c r="H58" s="128"/>
      <c r="I58" s="128"/>
      <c r="J58" s="128"/>
      <c r="K58" s="2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31"/>
      <c r="B59" s="132"/>
      <c r="C59" s="133"/>
      <c r="D59" s="134"/>
      <c r="E59" s="135"/>
      <c r="F59" s="134"/>
      <c r="G59" s="135"/>
      <c r="H59" s="136"/>
      <c r="I59" s="136"/>
      <c r="J59" s="136"/>
      <c r="K59" s="13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H7:H8"/>
    <mergeCell ref="I7:J8"/>
    <mergeCell ref="K7:L8"/>
    <mergeCell ref="B55:D55"/>
    <mergeCell ref="B56:D56"/>
    <mergeCell ref="B57:D57"/>
    <mergeCell ref="B58:D58"/>
    <mergeCell ref="A4:E4"/>
    <mergeCell ref="F4:L4"/>
    <mergeCell ref="A5:E5"/>
    <mergeCell ref="F5:L5"/>
    <mergeCell ref="C7:F8"/>
    <mergeCell ref="G7:G8"/>
    <mergeCell ref="F6:G6"/>
    <mergeCell ref="H6:J6"/>
    <mergeCell ref="A7:B8"/>
    <mergeCell ref="A1:L3"/>
    <mergeCell ref="K6:L6"/>
  </mergeCells>
  <drawing r:id="rId2"/>
  <legacyDrawing r:id="rId3"/>
</worksheet>
</file>