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ith\OneDrive\Desktop\Data Analyst Bootcamp\Module Challenge\"/>
    </mc:Choice>
  </mc:AlternateContent>
  <xr:revisionPtr revIDLastSave="0" documentId="13_ncr:1_{34403122-8087-44EB-9F6F-B87A739F943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arent Category" sheetId="3" r:id="rId1"/>
    <sheet name="Sub-Category" sheetId="5" r:id="rId2"/>
    <sheet name="Date Created Conversion" sheetId="6" r:id="rId3"/>
    <sheet name="Crowdfunding" sheetId="1" r:id="rId4"/>
    <sheet name="Goal Analysis" sheetId="8" r:id="rId5"/>
    <sheet name="Statistical Analysis" sheetId="9" r:id="rId6"/>
  </sheets>
  <definedNames>
    <definedName name="_xlnm._FilterDatabase" localSheetId="3" hidden="1">Crowdfunding!$A$1:$T$1001</definedName>
    <definedName name="_xlnm._FilterDatabase" localSheetId="5" hidden="1">'Statistical Analysis'!$A$1:$B$2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L3" i="9"/>
  <c r="K3" i="9"/>
  <c r="J3" i="9"/>
  <c r="I3" i="9"/>
  <c r="M2" i="9"/>
  <c r="L2" i="9"/>
  <c r="K2" i="9"/>
  <c r="J2" i="9"/>
  <c r="I2" i="9"/>
  <c r="H3" i="9"/>
  <c r="H2" i="9"/>
  <c r="D3" i="8" l="1"/>
  <c r="D2" i="8"/>
  <c r="C2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C3" i="8"/>
  <c r="B4" i="8"/>
  <c r="B3" i="8"/>
  <c r="B2" i="8"/>
  <c r="B13" i="8"/>
  <c r="D13" i="8"/>
  <c r="C13" i="8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13" i="8" l="1"/>
  <c r="H13" i="8" s="1"/>
  <c r="E12" i="8"/>
  <c r="F12" i="8" s="1"/>
  <c r="E11" i="8"/>
  <c r="H11" i="8" s="1"/>
  <c r="E10" i="8"/>
  <c r="E9" i="8"/>
  <c r="H9" i="8" s="1"/>
  <c r="E8" i="8"/>
  <c r="H8" i="8" s="1"/>
  <c r="F8" i="8"/>
  <c r="E7" i="8"/>
  <c r="F7" i="8" s="1"/>
  <c r="E6" i="8"/>
  <c r="E5" i="8"/>
  <c r="H5" i="8" s="1"/>
  <c r="E3" i="8"/>
  <c r="H3" i="8" s="1"/>
  <c r="E4" i="8"/>
  <c r="F3" i="8"/>
  <c r="E2" i="8"/>
  <c r="F2" i="8" s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8" i="8" l="1"/>
  <c r="F13" i="8"/>
  <c r="G13" i="8"/>
  <c r="F9" i="8"/>
  <c r="G3" i="8"/>
  <c r="G12" i="8"/>
  <c r="H12" i="8"/>
  <c r="F11" i="8"/>
  <c r="G11" i="8"/>
  <c r="H10" i="8"/>
  <c r="G10" i="8"/>
  <c r="F10" i="8"/>
  <c r="G9" i="8"/>
  <c r="H7" i="8"/>
  <c r="G7" i="8"/>
  <c r="G6" i="8"/>
  <c r="H6" i="8"/>
  <c r="F6" i="8"/>
  <c r="G5" i="8"/>
  <c r="F5" i="8"/>
  <c r="H4" i="8"/>
  <c r="G4" i="8"/>
  <c r="F4" i="8"/>
  <c r="G2" i="8"/>
  <c r="H2" i="8"/>
</calcChain>
</file>

<file path=xl/sharedStrings.xml><?xml version="1.0" encoding="utf-8"?>
<sst xmlns="http://schemas.openxmlformats.org/spreadsheetml/2006/main" count="9066" uniqueCount="2116">
  <si>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</si>
  <si>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</si>
  <si>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</si>
  <si>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</si>
  <si>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</si>
  <si>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</si>
  <si>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</si>
  <si>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</si>
  <si>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</si>
  <si>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</si>
  <si>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</si>
  <si>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</si>
  <si>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</si>
  <si>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</si>
  <si>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</si>
  <si>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</si>
  <si>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</si>
  <si>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</si>
  <si>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</si>
  <si>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</si>
  <si>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</si>
  <si>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</si>
  <si>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</si>
  <si>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</si>
  <si>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</si>
  <si>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</si>
  <si>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</si>
  <si>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</si>
  <si>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</si>
  <si>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</si>
  <si>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</si>
  <si>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</si>
  <si>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</si>
  <si>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</si>
  <si>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</si>
  <si>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</si>
  <si>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</si>
  <si>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</si>
  <si>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</si>
  <si>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</si>
  <si>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</si>
  <si>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</si>
  <si>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</si>
  <si>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</si>
  <si>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</si>
  <si>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</si>
  <si>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</si>
  <si>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</si>
  <si>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</si>
  <si>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</si>
  <si>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</si>
  <si>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</si>
  <si>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</si>
  <si>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</si>
  <si>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</si>
  <si>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</si>
  <si>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</si>
  <si>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</si>
  <si>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</si>
  <si>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</si>
  <si>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</si>
  <si>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</si>
  <si>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</si>
  <si>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</si>
  <si>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</si>
  <si>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</si>
  <si>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</si>
  <si>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</si>
  <si>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</si>
  <si>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</si>
  <si>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</si>
  <si>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</si>
  <si>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</si>
  <si>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</si>
  <si>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</si>
  <si>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</si>
  <si>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</si>
  <si>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</si>
  <si>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</si>
  <si>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</si>
  <si>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</si>
  <si>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</si>
  <si>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</si>
  <si>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</si>
  <si>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</si>
  <si>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</si>
  <si>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</si>
  <si>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</si>
  <si>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</si>
  <si>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</si>
  <si>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</si>
  <si>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</si>
  <si>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</si>
  <si>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</si>
  <si>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</si>
  <si>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</si>
  <si>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</si>
  <si>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</si>
  <si>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</si>
  <si>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</si>
  <si>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</si>
  <si>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</si>
  <si>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</si>
  <si>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</si>
  <si>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</si>
  <si>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</si>
  <si>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</si>
  <si>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</si>
  <si>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</si>
  <si>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</si>
  <si>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</si>
  <si>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</si>
  <si>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</si>
  <si>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</si>
  <si>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</si>
  <si>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</si>
  <si>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</si>
  <si>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</si>
  <si>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</si>
  <si>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</si>
  <si>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</si>
  <si>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</si>
  <si>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</si>
  <si>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</si>
  <si>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</si>
  <si>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</si>
  <si>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</si>
  <si>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</si>
  <si>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</si>
  <si>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</si>
  <si>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</si>
  <si>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</si>
  <si>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</si>
  <si>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</si>
  <si>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</si>
  <si>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</si>
  <si>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</si>
  <si>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</si>
  <si>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</si>
  <si>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</si>
  <si>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</si>
  <si>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</si>
  <si>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</si>
  <si>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</si>
  <si>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</si>
  <si>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</si>
  <si>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</si>
  <si>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</si>
  <si>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</si>
  <si>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</si>
  <si>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</si>
  <si>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</si>
  <si>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</si>
  <si>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</si>
  <si>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</si>
  <si>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</si>
  <si>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</si>
  <si>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</si>
  <si>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</si>
  <si>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</si>
  <si>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</si>
  <si>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</si>
  <si>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</si>
  <si>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</si>
  <si>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</si>
  <si>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</si>
  <si>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</si>
  <si>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</si>
  <si>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</si>
  <si>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</si>
  <si>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</si>
  <si>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</si>
  <si>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</si>
  <si>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</si>
  <si>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</si>
  <si>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</si>
  <si>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</si>
  <si>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</si>
  <si>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</si>
  <si>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</si>
  <si>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</si>
  <si>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</si>
  <si>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</si>
  <si>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</si>
  <si>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</si>
  <si>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</si>
  <si>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</si>
  <si>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</si>
  <si>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</si>
  <si>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</si>
  <si>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</si>
  <si>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</si>
  <si>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</si>
  <si>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</si>
  <si>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</si>
  <si>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</si>
  <si>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</si>
  <si>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</si>
  <si>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</si>
  <si>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</si>
  <si>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</si>
  <si>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</si>
  <si>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</si>
  <si>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</si>
  <si>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</si>
  <si>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</si>
  <si>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</si>
  <si>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</si>
  <si>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</si>
  <si>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</si>
  <si>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</si>
  <si>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</si>
  <si>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</si>
  <si>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</si>
  <si>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</si>
  <si>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</si>
  <si>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</si>
  <si>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</si>
  <si>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</si>
  <si>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</si>
  <si>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</si>
  <si>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</si>
  <si>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</si>
  <si>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</si>
  <si>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</si>
  <si>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</si>
  <si>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</si>
  <si>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</si>
  <si>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</si>
  <si>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</si>
  <si>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</si>
  <si>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</si>
  <si>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</si>
  <si>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</si>
  <si>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</si>
  <si>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</si>
  <si>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</si>
  <si>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</si>
  <si>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</si>
  <si>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</si>
  <si>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</si>
  <si>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</si>
  <si>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</si>
  <si>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</si>
  <si>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</si>
  <si>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</si>
  <si>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</si>
  <si>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</si>
  <si>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</si>
  <si>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</si>
  <si>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</si>
  <si>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</si>
  <si>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</si>
  <si>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</si>
  <si>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</si>
  <si>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</si>
  <si>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</si>
  <si>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</si>
  <si>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</si>
  <si>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</si>
  <si>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</si>
  <si>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</si>
  <si>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</si>
  <si>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</si>
  <si>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</si>
  <si>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</si>
  <si>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</si>
  <si>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</si>
  <si>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</si>
  <si>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</si>
  <si>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</si>
  <si>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</si>
  <si>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</si>
  <si>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</si>
  <si>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</si>
  <si>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</si>
  <si>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</si>
  <si>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</si>
  <si>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</si>
  <si>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</si>
  <si>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</si>
  <si>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</si>
  <si>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</si>
  <si>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</si>
  <si>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</si>
  <si>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</si>
  <si>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</si>
  <si>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</si>
  <si>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</si>
  <si>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</si>
  <si>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</si>
  <si>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</si>
  <si>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</si>
  <si>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</si>
  <si>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</si>
  <si>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</si>
  <si>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</si>
  <si>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</si>
  <si>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</si>
  <si>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</si>
  <si>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</si>
  <si>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</si>
  <si>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</si>
  <si>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</si>
  <si>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</si>
  <si>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</si>
  <si>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</si>
  <si>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</si>
  <si>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</si>
  <si>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</si>
  <si>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</si>
  <si>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</si>
  <si>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</si>
  <si>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</si>
  <si>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</si>
  <si>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</si>
  <si>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</si>
  <si>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</si>
  <si>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</si>
  <si>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</si>
  <si>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</si>
  <si>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</si>
  <si>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</si>
  <si>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</si>
  <si>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</si>
  <si>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</si>
  <si>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</si>
  <si>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</si>
  <si>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</si>
  <si>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</si>
  <si>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</si>
  <si>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</si>
  <si>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</si>
  <si>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</si>
  <si>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</si>
  <si>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</si>
  <si>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</si>
  <si>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</si>
  <si>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</si>
  <si>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</si>
  <si>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</si>
  <si>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</si>
  <si>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</si>
  <si>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</si>
  <si>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</si>
  <si>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</si>
  <si>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</si>
  <si>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</si>
  <si>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</si>
  <si>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</si>
  <si>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</si>
  <si>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</si>
  <si>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</si>
  <si>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</si>
  <si>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</si>
  <si>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</si>
  <si>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</si>
  <si>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</si>
  <si>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</si>
  <si>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</si>
  <si>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</si>
  <si>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</si>
  <si>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</si>
  <si>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</si>
  <si>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</si>
  <si>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</si>
  <si>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</si>
  <si>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</si>
  <si>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</si>
  <si>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</si>
  <si>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</si>
  <si>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</si>
  <si>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</si>
  <si>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</si>
  <si>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</si>
  <si>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</si>
  <si>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</si>
  <si>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</si>
  <si>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</si>
  <si>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</si>
  <si>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</si>
  <si>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</si>
  <si>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</si>
  <si>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</si>
  <si>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</si>
  <si>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</si>
  <si>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</si>
  <si>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</si>
  <si>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</si>
  <si>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</si>
  <si>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</si>
  <si>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</si>
  <si>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</si>
  <si>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</si>
  <si>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</si>
  <si>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</si>
  <si>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</si>
  <si>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</si>
  <si>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</si>
  <si>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</si>
  <si>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</si>
  <si>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</si>
  <si>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</si>
  <si>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</si>
  <si>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</si>
  <si>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</si>
  <si>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</si>
  <si>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</si>
  <si>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</si>
  <si>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</si>
  <si>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</si>
  <si>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</si>
  <si>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</si>
  <si>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</si>
  <si>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</si>
  <si>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</si>
  <si>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</si>
  <si>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</si>
  <si>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</si>
  <si>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</si>
  <si>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</si>
  <si>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</si>
  <si>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</si>
  <si>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</si>
  <si>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</si>
  <si>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</si>
  <si>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</si>
  <si>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</si>
  <si>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</si>
  <si>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</si>
  <si>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</si>
  <si>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</si>
  <si>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</si>
  <si>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</si>
  <si>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</si>
  <si>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</si>
  <si>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</si>
  <si>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</si>
  <si>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</si>
  <si>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</si>
  <si>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</si>
  <si>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</si>
  <si>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</si>
  <si>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</si>
  <si>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</si>
  <si>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</si>
  <si>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</si>
  <si>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</si>
  <si>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</si>
  <si>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</si>
  <si>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</si>
  <si>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</si>
  <si>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</si>
  <si>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</si>
  <si>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</si>
  <si>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</si>
  <si>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</si>
  <si>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</si>
  <si>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</si>
  <si>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</si>
  <si>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</si>
  <si>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</si>
  <si>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</si>
  <si>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</si>
  <si>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</si>
  <si>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</si>
  <si>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</si>
  <si>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</si>
  <si>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</si>
  <si>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</si>
  <si>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</si>
  <si>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</si>
  <si>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</si>
  <si>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</si>
  <si>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</si>
  <si>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</si>
  <si>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</si>
  <si>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</si>
  <si>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</si>
  <si>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</si>
  <si>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</si>
  <si>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</si>
  <si>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</si>
  <si>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</si>
  <si>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</si>
  <si>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</si>
  <si>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</si>
  <si>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</si>
  <si>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</si>
  <si>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</si>
  <si>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</si>
  <si>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</si>
  <si>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</si>
  <si>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</si>
  <si>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</si>
  <si>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</si>
  <si>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</si>
  <si>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</si>
  <si>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</si>
  <si>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</si>
  <si>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</si>
  <si>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</si>
  <si>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</si>
  <si>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</si>
  <si>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</si>
  <si>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</si>
  <si>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</si>
  <si>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</si>
  <si>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</si>
  <si>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</si>
  <si>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</si>
  <si>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</si>
  <si>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</si>
  <si>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</si>
  <si>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</si>
  <si>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</si>
  <si>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</si>
  <si>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</si>
  <si>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</si>
  <si>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</si>
  <si>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</si>
  <si>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</si>
  <si>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</si>
  <si>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</si>
  <si>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</si>
  <si>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</si>
  <si>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</si>
  <si>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</si>
  <si>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</si>
  <si>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</si>
  <si>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</si>
  <si>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</si>
  <si>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</si>
  <si>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</si>
  <si>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</si>
  <si>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</si>
  <si>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</si>
  <si>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</si>
  <si>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</si>
  <si>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</si>
  <si>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</si>
  <si>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</si>
  <si>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</si>
  <si>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</si>
  <si>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</si>
  <si>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</si>
  <si>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</si>
  <si>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</si>
  <si>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</si>
  <si>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</si>
  <si>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</si>
  <si>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</si>
  <si>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</si>
  <si>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</si>
  <si>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</si>
  <si>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</si>
  <si>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</si>
  <si>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</si>
  <si>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</si>
  <si>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</si>
  <si>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</si>
  <si>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</si>
  <si>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</si>
  <si>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</si>
  <si>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</si>
  <si>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</si>
  <si>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</si>
  <si>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</si>
  <si>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</si>
  <si>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</si>
  <si>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</si>
  <si>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</si>
  <si>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</si>
  <si>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</si>
  <si>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</si>
  <si>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</si>
  <si>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</si>
  <si>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</si>
  <si>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</si>
  <si>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</si>
  <si>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</si>
  <si>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</si>
  <si>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</si>
  <si>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</si>
  <si>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</si>
  <si>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</si>
  <si>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</si>
  <si>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</si>
  <si>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</si>
  <si>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</si>
  <si>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</si>
  <si>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</si>
  <si>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</si>
  <si>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</si>
  <si>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</si>
  <si>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</si>
  <si>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</si>
  <si>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</si>
  <si>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</si>
  <si>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</si>
  <si>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</si>
  <si>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</si>
  <si>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</si>
  <si>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</si>
  <si>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</si>
  <si>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</si>
  <si>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</si>
  <si>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</si>
  <si>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</si>
  <si>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</si>
  <si>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</si>
  <si>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</si>
  <si>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</si>
  <si>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</si>
  <si>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</si>
  <si>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</si>
  <si>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</si>
  <si>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</si>
  <si>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</si>
  <si>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</si>
  <si>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</si>
  <si>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</si>
  <si>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</si>
  <si>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</si>
  <si>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</si>
  <si>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</si>
  <si>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</si>
  <si>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</si>
  <si>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</si>
  <si>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</si>
  <si>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</si>
  <si>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</si>
  <si>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</si>
  <si>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</si>
  <si>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</si>
  <si>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</si>
  <si>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</si>
  <si>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</si>
  <si>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</si>
  <si>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</si>
  <si>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</si>
  <si>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</si>
  <si>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</si>
  <si>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</si>
  <si>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</si>
  <si>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</si>
  <si>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</si>
  <si>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</si>
  <si>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</si>
  <si>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</si>
  <si>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</si>
  <si>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</si>
  <si>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</si>
  <si>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</si>
  <si>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</si>
  <si>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</si>
  <si>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</si>
  <si>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</si>
  <si>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</si>
  <si>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</si>
  <si>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</si>
  <si>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</si>
  <si>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</si>
  <si>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</si>
  <si>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</si>
  <si>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</si>
  <si>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</si>
  <si>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</si>
  <si>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</si>
  <si>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</si>
  <si>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</si>
  <si>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</si>
  <si>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</si>
  <si>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</si>
  <si>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</si>
  <si>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</si>
  <si>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</si>
  <si>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</si>
  <si>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</si>
  <si>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</si>
  <si>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</si>
  <si>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</si>
  <si>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</si>
  <si>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</si>
  <si>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</si>
  <si>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</si>
  <si>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</si>
  <si>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</si>
  <si>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</si>
  <si>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</si>
  <si>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</si>
  <si>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</si>
  <si>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</si>
  <si>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</si>
  <si>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</si>
  <si>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</si>
  <si>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</si>
  <si>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</si>
  <si>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</si>
  <si>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</si>
  <si>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</si>
  <si>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</si>
  <si>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</si>
  <si>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</si>
  <si>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</si>
  <si>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</si>
  <si>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</si>
  <si>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</si>
  <si>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</si>
  <si>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</si>
  <si>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</si>
  <si>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</si>
  <si>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</si>
  <si>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</si>
  <si>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</si>
  <si>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</si>
  <si>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</si>
  <si>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</si>
  <si>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</si>
  <si>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</si>
  <si>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</si>
  <si>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</si>
  <si>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</si>
  <si>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</si>
  <si>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</si>
  <si>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</si>
  <si>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</si>
  <si>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</si>
  <si>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</si>
  <si>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</si>
  <si>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</si>
  <si>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</si>
  <si>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</si>
  <si>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</si>
  <si>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</si>
  <si>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</si>
  <si>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</si>
  <si>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</si>
  <si>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</si>
  <si>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</si>
  <si>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</si>
  <si>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</si>
  <si>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</si>
  <si>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</si>
  <si>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</si>
  <si>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</si>
  <si>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</si>
  <si>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</si>
  <si>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</si>
  <si>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</si>
  <si>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</si>
  <si>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</si>
  <si>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</si>
  <si>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</si>
  <si>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</si>
  <si>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</si>
  <si>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</si>
  <si>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</si>
  <si>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</si>
  <si>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</si>
  <si>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</si>
  <si>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</si>
  <si>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</si>
  <si>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</si>
  <si>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</si>
  <si>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</si>
  <si>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</si>
  <si>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</si>
  <si>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</si>
  <si>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</si>
  <si>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</si>
  <si>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</si>
  <si>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</si>
  <si>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</si>
  <si>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</si>
  <si>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</si>
  <si>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</si>
  <si>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</si>
  <si>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</si>
  <si>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</si>
  <si>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</si>
  <si>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</si>
  <si>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</si>
  <si>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</si>
  <si>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</si>
  <si>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</si>
  <si>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</si>
  <si>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</si>
  <si>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</si>
  <si>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</si>
  <si>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</si>
  <si>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</si>
  <si>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</si>
  <si>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</si>
  <si>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</si>
  <si>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</si>
  <si>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</si>
  <si>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</si>
  <si>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</si>
  <si>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</si>
  <si>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</si>
  <si>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</si>
  <si>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</si>
  <si>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</si>
  <si>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</si>
  <si>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</si>
  <si>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</si>
  <si>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</si>
  <si>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</si>
  <si>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</si>
  <si>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</si>
  <si>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</si>
  <si>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</si>
  <si>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</si>
  <si>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</si>
  <si>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</si>
  <si>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</si>
  <si>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</si>
  <si>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</si>
  <si>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</si>
  <si>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</si>
  <si>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</si>
  <si>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</si>
  <si>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</si>
  <si>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</si>
  <si>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</si>
  <si>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</si>
  <si>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</si>
  <si>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</si>
  <si>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</si>
  <si>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</si>
  <si>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</si>
  <si>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</si>
  <si>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</si>
  <si>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</si>
  <si>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</si>
  <si>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</si>
  <si>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</si>
  <si>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</si>
  <si>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</si>
  <si>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</si>
  <si>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</si>
  <si>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</si>
  <si>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</si>
  <si>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</si>
  <si>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</si>
  <si>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</si>
  <si>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</si>
  <si>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</si>
  <si>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</si>
  <si>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</si>
  <si>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</si>
  <si>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</si>
  <si>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</si>
  <si>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</si>
  <si>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</si>
  <si>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</si>
  <si>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</si>
  <si>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</si>
  <si>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</si>
  <si>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</si>
  <si>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</si>
  <si>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</si>
  <si>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</si>
  <si>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</si>
  <si>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</si>
  <si>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</si>
  <si>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</si>
  <si>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</si>
  <si>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</si>
  <si>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</si>
  <si>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</si>
  <si>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</si>
  <si>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</si>
  <si>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</si>
  <si>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</si>
  <si>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</si>
  <si>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</si>
  <si>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</si>
  <si>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</si>
  <si>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</si>
  <si>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</si>
  <si>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</si>
  <si>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</si>
  <si>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</si>
  <si>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</si>
  <si>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</si>
  <si>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</si>
  <si>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</si>
  <si>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</si>
  <si>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</si>
  <si>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</si>
  <si>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</si>
  <si>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</si>
  <si>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</si>
  <si>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</si>
  <si>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</si>
  <si>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</si>
  <si>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</si>
  <si>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</si>
  <si>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</si>
  <si>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</si>
  <si>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</si>
  <si>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</si>
  <si>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</si>
  <si>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</si>
  <si>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</si>
  <si>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</si>
  <si>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</si>
  <si>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</si>
  <si>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</si>
  <si>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</si>
  <si>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</si>
  <si>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</si>
  <si>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</si>
  <si>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</si>
  <si>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</si>
  <si>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</si>
  <si>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</si>
  <si>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</si>
  <si>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</si>
  <si>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</si>
  <si>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</si>
  <si>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</si>
  <si>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</si>
  <si>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</si>
  <si>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</si>
  <si>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</si>
  <si>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</si>
  <si>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</si>
  <si>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</si>
  <si>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</si>
  <si>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</si>
  <si>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</si>
  <si>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</si>
  <si>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</si>
  <si>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</si>
  <si>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</si>
  <si>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</si>
  <si>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</si>
  <si>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</si>
  <si>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</si>
  <si>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</si>
  <si>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</si>
  <si>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</si>
  <si>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</si>
  <si>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</si>
  <si>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</si>
  <si>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</si>
  <si>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</si>
  <si>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</si>
  <si>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</si>
  <si>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</si>
  <si>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</si>
  <si>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</si>
  <si>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</si>
  <si>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</si>
  <si>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</si>
  <si>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</si>
  <si>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</si>
  <si>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</si>
  <si>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</si>
  <si>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</si>
  <si>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</si>
  <si>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</si>
  <si>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</si>
  <si>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</si>
  <si>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</si>
  <si>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</si>
  <si>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</si>
  <si>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</si>
  <si>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</si>
  <si>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</si>
  <si>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</si>
  <si>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</si>
  <si>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</si>
  <si>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</si>
  <si>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</si>
  <si>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</si>
  <si>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</si>
  <si>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</si>
  <si>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</si>
  <si>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</si>
  <si>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</si>
  <si>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</si>
  <si>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</si>
  <si>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</si>
  <si>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</si>
  <si>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</si>
  <si>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</si>
  <si>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</si>
  <si>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</si>
  <si>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</si>
  <si>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</si>
  <si>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</si>
  <si>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</si>
  <si>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</si>
  <si>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</si>
  <si>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</si>
  <si>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</si>
  <si>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</si>
  <si>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</si>
  <si>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</si>
  <si>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</si>
  <si>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</si>
  <si>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</si>
  <si>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</si>
  <si>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</si>
  <si>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</si>
  <si>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</si>
  <si>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</si>
  <si>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</si>
  <si>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</si>
  <si>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</si>
  <si>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</si>
  <si>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</si>
  <si>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</si>
  <si>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</si>
  <si>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</si>
  <si>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</si>
  <si>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</si>
  <si>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</si>
  <si>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</si>
  <si>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</si>
  <si>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</si>
  <si>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</si>
  <si>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</si>
  <si>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</si>
  <si>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</si>
  <si>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</si>
  <si>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</si>
  <si>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</si>
  <si>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</si>
  <si>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</si>
  <si>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</si>
  <si>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</si>
  <si>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</si>
  <si>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</si>
  <si>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</si>
  <si>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</si>
  <si>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</si>
  <si>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</si>
  <si>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</si>
  <si>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</si>
  <si>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</si>
  <si>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</si>
  <si>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</si>
  <si>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</si>
  <si>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</si>
  <si>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</si>
  <si>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</si>
  <si>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</si>
  <si>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</si>
  <si>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</si>
  <si>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</si>
  <si>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</si>
  <si>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</si>
  <si>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</si>
  <si>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</si>
  <si>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</si>
  <si>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</si>
  <si>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</si>
  <si>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</si>
  <si>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</si>
  <si>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</si>
  <si>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</si>
  <si>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</si>
  <si>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</si>
  <si>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</si>
  <si>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</si>
  <si>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</si>
  <si>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</si>
  <si>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</si>
  <si>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</si>
  <si>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</si>
  <si>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</si>
  <si>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</si>
  <si>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</si>
  <si>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</si>
  <si>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</si>
  <si>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</si>
  <si>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</si>
  <si>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</si>
  <si>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</si>
  <si>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</si>
  <si>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</si>
  <si>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</si>
  <si>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</si>
  <si>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</si>
  <si>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</si>
  <si>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</si>
  <si>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</si>
  <si>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</si>
  <si>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</si>
  <si>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</si>
  <si>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</si>
  <si>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</si>
  <si>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</si>
  <si>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</si>
  <si>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</si>
  <si>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</si>
  <si>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</si>
  <si>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</si>
  <si>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</si>
  <si>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</si>
  <si>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</si>
  <si>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</si>
  <si>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</si>
  <si>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</si>
  <si>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</si>
  <si>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</si>
  <si>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</si>
  <si>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</si>
  <si>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</si>
  <si>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</si>
  <si>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</si>
  <si>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</si>
  <si>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</si>
  <si>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</si>
  <si>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</si>
  <si>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</si>
  <si>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</si>
  <si>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</si>
  <si>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</si>
  <si>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</si>
  <si>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</si>
  <si>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</si>
  <si>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</si>
  <si>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</si>
  <si>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</si>
  <si>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</si>
  <si>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</si>
  <si>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</si>
  <si>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</si>
  <si>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</si>
  <si>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</si>
  <si>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</si>
  <si>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</si>
  <si>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</si>
  <si>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</si>
  <si>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</si>
  <si>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</si>
  <si>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</si>
  <si>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</si>
  <si>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</si>
  <si>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</si>
  <si>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</si>
  <si>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</si>
  <si>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</si>
  <si>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</si>
  <si>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</si>
  <si>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</si>
  <si>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</si>
  <si>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</si>
  <si>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</si>
  <si>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</si>
  <si>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</si>
  <si>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</si>
  <si>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</si>
  <si>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</si>
  <si>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</si>
  <si>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</si>
  <si>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</si>
  <si>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</si>
  <si>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</si>
  <si>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</si>
  <si>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</si>
  <si>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</si>
  <si>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</si>
  <si>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</si>
  <si>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</si>
  <si>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</si>
  <si>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</si>
  <si>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</si>
  <si>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</si>
  <si>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</si>
  <si>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</si>
  <si>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</si>
  <si>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</si>
  <si>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</si>
  <si>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</si>
  <si>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</si>
  <si>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</si>
  <si>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</si>
  <si>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</si>
  <si>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</si>
  <si>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</si>
  <si>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</si>
  <si>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</si>
  <si>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</si>
  <si>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</si>
  <si>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</si>
  <si>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</si>
  <si>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</si>
  <si>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</si>
  <si>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</si>
  <si>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</si>
  <si>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</si>
  <si>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</si>
  <si>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</si>
  <si>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</si>
  <si>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</si>
  <si>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</si>
  <si>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</si>
  <si>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</si>
  <si>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</si>
  <si>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</si>
  <si>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</si>
  <si>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</si>
  <si>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</si>
  <si>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</si>
  <si>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</si>
  <si>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</si>
  <si>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</si>
  <si>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</si>
  <si>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</si>
  <si>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</si>
  <si>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</si>
  <si>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</si>
  <si>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</si>
  <si>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</si>
  <si>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</si>
  <si>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</si>
  <si>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</si>
  <si>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</si>
  <si>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</si>
  <si>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</si>
  <si>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</si>
  <si>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</si>
  <si>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</si>
  <si>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</si>
  <si>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</si>
  <si>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</si>
  <si>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</si>
  <si>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</si>
  <si>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</si>
  <si>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</si>
  <si>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</si>
  <si>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</si>
  <si>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</si>
  <si>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</si>
  <si>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</si>
  <si>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</si>
  <si>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</si>
  <si>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</si>
  <si>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</si>
  <si>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</si>
  <si>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</si>
  <si>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</si>
  <si>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</si>
  <si>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</si>
  <si>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</si>
  <si>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</si>
  <si>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</si>
  <si>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</si>
  <si>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</si>
  <si>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</si>
  <si>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</si>
  <si>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</si>
  <si>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</si>
  <si>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</si>
  <si>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</si>
  <si>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</si>
  <si>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</si>
  <si>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</si>
  <si>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</si>
  <si>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</si>
  <si>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</si>
  <si>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</si>
  <si>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</si>
  <si>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</si>
  <si>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</si>
  <si>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</si>
  <si>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</si>
  <si>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</si>
  <si>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</si>
  <si>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</si>
  <si>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</si>
  <si>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</si>
  <si>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</si>
  <si>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</si>
  <si>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</si>
  <si>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</si>
  <si>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</si>
  <si>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</si>
  <si>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</si>
  <si>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</si>
  <si>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</si>
  <si>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</si>
  <si>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</si>
  <si>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</si>
  <si>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</si>
  <si>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</si>
  <si>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</si>
  <si>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</si>
  <si>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</si>
  <si>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</si>
  <si>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</si>
  <si>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</si>
  <si>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</si>
  <si>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</si>
  <si>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</si>
  <si>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</si>
  <si>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</si>
  <si>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</si>
  <si>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</si>
  <si>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</si>
  <si>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</si>
  <si>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</si>
  <si>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</si>
  <si>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</si>
  <si>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</si>
  <si>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</si>
  <si>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</si>
  <si>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</si>
  <si>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</si>
  <si>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</si>
  <si>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</si>
  <si>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</si>
  <si>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</si>
  <si>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</si>
  <si>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</si>
  <si>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</si>
  <si>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</si>
  <si>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</si>
  <si>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</si>
  <si>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</si>
  <si>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</si>
  <si>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</si>
  <si>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</si>
  <si>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</si>
  <si>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</si>
  <si>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</si>
  <si>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</si>
  <si>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</si>
  <si>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</si>
  <si>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</si>
  <si>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</si>
  <si>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</si>
  <si>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</si>
  <si>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</si>
  <si>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</si>
  <si>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</si>
  <si>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</si>
  <si>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</si>
  <si>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</si>
  <si>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</si>
  <si>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</si>
  <si>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</si>
  <si>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</si>
  <si>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</si>
  <si>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</si>
  <si>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</si>
  <si>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</si>
  <si>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</si>
  <si>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</si>
  <si>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</si>
  <si>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</si>
  <si>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</si>
  <si>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</si>
  <si>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</si>
  <si>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</si>
  <si>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</si>
  <si>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</si>
  <si>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</si>
  <si>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</si>
  <si>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</si>
  <si>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</si>
  <si>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</si>
  <si>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</si>
  <si>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</si>
  <si>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</si>
  <si>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</si>
  <si>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</si>
  <si>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</si>
  <si>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</si>
  <si>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</si>
  <si>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</si>
  <si>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</si>
  <si>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</si>
  <si>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</si>
  <si>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</si>
  <si>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</si>
  <si>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</si>
  <si>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</si>
  <si>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</si>
  <si>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</si>
  <si>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</si>
  <si>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</si>
  <si>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</si>
  <si>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</si>
  <si>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</si>
  <si>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</si>
  <si>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</si>
  <si>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</si>
  <si>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</si>
  <si>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</si>
  <si>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</si>
  <si>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</si>
  <si>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</si>
  <si>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</si>
  <si>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</si>
  <si>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</si>
  <si>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</si>
  <si>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</si>
  <si>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</si>
  <si>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</si>
  <si>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</si>
  <si>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</si>
  <si>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</si>
  <si>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</si>
  <si>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</si>
  <si>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</si>
  <si>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</si>
  <si>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</si>
  <si>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</si>
  <si>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</si>
  <si>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</si>
  <si>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</si>
  <si>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</si>
  <si>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</si>
  <si>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</si>
  <si>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</si>
  <si>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</si>
  <si>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</si>
  <si>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</si>
  <si>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</si>
  <si>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</si>
  <si>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</si>
  <si>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</si>
  <si>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</si>
  <si>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</si>
  <si>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</si>
  <si>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</si>
  <si>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</si>
  <si>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</si>
  <si>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</si>
  <si>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</si>
  <si>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</si>
  <si>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</si>
  <si>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</si>
  <si>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</si>
  <si>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</si>
  <si>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</si>
  <si>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</si>
  <si>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</si>
  <si>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</si>
  <si>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</si>
  <si>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</si>
  <si>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</si>
  <si>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</si>
  <si>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</si>
  <si>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</si>
  <si>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</si>
  <si>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</si>
  <si>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</si>
  <si>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</si>
  <si>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</si>
  <si>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</si>
  <si>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</si>
  <si>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</si>
  <si>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</si>
  <si>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</si>
  <si>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</si>
  <si>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</si>
  <si>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</si>
  <si>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</si>
  <si>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</si>
  <si>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</si>
  <si>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</si>
  <si>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</si>
  <si>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</si>
  <si>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</si>
  <si>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</si>
  <si>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</si>
  <si>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</si>
  <si>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</si>
  <si>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</si>
  <si>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</si>
  <si>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</si>
  <si>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</si>
  <si>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</si>
  <si>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</si>
  <si>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</si>
  <si>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</si>
  <si>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</si>
  <si>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</si>
  <si>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</si>
  <si>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</si>
  <si>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</si>
  <si>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</si>
  <si>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</si>
  <si>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</si>
  <si>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</si>
  <si>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</si>
  <si>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</si>
  <si>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</si>
  <si>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</si>
  <si>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</si>
  <si>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</si>
  <si>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</si>
  <si>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</si>
  <si>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</si>
  <si>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</si>
  <si>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</si>
  <si>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</si>
  <si>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</si>
  <si>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</si>
  <si>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</si>
  <si>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</si>
  <si>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</si>
  <si>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</si>
  <si>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</si>
  <si>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</si>
  <si>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</si>
  <si>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</si>
  <si>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</si>
  <si>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</si>
  <si>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</si>
  <si>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</si>
  <si>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</si>
  <si>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</si>
  <si>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</si>
  <si>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</si>
  <si>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</si>
  <si>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</si>
  <si>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</si>
  <si>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</si>
  <si>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</si>
  <si>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</si>
  <si>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</si>
  <si>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</si>
  <si>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</si>
  <si>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</si>
  <si>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</si>
  <si>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</si>
  <si>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</si>
  <si>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</si>
  <si>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</si>
  <si>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</si>
  <si>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</si>
  <si>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</si>
  <si>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</si>
  <si>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</si>
  <si>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</si>
  <si>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</si>
  <si>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</si>
  <si>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</si>
  <si>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</si>
  <si>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</si>
  <si>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</si>
  <si>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</si>
  <si>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</si>
  <si>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</si>
  <si>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</si>
  <si>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</si>
  <si>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</si>
  <si>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</si>
  <si>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</si>
  <si>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</si>
  <si>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</si>
  <si>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</si>
  <si>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</si>
  <si>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</si>
  <si>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</si>
  <si>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</si>
  <si>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</si>
  <si>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</si>
  <si>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</si>
  <si>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</si>
  <si>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</si>
  <si>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</si>
  <si>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</si>
  <si>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</si>
  <si>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</si>
  <si>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</si>
  <si>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</si>
  <si>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</si>
  <si>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</si>
  <si>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</si>
  <si>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</si>
  <si>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</si>
  <si>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</si>
  <si>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</si>
  <si>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</si>
  <si>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</si>
  <si>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</si>
  <si>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</si>
  <si>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</si>
  <si>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</si>
  <si>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</si>
  <si>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</si>
  <si>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</si>
  <si>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</si>
  <si>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</si>
  <si>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</si>
  <si>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</si>
  <si>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</si>
  <si>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</si>
  <si>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</si>
  <si>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</si>
  <si>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</si>
  <si>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</si>
  <si>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</si>
  <si>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</si>
  <si>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</si>
  <si>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</si>
  <si>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</si>
  <si>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</si>
  <si>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</si>
  <si>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</si>
  <si>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</si>
  <si>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</si>
  <si>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</si>
  <si>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</si>
  <si>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</si>
  <si>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</si>
  <si>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</si>
  <si>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</si>
  <si>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</si>
  <si>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</si>
  <si>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</si>
  <si>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</si>
  <si>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</si>
  <si>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</si>
  <si>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</si>
  <si>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</si>
  <si>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</si>
  <si>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</si>
  <si>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</si>
  <si>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</si>
  <si>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</si>
  <si>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</si>
  <si>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</si>
  <si>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</si>
  <si>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</si>
  <si>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</si>
  <si>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</si>
  <si>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</si>
  <si>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</si>
  <si>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</si>
  <si>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</si>
  <si>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</si>
  <si>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</si>
  <si>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</si>
  <si>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</si>
  <si>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</si>
  <si>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</si>
  <si>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</si>
  <si>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</si>
  <si>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</si>
  <si>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</si>
  <si>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</si>
  <si>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</si>
  <si>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</si>
  <si>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</si>
  <si>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</si>
  <si>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</si>
  <si>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</si>
  <si>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</si>
  <si>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</si>
  <si>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</si>
  <si>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</si>
  <si>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</si>
  <si>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</si>
  <si>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</si>
  <si>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</si>
  <si>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</si>
  <si>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</si>
  <si>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</si>
  <si>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</si>
  <si>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</si>
  <si>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</si>
  <si>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</si>
  <si>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</si>
  <si>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</si>
  <si>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</si>
  <si>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</si>
  <si>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</si>
  <si>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</si>
  <si>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</si>
  <si>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</si>
  <si>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</si>
  <si>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</si>
  <si>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</si>
  <si>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</si>
  <si>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</si>
  <si>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</si>
  <si>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</si>
  <si>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</si>
  <si>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</si>
  <si>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</si>
  <si>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</si>
  <si>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</si>
  <si>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</si>
  <si>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</si>
  <si>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</si>
  <si>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</si>
  <si>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</si>
  <si>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</si>
  <si>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</si>
  <si>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</si>
  <si>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</si>
  <si>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</si>
  <si>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</si>
  <si>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</si>
  <si>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</si>
  <si>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</si>
  <si>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</si>
  <si>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</si>
  <si>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</si>
  <si>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</si>
  <si>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</si>
  <si>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</si>
  <si>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</si>
  <si>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</si>
  <si>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</si>
  <si>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</si>
  <si>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</si>
  <si>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</si>
  <si>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</si>
  <si>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</si>
  <si>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</si>
  <si>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</si>
  <si>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</si>
  <si>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</si>
  <si>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</si>
  <si>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</si>
  <si>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</si>
  <si>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</si>
  <si>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</si>
  <si>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</si>
  <si>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</si>
  <si>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</si>
  <si>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</si>
  <si>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</si>
  <si>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</si>
  <si>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</si>
  <si>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</si>
  <si>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</si>
  <si>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</si>
  <si>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</si>
  <si>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</si>
  <si>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</si>
  <si>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</si>
  <si>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</si>
  <si>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</si>
  <si>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</si>
  <si>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</si>
  <si>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</si>
  <si>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</si>
  <si>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</si>
  <si>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</si>
  <si>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</si>
  <si>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</si>
  <si>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</si>
  <si>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</si>
  <si>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</si>
  <si>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</si>
  <si>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</si>
  <si>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</si>
  <si>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</si>
  <si>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</si>
  <si>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</si>
  <si>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</si>
  <si>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</si>
  <si>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</si>
  <si>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</si>
  <si>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</si>
  <si>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</si>
  <si>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</si>
  <si>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</si>
  <si>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</si>
  <si>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</si>
  <si>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</si>
  <si>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</si>
  <si>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</si>
  <si>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</si>
  <si>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</si>
  <si>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</si>
  <si>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</si>
  <si>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</si>
  <si>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</si>
  <si>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</si>
  <si>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</si>
  <si>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</si>
  <si>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</si>
  <si>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</si>
  <si>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</si>
  <si>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</si>
  <si>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</si>
  <si>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</si>
  <si>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</si>
  <si>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</si>
  <si>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</si>
  <si>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</si>
  <si>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</si>
  <si>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</si>
  <si>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</si>
  <si>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</si>
  <si>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</si>
  <si>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</si>
  <si>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</si>
  <si>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</si>
  <si>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</si>
  <si>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</si>
  <si>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</si>
  <si>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</si>
  <si>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</si>
  <si>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</si>
  <si>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</si>
  <si>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</si>
  <si>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</si>
  <si>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</si>
  <si>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</si>
  <si>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</si>
  <si>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</si>
  <si>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</si>
  <si>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</si>
  <si>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</si>
  <si>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</si>
  <si>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</si>
  <si>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</si>
  <si>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</si>
  <si>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</si>
  <si>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</si>
  <si>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</si>
  <si>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</si>
  <si>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</si>
  <si>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</si>
  <si>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</si>
  <si>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</si>
  <si>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</si>
  <si>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</si>
  <si>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</si>
  <si>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</si>
  <si>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</si>
  <si>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</si>
  <si>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</si>
  <si>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</si>
  <si>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</si>
  <si>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</si>
  <si>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</si>
  <si>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</si>
  <si>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</si>
  <si>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</si>
  <si>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</si>
  <si>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</si>
  <si>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</si>
  <si>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</si>
  <si>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</si>
  <si>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</si>
  <si>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</si>
  <si>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</si>
  <si>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</si>
  <si>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</si>
  <si>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</si>
  <si>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</si>
  <si>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</si>
  <si>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</si>
  <si>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</si>
  <si>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</si>
  <si>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</si>
  <si>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</si>
  <si>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</si>
  <si>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</si>
  <si>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</si>
  <si>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</si>
  <si>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</si>
  <si>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</si>
  <si>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</si>
  <si>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</si>
  <si>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</si>
  <si>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</si>
  <si>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</si>
  <si>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</si>
  <si>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</si>
  <si>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</si>
  <si>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</si>
  <si>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</si>
  <si>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</si>
  <si>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</si>
  <si>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</si>
  <si>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</si>
  <si>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</si>
  <si>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</si>
  <si>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</si>
  <si>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</si>
  <si>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</si>
  <si>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</si>
  <si>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</si>
  <si>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</si>
  <si>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</si>
  <si>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</si>
  <si>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</si>
  <si>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</si>
  <si>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</si>
  <si>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</si>
  <si>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</si>
  <si>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</si>
  <si>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</si>
  <si>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</si>
  <si>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</si>
  <si>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</si>
  <si>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</si>
  <si>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</si>
  <si>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</si>
  <si>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</si>
  <si>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</si>
  <si>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</si>
  <si>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</si>
  <si>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</si>
  <si>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</si>
  <si>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</si>
  <si>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</si>
  <si>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</si>
  <si>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</si>
  <si>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</si>
  <si>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</si>
  <si>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</si>
  <si>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</si>
  <si>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</si>
  <si>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</si>
  <si>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</si>
  <si>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</si>
  <si>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</si>
  <si>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</si>
  <si>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</si>
  <si>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</si>
  <si>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</si>
  <si>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</si>
  <si>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</si>
  <si>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</si>
  <si>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</si>
  <si>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</si>
  <si>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</si>
  <si>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</si>
  <si>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</si>
  <si>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</si>
  <si>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</si>
  <si>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</si>
  <si>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</si>
  <si>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</si>
  <si>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</si>
  <si>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</si>
  <si>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</si>
  <si>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</si>
  <si>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</si>
  <si>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</si>
  <si>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</si>
  <si>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</si>
  <si>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</si>
  <si>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</si>
  <si>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</si>
  <si>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</si>
  <si>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</si>
  <si>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</si>
  <si>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</si>
  <si>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</si>
  <si>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</si>
  <si>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</si>
  <si>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</si>
  <si>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</si>
  <si>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</si>
  <si>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</si>
  <si>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</si>
  <si>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</si>
  <si>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</si>
  <si>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</si>
  <si>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</si>
  <si>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</si>
  <si>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</si>
  <si>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</si>
  <si>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</si>
  <si>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</si>
  <si>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</si>
  <si>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</si>
  <si>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</si>
  <si>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</si>
  <si>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</si>
  <si>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</si>
  <si>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</si>
  <si>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</si>
  <si>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</si>
  <si>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</si>
  <si>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</si>
  <si>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</si>
  <si>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</si>
  <si>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</si>
  <si>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</si>
  <si>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</si>
  <si>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</si>
  <si>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</si>
  <si>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</si>
  <si>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</si>
  <si>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</si>
  <si>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</si>
  <si>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</si>
  <si>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</si>
  <si>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</si>
  <si>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</si>
  <si>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</si>
  <si>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</si>
  <si>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</si>
  <si>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</si>
  <si>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</si>
  <si>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</si>
  <si>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</si>
  <si>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</si>
  <si>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</si>
  <si>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</si>
  <si>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</si>
  <si>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</si>
  <si>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</si>
  <si>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</si>
  <si>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</si>
  <si>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</si>
  <si>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</si>
  <si>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</si>
  <si>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</si>
  <si>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</si>
  <si>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</si>
  <si>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</si>
  <si>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</si>
  <si>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</si>
  <si>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</si>
  <si>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</si>
  <si>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</si>
  <si>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</si>
  <si>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</si>
  <si>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</si>
  <si>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</si>
  <si>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</si>
  <si>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</si>
  <si>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</si>
  <si>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</si>
  <si>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</si>
  <si>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</si>
  <si>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</si>
  <si>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</si>
  <si>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</si>
  <si>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</si>
  <si>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</si>
  <si>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</si>
  <si>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</si>
  <si>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</si>
  <si>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</si>
  <si>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</si>
  <si>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</si>
  <si>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</si>
  <si>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</si>
  <si>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</si>
  <si>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</si>
  <si>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</si>
  <si>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</si>
  <si>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</si>
  <si>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</si>
  <si>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</si>
  <si>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</si>
  <si>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</si>
  <si>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</si>
  <si>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</si>
  <si>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</si>
  <si>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</si>
  <si>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</si>
  <si>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</si>
  <si>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</si>
  <si>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</si>
  <si>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</si>
  <si>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</si>
  <si>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</si>
  <si>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</si>
  <si>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</si>
  <si>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</si>
  <si>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</si>
  <si>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</si>
  <si>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</si>
  <si>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</si>
  <si>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</si>
  <si>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</si>
  <si>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</si>
  <si>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</si>
  <si>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</si>
  <si>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</si>
  <si>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</si>
  <si>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</si>
  <si>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</si>
  <si>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</si>
  <si>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</si>
  <si>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</si>
  <si>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</si>
  <si>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</si>
  <si>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</si>
  <si>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</si>
  <si>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</si>
  <si>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</si>
  <si>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</si>
  <si>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</si>
  <si>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</si>
  <si>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</si>
  <si>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</si>
  <si>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</si>
  <si>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</si>
  <si>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</si>
  <si>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</si>
  <si>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 50000</t>
  </si>
  <si>
    <t>mean</t>
  </si>
  <si>
    <t>median</t>
  </si>
  <si>
    <t>minimum</t>
  </si>
  <si>
    <t>maximum</t>
  </si>
  <si>
    <t>variance</t>
  </si>
  <si>
    <t>stardard deviation</t>
  </si>
  <si>
    <t>Conclusion:</t>
  </si>
  <si>
    <t>The median better summarizes the data because it is less affected by the outliers or skewness</t>
  </si>
  <si>
    <t>present in both datasets. The mean is inflated due to few very high values, making the median</t>
  </si>
  <si>
    <t>a more accurate measure of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</si>
</sst>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9" fontId="0" fillId="0" borderId="0" xfId="42" applyFont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FF9999"/>
        </patternFill>
      </fill>
    </dxf>
    <dxf>
      <fill>
        <patternFill>
          <bgColor rgb="FF99CC00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9999"/>
        </patternFill>
      </fill>
    </dxf>
    <dxf>
      <fill>
        <patternFill>
          <bgColor rgb="FF99CC00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9999"/>
        </patternFill>
      </fill>
    </dxf>
    <dxf>
      <fill>
        <patternFill>
          <bgColor rgb="FF99CC00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9999"/>
        </patternFill>
      </fill>
    </dxf>
    <dxf>
      <fill>
        <patternFill>
          <bgColor rgb="FF99CC00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9999"/>
        </patternFill>
      </fill>
    </dxf>
    <dxf>
      <fill>
        <patternFill>
          <bgColor rgb="FF99CC00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99CC00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</dxfs>
  <tableStyles count="0" defaultTableStyle="TableStyleMedium2" defaultPivotStyle="PivotStyleLight16"/>
  <colors>
    <mruColors>
      <color rgb="FFFFCC00"/>
      <color rgb="FF6699FF"/>
      <color rgb="FF99CC00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1.xlsx]Parent Category!PivotTable2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A-4294-817F-0C443AA873F1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A-4294-817F-0C443AA873F1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A-4294-817F-0C443AA873F1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A-4294-817F-0C443AA8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494047"/>
        <c:axId val="993494527"/>
      </c:barChart>
      <c:catAx>
        <c:axId val="9934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4527"/>
        <c:crosses val="autoZero"/>
        <c:auto val="1"/>
        <c:lblAlgn val="ctr"/>
        <c:lblOffset val="100"/>
        <c:noMultiLvlLbl val="0"/>
      </c:catAx>
      <c:valAx>
        <c:axId val="9934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123-859B-AC1606615DF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123-859B-AC1606615DF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7-4123-859B-AC1606615DF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7-4123-859B-AC160661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715087"/>
        <c:axId val="1013713167"/>
      </c:barChart>
      <c:catAx>
        <c:axId val="10137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13167"/>
        <c:crosses val="autoZero"/>
        <c:auto val="1"/>
        <c:lblAlgn val="ctr"/>
        <c:lblOffset val="100"/>
        <c:noMultiLvlLbl val="0"/>
      </c:catAx>
      <c:valAx>
        <c:axId val="10137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1.xlsx]Date Created Conversion!PivotTable4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6-4920-8B9C-17638B0C0DFB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6-4920-8B9C-17638B0C0DFB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6-4920-8B9C-17638B0C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04111"/>
        <c:axId val="988703151"/>
      </c:lineChart>
      <c:catAx>
        <c:axId val="98870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03151"/>
        <c:crosses val="autoZero"/>
        <c:auto val="1"/>
        <c:lblAlgn val="ctr"/>
        <c:lblOffset val="100"/>
        <c:noMultiLvlLbl val="0"/>
      </c:catAx>
      <c:valAx>
        <c:axId val="9887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443-91CF-D0B1F0278609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3-4443-91CF-D0B1F0278609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3-4443-91CF-D0B1F027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55759"/>
        <c:axId val="1016556239"/>
      </c:lineChart>
      <c:catAx>
        <c:axId val="10165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56239"/>
        <c:crosses val="autoZero"/>
        <c:auto val="1"/>
        <c:lblAlgn val="ctr"/>
        <c:lblOffset val="100"/>
        <c:noMultiLvlLbl val="0"/>
      </c:catAx>
      <c:valAx>
        <c:axId val="10165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0</xdr:row>
      <xdr:rowOff>33336</xdr:rowOff>
    </xdr:from>
    <xdr:to>
      <xdr:col>15</xdr:col>
      <xdr:colOff>447675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18A18-396A-E73C-A494-7494AE75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3</xdr:row>
      <xdr:rowOff>52386</xdr:rowOff>
    </xdr:from>
    <xdr:to>
      <xdr:col>16</xdr:col>
      <xdr:colOff>304799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8EBE3-7B2B-2B81-CC13-3E9EE821A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0</xdr:row>
      <xdr:rowOff>71436</xdr:rowOff>
    </xdr:from>
    <xdr:to>
      <xdr:col>12</xdr:col>
      <xdr:colOff>552450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885B9-248D-3EF2-5531-F8D0061B4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13</xdr:row>
      <xdr:rowOff>128587</xdr:rowOff>
    </xdr:from>
    <xdr:to>
      <xdr:col>7</xdr:col>
      <xdr:colOff>1390649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62547-2BE9-53A4-1228-50534F9B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Puchero" refreshedDate="45562.290597569445" createdVersion="8" refreshedVersion="8" minRefreshableVersion="3" recordCount="1000" xr:uid="{7DE2F504-CD9E-4F1B-9C6C-3786EC666DF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Puchero" refreshedDate="45562.30476284722" createdVersion="8" refreshedVersion="8" minRefreshableVersion="3" recordCount="1001" xr:uid="{B3AE6729-B524-48AC-A429-3A95F67B9AA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318E0-4F3F-4DBB-A517-86854709454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4D46E-6C84-4790-B818-40A1C282C58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59A62-BBCD-408D-84AB-4946E73B9FD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70C2-5370-429C-AE86-59850C5023EB}">
  <dimension ref="A1:F14"/>
  <sheetViews>
    <sheetView workbookViewId="0">
      <selection activeCell="B38" sqref="B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2066</v>
      </c>
    </row>
    <row r="3" spans="1:6" x14ac:dyDescent="0.25">
      <c r="A3" s="4" t="s">
        <v>2067</v>
      </c>
      <c r="B3" s="4" t="s">
        <v>2070</v>
      </c>
    </row>
    <row r="4" spans="1:6" x14ac:dyDescent="0.25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1C07-2769-432A-8617-B6936FB250C3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2066</v>
      </c>
    </row>
    <row r="2" spans="1:6" x14ac:dyDescent="0.25">
      <c r="A2" s="4" t="s">
        <v>2031</v>
      </c>
      <c r="B2" t="s">
        <v>2066</v>
      </c>
    </row>
    <row r="4" spans="1:6" x14ac:dyDescent="0.25">
      <c r="A4" s="4" t="s">
        <v>2067</v>
      </c>
      <c r="B4" s="4" t="s">
        <v>2070</v>
      </c>
    </row>
    <row r="5" spans="1:6" x14ac:dyDescent="0.25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3DBA-7A8F-49CA-83DF-843DE43BB8AB}">
  <dimension ref="A1:E18"/>
  <sheetViews>
    <sheetView tabSelected="1" workbookViewId="0">
      <selection activeCell="B4" sqref="B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2066</v>
      </c>
    </row>
    <row r="2" spans="1:5" x14ac:dyDescent="0.25">
      <c r="A2" s="4" t="s">
        <v>2073</v>
      </c>
      <c r="B2" t="s">
        <v>2066</v>
      </c>
    </row>
    <row r="4" spans="1:5" x14ac:dyDescent="0.25">
      <c r="A4" s="4" t="s">
        <v>2067</v>
      </c>
      <c r="B4" s="4" t="s">
        <v>2070</v>
      </c>
    </row>
    <row r="5" spans="1:5" x14ac:dyDescent="0.25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7.375" customWidth="1"/>
    <col min="12" max="12" width="11.125" bestFit="1" customWidth="1"/>
    <col min="13" max="13" width="14.5" customWidth="1"/>
    <col min="14" max="14" width="11.125" bestFit="1" customWidth="1"/>
    <col min="15" max="15" width="11.125" customWidth="1"/>
    <col min="18" max="18" width="28" bestFit="1" customWidth="1"/>
    <col min="19" max="19" width="25.375" customWidth="1"/>
    <col min="20" max="20" width="13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ROUND(E2/D2*100,2)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ROUND(E3/D3*100,2)</f>
        <v>1040</v>
      </c>
      <c r="G3" t="s">
        <v>20</v>
      </c>
      <c r="H3">
        <v>158</v>
      </c>
      <c r="I3">
        <f t="shared" ref="I3:I66" si="0">IFERROR(ROUND(E3/H3,2),0)</f>
        <v>92.15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6" si="3">ROUND(E4/D4*100,0)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hidden="1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IFERROR(ROUND(E67/H67,2),0)</f>
        <v>61.04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IFERROR(ROUND(E131/H131,2),0)</f>
        <v>86.47</v>
      </c>
      <c r="J131" t="s">
        <v>26</v>
      </c>
      <c r="K131" t="s">
        <v>27</v>
      </c>
      <c r="L131">
        <v>1422943200</v>
      </c>
      <c r="M131" s="6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6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6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6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6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6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6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6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6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6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6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6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6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6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6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6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6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6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6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6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6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6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6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6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6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6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6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6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6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6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6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6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6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6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6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6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6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6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6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6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6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6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6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6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6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6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6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6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6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6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6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6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6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6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6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6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6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6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6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6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6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6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6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6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IFERROR(ROUND(E195/H195,2),0)</f>
        <v>46.34</v>
      </c>
      <c r="J195" t="s">
        <v>21</v>
      </c>
      <c r="K195" t="s">
        <v>22</v>
      </c>
      <c r="L195">
        <v>1523163600</v>
      </c>
      <c r="M195" s="6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6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6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6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6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6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6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6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6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6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6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6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6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6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6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6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6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6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6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6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6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6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6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6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6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6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6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6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6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6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6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6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6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6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6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6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6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6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6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6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6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6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6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6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6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6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6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6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6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6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6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6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6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6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6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6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6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6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6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6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6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6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6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6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IFERROR(ROUND(E259/H259,2),0)</f>
        <v>90.46</v>
      </c>
      <c r="J259" t="s">
        <v>21</v>
      </c>
      <c r="K259" t="s">
        <v>22</v>
      </c>
      <c r="L259">
        <v>1362463200</v>
      </c>
      <c r="M259" s="6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6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6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6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6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6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6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6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6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6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6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6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6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6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6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6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6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6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6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6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6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6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6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6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6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6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6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6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6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6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6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6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6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6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6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6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6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6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6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6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6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6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6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6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6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6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6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6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6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6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6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6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6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6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6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6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6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6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6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6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6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6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6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6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IFERROR(ROUND(E323/H323,2),0)</f>
        <v>65</v>
      </c>
      <c r="J323" t="s">
        <v>21</v>
      </c>
      <c r="K323" t="s">
        <v>22</v>
      </c>
      <c r="L323">
        <v>1301634000</v>
      </c>
      <c r="M323" s="6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6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6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6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6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6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6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6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6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6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6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6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6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6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6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6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6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6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6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6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6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6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6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6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6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6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6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6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6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6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6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6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6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6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6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6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6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6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6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6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6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6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6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6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6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6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6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6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6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6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6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6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6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6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6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6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6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6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6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6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6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6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6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6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IFERROR(ROUND(E387/H387,2),0)</f>
        <v>50.01</v>
      </c>
      <c r="J387" t="s">
        <v>21</v>
      </c>
      <c r="K387" t="s">
        <v>22</v>
      </c>
      <c r="L387">
        <v>1553835600</v>
      </c>
      <c r="M387" s="6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6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6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6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6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6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6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6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6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6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6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6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6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6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6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6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6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6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6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6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6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6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6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6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6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6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6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6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6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6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6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6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6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6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6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6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6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6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6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6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6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6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6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6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6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6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6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6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6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6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6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6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6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6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6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6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6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6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6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6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6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6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6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6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IFERROR(ROUND(E451/H451,2),0)</f>
        <v>101.2</v>
      </c>
      <c r="J451" t="s">
        <v>36</v>
      </c>
      <c r="K451" t="s">
        <v>37</v>
      </c>
      <c r="L451">
        <v>1551852000</v>
      </c>
      <c r="M451" s="6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6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6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6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6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6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6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6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6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6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6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6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6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6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6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6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6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6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6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6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6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6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6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6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6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6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6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6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6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6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6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6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6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6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6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6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6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6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6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6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6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6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6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6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6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6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6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6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6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6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6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6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6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6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6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6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6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6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6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6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6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6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6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6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IFERROR(ROUND(E515/H515,2),0)</f>
        <v>93.14</v>
      </c>
      <c r="J515" t="s">
        <v>21</v>
      </c>
      <c r="K515" t="s">
        <v>22</v>
      </c>
      <c r="L515">
        <v>1284008400</v>
      </c>
      <c r="M515" s="6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6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6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6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6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6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6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6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6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6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6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6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6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6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6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6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6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6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6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6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6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6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6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6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6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6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6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6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6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6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6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6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6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6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6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6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6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6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6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6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6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6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6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6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6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6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6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6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6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6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6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6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6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6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6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6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6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6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6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6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6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6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6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6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IFERROR(ROUND(E579/H579,2),0)</f>
        <v>41.78</v>
      </c>
      <c r="J579" t="s">
        <v>21</v>
      </c>
      <c r="K579" t="s">
        <v>22</v>
      </c>
      <c r="L579">
        <v>1299823200</v>
      </c>
      <c r="M579" s="6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6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6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6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6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6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6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6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6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6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6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6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6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6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6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6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6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6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6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6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6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6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6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6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6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6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6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6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6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6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6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6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6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6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6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6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6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6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6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6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6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6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6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6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6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6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6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6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6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6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6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6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6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6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6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6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6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6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6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6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6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6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6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6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IFERROR(ROUND(E643/H643,2),0)</f>
        <v>58.13</v>
      </c>
      <c r="J643" t="s">
        <v>98</v>
      </c>
      <c r="K643" t="s">
        <v>99</v>
      </c>
      <c r="L643">
        <v>1487570400</v>
      </c>
      <c r="M643" s="6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6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6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6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6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6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6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6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6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6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6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6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6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6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6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6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6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6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6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6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6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6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6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6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6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6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6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6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6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6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6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6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6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6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6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6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6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6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6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6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6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6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6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6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6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6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6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6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6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6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6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6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6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6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6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6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6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6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6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6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6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6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6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6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IFERROR(ROUND(E707/H707,2),0)</f>
        <v>82.99</v>
      </c>
      <c r="J707" t="s">
        <v>40</v>
      </c>
      <c r="K707" t="s">
        <v>41</v>
      </c>
      <c r="L707">
        <v>1386741600</v>
      </c>
      <c r="M707" s="6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6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6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6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6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6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6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6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6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6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6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6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6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6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6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6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6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6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6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6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6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6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6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6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6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6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6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6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6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6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6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6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6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6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6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6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6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6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6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6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6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6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6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6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6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6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6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6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6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6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6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6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6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6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6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6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6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6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6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6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6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6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6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6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IFERROR(ROUND(E771/H771,2),0)</f>
        <v>32</v>
      </c>
      <c r="J771" t="s">
        <v>21</v>
      </c>
      <c r="K771" t="s">
        <v>22</v>
      </c>
      <c r="L771">
        <v>1376542800</v>
      </c>
      <c r="M771" s="6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6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6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6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6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6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6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6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6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6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6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6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6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6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6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6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6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6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6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6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6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6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6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6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6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6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6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6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6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6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6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6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6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6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6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6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6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6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6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6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6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6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6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6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6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6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6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6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6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6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6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6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6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6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6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6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6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6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6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6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6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6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6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6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IFERROR(ROUND(E835/H835,2),0)</f>
        <v>64.989999999999995</v>
      </c>
      <c r="J835" t="s">
        <v>36</v>
      </c>
      <c r="K835" t="s">
        <v>37</v>
      </c>
      <c r="L835">
        <v>1297663200</v>
      </c>
      <c r="M835" s="6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6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6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6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6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6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6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6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6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6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6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6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6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6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6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6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6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6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6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6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6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6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6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6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6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6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6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6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6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6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6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6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6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6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6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6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6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6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6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6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6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6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6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6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6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6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6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6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6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6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6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6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6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6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6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6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6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6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6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6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6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6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6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6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IFERROR(ROUND(E899/H899,2),0)</f>
        <v>90.26</v>
      </c>
      <c r="J899" t="s">
        <v>21</v>
      </c>
      <c r="K899" t="s">
        <v>22</v>
      </c>
      <c r="L899">
        <v>1556427600</v>
      </c>
      <c r="M899" s="6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6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6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6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6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6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6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6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6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6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6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6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6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6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6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6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6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6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6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6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6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6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6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6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6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6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6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6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6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6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6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6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6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6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6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6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6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6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6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6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6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6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6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6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6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6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6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6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6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6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6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6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6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6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6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6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6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6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6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6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6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6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6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6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IFERROR(ROUND(E963/H963,2),0)</f>
        <v>43.87</v>
      </c>
      <c r="J963" t="s">
        <v>21</v>
      </c>
      <c r="K963" t="s">
        <v>22</v>
      </c>
      <c r="L963">
        <v>1297922400</v>
      </c>
      <c r="M963" s="6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6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6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6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6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6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6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6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6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6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6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6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6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6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6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6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6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6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6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6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6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6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6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6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6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6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6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6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6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6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6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6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6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6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6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6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6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6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6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01">
    <cfRule type="cellIs" dxfId="24" priority="2" operator="equal">
      <formula>"canceled"</formula>
    </cfRule>
    <cfRule type="cellIs" dxfId="23" priority="3" operator="equal">
      <formula>"live"</formula>
    </cfRule>
    <cfRule type="cellIs" dxfId="22" priority="4" operator="equal">
      <formula>"successful"</formula>
    </cfRule>
    <cfRule type="cellIs" dxfId="21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C1C2-05B2-4A3A-9EE5-7DFD485BD70E}">
  <dimension ref="A1:H20"/>
  <sheetViews>
    <sheetView workbookViewId="0">
      <selection activeCell="H1" activeCellId="3" sqref="A1:A13 F1:F13 G1:G13 H1:H13"/>
    </sheetView>
  </sheetViews>
  <sheetFormatPr defaultRowHeight="15.75" x14ac:dyDescent="0.25"/>
  <cols>
    <col min="1" max="1" width="18.2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9" customFormat="1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s="8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0">
        <f>(B2/E2)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s="8" t="s">
        <v>2095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2" si="0">SUM(B3:D3)</f>
        <v>231</v>
      </c>
      <c r="F3" s="10">
        <f t="shared" ref="F3:F12" si="1">(B3/E3)</f>
        <v>0.82683982683982682</v>
      </c>
      <c r="G3" s="10">
        <f t="shared" ref="G3:G12" si="2">C3/E3</f>
        <v>0.16450216450216451</v>
      </c>
      <c r="H3" s="10">
        <f t="shared" ref="H3:H12" si="3">D3/E3</f>
        <v>8.658008658008658E-3</v>
      </c>
    </row>
    <row r="4" spans="1:8" x14ac:dyDescent="0.25">
      <c r="A4" s="8" t="s">
        <v>2096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s="8" t="s">
        <v>2097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s="8" t="s">
        <v>2098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s="8" t="s">
        <v>2099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s="8" t="s">
        <v>2100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s="8" t="s">
        <v>2101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s="8" t="s">
        <v>2102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s="8" t="s">
        <v>2103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s="8" t="s">
        <v>2104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15.75" customHeight="1" x14ac:dyDescent="0.25">
      <c r="A13" s="8" t="s">
        <v>2105</v>
      </c>
      <c r="B13">
        <f>COUNTIFS(Crowdfunding!D2:D1001,"&gt;50000",Crowdfunding!G2:G1001,"successful")</f>
        <v>114</v>
      </c>
      <c r="C13">
        <f>COUNTIFS(Crowdfunding!D2:D1001,"&gt;50000",Crowdfunding!G2:G1001,"failed")</f>
        <v>163</v>
      </c>
      <c r="D13">
        <f>COUNTIFS(Crowdfunding!D2:D1001,"&gt;50000",Crowdfunding!G2:G1001,"canceled")</f>
        <v>28</v>
      </c>
      <c r="E13">
        <f>SUM(B13:D13)</f>
        <v>305</v>
      </c>
      <c r="F13" s="10">
        <f>(B13/E13)</f>
        <v>0.3737704918032787</v>
      </c>
      <c r="G13" s="10">
        <f>C13/E13</f>
        <v>0.53442622950819674</v>
      </c>
      <c r="H13" s="10">
        <f>D13/E13</f>
        <v>9.1803278688524587E-2</v>
      </c>
    </row>
    <row r="20" spans="2:2" x14ac:dyDescent="0.25">
      <c r="B20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3B-95E0-43E0-A4BD-BF7BA42DDBCB}">
  <dimension ref="A1:M566"/>
  <sheetViews>
    <sheetView workbookViewId="0">
      <selection activeCell="G9" sqref="G9"/>
    </sheetView>
  </sheetViews>
  <sheetFormatPr defaultRowHeight="15.75" x14ac:dyDescent="0.25"/>
  <cols>
    <col min="1" max="1" width="11.75" customWidth="1"/>
    <col min="2" max="2" width="12.625" bestFit="1" customWidth="1"/>
    <col min="4" max="4" width="7.875" bestFit="1" customWidth="1"/>
    <col min="5" max="5" width="12.625" bestFit="1" customWidth="1"/>
  </cols>
  <sheetData>
    <row r="1" spans="1:13" x14ac:dyDescent="0.25">
      <c r="A1" s="1" t="s">
        <v>4</v>
      </c>
      <c r="B1" s="1" t="s">
        <v>5</v>
      </c>
      <c r="C1" s="9"/>
      <c r="D1" s="1" t="s">
        <v>4</v>
      </c>
      <c r="E1" s="1" t="s">
        <v>5</v>
      </c>
      <c r="H1" t="s">
        <v>2106</v>
      </c>
      <c r="I1" t="s">
        <v>2107</v>
      </c>
      <c r="J1" t="s">
        <v>2108</v>
      </c>
      <c r="K1" t="s">
        <v>2109</v>
      </c>
      <c r="L1" t="s">
        <v>2110</v>
      </c>
      <c r="M1" t="s">
        <v>2111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ROUND(AVERAGE(B:B),0)</f>
        <v>851</v>
      </c>
      <c r="I2">
        <f>ROUND(MEDIAN(B:B),0)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ROUND(_xlfn.STDEV.P(B:B),0)</f>
        <v>1266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ROUND(AVERAGE(E:E),0)</f>
        <v>586</v>
      </c>
      <c r="I3">
        <f>ROUND(MEDIAN(E:E),0)</f>
        <v>115</v>
      </c>
      <c r="J3">
        <f>MIN(E:E)</f>
        <v>0</v>
      </c>
      <c r="K3">
        <f>MAX(E:E)</f>
        <v>6080</v>
      </c>
      <c r="L3">
        <f>ROUND(_xlfn.VAR.P(E:E),0)</f>
        <v>921575</v>
      </c>
      <c r="M3">
        <f>ROUND(_xlfn.STDEV.P(E:E),0)</f>
        <v>960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ht="23.25" x14ac:dyDescent="0.35">
      <c r="A5" t="s">
        <v>20</v>
      </c>
      <c r="B5">
        <v>227</v>
      </c>
      <c r="D5" t="s">
        <v>14</v>
      </c>
      <c r="E5">
        <v>18</v>
      </c>
      <c r="G5" s="12" t="s">
        <v>2112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G6" t="s">
        <v>2113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G7" t="s">
        <v>2114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G8" t="s">
        <v>2115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2" xr:uid="{D92BE03B-95E0-43E0-A4BD-BF7BA42DDBCB}"/>
  <conditionalFormatting sqref="A1:A566">
    <cfRule type="cellIs" dxfId="19" priority="13" operator="equal">
      <formula>"canceled"</formula>
    </cfRule>
    <cfRule type="cellIs" dxfId="18" priority="14" operator="equal">
      <formula>"live"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D1:D365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Date Created Conversion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Jake Puchero</cp:lastModifiedBy>
  <dcterms:created xsi:type="dcterms:W3CDTF">2021-09-29T18:52:28Z</dcterms:created>
  <dcterms:modified xsi:type="dcterms:W3CDTF">2024-09-29T19:32:49Z</dcterms:modified>
</cp:coreProperties>
</file>