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6kmwxn-my.sharepoint.com/personal/kanggle_lkg1116_onmicrosoft_com/Documents/XMU/likangguo/2024/06 pertussis/PertussisIncidence/Data/"/>
    </mc:Choice>
  </mc:AlternateContent>
  <xr:revisionPtr revIDLastSave="924" documentId="13_ncr:1_{C46EE4FA-0A9A-4805-AEAC-250B1BF7A9E4}" xr6:coauthVersionLast="47" xr6:coauthVersionMax="47" xr10:uidLastSave="{665AD5CD-C81E-4842-8FAD-5FC053E7AD47}"/>
  <bookViews>
    <workbookView xWindow="-120" yWindow="-120" windowWidth="29040" windowHeight="15840" activeTab="7" xr2:uid="{00000000-000D-0000-FFFF-FFFF00000000}"/>
  </bookViews>
  <sheets>
    <sheet name="AU" sheetId="1" r:id="rId1"/>
    <sheet name="CN" sheetId="4" r:id="rId2"/>
    <sheet name="GB" sheetId="2" r:id="rId3"/>
    <sheet name="US" sheetId="3" r:id="rId4"/>
    <sheet name="NZ" sheetId="8" r:id="rId5"/>
    <sheet name="SG" sheetId="9" r:id="rId6"/>
    <sheet name="JP" sheetId="11" r:id="rId7"/>
    <sheet name="SE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AD2" i="4"/>
  <c r="AC2" i="4"/>
  <c r="AB2" i="4"/>
  <c r="AA2" i="4"/>
  <c r="Z2" i="4"/>
  <c r="Y2" i="4"/>
  <c r="X2" i="4"/>
  <c r="W2" i="4"/>
  <c r="V2" i="4"/>
  <c r="U2" i="4"/>
  <c r="T2" i="4"/>
  <c r="S2" i="4"/>
  <c r="P2" i="4"/>
  <c r="Q2" i="4"/>
  <c r="R2" i="4"/>
  <c r="O2" i="4"/>
  <c r="N2" i="4"/>
  <c r="M2" i="4"/>
  <c r="L2" i="4"/>
  <c r="K2" i="4"/>
  <c r="J2" i="4"/>
  <c r="I2" i="4"/>
  <c r="H2" i="4"/>
  <c r="G2" i="4"/>
  <c r="E2" i="4"/>
  <c r="F2" i="4"/>
  <c r="D4" i="4"/>
  <c r="O4" i="4"/>
  <c r="C4" i="4"/>
  <c r="I4" i="4"/>
  <c r="H4" i="4"/>
  <c r="G4" i="4"/>
  <c r="F4" i="4"/>
  <c r="E4" i="4"/>
  <c r="B3" i="4"/>
  <c r="B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8E5EA-230C-4749-BD6F-752FD88FDA7F}" keepAlive="1" name="查询 - ECDC_surveillance_data_Pertussis (3)" description="与工作簿中“ECDC_surveillance_data_Pertussis (3)”查询的连接。" type="5" refreshedVersion="8" background="1" saveData="1">
    <dbPr connection="Provider=Microsoft.Mashup.OleDb.1;Data Source=$Workbook$;Location=&quot;ECDC_surveillance_data_Pertussis (3)&quot;;Extended Properties=&quot;&quot;" command="SELECT * FROM [ECDC_surveillance_data_Pertussis (3)]"/>
  </connection>
</connections>
</file>

<file path=xl/sharedStrings.xml><?xml version="1.0" encoding="utf-8"?>
<sst xmlns="http://schemas.openxmlformats.org/spreadsheetml/2006/main" count="123" uniqueCount="89">
  <si>
    <t>00-04</t>
  </si>
  <si>
    <t>05-09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</si>
  <si>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</si>
  <si>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</si>
  <si>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</si>
  <si>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</si>
  <si>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</si>
  <si>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</si>
  <si>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</si>
  <si>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</si>
  <si>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</si>
  <si>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</si>
  <si>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</si>
  <si>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</si>
  <si>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</si>
  <si>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</si>
  <si>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</si>
  <si>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</si>
  <si>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05-09</t>
    <phoneticPr fontId="1" type="noConversion"/>
  </si>
  <si>
    <t>10-14</t>
    <phoneticPr fontId="1" type="noConversion"/>
  </si>
  <si>
    <t>15+</t>
    <phoneticPr fontId="1" type="noConversion"/>
  </si>
  <si>
    <t>01-04</t>
    <phoneticPr fontId="3" type="noConversion"/>
  </si>
  <si>
    <t>05-14</t>
    <phoneticPr fontId="3" type="noConversion"/>
  </si>
  <si>
    <t>15-24</t>
    <phoneticPr fontId="3" type="noConversion"/>
  </si>
  <si>
    <t>25-39</t>
    <phoneticPr fontId="3" type="noConversion"/>
  </si>
  <si>
    <t>40-64</t>
    <phoneticPr fontId="3" type="noConversion"/>
  </si>
  <si>
    <t>65+</t>
    <phoneticPr fontId="3" type="noConversion"/>
  </si>
  <si>
    <t>01-04</t>
    <phoneticPr fontId="1" type="noConversion"/>
  </si>
  <si>
    <t>85+</t>
    <phoneticPr fontId="1" type="noConversion"/>
  </si>
  <si>
    <t>0-0</t>
    <phoneticPr fontId="1" type="noConversion"/>
  </si>
  <si>
    <t>1-1</t>
    <phoneticPr fontId="1" type="noConversion"/>
  </si>
  <si>
    <t>2-2</t>
    <phoneticPr fontId="1" type="noConversion"/>
  </si>
  <si>
    <t>3-3</t>
    <phoneticPr fontId="1" type="noConversion"/>
  </si>
  <si>
    <t>4-4</t>
    <phoneticPr fontId="1" type="noConversion"/>
  </si>
  <si>
    <t>5-5</t>
    <phoneticPr fontId="1" type="noConversion"/>
  </si>
  <si>
    <t>6-6</t>
    <phoneticPr fontId="1" type="noConversion"/>
  </si>
  <si>
    <t>7-7</t>
    <phoneticPr fontId="1" type="noConversion"/>
  </si>
  <si>
    <t>8-8</t>
    <phoneticPr fontId="1" type="noConversion"/>
  </si>
  <si>
    <t>9-9</t>
    <phoneticPr fontId="1" type="noConversion"/>
  </si>
  <si>
    <t>15-19</t>
    <phoneticPr fontId="1" type="noConversion"/>
  </si>
  <si>
    <t>20-24</t>
    <phoneticPr fontId="1" type="noConversion"/>
  </si>
  <si>
    <t>25-29</t>
    <phoneticPr fontId="1" type="noConversion"/>
  </si>
  <si>
    <t>30-34</t>
    <phoneticPr fontId="1" type="noConversion"/>
  </si>
  <si>
    <t>35-39</t>
    <phoneticPr fontId="1" type="noConversion"/>
  </si>
  <si>
    <t>40-44</t>
    <phoneticPr fontId="1" type="noConversion"/>
  </si>
  <si>
    <t>45-49</t>
    <phoneticPr fontId="1" type="noConversion"/>
  </si>
  <si>
    <t>50-54</t>
    <phoneticPr fontId="1" type="noConversion"/>
  </si>
  <si>
    <t>55-59</t>
    <phoneticPr fontId="1" type="noConversion"/>
  </si>
  <si>
    <t>60-64</t>
    <phoneticPr fontId="1" type="noConversion"/>
  </si>
  <si>
    <t>65-69</t>
    <phoneticPr fontId="1" type="noConversion"/>
  </si>
  <si>
    <t>70-74</t>
    <phoneticPr fontId="1" type="noConversion"/>
  </si>
  <si>
    <t>75-79</t>
    <phoneticPr fontId="1" type="noConversion"/>
  </si>
  <si>
    <t>80-84</t>
    <phoneticPr fontId="1" type="noConversion"/>
  </si>
  <si>
    <t>00-00</t>
    <phoneticPr fontId="1" type="noConversion"/>
  </si>
  <si>
    <t>00-00</t>
    <phoneticPr fontId="3" type="noConversion"/>
  </si>
  <si>
    <t>01-06</t>
    <phoneticPr fontId="1" type="noConversion"/>
  </si>
  <si>
    <t>07-10</t>
    <phoneticPr fontId="1" type="noConversion"/>
  </si>
  <si>
    <t>11-19</t>
    <phoneticPr fontId="1" type="noConversion"/>
  </si>
  <si>
    <t>20+</t>
    <phoneticPr fontId="1" type="noConversion"/>
  </si>
  <si>
    <t>05-09</t>
    <phoneticPr fontId="3" type="noConversion"/>
  </si>
  <si>
    <t>20-29</t>
    <phoneticPr fontId="1" type="noConversion"/>
  </si>
  <si>
    <t>30-39</t>
    <phoneticPr fontId="1" type="noConversion"/>
  </si>
  <si>
    <t>40-49</t>
    <phoneticPr fontId="1" type="noConversion"/>
  </si>
  <si>
    <t>50-59</t>
    <phoneticPr fontId="1" type="noConversion"/>
  </si>
  <si>
    <t>60-69</t>
    <phoneticPr fontId="1" type="noConversion"/>
  </si>
  <si>
    <t>70+</t>
    <phoneticPr fontId="1" type="noConversion"/>
  </si>
  <si>
    <t>15-24</t>
    <phoneticPr fontId="1" type="noConversion"/>
  </si>
  <si>
    <t>65+</t>
    <phoneticPr fontId="1" type="noConversion"/>
  </si>
  <si>
    <t>Unknow</t>
    <phoneticPr fontId="1" type="noConversion"/>
  </si>
  <si>
    <t>1-4</t>
    <phoneticPr fontId="1" type="noConversion"/>
  </si>
  <si>
    <t>5-9</t>
    <phoneticPr fontId="1" type="noConversion"/>
  </si>
  <si>
    <t>25-44</t>
    <phoneticPr fontId="1" type="noConversion"/>
  </si>
  <si>
    <t>45-64</t>
    <phoneticPr fontId="1" type="noConversion"/>
  </si>
  <si>
    <t>20-29</t>
  </si>
  <si>
    <t>30-39</t>
  </si>
  <si>
    <t>40-49</t>
  </si>
  <si>
    <t>50-59</t>
  </si>
  <si>
    <t>60-69</t>
  </si>
  <si>
    <t>70-79</t>
  </si>
  <si>
    <t>80+</t>
  </si>
  <si>
    <t>15-24</t>
  </si>
  <si>
    <t>25-34</t>
  </si>
  <si>
    <t>35-44</t>
  </si>
  <si>
    <t>45-54</t>
  </si>
  <si>
    <t>55-64</t>
  </si>
  <si>
    <t>65+</t>
  </si>
  <si>
    <t>05-14</t>
    <phoneticPr fontId="1" type="noConversion"/>
  </si>
  <si>
    <t>00-04</t>
    <phoneticPr fontId="1" type="noConversion"/>
  </si>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</sst>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name val="等线"/>
    </font>
    <font>
      <sz val="9"/>
      <name val="宋体"/>
      <family val="3"/>
      <charset val="134"/>
    </font>
    <font>
      <sz val="11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Verdana"/>
      <family val="2"/>
    </font>
    <font>
      <sz val="11"/>
      <color rgb="FF9C0006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top"/>
    </xf>
    <xf numFmtId="1" fontId="0" fillId="0" borderId="1" xfId="0" applyNumberFormat="1" applyBorder="1" applyAlignment="1"/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0" fillId="0" borderId="0" xfId="0" applyAlignment="1"/>
    <xf numFmtId="49" fontId="0" fillId="0" borderId="0" xfId="0" applyNumberFormat="1" applyAlignment="1"/>
    <xf numFmtId="176" fontId="4" fillId="0" borderId="0" xfId="0" applyNumberFormat="1" applyFont="1" applyAlignment="1"/>
    <xf numFmtId="176" fontId="0" fillId="0" borderId="0" xfId="0" applyNumberForma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49" fontId="0" fillId="0" borderId="0" xfId="0" applyNumberFormat="1">
      <alignment vertical="center"/>
    </xf>
    <xf numFmtId="49" fontId="2" fillId="0" borderId="0" xfId="0" applyNumberFormat="1" applyFont="1" applyAlignment="1"/>
    <xf numFmtId="1" fontId="0" fillId="0" borderId="0" xfId="0" applyNumberFormat="1" applyAlignment="1"/>
    <xf numFmtId="49" fontId="2" fillId="0" borderId="0" xfId="0" applyNumberFormat="1" applyFont="1" applyAlignment="1">
      <alignment vertical="top"/>
    </xf>
    <xf numFmtId="176" fontId="2" fillId="0" borderId="0" xfId="0" applyNumberFormat="1" applyFont="1">
      <alignment vertical="center"/>
    </xf>
    <xf numFmtId="176" fontId="0" fillId="0" borderId="0" xfId="0" applyNumberFormat="1" applyAlignment="1">
      <alignment vertical="top"/>
    </xf>
    <xf numFmtId="0" fontId="5" fillId="2" borderId="0" xfId="1">
      <alignment vertical="center"/>
    </xf>
    <xf numFmtId="0" fontId="2" fillId="0" borderId="0" xfId="2">
      <alignment vertical="center"/>
    </xf>
    <xf numFmtId="1" fontId="2" fillId="0" borderId="0" xfId="2" applyNumberFormat="1">
      <alignment vertical="center"/>
    </xf>
  </cellXfs>
  <cellStyles count="3">
    <cellStyle name="差" xfId="1" builtinId="27"/>
    <cellStyle name="常规" xfId="0" builtinId="0"/>
    <cellStyle name="常规 2" xfId="2" xr:uid="{E1F815F9-1B78-4563-AF2E-5940488723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workbookViewId="0"/>
  </sheetViews>
  <sheetFormatPr defaultRowHeight="14.25" x14ac:dyDescent="0.2"/>
  <cols>
    <col min="1" max="1" width="24.875" customWidth="1"/>
  </cols>
  <sheetData>
    <row r="1" spans="1:20" x14ac:dyDescent="0.2">
      <c r="A1" s="10" t="s">
        <v>88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0" t="s">
        <v>68</v>
      </c>
    </row>
    <row r="2" spans="1:20" x14ac:dyDescent="0.2">
      <c r="A2" s="2">
        <v>2023</v>
      </c>
      <c r="B2">
        <v>239</v>
      </c>
      <c r="C2">
        <v>365</v>
      </c>
      <c r="D2">
        <v>733</v>
      </c>
      <c r="E2">
        <v>240</v>
      </c>
      <c r="F2">
        <v>100</v>
      </c>
      <c r="G2">
        <v>58</v>
      </c>
      <c r="H2">
        <v>67</v>
      </c>
      <c r="I2">
        <v>73</v>
      </c>
      <c r="J2">
        <v>85</v>
      </c>
      <c r="K2">
        <v>90</v>
      </c>
      <c r="L2">
        <v>109</v>
      </c>
      <c r="M2">
        <v>58</v>
      </c>
      <c r="N2">
        <v>57</v>
      </c>
      <c r="O2">
        <v>50</v>
      </c>
      <c r="P2">
        <v>37</v>
      </c>
      <c r="Q2">
        <v>50</v>
      </c>
      <c r="R2">
        <v>17</v>
      </c>
      <c r="S2">
        <v>13</v>
      </c>
      <c r="T2">
        <v>1</v>
      </c>
    </row>
    <row r="3" spans="1:20" x14ac:dyDescent="0.2">
      <c r="A3" s="2">
        <v>2022</v>
      </c>
      <c r="B3">
        <v>45</v>
      </c>
      <c r="C3">
        <v>22</v>
      </c>
      <c r="D3">
        <v>31</v>
      </c>
      <c r="E3">
        <v>19</v>
      </c>
      <c r="F3">
        <v>28</v>
      </c>
      <c r="G3">
        <v>27</v>
      </c>
      <c r="H3">
        <v>23</v>
      </c>
      <c r="I3">
        <v>34</v>
      </c>
      <c r="J3">
        <v>35</v>
      </c>
      <c r="K3">
        <v>32</v>
      </c>
      <c r="L3">
        <v>30</v>
      </c>
      <c r="M3">
        <v>26</v>
      </c>
      <c r="N3">
        <v>25</v>
      </c>
      <c r="O3">
        <v>28</v>
      </c>
      <c r="P3">
        <v>32</v>
      </c>
      <c r="Q3">
        <v>17</v>
      </c>
      <c r="R3">
        <v>16</v>
      </c>
      <c r="S3">
        <v>13</v>
      </c>
      <c r="T3">
        <v>0</v>
      </c>
    </row>
    <row r="4" spans="1:20" x14ac:dyDescent="0.2">
      <c r="A4" s="2">
        <v>2021</v>
      </c>
      <c r="B4">
        <v>45</v>
      </c>
      <c r="C4">
        <v>22</v>
      </c>
      <c r="D4">
        <v>34</v>
      </c>
      <c r="E4">
        <v>20</v>
      </c>
      <c r="F4">
        <v>34</v>
      </c>
      <c r="G4">
        <v>36</v>
      </c>
      <c r="H4">
        <v>50</v>
      </c>
      <c r="I4">
        <v>46</v>
      </c>
      <c r="J4">
        <v>40</v>
      </c>
      <c r="K4">
        <v>23</v>
      </c>
      <c r="L4">
        <v>44</v>
      </c>
      <c r="M4">
        <v>33</v>
      </c>
      <c r="N4">
        <v>30</v>
      </c>
      <c r="O4">
        <v>36</v>
      </c>
      <c r="P4">
        <v>23</v>
      </c>
      <c r="Q4">
        <v>20</v>
      </c>
      <c r="R4">
        <v>8</v>
      </c>
      <c r="S4">
        <v>6</v>
      </c>
      <c r="T4">
        <v>0</v>
      </c>
    </row>
    <row r="5" spans="1:20" x14ac:dyDescent="0.2">
      <c r="A5" s="2">
        <v>2020</v>
      </c>
      <c r="B5">
        <v>377</v>
      </c>
      <c r="C5">
        <v>512</v>
      </c>
      <c r="D5">
        <v>485</v>
      </c>
      <c r="E5">
        <v>236</v>
      </c>
      <c r="F5">
        <v>178</v>
      </c>
      <c r="G5">
        <v>147</v>
      </c>
      <c r="H5">
        <v>175</v>
      </c>
      <c r="I5">
        <v>169</v>
      </c>
      <c r="J5">
        <v>189</v>
      </c>
      <c r="K5">
        <v>237</v>
      </c>
      <c r="L5">
        <v>172</v>
      </c>
      <c r="M5">
        <v>146</v>
      </c>
      <c r="N5">
        <v>118</v>
      </c>
      <c r="O5">
        <v>94</v>
      </c>
      <c r="P5">
        <v>77</v>
      </c>
      <c r="Q5">
        <v>72</v>
      </c>
      <c r="R5">
        <v>37</v>
      </c>
      <c r="S5">
        <v>36</v>
      </c>
      <c r="T5">
        <v>0</v>
      </c>
    </row>
    <row r="6" spans="1:20" x14ac:dyDescent="0.2">
      <c r="A6" s="2">
        <v>2019</v>
      </c>
      <c r="B6" s="3">
        <v>1342</v>
      </c>
      <c r="C6" s="3">
        <v>2624</v>
      </c>
      <c r="D6" s="3">
        <v>2350</v>
      </c>
      <c r="E6">
        <v>778</v>
      </c>
      <c r="F6">
        <v>424</v>
      </c>
      <c r="G6">
        <v>380</v>
      </c>
      <c r="H6">
        <v>465</v>
      </c>
      <c r="I6">
        <v>482</v>
      </c>
      <c r="J6">
        <v>528</v>
      </c>
      <c r="K6">
        <v>569</v>
      </c>
      <c r="L6">
        <v>482</v>
      </c>
      <c r="M6">
        <v>386</v>
      </c>
      <c r="N6">
        <v>331</v>
      </c>
      <c r="O6">
        <v>284</v>
      </c>
      <c r="P6">
        <v>248</v>
      </c>
      <c r="Q6">
        <v>190</v>
      </c>
      <c r="R6">
        <v>96</v>
      </c>
      <c r="S6">
        <v>65</v>
      </c>
      <c r="T6">
        <v>1</v>
      </c>
    </row>
    <row r="7" spans="1:20" x14ac:dyDescent="0.2">
      <c r="A7" s="2">
        <v>2018</v>
      </c>
      <c r="B7" s="3">
        <v>1514</v>
      </c>
      <c r="C7" s="3">
        <v>3080</v>
      </c>
      <c r="D7" s="3">
        <v>2193</v>
      </c>
      <c r="E7">
        <v>663</v>
      </c>
      <c r="F7">
        <v>386</v>
      </c>
      <c r="G7">
        <v>409</v>
      </c>
      <c r="H7">
        <v>426</v>
      </c>
      <c r="I7">
        <v>518</v>
      </c>
      <c r="J7">
        <v>592</v>
      </c>
      <c r="K7">
        <v>581</v>
      </c>
      <c r="L7">
        <v>492</v>
      </c>
      <c r="M7">
        <v>431</v>
      </c>
      <c r="N7">
        <v>378</v>
      </c>
      <c r="O7">
        <v>317</v>
      </c>
      <c r="P7">
        <v>273</v>
      </c>
      <c r="Q7">
        <v>166</v>
      </c>
      <c r="R7">
        <v>85</v>
      </c>
      <c r="S7">
        <v>77</v>
      </c>
      <c r="T7">
        <v>0</v>
      </c>
    </row>
    <row r="8" spans="1:20" x14ac:dyDescent="0.2">
      <c r="A8" s="2">
        <v>2017</v>
      </c>
      <c r="B8" s="3">
        <v>1748</v>
      </c>
      <c r="C8" s="3">
        <v>2275</v>
      </c>
      <c r="D8" s="3">
        <v>1740</v>
      </c>
      <c r="E8">
        <v>738</v>
      </c>
      <c r="F8">
        <v>377</v>
      </c>
      <c r="G8">
        <v>457</v>
      </c>
      <c r="H8">
        <v>528</v>
      </c>
      <c r="I8">
        <v>541</v>
      </c>
      <c r="J8">
        <v>636</v>
      </c>
      <c r="K8">
        <v>623</v>
      </c>
      <c r="L8">
        <v>499</v>
      </c>
      <c r="M8">
        <v>472</v>
      </c>
      <c r="N8">
        <v>408</v>
      </c>
      <c r="O8">
        <v>386</v>
      </c>
      <c r="P8">
        <v>340</v>
      </c>
      <c r="Q8">
        <v>229</v>
      </c>
      <c r="R8">
        <v>120</v>
      </c>
      <c r="S8">
        <v>117</v>
      </c>
      <c r="T8">
        <v>1</v>
      </c>
    </row>
    <row r="9" spans="1:20" x14ac:dyDescent="0.2">
      <c r="A9" s="2">
        <v>2016</v>
      </c>
      <c r="B9" s="3">
        <v>2909</v>
      </c>
      <c r="C9" s="3">
        <v>4052</v>
      </c>
      <c r="D9" s="3">
        <v>3535</v>
      </c>
      <c r="E9" s="3">
        <v>1078</v>
      </c>
      <c r="F9">
        <v>686</v>
      </c>
      <c r="G9">
        <v>701</v>
      </c>
      <c r="H9">
        <v>787</v>
      </c>
      <c r="I9">
        <v>878</v>
      </c>
      <c r="J9" s="3">
        <v>1043</v>
      </c>
      <c r="K9">
        <v>887</v>
      </c>
      <c r="L9">
        <v>723</v>
      </c>
      <c r="M9">
        <v>663</v>
      </c>
      <c r="N9">
        <v>583</v>
      </c>
      <c r="O9">
        <v>612</v>
      </c>
      <c r="P9">
        <v>436</v>
      </c>
      <c r="Q9">
        <v>277</v>
      </c>
      <c r="R9">
        <v>127</v>
      </c>
      <c r="S9">
        <v>138</v>
      </c>
      <c r="T9">
        <v>2</v>
      </c>
    </row>
    <row r="10" spans="1:20" x14ac:dyDescent="0.2">
      <c r="A10" s="2">
        <v>2015</v>
      </c>
      <c r="B10" s="3">
        <v>2894</v>
      </c>
      <c r="C10" s="3">
        <v>4464</v>
      </c>
      <c r="D10" s="3">
        <v>4293</v>
      </c>
      <c r="E10" s="3">
        <v>1108</v>
      </c>
      <c r="F10">
        <v>633</v>
      </c>
      <c r="G10">
        <v>656</v>
      </c>
      <c r="H10">
        <v>770</v>
      </c>
      <c r="I10">
        <v>920</v>
      </c>
      <c r="J10" s="3">
        <v>1222</v>
      </c>
      <c r="K10" s="3">
        <v>1140</v>
      </c>
      <c r="L10">
        <v>893</v>
      </c>
      <c r="M10">
        <v>782</v>
      </c>
      <c r="N10">
        <v>781</v>
      </c>
      <c r="O10">
        <v>749</v>
      </c>
      <c r="P10">
        <v>527</v>
      </c>
      <c r="Q10">
        <v>367</v>
      </c>
      <c r="R10">
        <v>203</v>
      </c>
      <c r="S10">
        <v>168</v>
      </c>
      <c r="T1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D9B1-1E5E-45A5-B501-433EB35DEFF4}">
  <dimension ref="A1:AD10"/>
  <sheetViews>
    <sheetView workbookViewId="0"/>
  </sheetViews>
  <sheetFormatPr defaultRowHeight="14.25" x14ac:dyDescent="0.2"/>
  <cols>
    <col min="1" max="4" width="13.375" customWidth="1"/>
    <col min="5" max="5" width="11.625" bestFit="1" customWidth="1"/>
    <col min="15" max="15" width="9.375" bestFit="1" customWidth="1"/>
  </cols>
  <sheetData>
    <row r="1" spans="1:30" s="12" customFormat="1" x14ac:dyDescent="0.2">
      <c r="A1" s="10" t="s">
        <v>88</v>
      </c>
      <c r="B1" s="15" t="s">
        <v>69</v>
      </c>
      <c r="C1" s="15" t="s">
        <v>70</v>
      </c>
      <c r="D1" s="15" t="s">
        <v>20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19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28</v>
      </c>
    </row>
    <row r="2" spans="1:30" x14ac:dyDescent="0.2">
      <c r="A2" s="1">
        <v>2023</v>
      </c>
      <c r="B2" s="1"/>
      <c r="C2" s="1"/>
      <c r="D2" s="1"/>
      <c r="E2" s="4">
        <f>ROUND(104.4*150.23, 0)</f>
        <v>15684</v>
      </c>
      <c r="F2" s="4">
        <f>ROUND(16*153.36,0)</f>
        <v>2454</v>
      </c>
      <c r="G2" s="4">
        <f>ROUND(8*167.93,0)</f>
        <v>1343</v>
      </c>
      <c r="H2" s="4">
        <f>ROUND(11.4*167.64,0)</f>
        <v>1911</v>
      </c>
      <c r="I2" s="4">
        <f>ROUND(15.7*167.43,0)</f>
        <v>2629</v>
      </c>
      <c r="J2" s="4">
        <f>ROUND(20*150.83,0)</f>
        <v>3017</v>
      </c>
      <c r="K2" s="4">
        <f>ROUND(32.4*162.76,0)</f>
        <v>5273</v>
      </c>
      <c r="L2" s="4">
        <f>ROUND(15*158.24,0)</f>
        <v>2374</v>
      </c>
      <c r="M2" s="4">
        <f>ROUND(17.4*154.55,0)</f>
        <v>2689</v>
      </c>
      <c r="N2" s="4">
        <f>ROUND(13.7*153.93,0)</f>
        <v>2109</v>
      </c>
      <c r="O2" s="16">
        <f>ROUND(27*769.21/7,0)</f>
        <v>2967</v>
      </c>
      <c r="P2" s="16">
        <f>ROUND(1.5*717.53/7,0)</f>
        <v>154</v>
      </c>
      <c r="Q2" s="16">
        <f>ROUND(0.2*791.14/7,0)</f>
        <v>23</v>
      </c>
      <c r="R2" s="16">
        <f>ROUND(0.4*1051.86/7,0)</f>
        <v>60</v>
      </c>
      <c r="S2" s="16">
        <f>ROUND(0.7*1028.5/7,0)</f>
        <v>103</v>
      </c>
      <c r="T2" s="16">
        <f>ROUND(1.5*999.14/7,0)</f>
        <v>214</v>
      </c>
      <c r="U2" s="16">
        <f>ROUND(0.9*990.52/7,0)</f>
        <v>127</v>
      </c>
      <c r="V2" s="16">
        <f>ROUND(0.4*1229/7,0)</f>
        <v>70</v>
      </c>
      <c r="W2" s="16">
        <f>ROUND(0.4*1197.13/7,0)</f>
        <v>68</v>
      </c>
      <c r="X2" s="16">
        <f>ROUND(0.4*951.9/7,0)</f>
        <v>54</v>
      </c>
      <c r="Y2" s="16">
        <f>ROUND(0.6*780.4/7,0)</f>
        <v>67</v>
      </c>
      <c r="Z2" s="16">
        <f>ROUND(708.11*0.7/7,0)</f>
        <v>71</v>
      </c>
      <c r="AA2" s="16">
        <f>ROUND(458.48*0.6/7,0)</f>
        <v>39</v>
      </c>
      <c r="AB2" s="16">
        <f>ROUND(290.63*0.7/7,0)</f>
        <v>29</v>
      </c>
      <c r="AC2" s="16">
        <f>ROUND(184.09*0.4/7,0)</f>
        <v>11</v>
      </c>
      <c r="AD2" s="16">
        <f>ROUND(0.6*123.4/7,0)</f>
        <v>11</v>
      </c>
    </row>
    <row r="3" spans="1:30" x14ac:dyDescent="0.2">
      <c r="A3" s="1">
        <v>2022</v>
      </c>
      <c r="B3" s="1">
        <f>20169-11936</f>
        <v>8233</v>
      </c>
      <c r="C3" s="1">
        <v>15422</v>
      </c>
      <c r="D3" s="1">
        <v>647</v>
      </c>
      <c r="E3" s="4">
        <v>11936</v>
      </c>
      <c r="F3" s="5"/>
      <c r="G3" s="5"/>
      <c r="H3" s="5"/>
      <c r="I3" s="5"/>
      <c r="J3" s="5"/>
      <c r="K3" s="5"/>
      <c r="L3" s="5"/>
      <c r="M3" s="5"/>
      <c r="N3" s="5"/>
      <c r="O3" s="1">
        <v>2057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x14ac:dyDescent="0.2">
      <c r="A4" s="1">
        <v>2021</v>
      </c>
      <c r="B4" s="17"/>
      <c r="C4" s="1">
        <f>8609-SUM(J5:N7)</f>
        <v>3095</v>
      </c>
      <c r="D4" s="1">
        <f>822-SUM(P5:AD7)</f>
        <v>160</v>
      </c>
      <c r="E4" s="16">
        <f>34675-SUM(E5:E7)</f>
        <v>3245</v>
      </c>
      <c r="F4" s="16">
        <f>9239-SUM(F5:F7)</f>
        <v>543</v>
      </c>
      <c r="G4" s="16">
        <f>3935-SUM(G5:G7)</f>
        <v>437</v>
      </c>
      <c r="H4" s="16">
        <f>4112-SUM(H5:H7)</f>
        <v>798</v>
      </c>
      <c r="I4" s="16">
        <f>3948-SUM(I5:I7)</f>
        <v>1009</v>
      </c>
      <c r="J4" s="5"/>
      <c r="K4" s="5"/>
      <c r="L4" s="5"/>
      <c r="M4" s="5"/>
      <c r="N4" s="5"/>
      <c r="O4" s="1">
        <f>830-SUM(O5:O7)</f>
        <v>324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2">
      <c r="A5" s="2">
        <v>2020</v>
      </c>
      <c r="B5" s="14"/>
      <c r="C5" s="14"/>
      <c r="D5" s="14"/>
      <c r="E5">
        <v>2315</v>
      </c>
      <c r="F5">
        <v>471</v>
      </c>
      <c r="G5">
        <v>291</v>
      </c>
      <c r="H5">
        <v>453</v>
      </c>
      <c r="I5">
        <v>258</v>
      </c>
      <c r="J5">
        <v>203</v>
      </c>
      <c r="K5">
        <v>141</v>
      </c>
      <c r="L5">
        <v>94</v>
      </c>
      <c r="M5">
        <v>70</v>
      </c>
      <c r="N5">
        <v>40</v>
      </c>
      <c r="O5">
        <v>67</v>
      </c>
      <c r="P5">
        <v>6</v>
      </c>
      <c r="Q5">
        <v>0</v>
      </c>
      <c r="R5">
        <v>9</v>
      </c>
      <c r="S5">
        <v>15</v>
      </c>
      <c r="T5">
        <v>10</v>
      </c>
      <c r="U5">
        <v>5</v>
      </c>
      <c r="V5">
        <v>9</v>
      </c>
      <c r="W5">
        <v>4</v>
      </c>
      <c r="X5">
        <v>4</v>
      </c>
      <c r="Y5">
        <v>1</v>
      </c>
      <c r="Z5">
        <v>2</v>
      </c>
      <c r="AA5">
        <v>2</v>
      </c>
      <c r="AB5">
        <v>0</v>
      </c>
      <c r="AC5">
        <v>2</v>
      </c>
      <c r="AD5">
        <v>3</v>
      </c>
    </row>
    <row r="6" spans="1:30" x14ac:dyDescent="0.2">
      <c r="A6" s="2">
        <v>2019</v>
      </c>
      <c r="B6" s="14"/>
      <c r="C6" s="14"/>
      <c r="D6" s="14"/>
      <c r="E6">
        <v>16743</v>
      </c>
      <c r="F6">
        <v>4248</v>
      </c>
      <c r="G6">
        <v>2122</v>
      </c>
      <c r="H6">
        <v>1682</v>
      </c>
      <c r="I6">
        <v>1615</v>
      </c>
      <c r="J6">
        <v>1137</v>
      </c>
      <c r="K6">
        <v>809</v>
      </c>
      <c r="L6">
        <v>499</v>
      </c>
      <c r="M6">
        <v>342</v>
      </c>
      <c r="N6">
        <v>201</v>
      </c>
      <c r="O6">
        <v>269</v>
      </c>
      <c r="P6">
        <v>7</v>
      </c>
      <c r="Q6">
        <v>0</v>
      </c>
      <c r="R6">
        <v>24</v>
      </c>
      <c r="S6">
        <v>69</v>
      </c>
      <c r="T6">
        <v>91</v>
      </c>
      <c r="U6">
        <v>56</v>
      </c>
      <c r="V6">
        <v>19</v>
      </c>
      <c r="W6">
        <v>13</v>
      </c>
      <c r="X6">
        <v>37</v>
      </c>
      <c r="Y6">
        <v>18</v>
      </c>
      <c r="Z6">
        <v>12</v>
      </c>
      <c r="AA6">
        <v>8</v>
      </c>
      <c r="AB6">
        <v>3</v>
      </c>
      <c r="AC6">
        <v>1</v>
      </c>
      <c r="AD6">
        <v>2</v>
      </c>
    </row>
    <row r="7" spans="1:30" x14ac:dyDescent="0.2">
      <c r="A7" s="2">
        <v>2018</v>
      </c>
      <c r="B7" s="14"/>
      <c r="C7" s="14"/>
      <c r="D7" s="14"/>
      <c r="E7">
        <v>12372</v>
      </c>
      <c r="F7">
        <v>3977</v>
      </c>
      <c r="G7">
        <v>1085</v>
      </c>
      <c r="H7">
        <v>1179</v>
      </c>
      <c r="I7">
        <v>1066</v>
      </c>
      <c r="J7">
        <v>802</v>
      </c>
      <c r="K7">
        <v>499</v>
      </c>
      <c r="L7">
        <v>341</v>
      </c>
      <c r="M7">
        <v>217</v>
      </c>
      <c r="N7">
        <v>119</v>
      </c>
      <c r="O7">
        <v>170</v>
      </c>
      <c r="P7">
        <v>7</v>
      </c>
      <c r="Q7">
        <v>12</v>
      </c>
      <c r="R7">
        <v>41</v>
      </c>
      <c r="S7">
        <v>43</v>
      </c>
      <c r="T7">
        <v>47</v>
      </c>
      <c r="U7">
        <v>11</v>
      </c>
      <c r="V7">
        <v>16</v>
      </c>
      <c r="W7">
        <v>11</v>
      </c>
      <c r="X7">
        <v>15</v>
      </c>
      <c r="Y7">
        <v>10</v>
      </c>
      <c r="Z7">
        <v>6</v>
      </c>
      <c r="AA7">
        <v>4</v>
      </c>
      <c r="AB7">
        <v>5</v>
      </c>
      <c r="AC7">
        <v>1</v>
      </c>
      <c r="AD7">
        <v>1</v>
      </c>
    </row>
    <row r="8" spans="1:30" x14ac:dyDescent="0.2">
      <c r="A8" s="2">
        <v>2017</v>
      </c>
      <c r="B8" s="14"/>
      <c r="C8" s="14"/>
      <c r="D8" s="14"/>
      <c r="E8">
        <v>6973</v>
      </c>
      <c r="F8">
        <v>1187</v>
      </c>
      <c r="G8">
        <v>456</v>
      </c>
      <c r="H8">
        <v>477</v>
      </c>
      <c r="I8">
        <v>353</v>
      </c>
      <c r="J8">
        <v>227</v>
      </c>
      <c r="K8">
        <v>166</v>
      </c>
      <c r="L8">
        <v>128</v>
      </c>
      <c r="M8">
        <v>75</v>
      </c>
      <c r="N8">
        <v>55</v>
      </c>
      <c r="O8">
        <v>81</v>
      </c>
      <c r="P8">
        <v>6</v>
      </c>
      <c r="Q8">
        <v>5</v>
      </c>
      <c r="R8">
        <v>30</v>
      </c>
      <c r="S8">
        <v>37</v>
      </c>
      <c r="T8">
        <v>37</v>
      </c>
      <c r="U8">
        <v>10</v>
      </c>
      <c r="V8">
        <v>13</v>
      </c>
      <c r="W8">
        <v>26</v>
      </c>
      <c r="X8">
        <v>13</v>
      </c>
      <c r="Y8">
        <v>16</v>
      </c>
      <c r="Z8">
        <v>7</v>
      </c>
      <c r="AA8">
        <v>8</v>
      </c>
      <c r="AB8">
        <v>1</v>
      </c>
      <c r="AC8">
        <v>3</v>
      </c>
      <c r="AD8">
        <v>0</v>
      </c>
    </row>
    <row r="9" spans="1:30" x14ac:dyDescent="0.2">
      <c r="A9" s="2">
        <v>2016</v>
      </c>
      <c r="B9" s="14"/>
      <c r="C9" s="14"/>
      <c r="D9" s="14"/>
      <c r="E9">
        <v>3508</v>
      </c>
      <c r="F9">
        <v>767</v>
      </c>
      <c r="G9">
        <v>316</v>
      </c>
      <c r="H9">
        <v>256</v>
      </c>
      <c r="I9">
        <v>217</v>
      </c>
      <c r="J9">
        <v>127</v>
      </c>
      <c r="K9">
        <v>95</v>
      </c>
      <c r="L9">
        <v>72</v>
      </c>
      <c r="M9">
        <v>34</v>
      </c>
      <c r="N9">
        <v>39</v>
      </c>
      <c r="O9">
        <v>43</v>
      </c>
      <c r="P9">
        <v>5</v>
      </c>
      <c r="Q9">
        <v>6</v>
      </c>
      <c r="R9">
        <v>23</v>
      </c>
      <c r="S9">
        <v>21</v>
      </c>
      <c r="T9">
        <v>10</v>
      </c>
      <c r="U9">
        <v>6</v>
      </c>
      <c r="V9">
        <v>5</v>
      </c>
      <c r="W9">
        <v>12</v>
      </c>
      <c r="X9">
        <v>7</v>
      </c>
      <c r="Y9">
        <v>6</v>
      </c>
      <c r="Z9">
        <v>4</v>
      </c>
      <c r="AA9">
        <v>2</v>
      </c>
      <c r="AB9">
        <v>0</v>
      </c>
      <c r="AC9">
        <v>2</v>
      </c>
      <c r="AD9">
        <v>1</v>
      </c>
    </row>
    <row r="10" spans="1:30" x14ac:dyDescent="0.2">
      <c r="A10" s="2">
        <v>2015</v>
      </c>
      <c r="B10" s="14"/>
      <c r="C10" s="14"/>
      <c r="D10" s="14"/>
      <c r="E10">
        <v>4322</v>
      </c>
      <c r="F10">
        <v>986</v>
      </c>
      <c r="G10">
        <v>361</v>
      </c>
      <c r="H10">
        <v>253</v>
      </c>
      <c r="I10">
        <v>197</v>
      </c>
      <c r="J10">
        <v>165</v>
      </c>
      <c r="K10">
        <v>88</v>
      </c>
      <c r="L10">
        <v>57</v>
      </c>
      <c r="M10">
        <v>44</v>
      </c>
      <c r="N10">
        <v>40</v>
      </c>
      <c r="O10">
        <v>64</v>
      </c>
      <c r="P10">
        <v>3</v>
      </c>
      <c r="Q10">
        <v>5</v>
      </c>
      <c r="R10">
        <v>17</v>
      </c>
      <c r="S10">
        <v>14</v>
      </c>
      <c r="T10">
        <v>8</v>
      </c>
      <c r="U10">
        <v>3</v>
      </c>
      <c r="V10">
        <v>7</v>
      </c>
      <c r="W10">
        <v>7</v>
      </c>
      <c r="X10">
        <v>8</v>
      </c>
      <c r="Y10">
        <v>6</v>
      </c>
      <c r="Z10">
        <v>2</v>
      </c>
      <c r="AA10">
        <v>0</v>
      </c>
      <c r="AB10">
        <v>1</v>
      </c>
      <c r="AC10">
        <v>0</v>
      </c>
      <c r="AD1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46BA-B415-4BA1-8C07-32B789ED57F5}">
  <dimension ref="A1:J10"/>
  <sheetViews>
    <sheetView zoomScale="130" zoomScaleNormal="130" workbookViewId="0"/>
  </sheetViews>
  <sheetFormatPr defaultRowHeight="14.25" x14ac:dyDescent="0.2"/>
  <cols>
    <col min="3" max="3" width="9.25" bestFit="1" customWidth="1"/>
  </cols>
  <sheetData>
    <row r="1" spans="1:10" x14ac:dyDescent="0.2">
      <c r="A1" s="10" t="s">
        <v>88</v>
      </c>
      <c r="B1" s="5" t="s">
        <v>53</v>
      </c>
      <c r="C1" s="5" t="s">
        <v>27</v>
      </c>
      <c r="D1" s="5" t="s">
        <v>18</v>
      </c>
      <c r="E1" s="5" t="s">
        <v>19</v>
      </c>
      <c r="F1" s="5" t="s">
        <v>66</v>
      </c>
      <c r="G1" s="5" t="s">
        <v>71</v>
      </c>
      <c r="H1" s="5" t="s">
        <v>72</v>
      </c>
      <c r="I1" s="5" t="s">
        <v>67</v>
      </c>
      <c r="J1" s="5" t="s">
        <v>20</v>
      </c>
    </row>
    <row r="2" spans="1:10" x14ac:dyDescent="0.2">
      <c r="A2">
        <v>2015</v>
      </c>
      <c r="B2">
        <v>234</v>
      </c>
      <c r="C2">
        <v>369</v>
      </c>
      <c r="D2">
        <v>271</v>
      </c>
      <c r="E2">
        <v>295</v>
      </c>
      <c r="F2" s="3">
        <v>272</v>
      </c>
      <c r="G2">
        <v>759</v>
      </c>
      <c r="H2">
        <v>700</v>
      </c>
      <c r="I2">
        <v>178</v>
      </c>
    </row>
    <row r="3" spans="1:10" x14ac:dyDescent="0.2">
      <c r="A3">
        <v>2016</v>
      </c>
      <c r="B3">
        <v>305</v>
      </c>
      <c r="C3">
        <v>446</v>
      </c>
      <c r="D3">
        <v>328</v>
      </c>
      <c r="E3">
        <v>382</v>
      </c>
      <c r="F3" s="3">
        <v>395</v>
      </c>
      <c r="G3">
        <v>1182</v>
      </c>
      <c r="H3">
        <v>1185</v>
      </c>
      <c r="I3">
        <v>321</v>
      </c>
    </row>
    <row r="4" spans="1:10" x14ac:dyDescent="0.2">
      <c r="A4">
        <v>2017</v>
      </c>
      <c r="B4">
        <v>223</v>
      </c>
      <c r="C4">
        <v>322</v>
      </c>
      <c r="D4">
        <v>230</v>
      </c>
      <c r="E4">
        <v>291</v>
      </c>
      <c r="F4" s="3">
        <v>321</v>
      </c>
      <c r="G4">
        <v>805</v>
      </c>
      <c r="H4">
        <v>873</v>
      </c>
      <c r="I4">
        <v>233</v>
      </c>
    </row>
    <row r="5" spans="1:10" x14ac:dyDescent="0.2">
      <c r="A5">
        <v>2018</v>
      </c>
      <c r="B5">
        <v>154</v>
      </c>
      <c r="C5">
        <v>298</v>
      </c>
      <c r="D5">
        <v>187</v>
      </c>
      <c r="E5">
        <v>223</v>
      </c>
      <c r="F5" s="3">
        <v>192</v>
      </c>
      <c r="G5">
        <v>651</v>
      </c>
      <c r="H5">
        <v>680</v>
      </c>
      <c r="I5">
        <v>227</v>
      </c>
    </row>
    <row r="6" spans="1:10" x14ac:dyDescent="0.2">
      <c r="A6">
        <v>2019</v>
      </c>
      <c r="B6">
        <v>173</v>
      </c>
      <c r="C6">
        <v>506</v>
      </c>
      <c r="D6">
        <v>346</v>
      </c>
      <c r="E6">
        <v>392</v>
      </c>
      <c r="F6" s="3">
        <v>346</v>
      </c>
      <c r="G6">
        <v>946</v>
      </c>
      <c r="H6">
        <v>987</v>
      </c>
      <c r="I6">
        <v>297</v>
      </c>
    </row>
    <row r="7" spans="1:10" x14ac:dyDescent="0.2">
      <c r="A7">
        <v>2020</v>
      </c>
      <c r="B7" s="18">
        <f>30+15+5</f>
        <v>50</v>
      </c>
      <c r="C7" s="18">
        <v>49</v>
      </c>
      <c r="D7" s="18">
        <v>222</v>
      </c>
      <c r="E7" s="18">
        <v>467</v>
      </c>
      <c r="F7" s="18"/>
      <c r="G7" s="18"/>
      <c r="H7" s="18"/>
      <c r="I7" s="18"/>
      <c r="J7" s="18">
        <v>2342</v>
      </c>
    </row>
    <row r="8" spans="1:10" x14ac:dyDescent="0.2">
      <c r="A8">
        <v>2021</v>
      </c>
      <c r="B8" s="18">
        <f>1+1+0</f>
        <v>2</v>
      </c>
      <c r="C8" s="18">
        <v>3</v>
      </c>
      <c r="D8" s="18">
        <v>2</v>
      </c>
      <c r="E8" s="18">
        <v>3</v>
      </c>
      <c r="F8" s="18"/>
      <c r="G8" s="18"/>
      <c r="H8" s="18"/>
      <c r="I8" s="18"/>
      <c r="J8" s="18">
        <v>39</v>
      </c>
    </row>
    <row r="9" spans="1:10" x14ac:dyDescent="0.2">
      <c r="A9">
        <v>2022</v>
      </c>
      <c r="B9" s="18">
        <f>2+3+0</f>
        <v>5</v>
      </c>
      <c r="C9" s="18">
        <v>11</v>
      </c>
      <c r="D9" s="18">
        <v>3</v>
      </c>
      <c r="E9" s="18">
        <v>3</v>
      </c>
      <c r="F9" s="18"/>
      <c r="G9" s="18"/>
      <c r="H9" s="18"/>
      <c r="I9" s="18"/>
      <c r="J9" s="18">
        <v>47</v>
      </c>
    </row>
    <row r="10" spans="1:10" x14ac:dyDescent="0.2">
      <c r="A10">
        <v>2023</v>
      </c>
      <c r="B10" s="18">
        <f>48+23+25</f>
        <v>96</v>
      </c>
      <c r="C10" s="18">
        <v>53</v>
      </c>
      <c r="D10" s="18">
        <v>79</v>
      </c>
      <c r="E10" s="18">
        <v>177</v>
      </c>
      <c r="F10" s="18"/>
      <c r="G10" s="18"/>
      <c r="H10" s="18"/>
      <c r="I10" s="18"/>
      <c r="J10" s="18">
        <v>453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AF4F-F540-404D-8EBE-0EF1E094777F}">
  <dimension ref="A1:M10"/>
  <sheetViews>
    <sheetView workbookViewId="0"/>
  </sheetViews>
  <sheetFormatPr defaultRowHeight="14.25" x14ac:dyDescent="0.2"/>
  <cols>
    <col min="1" max="1" width="16.75" customWidth="1"/>
    <col min="12" max="12" width="9.25" bestFit="1" customWidth="1"/>
  </cols>
  <sheetData>
    <row r="1" spans="1:13" x14ac:dyDescent="0.2">
      <c r="A1" s="10" t="s">
        <v>88</v>
      </c>
      <c r="B1" s="11" t="s">
        <v>54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I1" s="10" t="s">
        <v>68</v>
      </c>
      <c r="J1" s="5" t="s">
        <v>55</v>
      </c>
      <c r="K1" s="5" t="s">
        <v>56</v>
      </c>
      <c r="L1" s="5" t="s">
        <v>57</v>
      </c>
      <c r="M1" s="5" t="s">
        <v>58</v>
      </c>
    </row>
    <row r="2" spans="1:13" x14ac:dyDescent="0.2">
      <c r="A2" s="6">
        <v>2023</v>
      </c>
      <c r="B2" s="6">
        <v>729</v>
      </c>
      <c r="C2" s="7"/>
      <c r="D2" s="7"/>
      <c r="E2" s="7"/>
      <c r="F2" s="7"/>
      <c r="G2" s="7"/>
      <c r="H2" s="7"/>
      <c r="I2" s="10">
        <v>2</v>
      </c>
      <c r="J2">
        <v>1762</v>
      </c>
      <c r="K2">
        <v>636</v>
      </c>
      <c r="L2">
        <v>1014</v>
      </c>
      <c r="M2">
        <v>1468</v>
      </c>
    </row>
    <row r="3" spans="1:13" x14ac:dyDescent="0.2">
      <c r="A3" s="6">
        <v>2022</v>
      </c>
      <c r="B3" s="6">
        <f>130+139</f>
        <v>269</v>
      </c>
      <c r="C3" s="7"/>
      <c r="D3" s="7"/>
      <c r="E3" s="7"/>
      <c r="F3" s="7"/>
      <c r="G3" s="7"/>
      <c r="H3" s="7"/>
      <c r="I3" s="10">
        <v>1</v>
      </c>
      <c r="J3">
        <v>622</v>
      </c>
      <c r="K3">
        <v>176</v>
      </c>
      <c r="L3">
        <v>231</v>
      </c>
      <c r="M3">
        <v>1089</v>
      </c>
    </row>
    <row r="4" spans="1:13" x14ac:dyDescent="0.2">
      <c r="A4" s="6">
        <v>2021</v>
      </c>
      <c r="B4" s="6">
        <v>177</v>
      </c>
      <c r="C4" s="11">
        <v>378</v>
      </c>
      <c r="D4" s="11">
        <v>232</v>
      </c>
      <c r="E4" s="11">
        <v>179</v>
      </c>
      <c r="F4" s="11">
        <v>262</v>
      </c>
      <c r="G4" s="11">
        <v>603</v>
      </c>
      <c r="H4" s="11">
        <v>283</v>
      </c>
      <c r="I4" s="10">
        <v>2</v>
      </c>
    </row>
    <row r="5" spans="1:13" x14ac:dyDescent="0.2">
      <c r="A5" s="6">
        <v>2020</v>
      </c>
      <c r="B5" s="8">
        <v>698</v>
      </c>
      <c r="C5" s="9">
        <v>983</v>
      </c>
      <c r="D5" s="9">
        <v>1828</v>
      </c>
      <c r="E5" s="6">
        <v>1078</v>
      </c>
      <c r="F5" s="6">
        <v>366</v>
      </c>
      <c r="G5" s="6">
        <v>774</v>
      </c>
      <c r="H5" s="6">
        <v>388</v>
      </c>
      <c r="I5" s="6">
        <v>9</v>
      </c>
    </row>
    <row r="6" spans="1:13" x14ac:dyDescent="0.2">
      <c r="A6" s="6">
        <v>2019</v>
      </c>
      <c r="B6" s="9">
        <v>2183</v>
      </c>
      <c r="C6" s="9">
        <v>2876</v>
      </c>
      <c r="D6" s="9">
        <v>5874</v>
      </c>
      <c r="E6" s="9">
        <v>3717</v>
      </c>
      <c r="F6" s="9">
        <v>1053</v>
      </c>
      <c r="G6" s="9">
        <v>2030</v>
      </c>
      <c r="H6" s="9">
        <v>864</v>
      </c>
      <c r="I6" s="9">
        <v>20</v>
      </c>
    </row>
    <row r="7" spans="1:13" x14ac:dyDescent="0.2">
      <c r="A7" s="6">
        <v>2018</v>
      </c>
      <c r="B7" s="9">
        <v>1995</v>
      </c>
      <c r="C7" s="9">
        <v>2431</v>
      </c>
      <c r="D7" s="9">
        <v>4742</v>
      </c>
      <c r="E7" s="9">
        <v>3212</v>
      </c>
      <c r="F7" s="9">
        <v>925</v>
      </c>
      <c r="G7" s="9">
        <v>1629</v>
      </c>
      <c r="H7" s="9">
        <v>652</v>
      </c>
      <c r="I7" s="9">
        <v>23</v>
      </c>
    </row>
    <row r="8" spans="1:13" x14ac:dyDescent="0.2">
      <c r="A8" s="6">
        <v>2017</v>
      </c>
      <c r="B8" s="9">
        <v>2237</v>
      </c>
      <c r="C8" s="9">
        <v>2779</v>
      </c>
      <c r="D8" s="9">
        <v>6015</v>
      </c>
      <c r="E8" s="9">
        <v>4204</v>
      </c>
      <c r="F8" s="9">
        <v>1035</v>
      </c>
      <c r="G8" s="9">
        <v>1924</v>
      </c>
      <c r="H8" s="9">
        <v>739</v>
      </c>
      <c r="I8" s="9">
        <v>42</v>
      </c>
    </row>
    <row r="9" spans="1:13" x14ac:dyDescent="0.2">
      <c r="A9" s="6">
        <v>2016</v>
      </c>
      <c r="B9" s="9">
        <v>2020</v>
      </c>
      <c r="C9" s="9">
        <v>2435</v>
      </c>
      <c r="D9" s="9">
        <v>5833</v>
      </c>
      <c r="E9" s="9">
        <v>3998</v>
      </c>
      <c r="F9" s="9">
        <v>1094</v>
      </c>
      <c r="G9" s="9">
        <v>1905</v>
      </c>
      <c r="H9" s="9">
        <v>657</v>
      </c>
      <c r="I9" s="9">
        <v>30</v>
      </c>
    </row>
    <row r="10" spans="1:13" x14ac:dyDescent="0.2">
      <c r="A10" s="6">
        <v>2015</v>
      </c>
      <c r="B10" s="9">
        <v>2672</v>
      </c>
      <c r="C10" s="9">
        <v>2806</v>
      </c>
      <c r="D10" s="9">
        <v>6870</v>
      </c>
      <c r="E10" s="9">
        <v>4193</v>
      </c>
      <c r="F10" s="9">
        <v>1293</v>
      </c>
      <c r="G10" s="9">
        <v>2154</v>
      </c>
      <c r="H10" s="9">
        <v>736</v>
      </c>
      <c r="I10" s="9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6641-471C-48E4-AB1A-90459E3398B2}">
  <dimension ref="A1:L11"/>
  <sheetViews>
    <sheetView workbookViewId="0"/>
  </sheetViews>
  <sheetFormatPr defaultRowHeight="14.25" x14ac:dyDescent="0.2"/>
  <cols>
    <col min="1" max="1" width="11.75" customWidth="1"/>
  </cols>
  <sheetData>
    <row r="1" spans="1:12" x14ac:dyDescent="0.2">
      <c r="A1" s="10" t="s">
        <v>88</v>
      </c>
      <c r="B1" s="11" t="s">
        <v>54</v>
      </c>
      <c r="C1" s="7" t="s">
        <v>21</v>
      </c>
      <c r="D1" s="13" t="s">
        <v>59</v>
      </c>
      <c r="E1" s="13" t="s">
        <v>19</v>
      </c>
      <c r="F1" s="1" t="s">
        <v>3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65</v>
      </c>
    </row>
    <row r="2" spans="1:12" x14ac:dyDescent="0.2">
      <c r="A2">
        <v>2023</v>
      </c>
      <c r="B2" s="6">
        <v>31</v>
      </c>
      <c r="C2" s="6">
        <v>18</v>
      </c>
      <c r="D2" s="6">
        <v>12</v>
      </c>
      <c r="E2" s="6">
        <v>16</v>
      </c>
      <c r="F2" s="6">
        <v>5</v>
      </c>
      <c r="G2" s="6">
        <v>12</v>
      </c>
      <c r="H2" s="6">
        <v>14</v>
      </c>
      <c r="I2" s="6">
        <v>14</v>
      </c>
      <c r="J2" s="6">
        <v>8</v>
      </c>
      <c r="K2" s="6">
        <v>7</v>
      </c>
      <c r="L2" s="6">
        <v>4</v>
      </c>
    </row>
    <row r="3" spans="1:12" x14ac:dyDescent="0.2">
      <c r="A3">
        <v>2022</v>
      </c>
      <c r="B3" s="6">
        <v>1</v>
      </c>
      <c r="C3" s="6">
        <v>1</v>
      </c>
      <c r="D3" s="6">
        <v>1</v>
      </c>
      <c r="E3" s="6">
        <v>2</v>
      </c>
      <c r="F3" s="6">
        <v>2</v>
      </c>
      <c r="G3" s="6">
        <v>1</v>
      </c>
      <c r="H3" s="6">
        <v>3</v>
      </c>
      <c r="I3" s="6">
        <v>0</v>
      </c>
      <c r="J3" s="6">
        <v>2</v>
      </c>
      <c r="K3" s="6">
        <v>1</v>
      </c>
      <c r="L3" s="6">
        <v>4</v>
      </c>
    </row>
    <row r="4" spans="1:12" x14ac:dyDescent="0.2">
      <c r="A4">
        <v>2021</v>
      </c>
      <c r="B4" s="6">
        <v>1</v>
      </c>
      <c r="C4" s="6">
        <v>7</v>
      </c>
      <c r="D4" s="6">
        <v>2</v>
      </c>
      <c r="E4" s="6">
        <v>2</v>
      </c>
      <c r="F4" s="6"/>
      <c r="G4" s="6">
        <v>5</v>
      </c>
      <c r="H4" s="6">
        <v>5</v>
      </c>
      <c r="I4" s="6">
        <v>6</v>
      </c>
      <c r="J4" s="6">
        <v>6</v>
      </c>
      <c r="K4" s="6">
        <v>2</v>
      </c>
      <c r="L4" s="6">
        <v>7</v>
      </c>
    </row>
    <row r="5" spans="1:12" x14ac:dyDescent="0.2">
      <c r="A5">
        <v>2020</v>
      </c>
      <c r="B5" s="6">
        <v>16</v>
      </c>
      <c r="C5" s="6">
        <v>29</v>
      </c>
      <c r="D5" s="6">
        <v>15</v>
      </c>
      <c r="E5" s="6">
        <v>16</v>
      </c>
      <c r="F5" s="6">
        <v>5</v>
      </c>
      <c r="G5" s="6">
        <v>19</v>
      </c>
      <c r="H5" s="6">
        <v>16</v>
      </c>
      <c r="I5" s="6">
        <v>17</v>
      </c>
      <c r="J5" s="6">
        <v>24</v>
      </c>
      <c r="K5" s="6">
        <v>9</v>
      </c>
      <c r="L5" s="6">
        <v>5</v>
      </c>
    </row>
    <row r="6" spans="1:12" x14ac:dyDescent="0.2">
      <c r="A6">
        <v>2019</v>
      </c>
      <c r="B6" s="6">
        <v>88</v>
      </c>
      <c r="C6" s="6">
        <v>168</v>
      </c>
      <c r="D6" s="6">
        <v>115</v>
      </c>
      <c r="E6" s="6">
        <v>98</v>
      </c>
      <c r="F6" s="6">
        <v>70</v>
      </c>
      <c r="G6" s="6">
        <v>94</v>
      </c>
      <c r="H6" s="6">
        <v>120</v>
      </c>
      <c r="I6" s="6">
        <v>154</v>
      </c>
      <c r="J6" s="6">
        <v>120</v>
      </c>
      <c r="K6" s="6">
        <v>106</v>
      </c>
      <c r="L6" s="6">
        <v>73</v>
      </c>
    </row>
    <row r="7" spans="1:12" x14ac:dyDescent="0.2">
      <c r="A7">
        <v>2018</v>
      </c>
      <c r="B7" s="6">
        <v>184</v>
      </c>
      <c r="C7" s="6">
        <v>370</v>
      </c>
      <c r="D7" s="6">
        <v>407</v>
      </c>
      <c r="E7" s="6">
        <v>306</v>
      </c>
      <c r="F7" s="6">
        <v>192</v>
      </c>
      <c r="G7" s="6">
        <v>254</v>
      </c>
      <c r="H7" s="6">
        <v>296</v>
      </c>
      <c r="I7" s="6">
        <v>372</v>
      </c>
      <c r="J7" s="6">
        <v>274</v>
      </c>
      <c r="K7" s="6">
        <v>163</v>
      </c>
      <c r="L7" s="6">
        <v>134</v>
      </c>
    </row>
    <row r="8" spans="1:12" x14ac:dyDescent="0.2">
      <c r="A8">
        <v>2017</v>
      </c>
      <c r="B8" s="6">
        <v>129</v>
      </c>
      <c r="C8" s="6">
        <v>222</v>
      </c>
      <c r="D8" s="6">
        <v>295</v>
      </c>
      <c r="E8" s="6">
        <v>269</v>
      </c>
      <c r="F8" s="6">
        <v>202</v>
      </c>
      <c r="G8" s="6">
        <v>151</v>
      </c>
      <c r="H8" s="6">
        <v>199</v>
      </c>
      <c r="I8" s="6">
        <v>269</v>
      </c>
      <c r="J8" s="6">
        <v>198</v>
      </c>
      <c r="K8" s="6">
        <v>120</v>
      </c>
      <c r="L8" s="6">
        <v>89</v>
      </c>
    </row>
    <row r="9" spans="1:12" x14ac:dyDescent="0.2">
      <c r="A9">
        <v>2016</v>
      </c>
      <c r="B9" s="6">
        <v>68</v>
      </c>
      <c r="C9" s="6">
        <v>109</v>
      </c>
      <c r="D9" s="6">
        <v>120</v>
      </c>
      <c r="E9" s="6">
        <v>98</v>
      </c>
      <c r="F9" s="6">
        <v>91</v>
      </c>
      <c r="G9" s="6">
        <v>107</v>
      </c>
      <c r="H9" s="6">
        <v>125</v>
      </c>
      <c r="I9" s="6">
        <v>157</v>
      </c>
      <c r="J9" s="6">
        <v>113</v>
      </c>
      <c r="K9" s="6">
        <v>62</v>
      </c>
      <c r="L9" s="6">
        <v>46</v>
      </c>
    </row>
    <row r="10" spans="1:12" x14ac:dyDescent="0.2">
      <c r="A10">
        <v>2015</v>
      </c>
      <c r="B10" s="6">
        <v>90</v>
      </c>
      <c r="C10" s="6">
        <v>136</v>
      </c>
      <c r="D10" s="6">
        <v>144</v>
      </c>
      <c r="E10" s="6">
        <v>123</v>
      </c>
      <c r="F10" s="6">
        <v>57</v>
      </c>
      <c r="G10" s="6">
        <v>95</v>
      </c>
      <c r="H10" s="6">
        <v>106</v>
      </c>
      <c r="I10" s="6">
        <v>156</v>
      </c>
      <c r="J10" s="6">
        <v>141</v>
      </c>
      <c r="K10" s="6">
        <v>73</v>
      </c>
      <c r="L10" s="6">
        <v>47</v>
      </c>
    </row>
    <row r="11" spans="1:12" x14ac:dyDescent="0.2">
      <c r="L11" s="6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F5ED-A6BB-4026-BA10-F0FD0D737D80}">
  <dimension ref="A1:I7"/>
  <sheetViews>
    <sheetView workbookViewId="0"/>
  </sheetViews>
  <sheetFormatPr defaultRowHeight="14.25" x14ac:dyDescent="0.2"/>
  <sheetData>
    <row r="1" spans="1:9" x14ac:dyDescent="0.2">
      <c r="A1" s="10" t="s">
        <v>88</v>
      </c>
      <c r="B1" t="s">
        <v>0</v>
      </c>
      <c r="C1" s="5" t="s">
        <v>86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</row>
    <row r="2" spans="1:9" x14ac:dyDescent="0.2">
      <c r="A2">
        <v>2015</v>
      </c>
      <c r="B2">
        <v>47</v>
      </c>
      <c r="C2">
        <v>0</v>
      </c>
      <c r="D2">
        <v>7</v>
      </c>
      <c r="E2">
        <v>0</v>
      </c>
      <c r="F2">
        <v>0</v>
      </c>
      <c r="G2">
        <v>1</v>
      </c>
      <c r="H2">
        <v>1</v>
      </c>
      <c r="I2">
        <v>0</v>
      </c>
    </row>
    <row r="3" spans="1:9" x14ac:dyDescent="0.2">
      <c r="A3">
        <v>2016</v>
      </c>
      <c r="B3">
        <v>44</v>
      </c>
      <c r="C3">
        <v>7</v>
      </c>
      <c r="D3">
        <v>21</v>
      </c>
      <c r="E3">
        <v>1</v>
      </c>
      <c r="F3">
        <v>0</v>
      </c>
      <c r="G3">
        <v>2</v>
      </c>
      <c r="H3">
        <v>2</v>
      </c>
      <c r="I3">
        <v>3</v>
      </c>
    </row>
    <row r="4" spans="1:9" x14ac:dyDescent="0.2">
      <c r="A4">
        <v>2017</v>
      </c>
      <c r="B4">
        <v>41</v>
      </c>
      <c r="C4">
        <v>1</v>
      </c>
      <c r="D4">
        <v>16</v>
      </c>
      <c r="E4">
        <v>0</v>
      </c>
      <c r="F4">
        <v>2</v>
      </c>
      <c r="G4">
        <v>4</v>
      </c>
      <c r="H4">
        <v>4</v>
      </c>
      <c r="I4">
        <v>8</v>
      </c>
    </row>
    <row r="5" spans="1:9" x14ac:dyDescent="0.2">
      <c r="A5">
        <v>2018</v>
      </c>
      <c r="B5">
        <v>54</v>
      </c>
      <c r="C5">
        <v>4</v>
      </c>
      <c r="D5">
        <v>16</v>
      </c>
      <c r="E5">
        <v>0</v>
      </c>
      <c r="F5">
        <v>6</v>
      </c>
      <c r="G5">
        <v>2</v>
      </c>
      <c r="H5">
        <v>6</v>
      </c>
      <c r="I5">
        <v>17</v>
      </c>
    </row>
    <row r="6" spans="1:9" x14ac:dyDescent="0.2">
      <c r="A6">
        <v>2019</v>
      </c>
      <c r="B6">
        <v>26</v>
      </c>
      <c r="C6">
        <v>10</v>
      </c>
      <c r="D6">
        <v>0</v>
      </c>
      <c r="E6">
        <v>1</v>
      </c>
      <c r="F6">
        <v>1</v>
      </c>
      <c r="G6">
        <v>0</v>
      </c>
      <c r="H6">
        <v>10</v>
      </c>
      <c r="I6">
        <v>11</v>
      </c>
    </row>
    <row r="7" spans="1:9" x14ac:dyDescent="0.2">
      <c r="A7">
        <v>2020</v>
      </c>
      <c r="B7">
        <v>2</v>
      </c>
      <c r="C7">
        <v>0</v>
      </c>
      <c r="D7">
        <v>0</v>
      </c>
      <c r="E7">
        <v>0</v>
      </c>
      <c r="F7">
        <v>2</v>
      </c>
      <c r="G7">
        <v>0</v>
      </c>
      <c r="H7">
        <v>3</v>
      </c>
      <c r="I7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3E54-D5CF-4061-865D-7F1B10E137A1}">
  <dimension ref="A1:Q6"/>
  <sheetViews>
    <sheetView workbookViewId="0"/>
  </sheetViews>
  <sheetFormatPr defaultRowHeight="14.25" x14ac:dyDescent="0.2"/>
  <sheetData>
    <row r="1" spans="1:17" x14ac:dyDescent="0.2">
      <c r="A1" s="10" t="s">
        <v>88</v>
      </c>
      <c r="B1" s="4" t="s">
        <v>53</v>
      </c>
      <c r="C1" s="5" t="s">
        <v>69</v>
      </c>
      <c r="D1" s="5" t="s">
        <v>70</v>
      </c>
      <c r="E1" s="5" t="s">
        <v>19</v>
      </c>
      <c r="F1" s="5" t="s">
        <v>39</v>
      </c>
      <c r="G1" s="5" t="s">
        <v>40</v>
      </c>
      <c r="H1" s="5" t="s">
        <v>41</v>
      </c>
      <c r="I1" s="5" t="s">
        <v>42</v>
      </c>
      <c r="J1" s="5" t="s">
        <v>43</v>
      </c>
      <c r="K1" s="5" t="s">
        <v>44</v>
      </c>
      <c r="L1" s="5" t="s">
        <v>45</v>
      </c>
      <c r="M1" s="5" t="s">
        <v>46</v>
      </c>
      <c r="N1" s="5" t="s">
        <v>47</v>
      </c>
      <c r="O1" s="5" t="s">
        <v>48</v>
      </c>
      <c r="P1" s="5" t="s">
        <v>49</v>
      </c>
      <c r="Q1" s="5" t="s">
        <v>65</v>
      </c>
    </row>
    <row r="2" spans="1:17" x14ac:dyDescent="0.2">
      <c r="A2" s="19">
        <v>2022</v>
      </c>
      <c r="B2">
        <v>28</v>
      </c>
      <c r="C2">
        <v>103</v>
      </c>
      <c r="D2">
        <v>86</v>
      </c>
      <c r="E2">
        <v>44</v>
      </c>
      <c r="F2">
        <v>18</v>
      </c>
      <c r="G2">
        <v>17</v>
      </c>
      <c r="H2">
        <v>30</v>
      </c>
      <c r="I2">
        <v>23</v>
      </c>
      <c r="J2">
        <v>22</v>
      </c>
      <c r="K2">
        <v>25</v>
      </c>
      <c r="L2">
        <v>21</v>
      </c>
      <c r="M2">
        <v>12</v>
      </c>
      <c r="N2">
        <v>6</v>
      </c>
      <c r="O2">
        <v>14</v>
      </c>
      <c r="P2">
        <v>6</v>
      </c>
      <c r="Q2">
        <v>36</v>
      </c>
    </row>
    <row r="3" spans="1:17" x14ac:dyDescent="0.2">
      <c r="A3" s="19">
        <v>2021</v>
      </c>
      <c r="B3">
        <v>30</v>
      </c>
      <c r="C3">
        <v>175</v>
      </c>
      <c r="D3">
        <v>113</v>
      </c>
      <c r="E3">
        <v>56</v>
      </c>
      <c r="F3">
        <v>31</v>
      </c>
      <c r="G3">
        <v>40</v>
      </c>
      <c r="H3">
        <v>47</v>
      </c>
      <c r="I3">
        <v>45</v>
      </c>
      <c r="J3">
        <v>34</v>
      </c>
      <c r="K3">
        <v>40</v>
      </c>
      <c r="L3">
        <v>20</v>
      </c>
      <c r="M3">
        <v>18</v>
      </c>
      <c r="N3">
        <v>17</v>
      </c>
      <c r="O3">
        <v>12</v>
      </c>
      <c r="P3">
        <v>5</v>
      </c>
      <c r="Q3">
        <v>24</v>
      </c>
    </row>
    <row r="4" spans="1:17" x14ac:dyDescent="0.2">
      <c r="A4" s="19">
        <v>2020</v>
      </c>
      <c r="B4">
        <v>162</v>
      </c>
      <c r="C4">
        <v>189</v>
      </c>
      <c r="D4">
        <v>803</v>
      </c>
      <c r="E4">
        <v>606</v>
      </c>
      <c r="F4">
        <v>113</v>
      </c>
      <c r="G4">
        <v>69</v>
      </c>
      <c r="H4">
        <v>82</v>
      </c>
      <c r="I4">
        <v>114</v>
      </c>
      <c r="J4">
        <v>119</v>
      </c>
      <c r="K4">
        <v>154</v>
      </c>
      <c r="L4">
        <v>132</v>
      </c>
      <c r="M4">
        <v>72</v>
      </c>
      <c r="N4">
        <v>51</v>
      </c>
      <c r="O4">
        <v>39</v>
      </c>
      <c r="P4">
        <v>36</v>
      </c>
      <c r="Q4">
        <v>78</v>
      </c>
    </row>
    <row r="5" spans="1:17" x14ac:dyDescent="0.2">
      <c r="A5" s="19">
        <v>2019</v>
      </c>
      <c r="B5">
        <v>878</v>
      </c>
      <c r="C5">
        <v>815</v>
      </c>
      <c r="D5">
        <v>5856</v>
      </c>
      <c r="E5">
        <v>4489</v>
      </c>
      <c r="F5">
        <v>664</v>
      </c>
      <c r="G5">
        <v>282</v>
      </c>
      <c r="H5">
        <v>366</v>
      </c>
      <c r="I5">
        <v>373</v>
      </c>
      <c r="J5">
        <v>526</v>
      </c>
      <c r="K5">
        <v>695</v>
      </c>
      <c r="L5">
        <v>572</v>
      </c>
      <c r="M5">
        <v>317</v>
      </c>
      <c r="N5">
        <v>225</v>
      </c>
      <c r="O5">
        <v>201</v>
      </c>
      <c r="P5">
        <v>205</v>
      </c>
      <c r="Q5">
        <v>381</v>
      </c>
    </row>
    <row r="6" spans="1:17" x14ac:dyDescent="0.2">
      <c r="A6" s="19">
        <v>2018</v>
      </c>
      <c r="B6">
        <v>619</v>
      </c>
      <c r="C6">
        <v>614</v>
      </c>
      <c r="D6">
        <v>4445</v>
      </c>
      <c r="E6">
        <v>3036</v>
      </c>
      <c r="F6">
        <v>413</v>
      </c>
      <c r="G6">
        <v>216</v>
      </c>
      <c r="H6">
        <v>214</v>
      </c>
      <c r="I6">
        <v>283</v>
      </c>
      <c r="J6">
        <v>441</v>
      </c>
      <c r="K6">
        <v>503</v>
      </c>
      <c r="L6">
        <v>390</v>
      </c>
      <c r="M6">
        <v>215</v>
      </c>
      <c r="N6">
        <v>176</v>
      </c>
      <c r="O6">
        <v>137</v>
      </c>
      <c r="P6">
        <v>145</v>
      </c>
      <c r="Q6">
        <v>268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80FD-EF98-40EB-9484-811A5E7BC980}">
  <dimension ref="A1:L10"/>
  <sheetViews>
    <sheetView tabSelected="1" workbookViewId="0"/>
  </sheetViews>
  <sheetFormatPr defaultRowHeight="14.25" x14ac:dyDescent="0.2"/>
  <sheetData>
    <row r="1" spans="1:12" x14ac:dyDescent="0.2">
      <c r="A1" s="10" t="s">
        <v>88</v>
      </c>
      <c r="B1" s="19" t="s">
        <v>87</v>
      </c>
      <c r="C1" s="19" t="s">
        <v>1</v>
      </c>
      <c r="D1" s="19" t="s">
        <v>2</v>
      </c>
      <c r="E1" s="19" t="s">
        <v>3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</row>
    <row r="2" spans="1:12" x14ac:dyDescent="0.2">
      <c r="A2" s="19">
        <v>2023</v>
      </c>
      <c r="B2" s="20">
        <v>25.116</v>
      </c>
      <c r="C2" s="20">
        <v>8.9700000000000006</v>
      </c>
      <c r="D2" s="20">
        <v>18.077999999999999</v>
      </c>
      <c r="E2" s="20">
        <v>12.005999999999998</v>
      </c>
      <c r="F2" s="20">
        <v>11.040000000000001</v>
      </c>
      <c r="G2" s="20">
        <v>8.9700000000000006</v>
      </c>
      <c r="H2" s="20">
        <v>16.007999999999999</v>
      </c>
      <c r="I2" s="20">
        <v>20.009999999999998</v>
      </c>
      <c r="J2" s="20">
        <v>8.0039999999999996</v>
      </c>
      <c r="K2" s="20">
        <v>4.968</v>
      </c>
      <c r="L2" s="20">
        <v>4.0019999999999998</v>
      </c>
    </row>
    <row r="3" spans="1:12" x14ac:dyDescent="0.2">
      <c r="A3" s="19">
        <v>2022</v>
      </c>
      <c r="B3" s="20">
        <v>1.8359999999999999</v>
      </c>
      <c r="C3" s="20">
        <v>0</v>
      </c>
      <c r="D3" s="20">
        <v>0.91199999999999992</v>
      </c>
      <c r="E3" s="20">
        <v>1.8359999999999999</v>
      </c>
      <c r="F3" s="20">
        <v>0.91199999999999992</v>
      </c>
      <c r="G3" s="20">
        <v>1.8359999999999999</v>
      </c>
      <c r="H3" s="20">
        <v>0.91199999999999992</v>
      </c>
      <c r="I3" s="20">
        <v>1.8359999999999999</v>
      </c>
      <c r="J3" s="20">
        <v>0.91199999999999992</v>
      </c>
      <c r="K3" s="20">
        <v>0</v>
      </c>
      <c r="L3" s="20">
        <v>0.91199999999999992</v>
      </c>
    </row>
    <row r="4" spans="1:12" x14ac:dyDescent="0.2">
      <c r="A4" s="19">
        <v>2021</v>
      </c>
      <c r="B4" s="20">
        <v>1.9909999999999999</v>
      </c>
      <c r="C4" s="20">
        <v>0.99</v>
      </c>
      <c r="D4" s="20">
        <v>0</v>
      </c>
      <c r="E4" s="20">
        <v>0.99</v>
      </c>
      <c r="F4" s="20">
        <v>0.99</v>
      </c>
      <c r="G4" s="20">
        <v>0</v>
      </c>
      <c r="H4" s="20">
        <v>2.992</v>
      </c>
      <c r="I4" s="20">
        <v>0.99</v>
      </c>
      <c r="J4" s="20">
        <v>0</v>
      </c>
      <c r="K4" s="20">
        <v>0.99</v>
      </c>
      <c r="L4" s="20">
        <v>0.99</v>
      </c>
    </row>
    <row r="5" spans="1:12" x14ac:dyDescent="0.2">
      <c r="A5" s="19">
        <v>2020</v>
      </c>
      <c r="B5" s="20">
        <v>43.847000000000001</v>
      </c>
      <c r="C5" s="20">
        <v>23.940999999999999</v>
      </c>
      <c r="D5" s="20">
        <v>33.893999999999998</v>
      </c>
      <c r="E5" s="20">
        <v>28.782999999999998</v>
      </c>
      <c r="F5" s="20">
        <v>19.905999999999999</v>
      </c>
      <c r="G5" s="20">
        <v>28.782999999999998</v>
      </c>
      <c r="H5" s="20">
        <v>43.847000000000001</v>
      </c>
      <c r="I5" s="20">
        <v>18.830000000000002</v>
      </c>
      <c r="J5" s="20">
        <v>9.9529999999999994</v>
      </c>
      <c r="K5" s="20">
        <v>7.8010000000000002</v>
      </c>
      <c r="L5" s="20">
        <v>7.8010000000000002</v>
      </c>
    </row>
    <row r="6" spans="1:12" x14ac:dyDescent="0.2">
      <c r="A6" s="19">
        <v>2019</v>
      </c>
      <c r="B6" s="20">
        <v>105.57000000000001</v>
      </c>
      <c r="C6" s="20">
        <v>38.318000000000005</v>
      </c>
      <c r="D6" s="20">
        <v>84.456000000000003</v>
      </c>
      <c r="E6" s="20">
        <v>68.816000000000003</v>
      </c>
      <c r="F6" s="20">
        <v>107.91600000000001</v>
      </c>
      <c r="G6" s="20">
        <v>81.328000000000003</v>
      </c>
      <c r="H6" s="20">
        <v>135.286</v>
      </c>
      <c r="I6" s="20">
        <v>79.763999999999996</v>
      </c>
      <c r="J6" s="20">
        <v>34.408000000000001</v>
      </c>
      <c r="K6" s="20">
        <v>32.844000000000001</v>
      </c>
      <c r="L6" s="20">
        <v>8.6020000000000003</v>
      </c>
    </row>
    <row r="7" spans="1:12" x14ac:dyDescent="0.2">
      <c r="A7" s="19">
        <v>2018</v>
      </c>
      <c r="B7" s="20">
        <v>127.84699999999999</v>
      </c>
      <c r="C7" s="20">
        <v>56.902999999999999</v>
      </c>
      <c r="D7" s="20">
        <v>91.635999999999996</v>
      </c>
      <c r="E7" s="20">
        <v>39.905999999999999</v>
      </c>
      <c r="F7" s="20">
        <v>81.290000000000006</v>
      </c>
      <c r="G7" s="20">
        <v>88.679999999999993</v>
      </c>
      <c r="H7" s="20">
        <v>119.718</v>
      </c>
      <c r="I7" s="20">
        <v>55.424999999999997</v>
      </c>
      <c r="J7" s="20">
        <v>29.560000000000002</v>
      </c>
      <c r="K7" s="20">
        <v>29.560000000000002</v>
      </c>
      <c r="L7" s="20">
        <v>14.780000000000001</v>
      </c>
    </row>
    <row r="8" spans="1:12" x14ac:dyDescent="0.2">
      <c r="A8" s="19">
        <v>2017</v>
      </c>
      <c r="B8" s="20">
        <v>132.82500000000002</v>
      </c>
      <c r="C8" s="20">
        <v>46.690000000000005</v>
      </c>
      <c r="D8" s="20">
        <v>109.48</v>
      </c>
      <c r="E8" s="20">
        <v>57.959999999999994</v>
      </c>
      <c r="F8" s="20">
        <v>82.914999999999992</v>
      </c>
      <c r="G8" s="20">
        <v>90.965000000000003</v>
      </c>
      <c r="H8" s="20">
        <v>124.77500000000001</v>
      </c>
      <c r="I8" s="20">
        <v>64.400000000000006</v>
      </c>
      <c r="J8" s="20">
        <v>38.64</v>
      </c>
      <c r="K8" s="20">
        <v>38.64</v>
      </c>
      <c r="L8" s="20">
        <v>14.489999999999998</v>
      </c>
    </row>
    <row r="9" spans="1:12" x14ac:dyDescent="0.2">
      <c r="A9" s="19">
        <v>2016</v>
      </c>
      <c r="B9" s="20">
        <v>126.973</v>
      </c>
      <c r="C9" s="20">
        <v>46.851000000000006</v>
      </c>
      <c r="D9" s="20">
        <v>72.652999999999992</v>
      </c>
      <c r="E9" s="20">
        <v>61.789000000000001</v>
      </c>
      <c r="F9" s="20">
        <v>84.875</v>
      </c>
      <c r="G9" s="20">
        <v>79.442999999999998</v>
      </c>
      <c r="H9" s="20">
        <v>91.665000000000006</v>
      </c>
      <c r="I9" s="20">
        <v>41.418999999999997</v>
      </c>
      <c r="J9" s="20">
        <v>33.950000000000003</v>
      </c>
      <c r="K9" s="20">
        <v>29.875999999999998</v>
      </c>
      <c r="L9" s="20">
        <v>6.79</v>
      </c>
    </row>
    <row r="10" spans="1:12" x14ac:dyDescent="0.2">
      <c r="A10" s="19">
        <v>2015</v>
      </c>
      <c r="B10" s="20">
        <v>127.23299999999999</v>
      </c>
      <c r="C10" s="20">
        <v>37.386000000000003</v>
      </c>
      <c r="D10" s="20">
        <v>42.812999999999995</v>
      </c>
      <c r="E10" s="20">
        <v>61.505999999999993</v>
      </c>
      <c r="F10" s="20">
        <v>76.581000000000003</v>
      </c>
      <c r="G10" s="20">
        <v>74.772000000000006</v>
      </c>
      <c r="H10" s="20">
        <v>79.596000000000004</v>
      </c>
      <c r="I10" s="20">
        <v>37.386000000000003</v>
      </c>
      <c r="J10" s="20">
        <v>36.783000000000001</v>
      </c>
      <c r="K10" s="20">
        <v>18.693000000000001</v>
      </c>
      <c r="L10" s="20">
        <v>6.633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w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1 R A 5 q s A A A D 3 A A A A E g A A A E N v b m Z p Z y 9 Q Y W N r Y W d l L n h t b I S P v Q r C M B z E d 8 F 3 K N m b L 7 f y b z p 0 t S I I 4 h r a Y I N t I k 1 q i q / m 4 C P 5 C r Z o 1 c 3 x 7 n 5 w d 4 / b H b K h b a K L 6 p y 2 J k U M U x Q 5 L 0 0 l G 2 t U i o x F m V g u Y C v L k z y q a K S N S w Z X p a j 2 / p w Q E k L A Y Y V t d y S c U k Y O x X p X 1 q q V 6 A P r / 3 C s z V R b K i R g / 1 o j O G a c Y U 4 5 p k B m E w p t v s C Y 0 y n 9 M S H v G 9 9 3 S l z r O N 8 A m S W Q 9 w f x B A A A / / 8 D A F B L A w Q U A A I A C A A A A C E A / p L Y o o 0 B A A C m A g A A E w A A A E Z v c m 1 1 b G F z L 1 N l Y 3 R p b 2 4 x L m 2 M U U 1 L A z E Q v R f 8 D 2 G 9 t B A W R R G 0 7 E F 2 F b 1 I t a u X r p R 0 d 6 y B b F K S S b U U b 4 I H E T 1 4 E A U R / 4 H g R f 0 9 b f F f m F o / W Q / m M p n 3 Z t 6 8 S Q y k y J U k 9 U m c r Z Z K Z p 9 p y M i 0 t x J G Y d N Y 3 Q U u B J M p N D O G r F k D j d Y Y b k h 5 r u K R g A j A q R J x Z / h 8 4 d L Q d P 1 I p T Y H i e V V L s A P l U S X m L I X L i X b B r R J M h A i i d S B F I p l J v n P K D 8 1 X a 9 C G x E I n n M E H X j U o y R U w u b S B L M z l K z I V G V c t o P F u Q V K N q 1 C q G N P Q P B 9 9 T e U h N 0 K / X B 8 f j E 4 O x l d H w / v T l 7 v r 5 z 7 m L V c U U 2 r 3 H W s A c u c 2 7 J b j J L G B 7 g s R D 1 l g m k T o L Y / t G 4 e h 5 d P T m v 0 8 D K 4 P f 3 S i j W T Z k / p f O I 0 7 n X A K f 4 e T P t 9 z w 0 T u B + r D k / d W u j K C M I h H l H S 9 2 q q Y w U b / 1 C B i r h B z V v 2 T 3 J b c i y A M c / B g e s S F + b 9 s Z 1 3 d A v a T i F U G R Q a J t Q G y 4 t U y B D a S v f W Z Q a H R d F P u t C 3 w 4 T 9 r X Z U m S p x + e d T V t 8 A A A D / / w M A U E s B A i 0 A F A A G A A g A A A A h A C r d q k D S A A A A N w E A A B M A A A A A A A A A A A A A A A A A A A A A A F t D b 2 5 0 Z W 5 0 X 1 R 5 c G V z X S 5 4 b W x Q S w E C L Q A U A A I A C A A A A C E A M 1 R A 5 q s A A A D 3 A A A A E g A A A A A A A A A A A A A A A A A L A w A A Q 2 9 u Z m l n L 1 B h Y 2 t h Z 2 U u e G 1 s U E s B A i 0 A F A A C A A g A A A A h A P 6 S 2 K K N A Q A A p g I A A B M A A A A A A A A A A A A A A A A A 5 g M A A E Z v c m 1 1 b G F z L 1 N l Y 3 R p b 2 4 x L m 1 Q S w U G A A A A A A M A A w D C A A A A p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g Q A A A A A A A A d h A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Q 0 R D X 3 N 1 c n Z l a W x s Y W 5 j Z V 9 k Y X R h X 1 B l c n R 1 c 3 N p c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z F U M D k 6 M z Q 6 M j Q u M T I 3 M j E 1 N l o i L z 4 8 R W 5 0 c n k g V H l w Z T 0 i R m l s b E N v b H V t b l R 5 c G V z I i B W Y W x 1 Z T 0 i c 0 J n W U d C Z 0 1 H Q m d N R 0 J n P T 0 i L z 4 8 R W 5 0 c n k g V H l w Z T 0 i R m l s b E N v b H V t b k 5 h b W V z I i B W Y W x 1 Z T 0 i c 1 s m c X V v d D t I Z W F s d G h U b 3 B p Y y Z x d W 9 0 O y w m c X V v d D t Q b 3 B 1 b G F 0 a W 9 u J n F 1 b 3 Q 7 L C Z x d W 9 0 O 0 R p c 3 R y a W J 1 d G l v b i Z x d W 9 0 O y w m c X V v d D t V b m l 0 J n F 1 b 3 Q 7 L C Z x d W 9 0 O 1 R p b W U m c X V v d D s s J n F 1 b 3 Q 7 U m V n a W 9 u Q 2 9 k Z S Z x d W 9 0 O y w m c X V v d D t S Z W d p b 2 5 O Y W 1 l J n F 1 b 3 Q 7 L C Z x d W 9 0 O 0 N h d G V n b 3 J 5 S W 5 k Z X g m c X V v d D s s J n F 1 b 3 Q 7 Q 2 F 0 Z W d v c n k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N E Q 1 9 z d X J 2 Z W l s b G F u Y 2 V f Z G F 0 Y V 9 Q Z X J 0 d X N z a X M g K D M p L 0 F 1 d G 9 S Z W 1 v d m V k Q 2 9 s d W 1 u c z E u e 0 h l Y W x 0 a F R v c G l j L D B 9 J n F 1 b 3 Q 7 L C Z x d W 9 0 O 1 N l Y 3 R p b 2 4 x L 0 V D R E N f c 3 V y d m V p b G x h b m N l X 2 R h d G F f U G V y d H V z c 2 l z I C g z K S 9 B d X R v U m V t b 3 Z l Z E N v b H V t b n M x L n t Q b 3 B 1 b G F 0 a W 9 u L D F 9 J n F 1 b 3 Q 7 L C Z x d W 9 0 O 1 N l Y 3 R p b 2 4 x L 0 V D R E N f c 3 V y d m V p b G x h b m N l X 2 R h d G F f U G V y d H V z c 2 l z I C g z K S 9 B d X R v U m V t b 3 Z l Z E N v b H V t b n M x L n t E a X N 0 c m l i d X R p b 2 4 s M n 0 m c X V v d D s s J n F 1 b 3 Q 7 U 2 V j d G l v b j E v R U N E Q 1 9 z d X J 2 Z W l s b G F u Y 2 V f Z G F 0 Y V 9 Q Z X J 0 d X N z a X M g K D M p L 0 F 1 d G 9 S Z W 1 v d m V k Q 2 9 s d W 1 u c z E u e 1 V u a X Q s M 3 0 m c X V v d D s s J n F 1 b 3 Q 7 U 2 V j d G l v b j E v R U N E Q 1 9 z d X J 2 Z W l s b G F u Y 2 V f Z G F 0 Y V 9 Q Z X J 0 d X N z a X M g K D M p L 0 F 1 d G 9 S Z W 1 v d m V k Q 2 9 s d W 1 u c z E u e 1 R p b W U s N H 0 m c X V v d D s s J n F 1 b 3 Q 7 U 2 V j d G l v b j E v R U N E Q 1 9 z d X J 2 Z W l s b G F u Y 2 V f Z G F 0 Y V 9 Q Z X J 0 d X N z a X M g K D M p L 0 F 1 d G 9 S Z W 1 v d m V k Q 2 9 s d W 1 u c z E u e 1 J l Z 2 l v b k N v Z G U s N X 0 m c X V v d D s s J n F 1 b 3 Q 7 U 2 V j d G l v b j E v R U N E Q 1 9 z d X J 2 Z W l s b G F u Y 2 V f Z G F 0 Y V 9 Q Z X J 0 d X N z a X M g K D M p L 0 F 1 d G 9 S Z W 1 v d m V k Q 2 9 s d W 1 u c z E u e 1 J l Z 2 l v b k 5 h b W U s N n 0 m c X V v d D s s J n F 1 b 3 Q 7 U 2 V j d G l v b j E v R U N E Q 1 9 z d X J 2 Z W l s b G F u Y 2 V f Z G F 0 Y V 9 Q Z X J 0 d X N z a X M g K D M p L 0 F 1 d G 9 S Z W 1 v d m V k Q 2 9 s d W 1 u c z E u e 0 N h d G V n b 3 J 5 S W 5 k Z X g s N 3 0 m c X V v d D s s J n F 1 b 3 Q 7 U 2 V j d G l v b j E v R U N E Q 1 9 z d X J 2 Z W l s b G F u Y 2 V f Z G F 0 Y V 9 Q Z X J 0 d X N z a X M g K D M p L 0 F 1 d G 9 S Z W 1 v d m V k Q 2 9 s d W 1 u c z E u e 0 N h d G V n b 3 J 5 L D h 9 J n F 1 b 3 Q 7 L C Z x d W 9 0 O 1 N l Y 3 R p b 2 4 x L 0 V D R E N f c 3 V y d m V p b G x h b m N l X 2 R h d G F f U G V y d H V z c 2 l z I C g z K S 9 B d X R v U m V t b 3 Z l Z E N v b H V t b n M x L n t W Y W x 1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U N E Q 1 9 z d X J 2 Z W l s b G F u Y 2 V f Z G F 0 Y V 9 Q Z X J 0 d X N z a X M g K D M p L 0 F 1 d G 9 S Z W 1 v d m V k Q 2 9 s d W 1 u c z E u e 0 h l Y W x 0 a F R v c G l j L D B 9 J n F 1 b 3 Q 7 L C Z x d W 9 0 O 1 N l Y 3 R p b 2 4 x L 0 V D R E N f c 3 V y d m V p b G x h b m N l X 2 R h d G F f U G V y d H V z c 2 l z I C g z K S 9 B d X R v U m V t b 3 Z l Z E N v b H V t b n M x L n t Q b 3 B 1 b G F 0 a W 9 u L D F 9 J n F 1 b 3 Q 7 L C Z x d W 9 0 O 1 N l Y 3 R p b 2 4 x L 0 V D R E N f c 3 V y d m V p b G x h b m N l X 2 R h d G F f U G V y d H V z c 2 l z I C g z K S 9 B d X R v U m V t b 3 Z l Z E N v b H V t b n M x L n t E a X N 0 c m l i d X R p b 2 4 s M n 0 m c X V v d D s s J n F 1 b 3 Q 7 U 2 V j d G l v b j E v R U N E Q 1 9 z d X J 2 Z W l s b G F u Y 2 V f Z G F 0 Y V 9 Q Z X J 0 d X N z a X M g K D M p L 0 F 1 d G 9 S Z W 1 v d m V k Q 2 9 s d W 1 u c z E u e 1 V u a X Q s M 3 0 m c X V v d D s s J n F 1 b 3 Q 7 U 2 V j d G l v b j E v R U N E Q 1 9 z d X J 2 Z W l s b G F u Y 2 V f Z G F 0 Y V 9 Q Z X J 0 d X N z a X M g K D M p L 0 F 1 d G 9 S Z W 1 v d m V k Q 2 9 s d W 1 u c z E u e 1 R p b W U s N H 0 m c X V v d D s s J n F 1 b 3 Q 7 U 2 V j d G l v b j E v R U N E Q 1 9 z d X J 2 Z W l s b G F u Y 2 V f Z G F 0 Y V 9 Q Z X J 0 d X N z a X M g K D M p L 0 F 1 d G 9 S Z W 1 v d m V k Q 2 9 s d W 1 u c z E u e 1 J l Z 2 l v b k N v Z G U s N X 0 m c X V v d D s s J n F 1 b 3 Q 7 U 2 V j d G l v b j E v R U N E Q 1 9 z d X J 2 Z W l s b G F u Y 2 V f Z G F 0 Y V 9 Q Z X J 0 d X N z a X M g K D M p L 0 F 1 d G 9 S Z W 1 v d m V k Q 2 9 s d W 1 u c z E u e 1 J l Z 2 l v b k 5 h b W U s N n 0 m c X V v d D s s J n F 1 b 3 Q 7 U 2 V j d G l v b j E v R U N E Q 1 9 z d X J 2 Z W l s b G F u Y 2 V f Z G F 0 Y V 9 Q Z X J 0 d X N z a X M g K D M p L 0 F 1 d G 9 S Z W 1 v d m V k Q 2 9 s d W 1 u c z E u e 0 N h d G V n b 3 J 5 S W 5 k Z X g s N 3 0 m c X V v d D s s J n F 1 b 3 Q 7 U 2 V j d G l v b j E v R U N E Q 1 9 z d X J 2 Z W l s b G F u Y 2 V f Z G F 0 Y V 9 Q Z X J 0 d X N z a X M g K D M p L 0 F 1 d G 9 S Z W 1 v d m V k Q 2 9 s d W 1 u c z E u e 0 N h d G V n b 3 J 5 L D h 9 J n F 1 b 3 Q 7 L C Z x d W 9 0 O 1 N l Y 3 R p b 2 4 x L 0 V D R E N f c 3 V y d m V p b G x h b m N l X 2 R h d G F f U G V y d H V z c 2 l z I C g z K S 9 B d X R v U m V t b 3 Z l Z E N v b H V t b n M x L n t W Y W x 1 Z S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U N E Q 1 9 z d X J 2 Z W l s b G F u Y 2 V f Z G F 0 Y V 9 Q Z X J 0 d X N z a X M l M j A o M y k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Q 0 R D X 3 N 1 c n Z l a W x s Y W 5 j Z V 9 k Y X R h X 1 B l c n R 1 c 3 N p c y U y M C g z K S 8 l R T Y l O E Y l O T A l R T U l O E Q l O D c l R T c l O U E l O D Q l R T Y l Q T A l O D c l R T k l Q T I l O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D R E N f c 3 V y d m V p b G x h b m N l X 2 R h d G F f U G V y d H V z c 2 l z J T I w K D M p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L e 0 l Q + x 0 U y 1 A 4 E X B K D t / g A A A A A C A A A A A A A Q Z g A A A A E A A C A A A A A 2 z G K s U G A A R g K I Y W d b / 0 H O J E r B B t m z D l U Z s 1 x J a D 2 g 0 Q A A A A A O g A A A A A I A A C A A A A A + 7 H X h G v j m 6 h M O S + i k N J G A T + u y o b 1 S i 6 q s H T 5 6 j h 4 r F l A A A A D E 2 F V X C f J Q k 2 W / c r h v w m 3 6 A D A s d 8 y L m A K 1 V t B g U k g h T U b 2 S c V w x S t U 8 L A L o c I / i S F n r J r Z K w 3 C M T M 0 b P N Y n i X 4 B x w A H p X 2 A v Y y D Z F q l j 3 F D U A A A A A j A p 9 x S / V i t t K J 5 1 A G V E a Q 1 J F M 6 e T L x I t c w o Z e m o W 0 T n u u V r 9 4 d B s h Q H Q G e K c b 5 8 c Y m h m c E U k P s f G 5 F t K u b Z 2 U < / D a t a M a s h u p > 
</file>

<file path=customXml/itemProps1.xml><?xml version="1.0" encoding="utf-8"?>
<ds:datastoreItem xmlns:ds="http://schemas.openxmlformats.org/officeDocument/2006/customXml" ds:itemID="{9D5A7BAA-EA09-430C-BD9C-195531780C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AU</vt:lpstr>
      <vt:lpstr>CN</vt:lpstr>
      <vt:lpstr>GB</vt:lpstr>
      <vt:lpstr>US</vt:lpstr>
      <vt:lpstr>NZ</vt:lpstr>
      <vt:lpstr>SG</vt:lpstr>
      <vt:lpstr>JP</vt:lpstr>
      <vt:lpstr>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kg L</cp:lastModifiedBy>
  <dcterms:modified xsi:type="dcterms:W3CDTF">2024-06-18T07:27:05Z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2024-05-27T09:00:07Z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f3a5e4eb-f557-462b-ae68-0fef296ee183</vt:lpwstr>
  </property>
  <property fmtid="{D5CDD505-2E9C-101B-9397-08002B2CF9AE}" pid="7" name="MSIP_Label_defa4170-0d19-0005-0004-bc88714345d2_ActionId">
    <vt:lpwstr>c676a764-d58e-4fa6-b91b-555cfcebfe78</vt:lpwstr>
  </property>
  <property fmtid="{D5CDD505-2E9C-101B-9397-08002B2CF9AE}" pid="8" name="MSIP_Label_defa4170-0d19-0005-0004-bc88714345d2_ContentBits">
    <vt:lpwstr>0</vt:lpwstr>
  </property>
</Properties>
</file>