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Új elhunytak, gyógyultak" sheetId="1" r:id="rId4"/>
  </sheets>
  <definedNames/>
  <calcPr/>
</workbook>
</file>

<file path=xl/sharedStrings.xml><?xml version="1.0" encoding="utf-8"?>
<sst xmlns="http://schemas.openxmlformats.org/spreadsheetml/2006/main" count="5" uniqueCount="4">
  <si>
    <t>Dátum</t>
  </si>
  <si>
    <t>Az új elhunytak száma naponta</t>
  </si>
  <si>
    <t>Hétnapos mozgóátlag</t>
  </si>
  <si>
    <t>Új gyógyultak naponta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</si>
</sst>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#,##0.00000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000000"/>
      <name val="Inconsolat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164" xfId="0" applyFont="1" applyNumberFormat="1"/>
    <xf borderId="0" fillId="0" fontId="1" numFmtId="0" xfId="0" applyFont="1"/>
    <xf borderId="0" fillId="0" fontId="3" numFmtId="0" xfId="0" applyFont="1"/>
    <xf borderId="0" fillId="0" fontId="1" numFmtId="165" xfId="0" applyFont="1" applyNumberFormat="1"/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</row>
    <row r="2">
      <c r="A2" s="4">
        <f>IFERROR(__xludf.DUMMYFUNCTION("importrange(""https://docs.google.com/spreadsheets/d/1e4VEZL1xvsALoOIq9V2SQuICeQrT5MtWfBm32ad7i8Q/edit#gid=311133316"",""koronahun!a2:a998"")"),43894.0)</f>
        <v>43894</v>
      </c>
      <c r="B2" s="5" t="str">
        <f>IFERROR(__xludf.DUMMYFUNCTION("importrange(""https://docs.google.com/spreadsheets/d/1e4VEZL1xvsALoOIq9V2SQuICeQrT5MtWfBm32ad7i8Q/edit#gid=311133316"",""koronahun!r2:r998"")"),"")</f>
        <v/>
      </c>
      <c r="C2" s="6" t="str">
        <f>IFERROR(__xludf.DUMMYFUNCTION("importrange(""https://docs.google.com/spreadsheets/d/1e4VEZL1xvsALoOIq9V2SQuICeQrT5MtWfBm32ad7i8Q/edit#gid=311133316"",""koronahun!ad2:ad998"")"),"")</f>
        <v/>
      </c>
      <c r="D2" s="5" t="str">
        <f>IFERROR(__xludf.DUMMYFUNCTION("importrange(""https://docs.google.com/spreadsheets/d/1e4VEZL1xvsALoOIq9V2SQuICeQrT5MtWfBm32ad7i8Q/edit#gid=311133316"",""koronahun!s2:s998"")"),"")</f>
        <v/>
      </c>
    </row>
    <row r="3">
      <c r="A3" s="4">
        <f>IFERROR(__xludf.DUMMYFUNCTION("""COMPUTED_VALUE"""),43895.0)</f>
        <v>43895</v>
      </c>
      <c r="B3" s="5"/>
      <c r="C3" s="5"/>
      <c r="D3" s="5"/>
    </row>
    <row r="4">
      <c r="A4" s="4">
        <f>IFERROR(__xludf.DUMMYFUNCTION("""COMPUTED_VALUE"""),43896.0)</f>
        <v>43896</v>
      </c>
      <c r="B4" s="5"/>
      <c r="C4" s="5"/>
      <c r="D4" s="5"/>
    </row>
    <row r="5">
      <c r="A5" s="4">
        <f>IFERROR(__xludf.DUMMYFUNCTION("""COMPUTED_VALUE"""),43897.0)</f>
        <v>43897</v>
      </c>
      <c r="B5" s="5"/>
      <c r="C5" s="5"/>
      <c r="D5" s="5"/>
    </row>
    <row r="6">
      <c r="A6" s="4">
        <f>IFERROR(__xludf.DUMMYFUNCTION("""COMPUTED_VALUE"""),43898.0)</f>
        <v>43898</v>
      </c>
      <c r="B6" s="5"/>
      <c r="C6" s="5"/>
      <c r="D6" s="5"/>
    </row>
    <row r="7">
      <c r="A7" s="4">
        <f>IFERROR(__xludf.DUMMYFUNCTION("""COMPUTED_VALUE"""),43899.0)</f>
        <v>43899</v>
      </c>
      <c r="B7" s="5"/>
      <c r="C7" s="5"/>
      <c r="D7" s="5"/>
    </row>
    <row r="8">
      <c r="A8" s="4">
        <f>IFERROR(__xludf.DUMMYFUNCTION("""COMPUTED_VALUE"""),43900.0)</f>
        <v>43900</v>
      </c>
      <c r="B8" s="5"/>
      <c r="C8" s="5"/>
      <c r="D8" s="5"/>
    </row>
    <row r="9">
      <c r="A9" s="4">
        <f>IFERROR(__xludf.DUMMYFUNCTION("""COMPUTED_VALUE"""),43901.0)</f>
        <v>43901</v>
      </c>
      <c r="B9" s="5"/>
      <c r="C9" s="5"/>
      <c r="D9" s="5"/>
    </row>
    <row r="10">
      <c r="A10" s="4">
        <f>IFERROR(__xludf.DUMMYFUNCTION("""COMPUTED_VALUE"""),43902.0)</f>
        <v>43902</v>
      </c>
      <c r="B10" s="5"/>
      <c r="C10" s="5"/>
      <c r="D10" s="5"/>
    </row>
    <row r="11">
      <c r="A11" s="4">
        <f>IFERROR(__xludf.DUMMYFUNCTION("""COMPUTED_VALUE"""),43903.0)</f>
        <v>43903</v>
      </c>
      <c r="B11" s="5"/>
      <c r="C11" s="5"/>
      <c r="D11" s="5">
        <f>IFERROR(__xludf.DUMMYFUNCTION("""COMPUTED_VALUE"""),1.0)</f>
        <v>1</v>
      </c>
    </row>
    <row r="12">
      <c r="A12" s="4">
        <f>IFERROR(__xludf.DUMMYFUNCTION("""COMPUTED_VALUE"""),43904.0)</f>
        <v>43904</v>
      </c>
      <c r="B12" s="5"/>
      <c r="C12" s="5"/>
      <c r="D12" s="5">
        <f>IFERROR(__xludf.DUMMYFUNCTION("""COMPUTED_VALUE"""),0.0)</f>
        <v>0</v>
      </c>
    </row>
    <row r="13">
      <c r="A13" s="4">
        <f>IFERROR(__xludf.DUMMYFUNCTION("""COMPUTED_VALUE"""),43905.0)</f>
        <v>43905</v>
      </c>
      <c r="B13" s="5"/>
      <c r="C13" s="5"/>
      <c r="D13" s="5">
        <f>IFERROR(__xludf.DUMMYFUNCTION("""COMPUTED_VALUE"""),0.0)</f>
        <v>0</v>
      </c>
    </row>
    <row r="14">
      <c r="A14" s="4">
        <f>IFERROR(__xludf.DUMMYFUNCTION("""COMPUTED_VALUE"""),43906.0)</f>
        <v>43906</v>
      </c>
      <c r="B14" s="5">
        <f>IFERROR(__xludf.DUMMYFUNCTION("""COMPUTED_VALUE"""),1.0)</f>
        <v>1</v>
      </c>
      <c r="C14" s="5"/>
      <c r="D14" s="5">
        <f>IFERROR(__xludf.DUMMYFUNCTION("""COMPUTED_VALUE"""),1.0)</f>
        <v>1</v>
      </c>
    </row>
    <row r="15">
      <c r="A15" s="4">
        <f>IFERROR(__xludf.DUMMYFUNCTION("""COMPUTED_VALUE"""),43907.0)</f>
        <v>43907</v>
      </c>
      <c r="B15" s="5">
        <f>IFERROR(__xludf.DUMMYFUNCTION("""COMPUTED_VALUE"""),0.0)</f>
        <v>0</v>
      </c>
      <c r="C15" s="5"/>
      <c r="D15" s="5">
        <f>IFERROR(__xludf.DUMMYFUNCTION("""COMPUTED_VALUE"""),0.0)</f>
        <v>0</v>
      </c>
    </row>
    <row r="16">
      <c r="A16" s="4">
        <f>IFERROR(__xludf.DUMMYFUNCTION("""COMPUTED_VALUE"""),43908.0)</f>
        <v>43908</v>
      </c>
      <c r="B16" s="5">
        <f>IFERROR(__xludf.DUMMYFUNCTION("""COMPUTED_VALUE"""),0.0)</f>
        <v>0</v>
      </c>
      <c r="C16" s="5"/>
      <c r="D16" s="5">
        <f>IFERROR(__xludf.DUMMYFUNCTION("""COMPUTED_VALUE"""),0.0)</f>
        <v>0</v>
      </c>
    </row>
    <row r="17">
      <c r="A17" s="4">
        <f>IFERROR(__xludf.DUMMYFUNCTION("""COMPUTED_VALUE"""),43909.0)</f>
        <v>43909</v>
      </c>
      <c r="B17" s="5">
        <f>IFERROR(__xludf.DUMMYFUNCTION("""COMPUTED_VALUE"""),0.0)</f>
        <v>0</v>
      </c>
      <c r="C17" s="5"/>
      <c r="D17" s="5">
        <f>IFERROR(__xludf.DUMMYFUNCTION("""COMPUTED_VALUE"""),0.0)</f>
        <v>0</v>
      </c>
      <c r="E17" s="5">
        <f t="shared" ref="E17:E1000" si="1">IF(A17&gt;0,(SUM(D11:D17)/7)," ")</f>
        <v>0.2857142857</v>
      </c>
    </row>
    <row r="18">
      <c r="A18" s="4">
        <f>IFERROR(__xludf.DUMMYFUNCTION("""COMPUTED_VALUE"""),43910.0)</f>
        <v>43910</v>
      </c>
      <c r="B18" s="5">
        <f>IFERROR(__xludf.DUMMYFUNCTION("""COMPUTED_VALUE"""),3.0)</f>
        <v>3</v>
      </c>
      <c r="C18" s="5"/>
      <c r="D18" s="5">
        <f>IFERROR(__xludf.DUMMYFUNCTION("""COMPUTED_VALUE"""),5.0)</f>
        <v>5</v>
      </c>
      <c r="E18" s="5">
        <f t="shared" si="1"/>
        <v>0.8571428571</v>
      </c>
    </row>
    <row r="19">
      <c r="A19" s="4">
        <f>IFERROR(__xludf.DUMMYFUNCTION("""COMPUTED_VALUE"""),43911.0)</f>
        <v>43911</v>
      </c>
      <c r="B19" s="5">
        <f>IFERROR(__xludf.DUMMYFUNCTION("""COMPUTED_VALUE"""),0.0)</f>
        <v>0</v>
      </c>
      <c r="C19" s="5"/>
      <c r="D19" s="5">
        <f>IFERROR(__xludf.DUMMYFUNCTION("""COMPUTED_VALUE"""),0.0)</f>
        <v>0</v>
      </c>
      <c r="E19" s="5">
        <f t="shared" si="1"/>
        <v>0.8571428571</v>
      </c>
    </row>
    <row r="20">
      <c r="A20" s="4">
        <f>IFERROR(__xludf.DUMMYFUNCTION("""COMPUTED_VALUE"""),43912.0)</f>
        <v>43912</v>
      </c>
      <c r="B20" s="5">
        <f>IFERROR(__xludf.DUMMYFUNCTION("""COMPUTED_VALUE"""),2.0)</f>
        <v>2</v>
      </c>
      <c r="C20" s="7">
        <f>IFERROR(__xludf.DUMMYFUNCTION("""COMPUTED_VALUE"""),0.8571428571428571)</f>
        <v>0.8571428571</v>
      </c>
      <c r="D20" s="5">
        <f>IFERROR(__xludf.DUMMYFUNCTION("""COMPUTED_VALUE"""),9.0)</f>
        <v>9</v>
      </c>
      <c r="E20" s="5">
        <f t="shared" si="1"/>
        <v>2.142857143</v>
      </c>
    </row>
    <row r="21">
      <c r="A21" s="4">
        <f>IFERROR(__xludf.DUMMYFUNCTION("""COMPUTED_VALUE"""),43913.0)</f>
        <v>43913</v>
      </c>
      <c r="B21" s="5">
        <f>IFERROR(__xludf.DUMMYFUNCTION("""COMPUTED_VALUE"""),2.0)</f>
        <v>2</v>
      </c>
      <c r="C21" s="7">
        <f>IFERROR(__xludf.DUMMYFUNCTION("""COMPUTED_VALUE"""),1.0)</f>
        <v>1</v>
      </c>
      <c r="D21" s="5">
        <f>IFERROR(__xludf.DUMMYFUNCTION("""COMPUTED_VALUE"""),5.0)</f>
        <v>5</v>
      </c>
      <c r="E21" s="5">
        <f t="shared" si="1"/>
        <v>2.714285714</v>
      </c>
    </row>
    <row r="22">
      <c r="A22" s="4">
        <f>IFERROR(__xludf.DUMMYFUNCTION("""COMPUTED_VALUE"""),43914.0)</f>
        <v>43914</v>
      </c>
      <c r="B22" s="5">
        <f>IFERROR(__xludf.DUMMYFUNCTION("""COMPUTED_VALUE"""),1.0)</f>
        <v>1</v>
      </c>
      <c r="C22" s="7">
        <f>IFERROR(__xludf.DUMMYFUNCTION("""COMPUTED_VALUE"""),1.1428571428571428)</f>
        <v>1.142857143</v>
      </c>
      <c r="D22" s="5">
        <f>IFERROR(__xludf.DUMMYFUNCTION("""COMPUTED_VALUE"""),0.0)</f>
        <v>0</v>
      </c>
      <c r="E22" s="5">
        <f t="shared" si="1"/>
        <v>2.714285714</v>
      </c>
    </row>
    <row r="23">
      <c r="A23" s="4">
        <f>IFERROR(__xludf.DUMMYFUNCTION("""COMPUTED_VALUE"""),43915.0)</f>
        <v>43915</v>
      </c>
      <c r="B23" s="5">
        <f>IFERROR(__xludf.DUMMYFUNCTION("""COMPUTED_VALUE"""),1.0)</f>
        <v>1</v>
      </c>
      <c r="C23" s="7">
        <f>IFERROR(__xludf.DUMMYFUNCTION("""COMPUTED_VALUE"""),1.2857142857142858)</f>
        <v>1.285714286</v>
      </c>
      <c r="D23" s="5">
        <f>IFERROR(__xludf.DUMMYFUNCTION("""COMPUTED_VALUE"""),0.0)</f>
        <v>0</v>
      </c>
      <c r="E23" s="5">
        <f t="shared" si="1"/>
        <v>2.714285714</v>
      </c>
    </row>
    <row r="24">
      <c r="A24" s="4">
        <f>IFERROR(__xludf.DUMMYFUNCTION("""COMPUTED_VALUE"""),43916.0)</f>
        <v>43916</v>
      </c>
      <c r="B24" s="5">
        <f>IFERROR(__xludf.DUMMYFUNCTION("""COMPUTED_VALUE"""),0.0)</f>
        <v>0</v>
      </c>
      <c r="C24" s="7">
        <f>IFERROR(__xludf.DUMMYFUNCTION("""COMPUTED_VALUE"""),1.2857142857142858)</f>
        <v>1.285714286</v>
      </c>
      <c r="D24" s="5">
        <f>IFERROR(__xludf.DUMMYFUNCTION("""COMPUTED_VALUE"""),7.0)</f>
        <v>7</v>
      </c>
      <c r="E24" s="5">
        <f t="shared" si="1"/>
        <v>3.714285714</v>
      </c>
    </row>
    <row r="25">
      <c r="A25" s="4">
        <f>IFERROR(__xludf.DUMMYFUNCTION("""COMPUTED_VALUE"""),43917.0)</f>
        <v>43917</v>
      </c>
      <c r="B25" s="5">
        <f>IFERROR(__xludf.DUMMYFUNCTION("""COMPUTED_VALUE"""),0.0)</f>
        <v>0</v>
      </c>
      <c r="C25" s="7">
        <f>IFERROR(__xludf.DUMMYFUNCTION("""COMPUTED_VALUE"""),0.8571428571428571)</f>
        <v>0.8571428571</v>
      </c>
      <c r="D25" s="5">
        <f>IFERROR(__xludf.DUMMYFUNCTION("""COMPUTED_VALUE"""),6.0)</f>
        <v>6</v>
      </c>
      <c r="E25" s="5">
        <f t="shared" si="1"/>
        <v>3.857142857</v>
      </c>
    </row>
    <row r="26">
      <c r="A26" s="4">
        <f>IFERROR(__xludf.DUMMYFUNCTION("""COMPUTED_VALUE"""),43918.0)</f>
        <v>43918</v>
      </c>
      <c r="B26" s="5">
        <f>IFERROR(__xludf.DUMMYFUNCTION("""COMPUTED_VALUE"""),1.0)</f>
        <v>1</v>
      </c>
      <c r="C26" s="7">
        <f>IFERROR(__xludf.DUMMYFUNCTION("""COMPUTED_VALUE"""),1.0)</f>
        <v>1</v>
      </c>
      <c r="D26" s="5">
        <f>IFERROR(__xludf.DUMMYFUNCTION("""COMPUTED_VALUE"""),0.0)</f>
        <v>0</v>
      </c>
      <c r="E26" s="5">
        <f t="shared" si="1"/>
        <v>3.857142857</v>
      </c>
    </row>
    <row r="27">
      <c r="A27" s="4">
        <f>IFERROR(__xludf.DUMMYFUNCTION("""COMPUTED_VALUE"""),43919.0)</f>
        <v>43919</v>
      </c>
      <c r="B27" s="5">
        <f>IFERROR(__xludf.DUMMYFUNCTION("""COMPUTED_VALUE"""),2.0)</f>
        <v>2</v>
      </c>
      <c r="C27" s="7">
        <f>IFERROR(__xludf.DUMMYFUNCTION("""COMPUTED_VALUE"""),1.0)</f>
        <v>1</v>
      </c>
      <c r="D27" s="5">
        <f>IFERROR(__xludf.DUMMYFUNCTION("""COMPUTED_VALUE"""),0.0)</f>
        <v>0</v>
      </c>
      <c r="E27" s="5">
        <f t="shared" si="1"/>
        <v>2.571428571</v>
      </c>
    </row>
    <row r="28">
      <c r="A28" s="4">
        <f>IFERROR(__xludf.DUMMYFUNCTION("""COMPUTED_VALUE"""),43920.0)</f>
        <v>43920</v>
      </c>
      <c r="B28" s="5">
        <f>IFERROR(__xludf.DUMMYFUNCTION("""COMPUTED_VALUE"""),2.0)</f>
        <v>2</v>
      </c>
      <c r="C28" s="7">
        <f>IFERROR(__xludf.DUMMYFUNCTION("""COMPUTED_VALUE"""),1.0)</f>
        <v>1</v>
      </c>
      <c r="D28" s="5">
        <f>IFERROR(__xludf.DUMMYFUNCTION("""COMPUTED_VALUE"""),0.0)</f>
        <v>0</v>
      </c>
      <c r="E28" s="5">
        <f t="shared" si="1"/>
        <v>1.857142857</v>
      </c>
    </row>
    <row r="29">
      <c r="A29" s="4">
        <f>IFERROR(__xludf.DUMMYFUNCTION("""COMPUTED_VALUE"""),43921.0)</f>
        <v>43921</v>
      </c>
      <c r="B29" s="5">
        <f>IFERROR(__xludf.DUMMYFUNCTION("""COMPUTED_VALUE"""),2.0)</f>
        <v>2</v>
      </c>
      <c r="C29" s="7">
        <f>IFERROR(__xludf.DUMMYFUNCTION("""COMPUTED_VALUE"""),1.1428571428571428)</f>
        <v>1.142857143</v>
      </c>
      <c r="D29" s="5">
        <f>IFERROR(__xludf.DUMMYFUNCTION("""COMPUTED_VALUE"""),3.0)</f>
        <v>3</v>
      </c>
      <c r="E29" s="5">
        <f t="shared" si="1"/>
        <v>2.285714286</v>
      </c>
    </row>
    <row r="30">
      <c r="A30" s="4">
        <f>IFERROR(__xludf.DUMMYFUNCTION("""COMPUTED_VALUE"""),43922.0)</f>
        <v>43922</v>
      </c>
      <c r="B30" s="5">
        <f>IFERROR(__xludf.DUMMYFUNCTION("""COMPUTED_VALUE"""),4.0)</f>
        <v>4</v>
      </c>
      <c r="C30" s="7">
        <f>IFERROR(__xludf.DUMMYFUNCTION("""COMPUTED_VALUE"""),1.5714285714285714)</f>
        <v>1.571428571</v>
      </c>
      <c r="D30" s="5">
        <f>IFERROR(__xludf.DUMMYFUNCTION("""COMPUTED_VALUE"""),3.0)</f>
        <v>3</v>
      </c>
      <c r="E30" s="5">
        <f t="shared" si="1"/>
        <v>2.714285714</v>
      </c>
    </row>
    <row r="31">
      <c r="A31" s="4">
        <f>IFERROR(__xludf.DUMMYFUNCTION("""COMPUTED_VALUE"""),43923.0)</f>
        <v>43923</v>
      </c>
      <c r="B31" s="5">
        <f>IFERROR(__xludf.DUMMYFUNCTION("""COMPUTED_VALUE"""),1.0)</f>
        <v>1</v>
      </c>
      <c r="C31" s="7">
        <f>IFERROR(__xludf.DUMMYFUNCTION("""COMPUTED_VALUE"""),1.7142857142857142)</f>
        <v>1.714285714</v>
      </c>
      <c r="D31" s="5">
        <f>IFERROR(__xludf.DUMMYFUNCTION("""COMPUTED_VALUE"""),2.0)</f>
        <v>2</v>
      </c>
      <c r="E31" s="5">
        <f t="shared" si="1"/>
        <v>2</v>
      </c>
    </row>
    <row r="32">
      <c r="A32" s="4">
        <f>IFERROR(__xludf.DUMMYFUNCTION("""COMPUTED_VALUE"""),43924.0)</f>
        <v>43924</v>
      </c>
      <c r="B32" s="5">
        <f>IFERROR(__xludf.DUMMYFUNCTION("""COMPUTED_VALUE"""),5.0)</f>
        <v>5</v>
      </c>
      <c r="C32" s="7">
        <f>IFERROR(__xludf.DUMMYFUNCTION("""COMPUTED_VALUE"""),2.4285714285714284)</f>
        <v>2.428571429</v>
      </c>
      <c r="D32" s="5">
        <f>IFERROR(__xludf.DUMMYFUNCTION("""COMPUTED_VALUE"""),1.0)</f>
        <v>1</v>
      </c>
      <c r="E32" s="5">
        <f t="shared" si="1"/>
        <v>1.285714286</v>
      </c>
    </row>
    <row r="33">
      <c r="A33" s="4">
        <f>IFERROR(__xludf.DUMMYFUNCTION("""COMPUTED_VALUE"""),43925.0)</f>
        <v>43925</v>
      </c>
      <c r="B33" s="5">
        <f>IFERROR(__xludf.DUMMYFUNCTION("""COMPUTED_VALUE"""),6.0)</f>
        <v>6</v>
      </c>
      <c r="C33" s="7">
        <f>IFERROR(__xludf.DUMMYFUNCTION("""COMPUTED_VALUE"""),3.142857142857143)</f>
        <v>3.142857143</v>
      </c>
      <c r="D33" s="5">
        <f>IFERROR(__xludf.DUMMYFUNCTION("""COMPUTED_VALUE"""),15.0)</f>
        <v>15</v>
      </c>
      <c r="E33" s="5">
        <f t="shared" si="1"/>
        <v>3.428571429</v>
      </c>
    </row>
    <row r="34">
      <c r="A34" s="4">
        <f>IFERROR(__xludf.DUMMYFUNCTION("""COMPUTED_VALUE"""),43926.0)</f>
        <v>43926</v>
      </c>
      <c r="B34" s="5">
        <f>IFERROR(__xludf.DUMMYFUNCTION("""COMPUTED_VALUE"""),2.0)</f>
        <v>2</v>
      </c>
      <c r="C34" s="7">
        <f>IFERROR(__xludf.DUMMYFUNCTION("""COMPUTED_VALUE"""),3.142857142857143)</f>
        <v>3.142857143</v>
      </c>
      <c r="D34" s="5">
        <f>IFERROR(__xludf.DUMMYFUNCTION("""COMPUTED_VALUE"""),8.0)</f>
        <v>8</v>
      </c>
      <c r="E34" s="5">
        <f t="shared" si="1"/>
        <v>4.571428571</v>
      </c>
    </row>
    <row r="35">
      <c r="A35" s="4">
        <f>IFERROR(__xludf.DUMMYFUNCTION("""COMPUTED_VALUE"""),43927.0)</f>
        <v>43927</v>
      </c>
      <c r="B35" s="5">
        <f>IFERROR(__xludf.DUMMYFUNCTION("""COMPUTED_VALUE"""),4.0)</f>
        <v>4</v>
      </c>
      <c r="C35" s="7">
        <f>IFERROR(__xludf.DUMMYFUNCTION("""COMPUTED_VALUE"""),3.4285714285714284)</f>
        <v>3.428571429</v>
      </c>
      <c r="D35" s="5">
        <f>IFERROR(__xludf.DUMMYFUNCTION("""COMPUTED_VALUE"""),1.0)</f>
        <v>1</v>
      </c>
      <c r="E35" s="5">
        <f t="shared" si="1"/>
        <v>4.714285714</v>
      </c>
    </row>
    <row r="36">
      <c r="A36" s="4">
        <f>IFERROR(__xludf.DUMMYFUNCTION("""COMPUTED_VALUE"""),43928.0)</f>
        <v>43928</v>
      </c>
      <c r="B36" s="5">
        <f>IFERROR(__xludf.DUMMYFUNCTION("""COMPUTED_VALUE"""),9.0)</f>
        <v>9</v>
      </c>
      <c r="C36" s="7">
        <f>IFERROR(__xludf.DUMMYFUNCTION("""COMPUTED_VALUE"""),4.428571428571429)</f>
        <v>4.428571429</v>
      </c>
      <c r="D36" s="5">
        <f>IFERROR(__xludf.DUMMYFUNCTION("""COMPUTED_VALUE"""),4.0)</f>
        <v>4</v>
      </c>
      <c r="E36" s="5">
        <f t="shared" si="1"/>
        <v>4.857142857</v>
      </c>
    </row>
    <row r="37">
      <c r="A37" s="4">
        <f>IFERROR(__xludf.DUMMYFUNCTION("""COMPUTED_VALUE"""),43929.0)</f>
        <v>43929</v>
      </c>
      <c r="B37" s="5">
        <f>IFERROR(__xludf.DUMMYFUNCTION("""COMPUTED_VALUE"""),11.0)</f>
        <v>11</v>
      </c>
      <c r="C37" s="7">
        <f>IFERROR(__xludf.DUMMYFUNCTION("""COMPUTED_VALUE"""),5.428571428571429)</f>
        <v>5.428571429</v>
      </c>
      <c r="D37" s="5">
        <f>IFERROR(__xludf.DUMMYFUNCTION("""COMPUTED_VALUE"""),23.0)</f>
        <v>23</v>
      </c>
      <c r="E37" s="5">
        <f t="shared" si="1"/>
        <v>7.714285714</v>
      </c>
    </row>
    <row r="38">
      <c r="A38" s="4">
        <f>IFERROR(__xludf.DUMMYFUNCTION("""COMPUTED_VALUE"""),43930.0)</f>
        <v>43930</v>
      </c>
      <c r="B38" s="5">
        <f>IFERROR(__xludf.DUMMYFUNCTION("""COMPUTED_VALUE"""),8.0)</f>
        <v>8</v>
      </c>
      <c r="C38" s="7">
        <f>IFERROR(__xludf.DUMMYFUNCTION("""COMPUTED_VALUE"""),6.428571428571429)</f>
        <v>6.428571429</v>
      </c>
      <c r="D38" s="5">
        <f>IFERROR(__xludf.DUMMYFUNCTION("""COMPUTED_VALUE"""),2.0)</f>
        <v>2</v>
      </c>
      <c r="E38" s="5">
        <f t="shared" si="1"/>
        <v>7.714285714</v>
      </c>
    </row>
    <row r="39">
      <c r="A39" s="4">
        <f>IFERROR(__xludf.DUMMYFUNCTION("""COMPUTED_VALUE"""),43931.0)</f>
        <v>43931</v>
      </c>
      <c r="B39" s="5">
        <f>IFERROR(__xludf.DUMMYFUNCTION("""COMPUTED_VALUE"""),11.0)</f>
        <v>11</v>
      </c>
      <c r="C39" s="7">
        <f>IFERROR(__xludf.DUMMYFUNCTION("""COMPUTED_VALUE"""),7.285714285714286)</f>
        <v>7.285714286</v>
      </c>
      <c r="D39" s="5">
        <f>IFERROR(__xludf.DUMMYFUNCTION("""COMPUTED_VALUE"""),16.0)</f>
        <v>16</v>
      </c>
      <c r="E39" s="5">
        <f t="shared" si="1"/>
        <v>9.857142857</v>
      </c>
    </row>
    <row r="40">
      <c r="A40" s="4">
        <f>IFERROR(__xludf.DUMMYFUNCTION("""COMPUTED_VALUE"""),43932.0)</f>
        <v>43932</v>
      </c>
      <c r="B40" s="5">
        <f>IFERROR(__xludf.DUMMYFUNCTION("""COMPUTED_VALUE"""),8.0)</f>
        <v>8</v>
      </c>
      <c r="C40" s="7">
        <f>IFERROR(__xludf.DUMMYFUNCTION("""COMPUTED_VALUE"""),7.571428571428571)</f>
        <v>7.571428571</v>
      </c>
      <c r="D40" s="5">
        <f>IFERROR(__xludf.DUMMYFUNCTION("""COMPUTED_VALUE"""),3.0)</f>
        <v>3</v>
      </c>
      <c r="E40" s="5">
        <f t="shared" si="1"/>
        <v>8.142857143</v>
      </c>
    </row>
    <row r="41">
      <c r="A41" s="4">
        <f>IFERROR(__xludf.DUMMYFUNCTION("""COMPUTED_VALUE"""),43933.0)</f>
        <v>43933</v>
      </c>
      <c r="B41" s="5">
        <f>IFERROR(__xludf.DUMMYFUNCTION("""COMPUTED_VALUE"""),14.0)</f>
        <v>14</v>
      </c>
      <c r="C41" s="7">
        <f>IFERROR(__xludf.DUMMYFUNCTION("""COMPUTED_VALUE"""),9.285714285714286)</f>
        <v>9.285714286</v>
      </c>
      <c r="D41" s="5">
        <f>IFERROR(__xludf.DUMMYFUNCTION("""COMPUTED_VALUE"""),3.0)</f>
        <v>3</v>
      </c>
      <c r="E41" s="5">
        <f t="shared" si="1"/>
        <v>7.428571429</v>
      </c>
    </row>
    <row r="42">
      <c r="A42" s="4">
        <f>IFERROR(__xludf.DUMMYFUNCTION("""COMPUTED_VALUE"""),43934.0)</f>
        <v>43934</v>
      </c>
      <c r="B42" s="5">
        <f>IFERROR(__xludf.DUMMYFUNCTION("""COMPUTED_VALUE"""),10.0)</f>
        <v>10</v>
      </c>
      <c r="C42" s="7">
        <f>IFERROR(__xludf.DUMMYFUNCTION("""COMPUTED_VALUE"""),10.142857142857142)</f>
        <v>10.14285714</v>
      </c>
      <c r="D42" s="5">
        <f>IFERROR(__xludf.DUMMYFUNCTION("""COMPUTED_VALUE"""),2.0)</f>
        <v>2</v>
      </c>
      <c r="E42" s="5">
        <f t="shared" si="1"/>
        <v>7.571428571</v>
      </c>
    </row>
    <row r="43">
      <c r="A43" s="4">
        <f>IFERROR(__xludf.DUMMYFUNCTION("""COMPUTED_VALUE"""),43935.0)</f>
        <v>43935</v>
      </c>
      <c r="B43" s="5">
        <f>IFERROR(__xludf.DUMMYFUNCTION("""COMPUTED_VALUE"""),13.0)</f>
        <v>13</v>
      </c>
      <c r="C43" s="7">
        <f>IFERROR(__xludf.DUMMYFUNCTION("""COMPUTED_VALUE"""),10.714285714285714)</f>
        <v>10.71428571</v>
      </c>
      <c r="D43" s="5">
        <f>IFERROR(__xludf.DUMMYFUNCTION("""COMPUTED_VALUE"""),2.0)</f>
        <v>2</v>
      </c>
      <c r="E43" s="5">
        <f t="shared" si="1"/>
        <v>7.285714286</v>
      </c>
    </row>
    <row r="44">
      <c r="A44" s="4">
        <f>IFERROR(__xludf.DUMMYFUNCTION("""COMPUTED_VALUE"""),43936.0)</f>
        <v>43936</v>
      </c>
      <c r="B44" s="5">
        <f>IFERROR(__xludf.DUMMYFUNCTION("""COMPUTED_VALUE"""),12.0)</f>
        <v>12</v>
      </c>
      <c r="C44" s="7">
        <f>IFERROR(__xludf.DUMMYFUNCTION("""COMPUTED_VALUE"""),10.857142857142858)</f>
        <v>10.85714286</v>
      </c>
      <c r="D44" s="5">
        <f>IFERROR(__xludf.DUMMYFUNCTION("""COMPUTED_VALUE"""),70.0)</f>
        <v>70</v>
      </c>
      <c r="E44" s="5">
        <f t="shared" si="1"/>
        <v>14</v>
      </c>
    </row>
    <row r="45">
      <c r="A45" s="4">
        <f>IFERROR(__xludf.DUMMYFUNCTION("""COMPUTED_VALUE"""),43937.0)</f>
        <v>43937</v>
      </c>
      <c r="B45" s="5">
        <f>IFERROR(__xludf.DUMMYFUNCTION("""COMPUTED_VALUE"""),8.0)</f>
        <v>8</v>
      </c>
      <c r="C45" s="7">
        <f>IFERROR(__xludf.DUMMYFUNCTION("""COMPUTED_VALUE"""),10.857142857142858)</f>
        <v>10.85714286</v>
      </c>
      <c r="D45" s="5">
        <f>IFERROR(__xludf.DUMMYFUNCTION("""COMPUTED_VALUE"""),7.0)</f>
        <v>7</v>
      </c>
      <c r="E45" s="5">
        <f t="shared" si="1"/>
        <v>14.71428571</v>
      </c>
    </row>
    <row r="46">
      <c r="A46" s="4">
        <f>IFERROR(__xludf.DUMMYFUNCTION("""COMPUTED_VALUE"""),43938.0)</f>
        <v>43938</v>
      </c>
      <c r="B46" s="5">
        <f>IFERROR(__xludf.DUMMYFUNCTION("""COMPUTED_VALUE"""),14.0)</f>
        <v>14</v>
      </c>
      <c r="C46" s="7">
        <f>IFERROR(__xludf.DUMMYFUNCTION("""COMPUTED_VALUE"""),11.285714285714286)</f>
        <v>11.28571429</v>
      </c>
      <c r="D46" s="5">
        <f>IFERROR(__xludf.DUMMYFUNCTION("""COMPUTED_VALUE"""),8.0)</f>
        <v>8</v>
      </c>
      <c r="E46" s="5">
        <f t="shared" si="1"/>
        <v>13.57142857</v>
      </c>
    </row>
    <row r="47">
      <c r="A47" s="4">
        <f>IFERROR(__xludf.DUMMYFUNCTION("""COMPUTED_VALUE"""),43939.0)</f>
        <v>43939</v>
      </c>
      <c r="B47" s="5">
        <f>IFERROR(__xludf.DUMMYFUNCTION("""COMPUTED_VALUE"""),16.0)</f>
        <v>16</v>
      </c>
      <c r="C47" s="7">
        <f>IFERROR(__xludf.DUMMYFUNCTION("""COMPUTED_VALUE"""),12.428571428571429)</f>
        <v>12.42857143</v>
      </c>
      <c r="D47" s="5">
        <f>IFERROR(__xludf.DUMMYFUNCTION("""COMPUTED_VALUE"""),24.0)</f>
        <v>24</v>
      </c>
      <c r="E47" s="5">
        <f t="shared" si="1"/>
        <v>16.57142857</v>
      </c>
    </row>
    <row r="48">
      <c r="A48" s="4">
        <f>IFERROR(__xludf.DUMMYFUNCTION("""COMPUTED_VALUE"""),43940.0)</f>
        <v>43940</v>
      </c>
      <c r="B48" s="5">
        <f>IFERROR(__xludf.DUMMYFUNCTION("""COMPUTED_VALUE"""),17.0)</f>
        <v>17</v>
      </c>
      <c r="C48" s="7">
        <f>IFERROR(__xludf.DUMMYFUNCTION("""COMPUTED_VALUE"""),12.857142857142858)</f>
        <v>12.85714286</v>
      </c>
      <c r="D48" s="5">
        <f>IFERROR(__xludf.DUMMYFUNCTION("""COMPUTED_VALUE"""),19.0)</f>
        <v>19</v>
      </c>
      <c r="E48" s="5">
        <f t="shared" si="1"/>
        <v>18.85714286</v>
      </c>
    </row>
    <row r="49">
      <c r="A49" s="4">
        <f>IFERROR(__xludf.DUMMYFUNCTION("""COMPUTED_VALUE"""),43941.0)</f>
        <v>43941</v>
      </c>
      <c r="B49" s="5">
        <f>IFERROR(__xludf.DUMMYFUNCTION("""COMPUTED_VALUE"""),10.0)</f>
        <v>10</v>
      </c>
      <c r="C49" s="7">
        <f>IFERROR(__xludf.DUMMYFUNCTION("""COMPUTED_VALUE"""),12.857142857142858)</f>
        <v>12.85714286</v>
      </c>
      <c r="D49" s="5">
        <f>IFERROR(__xludf.DUMMYFUNCTION("""COMPUTED_VALUE"""),17.0)</f>
        <v>17</v>
      </c>
      <c r="E49" s="5">
        <f t="shared" si="1"/>
        <v>21</v>
      </c>
    </row>
    <row r="50">
      <c r="A50" s="4">
        <f>IFERROR(__xludf.DUMMYFUNCTION("""COMPUTED_VALUE"""),43942.0)</f>
        <v>43942</v>
      </c>
      <c r="B50" s="5">
        <f>IFERROR(__xludf.DUMMYFUNCTION("""COMPUTED_VALUE"""),14.0)</f>
        <v>14</v>
      </c>
      <c r="C50" s="7">
        <f>IFERROR(__xludf.DUMMYFUNCTION("""COMPUTED_VALUE"""),13.0)</f>
        <v>13</v>
      </c>
      <c r="D50" s="5">
        <f>IFERROR(__xludf.DUMMYFUNCTION("""COMPUTED_VALUE"""),20.0)</f>
        <v>20</v>
      </c>
      <c r="E50" s="5">
        <f t="shared" si="1"/>
        <v>23.57142857</v>
      </c>
    </row>
    <row r="51">
      <c r="A51" s="4">
        <f>IFERROR(__xludf.DUMMYFUNCTION("""COMPUTED_VALUE"""),43943.0)</f>
        <v>43943</v>
      </c>
      <c r="B51" s="5">
        <f>IFERROR(__xludf.DUMMYFUNCTION("""COMPUTED_VALUE"""),12.0)</f>
        <v>12</v>
      </c>
      <c r="C51" s="7">
        <f>IFERROR(__xludf.DUMMYFUNCTION("""COMPUTED_VALUE"""),13.0)</f>
        <v>13</v>
      </c>
      <c r="D51" s="5">
        <f>IFERROR(__xludf.DUMMYFUNCTION("""COMPUTED_VALUE"""),8.0)</f>
        <v>8</v>
      </c>
      <c r="E51" s="5">
        <f t="shared" si="1"/>
        <v>14.71428571</v>
      </c>
    </row>
    <row r="52">
      <c r="A52" s="4">
        <f>IFERROR(__xludf.DUMMYFUNCTION("""COMPUTED_VALUE"""),43944.0)</f>
        <v>43944</v>
      </c>
      <c r="B52" s="5">
        <f>IFERROR(__xludf.DUMMYFUNCTION("""COMPUTED_VALUE"""),14.0)</f>
        <v>14</v>
      </c>
      <c r="C52" s="7">
        <f>IFERROR(__xludf.DUMMYFUNCTION("""COMPUTED_VALUE"""),13.857142857142858)</f>
        <v>13.85714286</v>
      </c>
      <c r="D52" s="5">
        <f>IFERROR(__xludf.DUMMYFUNCTION("""COMPUTED_VALUE"""),95.0)</f>
        <v>95</v>
      </c>
      <c r="E52" s="5">
        <f t="shared" si="1"/>
        <v>27.28571429</v>
      </c>
    </row>
    <row r="53">
      <c r="A53" s="4">
        <f>IFERROR(__xludf.DUMMYFUNCTION("""COMPUTED_VALUE"""),43945.0)</f>
        <v>43945</v>
      </c>
      <c r="B53" s="5">
        <f>IFERROR(__xludf.DUMMYFUNCTION("""COMPUTED_VALUE"""),11.0)</f>
        <v>11</v>
      </c>
      <c r="C53" s="7">
        <f>IFERROR(__xludf.DUMMYFUNCTION("""COMPUTED_VALUE"""),13.428571428571429)</f>
        <v>13.42857143</v>
      </c>
      <c r="D53" s="5">
        <f>IFERROR(__xludf.DUMMYFUNCTION("""COMPUTED_VALUE"""),11.0)</f>
        <v>11</v>
      </c>
      <c r="E53" s="5">
        <f t="shared" si="1"/>
        <v>27.71428571</v>
      </c>
    </row>
    <row r="54">
      <c r="A54" s="4">
        <f>IFERROR(__xludf.DUMMYFUNCTION("""COMPUTED_VALUE"""),43946.0)</f>
        <v>43946</v>
      </c>
      <c r="B54" s="5">
        <f>IFERROR(__xludf.DUMMYFUNCTION("""COMPUTED_VALUE"""),12.0)</f>
        <v>12</v>
      </c>
      <c r="C54" s="7">
        <f>IFERROR(__xludf.DUMMYFUNCTION("""COMPUTED_VALUE"""),12.857142857142858)</f>
        <v>12.85714286</v>
      </c>
      <c r="D54" s="5">
        <f>IFERROR(__xludf.DUMMYFUNCTION("""COMPUTED_VALUE"""),57.0)</f>
        <v>57</v>
      </c>
      <c r="E54" s="5">
        <f t="shared" si="1"/>
        <v>32.42857143</v>
      </c>
    </row>
    <row r="55">
      <c r="A55" s="4">
        <f>IFERROR(__xludf.DUMMYFUNCTION("""COMPUTED_VALUE"""),43947.0)</f>
        <v>43947</v>
      </c>
      <c r="B55" s="5">
        <f>IFERROR(__xludf.DUMMYFUNCTION("""COMPUTED_VALUE"""),10.0)</f>
        <v>10</v>
      </c>
      <c r="C55" s="7">
        <f>IFERROR(__xludf.DUMMYFUNCTION("""COMPUTED_VALUE"""),11.857142857142858)</f>
        <v>11.85714286</v>
      </c>
      <c r="D55" s="5">
        <f>IFERROR(__xludf.DUMMYFUNCTION("""COMPUTED_VALUE"""),27.0)</f>
        <v>27</v>
      </c>
      <c r="E55" s="5">
        <f t="shared" si="1"/>
        <v>33.57142857</v>
      </c>
    </row>
    <row r="56">
      <c r="A56" s="4">
        <f>IFERROR(__xludf.DUMMYFUNCTION("""COMPUTED_VALUE"""),43948.0)</f>
        <v>43948</v>
      </c>
      <c r="B56" s="5">
        <f>IFERROR(__xludf.DUMMYFUNCTION("""COMPUTED_VALUE"""),8.0)</f>
        <v>8</v>
      </c>
      <c r="C56" s="7">
        <f>IFERROR(__xludf.DUMMYFUNCTION("""COMPUTED_VALUE"""),11.571428571428571)</f>
        <v>11.57142857</v>
      </c>
      <c r="D56" s="5">
        <f>IFERROR(__xludf.DUMMYFUNCTION("""COMPUTED_VALUE"""),13.0)</f>
        <v>13</v>
      </c>
      <c r="E56" s="5">
        <f t="shared" si="1"/>
        <v>33</v>
      </c>
    </row>
    <row r="57">
      <c r="A57" s="4">
        <f>IFERROR(__xludf.DUMMYFUNCTION("""COMPUTED_VALUE"""),43949.0)</f>
        <v>43949</v>
      </c>
      <c r="B57" s="5">
        <f>IFERROR(__xludf.DUMMYFUNCTION("""COMPUTED_VALUE"""),11.0)</f>
        <v>11</v>
      </c>
      <c r="C57" s="7">
        <f>IFERROR(__xludf.DUMMYFUNCTION("""COMPUTED_VALUE"""),11.142857142857142)</f>
        <v>11.14285714</v>
      </c>
      <c r="D57" s="5">
        <f>IFERROR(__xludf.DUMMYFUNCTION("""COMPUTED_VALUE"""),18.0)</f>
        <v>18</v>
      </c>
      <c r="E57" s="5">
        <f t="shared" si="1"/>
        <v>32.71428571</v>
      </c>
    </row>
    <row r="58">
      <c r="A58" s="4">
        <f>IFERROR(__xludf.DUMMYFUNCTION("""COMPUTED_VALUE"""),43950.0)</f>
        <v>43950</v>
      </c>
      <c r="B58" s="5">
        <f>IFERROR(__xludf.DUMMYFUNCTION("""COMPUTED_VALUE"""),9.0)</f>
        <v>9</v>
      </c>
      <c r="C58" s="7">
        <f>IFERROR(__xludf.DUMMYFUNCTION("""COMPUTED_VALUE"""),10.714285714285714)</f>
        <v>10.71428571</v>
      </c>
      <c r="D58" s="5">
        <f>IFERROR(__xludf.DUMMYFUNCTION("""COMPUTED_VALUE"""),20.0)</f>
        <v>20</v>
      </c>
      <c r="E58" s="5">
        <f t="shared" si="1"/>
        <v>34.42857143</v>
      </c>
    </row>
    <row r="59">
      <c r="A59" s="4">
        <f>IFERROR(__xludf.DUMMYFUNCTION("""COMPUTED_VALUE"""),43951.0)</f>
        <v>43951</v>
      </c>
      <c r="B59" s="5">
        <f>IFERROR(__xludf.DUMMYFUNCTION("""COMPUTED_VALUE"""),12.0)</f>
        <v>12</v>
      </c>
      <c r="C59" s="7">
        <f>IFERROR(__xludf.DUMMYFUNCTION("""COMPUTED_VALUE"""),10.428571428571429)</f>
        <v>10.42857143</v>
      </c>
      <c r="D59" s="5">
        <f>IFERROR(__xludf.DUMMYFUNCTION("""COMPUTED_VALUE"""),45.0)</f>
        <v>45</v>
      </c>
      <c r="E59" s="5">
        <f t="shared" si="1"/>
        <v>27.28571429</v>
      </c>
    </row>
    <row r="60">
      <c r="A60" s="4">
        <f>IFERROR(__xludf.DUMMYFUNCTION("""COMPUTED_VALUE"""),43952.0)</f>
        <v>43952</v>
      </c>
      <c r="B60" s="5">
        <f>IFERROR(__xludf.DUMMYFUNCTION("""COMPUTED_VALUE"""),11.0)</f>
        <v>11</v>
      </c>
      <c r="C60" s="7">
        <f>IFERROR(__xludf.DUMMYFUNCTION("""COMPUTED_VALUE"""),10.428571428571429)</f>
        <v>10.42857143</v>
      </c>
      <c r="D60" s="5">
        <f>IFERROR(__xludf.DUMMYFUNCTION("""COMPUTED_VALUE"""),28.0)</f>
        <v>28</v>
      </c>
      <c r="E60" s="5">
        <f t="shared" si="1"/>
        <v>29.71428571</v>
      </c>
    </row>
    <row r="61">
      <c r="A61" s="4">
        <f>IFERROR(__xludf.DUMMYFUNCTION("""COMPUTED_VALUE"""),43953.0)</f>
        <v>43953</v>
      </c>
      <c r="B61" s="5">
        <f>IFERROR(__xludf.DUMMYFUNCTION("""COMPUTED_VALUE"""),12.0)</f>
        <v>12</v>
      </c>
      <c r="C61" s="7">
        <f>IFERROR(__xludf.DUMMYFUNCTION("""COMPUTED_VALUE"""),10.428571428571429)</f>
        <v>10.42857143</v>
      </c>
      <c r="D61" s="5">
        <f>IFERROR(__xludf.DUMMYFUNCTION("""COMPUTED_VALUE"""),16.0)</f>
        <v>16</v>
      </c>
      <c r="E61" s="5">
        <f t="shared" si="1"/>
        <v>23.85714286</v>
      </c>
    </row>
    <row r="62">
      <c r="A62" s="4">
        <f>IFERROR(__xludf.DUMMYFUNCTION("""COMPUTED_VALUE"""),43954.0)</f>
        <v>43954</v>
      </c>
      <c r="B62" s="5">
        <f>IFERROR(__xludf.DUMMYFUNCTION("""COMPUTED_VALUE"""),5.0)</f>
        <v>5</v>
      </c>
      <c r="C62" s="7">
        <f>IFERROR(__xludf.DUMMYFUNCTION("""COMPUTED_VALUE"""),9.714285714285714)</f>
        <v>9.714285714</v>
      </c>
      <c r="D62" s="5">
        <f>IFERROR(__xludf.DUMMYFUNCTION("""COMPUTED_VALUE"""),4.0)</f>
        <v>4</v>
      </c>
      <c r="E62" s="5">
        <f t="shared" si="1"/>
        <v>20.57142857</v>
      </c>
    </row>
    <row r="63">
      <c r="A63" s="4">
        <f>IFERROR(__xludf.DUMMYFUNCTION("""COMPUTED_VALUE"""),43955.0)</f>
        <v>43955</v>
      </c>
      <c r="B63" s="5">
        <f>IFERROR(__xludf.DUMMYFUNCTION("""COMPUTED_VALUE"""),11.0)</f>
        <v>11</v>
      </c>
      <c r="C63" s="7">
        <f>IFERROR(__xludf.DUMMYFUNCTION("""COMPUTED_VALUE"""),10.142857142857142)</f>
        <v>10.14285714</v>
      </c>
      <c r="D63" s="5">
        <f>IFERROR(__xludf.DUMMYFUNCTION("""COMPUTED_VALUE"""),1.0)</f>
        <v>1</v>
      </c>
      <c r="E63" s="5">
        <f t="shared" si="1"/>
        <v>18.85714286</v>
      </c>
    </row>
    <row r="64">
      <c r="A64" s="4">
        <f>IFERROR(__xludf.DUMMYFUNCTION("""COMPUTED_VALUE"""),43956.0)</f>
        <v>43956</v>
      </c>
      <c r="B64" s="5">
        <f>IFERROR(__xludf.DUMMYFUNCTION("""COMPUTED_VALUE"""),12.0)</f>
        <v>12</v>
      </c>
      <c r="C64" s="7">
        <f>IFERROR(__xludf.DUMMYFUNCTION("""COMPUTED_VALUE"""),10.285714285714286)</f>
        <v>10.28571429</v>
      </c>
      <c r="D64" s="5">
        <f>IFERROR(__xludf.DUMMYFUNCTION("""COMPUTED_VALUE"""),79.0)</f>
        <v>79</v>
      </c>
      <c r="E64" s="5">
        <f t="shared" si="1"/>
        <v>27.57142857</v>
      </c>
    </row>
    <row r="65">
      <c r="A65" s="4">
        <f>IFERROR(__xludf.DUMMYFUNCTION("""COMPUTED_VALUE"""),43957.0)</f>
        <v>43957</v>
      </c>
      <c r="B65" s="5">
        <f>IFERROR(__xludf.DUMMYFUNCTION("""COMPUTED_VALUE"""),10.0)</f>
        <v>10</v>
      </c>
      <c r="C65" s="7">
        <f>IFERROR(__xludf.DUMMYFUNCTION("""COMPUTED_VALUE"""),10.428571428571429)</f>
        <v>10.42857143</v>
      </c>
      <c r="D65" s="5">
        <f>IFERROR(__xludf.DUMMYFUNCTION("""COMPUTED_VALUE"""),50.0)</f>
        <v>50</v>
      </c>
      <c r="E65" s="5">
        <f t="shared" si="1"/>
        <v>31.85714286</v>
      </c>
    </row>
    <row r="66">
      <c r="A66" s="4">
        <f>IFERROR(__xludf.DUMMYFUNCTION("""COMPUTED_VALUE"""),43958.0)</f>
        <v>43958</v>
      </c>
      <c r="B66" s="5">
        <f>IFERROR(__xludf.DUMMYFUNCTION("""COMPUTED_VALUE"""),10.0)</f>
        <v>10</v>
      </c>
      <c r="C66" s="7">
        <f>IFERROR(__xludf.DUMMYFUNCTION("""COMPUTED_VALUE"""),10.142857142857142)</f>
        <v>10.14285714</v>
      </c>
      <c r="D66" s="5">
        <f>IFERROR(__xludf.DUMMYFUNCTION("""COMPUTED_VALUE"""),42.0)</f>
        <v>42</v>
      </c>
      <c r="E66" s="5">
        <f t="shared" si="1"/>
        <v>31.42857143</v>
      </c>
    </row>
    <row r="67">
      <c r="A67" s="4">
        <f>IFERROR(__xludf.DUMMYFUNCTION("""COMPUTED_VALUE"""),43959.0)</f>
        <v>43959</v>
      </c>
      <c r="B67" s="5">
        <f>IFERROR(__xludf.DUMMYFUNCTION("""COMPUTED_VALUE"""),9.0)</f>
        <v>9</v>
      </c>
      <c r="C67" s="7">
        <f>IFERROR(__xludf.DUMMYFUNCTION("""COMPUTED_VALUE"""),9.857142857142858)</f>
        <v>9.857142857</v>
      </c>
      <c r="D67" s="5">
        <f>IFERROR(__xludf.DUMMYFUNCTION("""COMPUTED_VALUE"""),64.0)</f>
        <v>64</v>
      </c>
      <c r="E67" s="5">
        <f t="shared" si="1"/>
        <v>36.57142857</v>
      </c>
    </row>
    <row r="68">
      <c r="A68" s="4">
        <f>IFERROR(__xludf.DUMMYFUNCTION("""COMPUTED_VALUE"""),43960.0)</f>
        <v>43960</v>
      </c>
      <c r="B68" s="5">
        <f>IFERROR(__xludf.DUMMYFUNCTION("""COMPUTED_VALUE"""),13.0)</f>
        <v>13</v>
      </c>
      <c r="C68" s="7">
        <f>IFERROR(__xludf.DUMMYFUNCTION("""COMPUTED_VALUE"""),10.0)</f>
        <v>10</v>
      </c>
      <c r="D68" s="5">
        <f>IFERROR(__xludf.DUMMYFUNCTION("""COMPUTED_VALUE"""),39.0)</f>
        <v>39</v>
      </c>
      <c r="E68" s="5">
        <f t="shared" si="1"/>
        <v>39.85714286</v>
      </c>
    </row>
    <row r="69">
      <c r="A69" s="4">
        <f>IFERROR(__xludf.DUMMYFUNCTION("""COMPUTED_VALUE"""),43961.0)</f>
        <v>43961</v>
      </c>
      <c r="B69" s="5">
        <f>IFERROR(__xludf.DUMMYFUNCTION("""COMPUTED_VALUE"""),8.0)</f>
        <v>8</v>
      </c>
      <c r="C69" s="7">
        <f>IFERROR(__xludf.DUMMYFUNCTION("""COMPUTED_VALUE"""),10.428571428571429)</f>
        <v>10.42857143</v>
      </c>
      <c r="D69" s="5">
        <f>IFERROR(__xludf.DUMMYFUNCTION("""COMPUTED_VALUE"""),29.0)</f>
        <v>29</v>
      </c>
      <c r="E69" s="5">
        <f t="shared" si="1"/>
        <v>43.42857143</v>
      </c>
    </row>
    <row r="70">
      <c r="A70" s="4">
        <f>IFERROR(__xludf.DUMMYFUNCTION("""COMPUTED_VALUE"""),43962.0)</f>
        <v>43962</v>
      </c>
      <c r="B70" s="5">
        <f>IFERROR(__xludf.DUMMYFUNCTION("""COMPUTED_VALUE"""),8.0)</f>
        <v>8</v>
      </c>
      <c r="C70" s="7">
        <f>IFERROR(__xludf.DUMMYFUNCTION("""COMPUTED_VALUE"""),10.0)</f>
        <v>10</v>
      </c>
      <c r="D70" s="5">
        <f>IFERROR(__xludf.DUMMYFUNCTION("""COMPUTED_VALUE"""),25.0)</f>
        <v>25</v>
      </c>
      <c r="E70" s="5">
        <f t="shared" si="1"/>
        <v>46.85714286</v>
      </c>
    </row>
    <row r="71">
      <c r="A71" s="4">
        <f>IFERROR(__xludf.DUMMYFUNCTION("""COMPUTED_VALUE"""),43963.0)</f>
        <v>43963</v>
      </c>
      <c r="B71" s="5">
        <f>IFERROR(__xludf.DUMMYFUNCTION("""COMPUTED_VALUE"""),4.0)</f>
        <v>4</v>
      </c>
      <c r="C71" s="7">
        <f>IFERROR(__xludf.DUMMYFUNCTION("""COMPUTED_VALUE"""),8.857142857142858)</f>
        <v>8.857142857</v>
      </c>
      <c r="D71" s="5">
        <f>IFERROR(__xludf.DUMMYFUNCTION("""COMPUTED_VALUE"""),49.0)</f>
        <v>49</v>
      </c>
      <c r="E71" s="5">
        <f t="shared" si="1"/>
        <v>42.57142857</v>
      </c>
    </row>
    <row r="72">
      <c r="A72" s="4">
        <f>IFERROR(__xludf.DUMMYFUNCTION("""COMPUTED_VALUE"""),43964.0)</f>
        <v>43964</v>
      </c>
      <c r="B72" s="5">
        <f>IFERROR(__xludf.DUMMYFUNCTION("""COMPUTED_VALUE"""),5.0)</f>
        <v>5</v>
      </c>
      <c r="C72" s="7">
        <f>IFERROR(__xludf.DUMMYFUNCTION("""COMPUTED_VALUE"""),8.142857142857142)</f>
        <v>8.142857143</v>
      </c>
      <c r="D72" s="5">
        <f>IFERROR(__xludf.DUMMYFUNCTION("""COMPUTED_VALUE"""),95.0)</f>
        <v>95</v>
      </c>
      <c r="E72" s="5">
        <f t="shared" si="1"/>
        <v>49</v>
      </c>
    </row>
    <row r="73">
      <c r="A73" s="4">
        <f>IFERROR(__xludf.DUMMYFUNCTION("""COMPUTED_VALUE"""),43965.0)</f>
        <v>43965</v>
      </c>
      <c r="B73" s="5">
        <f>IFERROR(__xludf.DUMMYFUNCTION("""COMPUTED_VALUE"""),6.0)</f>
        <v>6</v>
      </c>
      <c r="C73" s="7">
        <f>IFERROR(__xludf.DUMMYFUNCTION("""COMPUTED_VALUE"""),7.571428571428571)</f>
        <v>7.571428571</v>
      </c>
      <c r="D73" s="5">
        <f>IFERROR(__xludf.DUMMYFUNCTION("""COMPUTED_VALUE"""),67.0)</f>
        <v>67</v>
      </c>
      <c r="E73" s="5">
        <f t="shared" si="1"/>
        <v>52.57142857</v>
      </c>
    </row>
    <row r="74">
      <c r="A74" s="4">
        <f>IFERROR(__xludf.DUMMYFUNCTION("""COMPUTED_VALUE"""),43966.0)</f>
        <v>43966</v>
      </c>
      <c r="B74" s="5">
        <f>IFERROR(__xludf.DUMMYFUNCTION("""COMPUTED_VALUE"""),6.0)</f>
        <v>6</v>
      </c>
      <c r="C74" s="7">
        <f>IFERROR(__xludf.DUMMYFUNCTION("""COMPUTED_VALUE"""),7.142857142857143)</f>
        <v>7.142857143</v>
      </c>
      <c r="D74" s="5">
        <f>IFERROR(__xludf.DUMMYFUNCTION("""COMPUTED_VALUE"""),118.0)</f>
        <v>118</v>
      </c>
      <c r="E74" s="5">
        <f t="shared" si="1"/>
        <v>60.28571429</v>
      </c>
    </row>
    <row r="75">
      <c r="A75" s="4">
        <f>IFERROR(__xludf.DUMMYFUNCTION("""COMPUTED_VALUE"""),43967.0)</f>
        <v>43967</v>
      </c>
      <c r="B75" s="5">
        <f>IFERROR(__xludf.DUMMYFUNCTION("""COMPUTED_VALUE"""),6.0)</f>
        <v>6</v>
      </c>
      <c r="C75" s="7">
        <f>IFERROR(__xludf.DUMMYFUNCTION("""COMPUTED_VALUE"""),6.142857142857143)</f>
        <v>6.142857143</v>
      </c>
      <c r="D75" s="5">
        <f>IFERROR(__xludf.DUMMYFUNCTION("""COMPUTED_VALUE"""),84.0)</f>
        <v>84</v>
      </c>
      <c r="E75" s="5">
        <f t="shared" si="1"/>
        <v>66.71428571</v>
      </c>
    </row>
    <row r="76">
      <c r="A76" s="4">
        <f>IFERROR(__xludf.DUMMYFUNCTION("""COMPUTED_VALUE"""),43968.0)</f>
        <v>43968</v>
      </c>
      <c r="B76" s="5">
        <f>IFERROR(__xludf.DUMMYFUNCTION("""COMPUTED_VALUE"""),3.0)</f>
        <v>3</v>
      </c>
      <c r="C76" s="7">
        <f>IFERROR(__xludf.DUMMYFUNCTION("""COMPUTED_VALUE"""),5.428571428571429)</f>
        <v>5.428571429</v>
      </c>
      <c r="D76" s="5">
        <f>IFERROR(__xludf.DUMMYFUNCTION("""COMPUTED_VALUE"""),25.0)</f>
        <v>25</v>
      </c>
      <c r="E76" s="5">
        <f t="shared" si="1"/>
        <v>66.14285714</v>
      </c>
    </row>
    <row r="77">
      <c r="A77" s="4">
        <f>IFERROR(__xludf.DUMMYFUNCTION("""COMPUTED_VALUE"""),43969.0)</f>
        <v>43969</v>
      </c>
      <c r="B77" s="5">
        <f>IFERROR(__xludf.DUMMYFUNCTION("""COMPUTED_VALUE"""),11.0)</f>
        <v>11</v>
      </c>
      <c r="C77" s="7">
        <f>IFERROR(__xludf.DUMMYFUNCTION("""COMPUTED_VALUE"""),5.857142857142857)</f>
        <v>5.857142857</v>
      </c>
      <c r="D77" s="5">
        <f>IFERROR(__xludf.DUMMYFUNCTION("""COMPUTED_VALUE"""),4.0)</f>
        <v>4</v>
      </c>
      <c r="E77" s="5">
        <f t="shared" si="1"/>
        <v>63.14285714</v>
      </c>
    </row>
    <row r="78">
      <c r="A78" s="4">
        <f>IFERROR(__xludf.DUMMYFUNCTION("""COMPUTED_VALUE"""),43970.0)</f>
        <v>43970</v>
      </c>
      <c r="B78" s="5">
        <f>IFERROR(__xludf.DUMMYFUNCTION("""COMPUTED_VALUE"""),5.0)</f>
        <v>5</v>
      </c>
      <c r="C78" s="7">
        <f>IFERROR(__xludf.DUMMYFUNCTION("""COMPUTED_VALUE"""),6.0)</f>
        <v>6</v>
      </c>
      <c r="D78" s="5">
        <f>IFERROR(__xludf.DUMMYFUNCTION("""COMPUTED_VALUE"""),12.0)</f>
        <v>12</v>
      </c>
      <c r="E78" s="5">
        <f t="shared" si="1"/>
        <v>57.85714286</v>
      </c>
    </row>
    <row r="79">
      <c r="A79" s="4">
        <f>IFERROR(__xludf.DUMMYFUNCTION("""COMPUTED_VALUE"""),43971.0)</f>
        <v>43971</v>
      </c>
      <c r="B79" s="5">
        <f>IFERROR(__xludf.DUMMYFUNCTION("""COMPUTED_VALUE"""),3.0)</f>
        <v>3</v>
      </c>
      <c r="C79" s="7">
        <f>IFERROR(__xludf.DUMMYFUNCTION("""COMPUTED_VALUE"""),5.714285714285714)</f>
        <v>5.714285714</v>
      </c>
      <c r="D79" s="5">
        <f>IFERROR(__xludf.DUMMYFUNCTION("""COMPUTED_VALUE"""),42.0)</f>
        <v>42</v>
      </c>
      <c r="E79" s="5">
        <f t="shared" si="1"/>
        <v>50.28571429</v>
      </c>
    </row>
    <row r="80">
      <c r="A80" s="4">
        <f>IFERROR(__xludf.DUMMYFUNCTION("""COMPUTED_VALUE"""),43972.0)</f>
        <v>43972</v>
      </c>
      <c r="B80" s="5">
        <f>IFERROR(__xludf.DUMMYFUNCTION("""COMPUTED_VALUE"""),3.0)</f>
        <v>3</v>
      </c>
      <c r="C80" s="7">
        <f>IFERROR(__xludf.DUMMYFUNCTION("""COMPUTED_VALUE"""),5.285714285714286)</f>
        <v>5.285714286</v>
      </c>
      <c r="D80" s="5">
        <f>IFERROR(__xludf.DUMMYFUNCTION("""COMPUTED_VALUE"""),55.0)</f>
        <v>55</v>
      </c>
      <c r="E80" s="5">
        <f t="shared" si="1"/>
        <v>48.57142857</v>
      </c>
    </row>
    <row r="81">
      <c r="A81" s="4">
        <f>IFERROR(__xludf.DUMMYFUNCTION("""COMPUTED_VALUE"""),43973.0)</f>
        <v>43973</v>
      </c>
      <c r="B81" s="5">
        <f>IFERROR(__xludf.DUMMYFUNCTION("""COMPUTED_VALUE"""),3.0)</f>
        <v>3</v>
      </c>
      <c r="C81" s="7">
        <f>IFERROR(__xludf.DUMMYFUNCTION("""COMPUTED_VALUE"""),4.857142857142857)</f>
        <v>4.857142857</v>
      </c>
      <c r="D81" s="5">
        <f>IFERROR(__xludf.DUMMYFUNCTION("""COMPUTED_VALUE"""),78.0)</f>
        <v>78</v>
      </c>
      <c r="E81" s="5">
        <f t="shared" si="1"/>
        <v>42.85714286</v>
      </c>
    </row>
    <row r="82">
      <c r="A82" s="4">
        <f>IFERROR(__xludf.DUMMYFUNCTION("""COMPUTED_VALUE"""),43974.0)</f>
        <v>43974</v>
      </c>
      <c r="B82" s="5">
        <f>IFERROR(__xludf.DUMMYFUNCTION("""COMPUTED_VALUE"""),6.0)</f>
        <v>6</v>
      </c>
      <c r="C82" s="7">
        <f>IFERROR(__xludf.DUMMYFUNCTION("""COMPUTED_VALUE"""),4.857142857142857)</f>
        <v>4.857142857</v>
      </c>
      <c r="D82" s="5">
        <f>IFERROR(__xludf.DUMMYFUNCTION("""COMPUTED_VALUE"""),68.0)</f>
        <v>68</v>
      </c>
      <c r="E82" s="5">
        <f t="shared" si="1"/>
        <v>40.57142857</v>
      </c>
    </row>
    <row r="83">
      <c r="A83" s="4">
        <f>IFERROR(__xludf.DUMMYFUNCTION("""COMPUTED_VALUE"""),43975.0)</f>
        <v>43975</v>
      </c>
      <c r="B83" s="5">
        <f>IFERROR(__xludf.DUMMYFUNCTION("""COMPUTED_VALUE"""),4.0)</f>
        <v>4</v>
      </c>
      <c r="C83" s="7">
        <f>IFERROR(__xludf.DUMMYFUNCTION("""COMPUTED_VALUE"""),5.0)</f>
        <v>5</v>
      </c>
      <c r="D83" s="5">
        <f>IFERROR(__xludf.DUMMYFUNCTION("""COMPUTED_VALUE"""),35.0)</f>
        <v>35</v>
      </c>
      <c r="E83" s="5">
        <f t="shared" si="1"/>
        <v>42</v>
      </c>
    </row>
    <row r="84">
      <c r="A84" s="4">
        <f>IFERROR(__xludf.DUMMYFUNCTION("""COMPUTED_VALUE"""),43976.0)</f>
        <v>43976</v>
      </c>
      <c r="B84" s="5">
        <f>IFERROR(__xludf.DUMMYFUNCTION("""COMPUTED_VALUE"""),5.0)</f>
        <v>5</v>
      </c>
      <c r="C84" s="7">
        <f>IFERROR(__xludf.DUMMYFUNCTION("""COMPUTED_VALUE"""),4.142857142857143)</f>
        <v>4.142857143</v>
      </c>
      <c r="D84" s="5">
        <f>IFERROR(__xludf.DUMMYFUNCTION("""COMPUTED_VALUE"""),21.0)</f>
        <v>21</v>
      </c>
      <c r="E84" s="5">
        <f t="shared" si="1"/>
        <v>44.42857143</v>
      </c>
    </row>
    <row r="85">
      <c r="A85" s="4">
        <f>IFERROR(__xludf.DUMMYFUNCTION("""COMPUTED_VALUE"""),43977.0)</f>
        <v>43977</v>
      </c>
      <c r="B85" s="5">
        <f>IFERROR(__xludf.DUMMYFUNCTION("""COMPUTED_VALUE"""),8.0)</f>
        <v>8</v>
      </c>
      <c r="C85" s="7">
        <f>IFERROR(__xludf.DUMMYFUNCTION("""COMPUTED_VALUE"""),4.571428571428571)</f>
        <v>4.571428571</v>
      </c>
      <c r="D85" s="5">
        <f>IFERROR(__xludf.DUMMYFUNCTION("""COMPUTED_VALUE"""),125.0)</f>
        <v>125</v>
      </c>
      <c r="E85" s="5">
        <f t="shared" si="1"/>
        <v>60.57142857</v>
      </c>
    </row>
    <row r="86">
      <c r="A86" s="4">
        <f>IFERROR(__xludf.DUMMYFUNCTION("""COMPUTED_VALUE"""),43978.0)</f>
        <v>43978</v>
      </c>
      <c r="B86" s="5">
        <f>IFERROR(__xludf.DUMMYFUNCTION("""COMPUTED_VALUE"""),6.0)</f>
        <v>6</v>
      </c>
      <c r="C86" s="7">
        <f>IFERROR(__xludf.DUMMYFUNCTION("""COMPUTED_VALUE"""),5.0)</f>
        <v>5</v>
      </c>
      <c r="D86" s="5">
        <f>IFERROR(__xludf.DUMMYFUNCTION("""COMPUTED_VALUE"""),20.0)</f>
        <v>20</v>
      </c>
      <c r="E86" s="5">
        <f t="shared" si="1"/>
        <v>57.42857143</v>
      </c>
    </row>
    <row r="87">
      <c r="A87" s="4">
        <f>IFERROR(__xludf.DUMMYFUNCTION("""COMPUTED_VALUE"""),43979.0)</f>
        <v>43979</v>
      </c>
      <c r="B87" s="5">
        <f>IFERROR(__xludf.DUMMYFUNCTION("""COMPUTED_VALUE"""),4.0)</f>
        <v>4</v>
      </c>
      <c r="C87" s="7">
        <f>IFERROR(__xludf.DUMMYFUNCTION("""COMPUTED_VALUE"""),5.142857142857143)</f>
        <v>5.142857143</v>
      </c>
      <c r="D87" s="5">
        <f>IFERROR(__xludf.DUMMYFUNCTION("""COMPUTED_VALUE"""),140.0)</f>
        <v>140</v>
      </c>
      <c r="E87" s="5">
        <f t="shared" si="1"/>
        <v>69.57142857</v>
      </c>
    </row>
    <row r="88">
      <c r="A88" s="4">
        <f>IFERROR(__xludf.DUMMYFUNCTION("""COMPUTED_VALUE"""),43980.0)</f>
        <v>43980</v>
      </c>
      <c r="B88" s="5">
        <f>IFERROR(__xludf.DUMMYFUNCTION("""COMPUTED_VALUE"""),8.0)</f>
        <v>8</v>
      </c>
      <c r="C88" s="7">
        <f>IFERROR(__xludf.DUMMYFUNCTION("""COMPUTED_VALUE"""),5.857142857142857)</f>
        <v>5.857142857</v>
      </c>
      <c r="D88" s="5">
        <f>IFERROR(__xludf.DUMMYFUNCTION("""COMPUTED_VALUE"""),28.0)</f>
        <v>28</v>
      </c>
      <c r="E88" s="5">
        <f t="shared" si="1"/>
        <v>62.42857143</v>
      </c>
    </row>
    <row r="89">
      <c r="A89" s="4">
        <f>IFERROR(__xludf.DUMMYFUNCTION("""COMPUTED_VALUE"""),43981.0)</f>
        <v>43981</v>
      </c>
      <c r="B89" s="5">
        <f>IFERROR(__xludf.DUMMYFUNCTION("""COMPUTED_VALUE"""),7.0)</f>
        <v>7</v>
      </c>
      <c r="C89" s="7">
        <f>IFERROR(__xludf.DUMMYFUNCTION("""COMPUTED_VALUE"""),6.0)</f>
        <v>6</v>
      </c>
      <c r="D89" s="5">
        <f>IFERROR(__xludf.DUMMYFUNCTION("""COMPUTED_VALUE"""),118.0)</f>
        <v>118</v>
      </c>
      <c r="E89" s="5">
        <f t="shared" si="1"/>
        <v>69.57142857</v>
      </c>
    </row>
    <row r="90">
      <c r="A90" s="4">
        <f>IFERROR(__xludf.DUMMYFUNCTION("""COMPUTED_VALUE"""),43982.0)</f>
        <v>43982</v>
      </c>
      <c r="B90" s="5">
        <f>IFERROR(__xludf.DUMMYFUNCTION("""COMPUTED_VALUE"""),2.0)</f>
        <v>2</v>
      </c>
      <c r="C90" s="7">
        <f>IFERROR(__xludf.DUMMYFUNCTION("""COMPUTED_VALUE"""),5.714285714285714)</f>
        <v>5.714285714</v>
      </c>
      <c r="D90" s="5">
        <f>IFERROR(__xludf.DUMMYFUNCTION("""COMPUTED_VALUE"""),5.0)</f>
        <v>5</v>
      </c>
      <c r="E90" s="5">
        <f t="shared" si="1"/>
        <v>65.28571429</v>
      </c>
    </row>
    <row r="91">
      <c r="A91" s="4">
        <f>IFERROR(__xludf.DUMMYFUNCTION("""COMPUTED_VALUE"""),43983.0)</f>
        <v>43983</v>
      </c>
      <c r="B91" s="5">
        <f>IFERROR(__xludf.DUMMYFUNCTION("""COMPUTED_VALUE"""),1.0)</f>
        <v>1</v>
      </c>
      <c r="C91" s="7">
        <f>IFERROR(__xludf.DUMMYFUNCTION("""COMPUTED_VALUE"""),5.142857142857143)</f>
        <v>5.142857143</v>
      </c>
      <c r="D91" s="5">
        <f>IFERROR(__xludf.DUMMYFUNCTION("""COMPUTED_VALUE"""),9.0)</f>
        <v>9</v>
      </c>
      <c r="E91" s="5">
        <f t="shared" si="1"/>
        <v>63.57142857</v>
      </c>
    </row>
    <row r="92">
      <c r="A92" s="4">
        <f>IFERROR(__xludf.DUMMYFUNCTION("""COMPUTED_VALUE"""),43984.0)</f>
        <v>43984</v>
      </c>
      <c r="B92" s="5">
        <f>IFERROR(__xludf.DUMMYFUNCTION("""COMPUTED_VALUE"""),5.0)</f>
        <v>5</v>
      </c>
      <c r="C92" s="7">
        <f>IFERROR(__xludf.DUMMYFUNCTION("""COMPUTED_VALUE"""),4.714285714285714)</f>
        <v>4.714285714</v>
      </c>
      <c r="D92" s="5">
        <f>IFERROR(__xludf.DUMMYFUNCTION("""COMPUTED_VALUE"""),4.0)</f>
        <v>4</v>
      </c>
      <c r="E92" s="5">
        <f t="shared" si="1"/>
        <v>46.28571429</v>
      </c>
    </row>
    <row r="93">
      <c r="A93" s="4">
        <f>IFERROR(__xludf.DUMMYFUNCTION("""COMPUTED_VALUE"""),43985.0)</f>
        <v>43985</v>
      </c>
      <c r="B93" s="5">
        <f>IFERROR(__xludf.DUMMYFUNCTION("""COMPUTED_VALUE"""),2.0)</f>
        <v>2</v>
      </c>
      <c r="C93" s="7">
        <f>IFERROR(__xludf.DUMMYFUNCTION("""COMPUTED_VALUE"""),4.142857142857143)</f>
        <v>4.142857143</v>
      </c>
      <c r="D93" s="5">
        <f>IFERROR(__xludf.DUMMYFUNCTION("""COMPUTED_VALUE"""),30.0)</f>
        <v>30</v>
      </c>
      <c r="E93" s="5">
        <f t="shared" si="1"/>
        <v>47.71428571</v>
      </c>
    </row>
    <row r="94">
      <c r="A94" s="4">
        <f>IFERROR(__xludf.DUMMYFUNCTION("""COMPUTED_VALUE"""),43986.0)</f>
        <v>43986</v>
      </c>
      <c r="B94" s="5">
        <f>IFERROR(__xludf.DUMMYFUNCTION("""COMPUTED_VALUE"""),5.0)</f>
        <v>5</v>
      </c>
      <c r="C94" s="7">
        <f>IFERROR(__xludf.DUMMYFUNCTION("""COMPUTED_VALUE"""),4.285714285714286)</f>
        <v>4.285714286</v>
      </c>
      <c r="D94" s="5">
        <f>IFERROR(__xludf.DUMMYFUNCTION("""COMPUTED_VALUE"""),15.0)</f>
        <v>15</v>
      </c>
      <c r="E94" s="5">
        <f t="shared" si="1"/>
        <v>29.85714286</v>
      </c>
    </row>
    <row r="95">
      <c r="A95" s="4">
        <f>IFERROR(__xludf.DUMMYFUNCTION("""COMPUTED_VALUE"""),43987.0)</f>
        <v>43987</v>
      </c>
      <c r="B95" s="5">
        <f>IFERROR(__xludf.DUMMYFUNCTION("""COMPUTED_VALUE"""),3.0)</f>
        <v>3</v>
      </c>
      <c r="C95" s="7">
        <f>IFERROR(__xludf.DUMMYFUNCTION("""COMPUTED_VALUE"""),3.5714285714285716)</f>
        <v>3.571428571</v>
      </c>
      <c r="D95" s="5">
        <f>IFERROR(__xludf.DUMMYFUNCTION("""COMPUTED_VALUE"""),40.0)</f>
        <v>40</v>
      </c>
      <c r="E95" s="5">
        <f t="shared" si="1"/>
        <v>31.57142857</v>
      </c>
    </row>
    <row r="96">
      <c r="A96" s="4">
        <f>IFERROR(__xludf.DUMMYFUNCTION("""COMPUTED_VALUE"""),43988.0)</f>
        <v>43988</v>
      </c>
      <c r="B96" s="5">
        <f>IFERROR(__xludf.DUMMYFUNCTION("""COMPUTED_VALUE"""),3.0)</f>
        <v>3</v>
      </c>
      <c r="C96" s="7">
        <f>IFERROR(__xludf.DUMMYFUNCTION("""COMPUTED_VALUE"""),3.0)</f>
        <v>3</v>
      </c>
      <c r="D96" s="5">
        <f>IFERROR(__xludf.DUMMYFUNCTION("""COMPUTED_VALUE"""),34.0)</f>
        <v>34</v>
      </c>
      <c r="E96" s="5">
        <f t="shared" si="1"/>
        <v>19.57142857</v>
      </c>
    </row>
    <row r="97">
      <c r="A97" s="4">
        <f>IFERROR(__xludf.DUMMYFUNCTION("""COMPUTED_VALUE"""),43989.0)</f>
        <v>43989</v>
      </c>
      <c r="B97" s="5">
        <f>IFERROR(__xludf.DUMMYFUNCTION("""COMPUTED_VALUE"""),1.0)</f>
        <v>1</v>
      </c>
      <c r="C97" s="7">
        <f>IFERROR(__xludf.DUMMYFUNCTION("""COMPUTED_VALUE"""),2.857142857142857)</f>
        <v>2.857142857</v>
      </c>
      <c r="D97" s="5">
        <f>IFERROR(__xludf.DUMMYFUNCTION("""COMPUTED_VALUE"""),0.0)</f>
        <v>0</v>
      </c>
      <c r="E97" s="5">
        <f t="shared" si="1"/>
        <v>18.85714286</v>
      </c>
    </row>
    <row r="98">
      <c r="A98" s="4">
        <f>IFERROR(__xludf.DUMMYFUNCTION("""COMPUTED_VALUE"""),43990.0)</f>
        <v>43990</v>
      </c>
      <c r="B98" s="5">
        <f>IFERROR(__xludf.DUMMYFUNCTION("""COMPUTED_VALUE"""),1.0)</f>
        <v>1</v>
      </c>
      <c r="C98" s="7">
        <f>IFERROR(__xludf.DUMMYFUNCTION("""COMPUTED_VALUE"""),2.857142857142857)</f>
        <v>2.857142857</v>
      </c>
      <c r="D98" s="5">
        <f>IFERROR(__xludf.DUMMYFUNCTION("""COMPUTED_VALUE"""),5.0)</f>
        <v>5</v>
      </c>
      <c r="E98" s="5">
        <f t="shared" si="1"/>
        <v>18.28571429</v>
      </c>
    </row>
    <row r="99">
      <c r="A99" s="4">
        <f>IFERROR(__xludf.DUMMYFUNCTION("""COMPUTED_VALUE"""),43991.0)</f>
        <v>43991</v>
      </c>
      <c r="B99" s="5">
        <f>IFERROR(__xludf.DUMMYFUNCTION("""COMPUTED_VALUE"""),2.0)</f>
        <v>2</v>
      </c>
      <c r="C99" s="7">
        <f>IFERROR(__xludf.DUMMYFUNCTION("""COMPUTED_VALUE"""),2.4285714285714284)</f>
        <v>2.428571429</v>
      </c>
      <c r="D99" s="5">
        <f>IFERROR(__xludf.DUMMYFUNCTION("""COMPUTED_VALUE"""),40.0)</f>
        <v>40</v>
      </c>
      <c r="E99" s="5">
        <f t="shared" si="1"/>
        <v>23.42857143</v>
      </c>
    </row>
    <row r="100">
      <c r="A100" s="4">
        <f>IFERROR(__xludf.DUMMYFUNCTION("""COMPUTED_VALUE"""),43992.0)</f>
        <v>43992</v>
      </c>
      <c r="B100" s="5">
        <f>IFERROR(__xludf.DUMMYFUNCTION("""COMPUTED_VALUE"""),1.0)</f>
        <v>1</v>
      </c>
      <c r="C100" s="7">
        <f>IFERROR(__xludf.DUMMYFUNCTION("""COMPUTED_VALUE"""),2.2857142857142856)</f>
        <v>2.285714286</v>
      </c>
      <c r="D100" s="5">
        <f>IFERROR(__xludf.DUMMYFUNCTION("""COMPUTED_VALUE"""),31.0)</f>
        <v>31</v>
      </c>
      <c r="E100" s="5">
        <f t="shared" si="1"/>
        <v>23.57142857</v>
      </c>
    </row>
    <row r="101">
      <c r="A101" s="4">
        <f>IFERROR(__xludf.DUMMYFUNCTION("""COMPUTED_VALUE"""),43993.0)</f>
        <v>43993</v>
      </c>
      <c r="B101" s="5">
        <f>IFERROR(__xludf.DUMMYFUNCTION("""COMPUTED_VALUE"""),2.0)</f>
        <v>2</v>
      </c>
      <c r="C101" s="7">
        <f>IFERROR(__xludf.DUMMYFUNCTION("""COMPUTED_VALUE"""),1.8571428571428572)</f>
        <v>1.857142857</v>
      </c>
      <c r="D101" s="5">
        <f>IFERROR(__xludf.DUMMYFUNCTION("""COMPUTED_VALUE"""),36.0)</f>
        <v>36</v>
      </c>
      <c r="E101" s="5">
        <f t="shared" si="1"/>
        <v>26.57142857</v>
      </c>
    </row>
    <row r="102">
      <c r="A102" s="4">
        <f>IFERROR(__xludf.DUMMYFUNCTION("""COMPUTED_VALUE"""),43994.0)</f>
        <v>43994</v>
      </c>
      <c r="B102" s="5">
        <f>IFERROR(__xludf.DUMMYFUNCTION("""COMPUTED_VALUE"""),2.0)</f>
        <v>2</v>
      </c>
      <c r="C102" s="7">
        <f>IFERROR(__xludf.DUMMYFUNCTION("""COMPUTED_VALUE"""),1.7142857142857142)</f>
        <v>1.714285714</v>
      </c>
      <c r="D102" s="5">
        <f>IFERROR(__xludf.DUMMYFUNCTION("""COMPUTED_VALUE"""),56.0)</f>
        <v>56</v>
      </c>
      <c r="E102" s="5">
        <f t="shared" si="1"/>
        <v>28.85714286</v>
      </c>
    </row>
    <row r="103">
      <c r="A103" s="4">
        <f>IFERROR(__xludf.DUMMYFUNCTION("""COMPUTED_VALUE"""),43995.0)</f>
        <v>43995</v>
      </c>
      <c r="B103" s="5">
        <f>IFERROR(__xludf.DUMMYFUNCTION("""COMPUTED_VALUE"""),4.0)</f>
        <v>4</v>
      </c>
      <c r="C103" s="7">
        <f>IFERROR(__xludf.DUMMYFUNCTION("""COMPUTED_VALUE"""),1.8571428571428572)</f>
        <v>1.857142857</v>
      </c>
      <c r="D103" s="5">
        <f>IFERROR(__xludf.DUMMYFUNCTION("""COMPUTED_VALUE"""),29.0)</f>
        <v>29</v>
      </c>
      <c r="E103" s="5">
        <f t="shared" si="1"/>
        <v>28.14285714</v>
      </c>
    </row>
    <row r="104">
      <c r="A104" s="4">
        <f>IFERROR(__xludf.DUMMYFUNCTION("""COMPUTED_VALUE"""),43996.0)</f>
        <v>43996</v>
      </c>
      <c r="B104" s="5">
        <f>IFERROR(__xludf.DUMMYFUNCTION("""COMPUTED_VALUE"""),3.0)</f>
        <v>3</v>
      </c>
      <c r="C104" s="7">
        <f>IFERROR(__xludf.DUMMYFUNCTION("""COMPUTED_VALUE"""),2.142857142857143)</f>
        <v>2.142857143</v>
      </c>
      <c r="D104" s="5">
        <f>IFERROR(__xludf.DUMMYFUNCTION("""COMPUTED_VALUE"""),6.0)</f>
        <v>6</v>
      </c>
      <c r="E104" s="5">
        <f t="shared" si="1"/>
        <v>29</v>
      </c>
    </row>
    <row r="105">
      <c r="A105" s="4">
        <f>IFERROR(__xludf.DUMMYFUNCTION("""COMPUTED_VALUE"""),43997.0)</f>
        <v>43997</v>
      </c>
      <c r="B105" s="5">
        <f>IFERROR(__xludf.DUMMYFUNCTION("""COMPUTED_VALUE"""),1.0)</f>
        <v>1</v>
      </c>
      <c r="C105" s="7">
        <f>IFERROR(__xludf.DUMMYFUNCTION("""COMPUTED_VALUE"""),2.142857142857143)</f>
        <v>2.142857143</v>
      </c>
      <c r="D105" s="5">
        <f>IFERROR(__xludf.DUMMYFUNCTION("""COMPUTED_VALUE"""),3.0)</f>
        <v>3</v>
      </c>
      <c r="E105" s="5">
        <f t="shared" si="1"/>
        <v>28.71428571</v>
      </c>
    </row>
    <row r="106">
      <c r="A106" s="4">
        <f>IFERROR(__xludf.DUMMYFUNCTION("""COMPUTED_VALUE"""),43998.0)</f>
        <v>43998</v>
      </c>
      <c r="B106" s="5">
        <f>IFERROR(__xludf.DUMMYFUNCTION("""COMPUTED_VALUE"""),2.0)</f>
        <v>2</v>
      </c>
      <c r="C106" s="7">
        <f>IFERROR(__xludf.DUMMYFUNCTION("""COMPUTED_VALUE"""),2.142857142857143)</f>
        <v>2.142857143</v>
      </c>
      <c r="D106" s="5">
        <f>IFERROR(__xludf.DUMMYFUNCTION("""COMPUTED_VALUE"""),31.0)</f>
        <v>31</v>
      </c>
      <c r="E106" s="5">
        <f t="shared" si="1"/>
        <v>27.42857143</v>
      </c>
    </row>
    <row r="107">
      <c r="A107" s="4">
        <f>IFERROR(__xludf.DUMMYFUNCTION("""COMPUTED_VALUE"""),43999.0)</f>
        <v>43999</v>
      </c>
      <c r="B107" s="5">
        <f>IFERROR(__xludf.DUMMYFUNCTION("""COMPUTED_VALUE"""),2.0)</f>
        <v>2</v>
      </c>
      <c r="C107" s="7">
        <f>IFERROR(__xludf.DUMMYFUNCTION("""COMPUTED_VALUE"""),2.2857142857142856)</f>
        <v>2.285714286</v>
      </c>
      <c r="D107" s="5">
        <f>IFERROR(__xludf.DUMMYFUNCTION("""COMPUTED_VALUE"""),31.0)</f>
        <v>31</v>
      </c>
      <c r="E107" s="5">
        <f t="shared" si="1"/>
        <v>27.42857143</v>
      </c>
    </row>
    <row r="108">
      <c r="A108" s="4">
        <f>IFERROR(__xludf.DUMMYFUNCTION("""COMPUTED_VALUE"""),44000.0)</f>
        <v>44000</v>
      </c>
      <c r="B108" s="5">
        <f>IFERROR(__xludf.DUMMYFUNCTION("""COMPUTED_VALUE"""),1.0)</f>
        <v>1</v>
      </c>
      <c r="C108" s="7">
        <f>IFERROR(__xludf.DUMMYFUNCTION("""COMPUTED_VALUE"""),2.142857142857143)</f>
        <v>2.142857143</v>
      </c>
      <c r="D108" s="5">
        <f>IFERROR(__xludf.DUMMYFUNCTION("""COMPUTED_VALUE"""),17.0)</f>
        <v>17</v>
      </c>
      <c r="E108" s="5">
        <f t="shared" si="1"/>
        <v>24.71428571</v>
      </c>
    </row>
    <row r="109">
      <c r="A109" s="4">
        <f>IFERROR(__xludf.DUMMYFUNCTION("""COMPUTED_VALUE"""),44001.0)</f>
        <v>44001</v>
      </c>
      <c r="B109" s="5">
        <f>IFERROR(__xludf.DUMMYFUNCTION("""COMPUTED_VALUE"""),0.0)</f>
        <v>0</v>
      </c>
      <c r="C109" s="7">
        <f>IFERROR(__xludf.DUMMYFUNCTION("""COMPUTED_VALUE"""),1.8571428571428572)</f>
        <v>1.857142857</v>
      </c>
      <c r="D109" s="5">
        <f>IFERROR(__xludf.DUMMYFUNCTION("""COMPUTED_VALUE"""),17.0)</f>
        <v>17</v>
      </c>
      <c r="E109" s="5">
        <f t="shared" si="1"/>
        <v>19.14285714</v>
      </c>
    </row>
    <row r="110">
      <c r="A110" s="4">
        <f>IFERROR(__xludf.DUMMYFUNCTION("""COMPUTED_VALUE"""),44002.0)</f>
        <v>44002</v>
      </c>
      <c r="B110" s="5">
        <f>IFERROR(__xludf.DUMMYFUNCTION("""COMPUTED_VALUE"""),2.0)</f>
        <v>2</v>
      </c>
      <c r="C110" s="7">
        <f>IFERROR(__xludf.DUMMYFUNCTION("""COMPUTED_VALUE"""),1.5714285714285714)</f>
        <v>1.571428571</v>
      </c>
      <c r="D110" s="5">
        <f>IFERROR(__xludf.DUMMYFUNCTION("""COMPUTED_VALUE"""),4.0)</f>
        <v>4</v>
      </c>
      <c r="E110" s="5">
        <f t="shared" si="1"/>
        <v>15.57142857</v>
      </c>
    </row>
    <row r="111">
      <c r="A111" s="4">
        <f>IFERROR(__xludf.DUMMYFUNCTION("""COMPUTED_VALUE"""),44003.0)</f>
        <v>44003</v>
      </c>
      <c r="B111" s="5">
        <f>IFERROR(__xludf.DUMMYFUNCTION("""COMPUTED_VALUE"""),0.0)</f>
        <v>0</v>
      </c>
      <c r="C111" s="7">
        <f>IFERROR(__xludf.DUMMYFUNCTION("""COMPUTED_VALUE"""),1.1428571428571428)</f>
        <v>1.142857143</v>
      </c>
      <c r="D111" s="5">
        <f>IFERROR(__xludf.DUMMYFUNCTION("""COMPUTED_VALUE"""),4.0)</f>
        <v>4</v>
      </c>
      <c r="E111" s="5">
        <f t="shared" si="1"/>
        <v>15.28571429</v>
      </c>
    </row>
    <row r="112">
      <c r="A112" s="4">
        <f>IFERROR(__xludf.DUMMYFUNCTION("""COMPUTED_VALUE"""),44004.0)</f>
        <v>44004</v>
      </c>
      <c r="B112" s="5">
        <f>IFERROR(__xludf.DUMMYFUNCTION("""COMPUTED_VALUE"""),2.0)</f>
        <v>2</v>
      </c>
      <c r="C112" s="7">
        <f>IFERROR(__xludf.DUMMYFUNCTION("""COMPUTED_VALUE"""),1.2857142857142858)</f>
        <v>1.285714286</v>
      </c>
      <c r="D112" s="5">
        <f>IFERROR(__xludf.DUMMYFUNCTION("""COMPUTED_VALUE"""),1.0)</f>
        <v>1</v>
      </c>
      <c r="E112" s="5">
        <f t="shared" si="1"/>
        <v>15</v>
      </c>
    </row>
    <row r="113">
      <c r="A113" s="4">
        <f>IFERROR(__xludf.DUMMYFUNCTION("""COMPUTED_VALUE"""),44005.0)</f>
        <v>44005</v>
      </c>
      <c r="B113" s="5">
        <f>IFERROR(__xludf.DUMMYFUNCTION("""COMPUTED_VALUE"""),1.0)</f>
        <v>1</v>
      </c>
      <c r="C113" s="7">
        <f>IFERROR(__xludf.DUMMYFUNCTION("""COMPUTED_VALUE"""),1.1428571428571428)</f>
        <v>1.142857143</v>
      </c>
      <c r="D113" s="5">
        <f>IFERROR(__xludf.DUMMYFUNCTION("""COMPUTED_VALUE"""),10.0)</f>
        <v>10</v>
      </c>
      <c r="E113" s="5">
        <f t="shared" si="1"/>
        <v>12</v>
      </c>
    </row>
    <row r="114">
      <c r="A114" s="4">
        <f>IFERROR(__xludf.DUMMYFUNCTION("""COMPUTED_VALUE"""),44006.0)</f>
        <v>44006</v>
      </c>
      <c r="B114" s="5">
        <f>IFERROR(__xludf.DUMMYFUNCTION("""COMPUTED_VALUE"""),3.0)</f>
        <v>3</v>
      </c>
      <c r="C114" s="7">
        <f>IFERROR(__xludf.DUMMYFUNCTION("""COMPUTED_VALUE"""),1.2857142857142858)</f>
        <v>1.285714286</v>
      </c>
      <c r="D114" s="5">
        <f>IFERROR(__xludf.DUMMYFUNCTION("""COMPUTED_VALUE"""),18.0)</f>
        <v>18</v>
      </c>
      <c r="E114" s="5">
        <f t="shared" si="1"/>
        <v>10.14285714</v>
      </c>
    </row>
    <row r="115">
      <c r="A115" s="4">
        <f>IFERROR(__xludf.DUMMYFUNCTION("""COMPUTED_VALUE"""),44007.0)</f>
        <v>44007</v>
      </c>
      <c r="B115" s="5">
        <f>IFERROR(__xludf.DUMMYFUNCTION("""COMPUTED_VALUE"""),1.0)</f>
        <v>1</v>
      </c>
      <c r="C115" s="7">
        <f>IFERROR(__xludf.DUMMYFUNCTION("""COMPUTED_VALUE"""),1.2857142857142858)</f>
        <v>1.285714286</v>
      </c>
      <c r="D115" s="5">
        <f>IFERROR(__xludf.DUMMYFUNCTION("""COMPUTED_VALUE"""),22.0)</f>
        <v>22</v>
      </c>
      <c r="E115" s="5">
        <f t="shared" si="1"/>
        <v>10.85714286</v>
      </c>
    </row>
    <row r="116">
      <c r="A116" s="4">
        <f>IFERROR(__xludf.DUMMYFUNCTION("""COMPUTED_VALUE"""),44008.0)</f>
        <v>44008</v>
      </c>
      <c r="B116" s="5">
        <f>IFERROR(__xludf.DUMMYFUNCTION("""COMPUTED_VALUE"""),1.0)</f>
        <v>1</v>
      </c>
      <c r="C116" s="7">
        <f>IFERROR(__xludf.DUMMYFUNCTION("""COMPUTED_VALUE"""),1.4285714285714286)</f>
        <v>1.428571429</v>
      </c>
      <c r="D116" s="5">
        <f>IFERROR(__xludf.DUMMYFUNCTION("""COMPUTED_VALUE"""),23.0)</f>
        <v>23</v>
      </c>
      <c r="E116" s="5">
        <f t="shared" si="1"/>
        <v>11.71428571</v>
      </c>
    </row>
    <row r="117">
      <c r="A117" s="4">
        <f>IFERROR(__xludf.DUMMYFUNCTION("""COMPUTED_VALUE"""),44009.0)</f>
        <v>44009</v>
      </c>
      <c r="B117" s="5">
        <f>IFERROR(__xludf.DUMMYFUNCTION("""COMPUTED_VALUE"""),0.0)</f>
        <v>0</v>
      </c>
      <c r="C117" s="7">
        <f>IFERROR(__xludf.DUMMYFUNCTION("""COMPUTED_VALUE"""),1.1428571428571428)</f>
        <v>1.142857143</v>
      </c>
      <c r="D117" s="5">
        <f>IFERROR(__xludf.DUMMYFUNCTION("""COMPUTED_VALUE"""),18.0)</f>
        <v>18</v>
      </c>
      <c r="E117" s="5">
        <f t="shared" si="1"/>
        <v>13.71428571</v>
      </c>
    </row>
    <row r="118">
      <c r="A118" s="4">
        <f>IFERROR(__xludf.DUMMYFUNCTION("""COMPUTED_VALUE"""),44010.0)</f>
        <v>44010</v>
      </c>
      <c r="B118" s="5">
        <f>IFERROR(__xludf.DUMMYFUNCTION("""COMPUTED_VALUE"""),3.0)</f>
        <v>3</v>
      </c>
      <c r="C118" s="7">
        <f>IFERROR(__xludf.DUMMYFUNCTION("""COMPUTED_VALUE"""),1.5714285714285714)</f>
        <v>1.571428571</v>
      </c>
      <c r="D118" s="5">
        <f>IFERROR(__xludf.DUMMYFUNCTION("""COMPUTED_VALUE"""),4.0)</f>
        <v>4</v>
      </c>
      <c r="E118" s="5">
        <f t="shared" si="1"/>
        <v>13.71428571</v>
      </c>
    </row>
    <row r="119">
      <c r="A119" s="4">
        <f>IFERROR(__xludf.DUMMYFUNCTION("""COMPUTED_VALUE"""),44011.0)</f>
        <v>44011</v>
      </c>
      <c r="B119" s="5">
        <f>IFERROR(__xludf.DUMMYFUNCTION("""COMPUTED_VALUE"""),4.0)</f>
        <v>4</v>
      </c>
      <c r="C119" s="7">
        <f>IFERROR(__xludf.DUMMYFUNCTION("""COMPUTED_VALUE"""),1.8571428571428572)</f>
        <v>1.857142857</v>
      </c>
      <c r="D119" s="5">
        <f>IFERROR(__xludf.DUMMYFUNCTION("""COMPUTED_VALUE"""),0.0)</f>
        <v>0</v>
      </c>
      <c r="E119" s="5">
        <f t="shared" si="1"/>
        <v>13.57142857</v>
      </c>
    </row>
    <row r="120">
      <c r="A120" s="4">
        <f>IFERROR(__xludf.DUMMYFUNCTION("""COMPUTED_VALUE"""),44012.0)</f>
        <v>44012</v>
      </c>
      <c r="B120" s="5">
        <f>IFERROR(__xludf.DUMMYFUNCTION("""COMPUTED_VALUE"""),0.0)</f>
        <v>0</v>
      </c>
      <c r="C120" s="7">
        <f>IFERROR(__xludf.DUMMYFUNCTION("""COMPUTED_VALUE"""),1.7142857142857142)</f>
        <v>1.714285714</v>
      </c>
      <c r="D120" s="5">
        <f>IFERROR(__xludf.DUMMYFUNCTION("""COMPUTED_VALUE"""),7.0)</f>
        <v>7</v>
      </c>
      <c r="E120" s="5">
        <f t="shared" si="1"/>
        <v>13.14285714</v>
      </c>
    </row>
    <row r="121">
      <c r="A121" s="4">
        <f>IFERROR(__xludf.DUMMYFUNCTION("""COMPUTED_VALUE"""),44013.0)</f>
        <v>44013</v>
      </c>
      <c r="B121" s="5">
        <f>IFERROR(__xludf.DUMMYFUNCTION("""COMPUTED_VALUE"""),1.0)</f>
        <v>1</v>
      </c>
      <c r="C121" s="7">
        <f>IFERROR(__xludf.DUMMYFUNCTION("""COMPUTED_VALUE"""),1.4285714285714286)</f>
        <v>1.428571429</v>
      </c>
      <c r="D121" s="5">
        <f>IFERROR(__xludf.DUMMYFUNCTION("""COMPUTED_VALUE"""),22.0)</f>
        <v>22</v>
      </c>
      <c r="E121" s="5">
        <f t="shared" si="1"/>
        <v>13.71428571</v>
      </c>
    </row>
    <row r="122">
      <c r="A122" s="4">
        <f>IFERROR(__xludf.DUMMYFUNCTION("""COMPUTED_VALUE"""),44014.0)</f>
        <v>44014</v>
      </c>
      <c r="B122" s="5">
        <f>IFERROR(__xludf.DUMMYFUNCTION("""COMPUTED_VALUE"""),1.0)</f>
        <v>1</v>
      </c>
      <c r="C122" s="7">
        <f>IFERROR(__xludf.DUMMYFUNCTION("""COMPUTED_VALUE"""),1.4285714285714286)</f>
        <v>1.428571429</v>
      </c>
      <c r="D122" s="5">
        <f>IFERROR(__xludf.DUMMYFUNCTION("""COMPUTED_VALUE"""),7.0)</f>
        <v>7</v>
      </c>
      <c r="E122" s="5">
        <f t="shared" si="1"/>
        <v>11.57142857</v>
      </c>
    </row>
    <row r="123">
      <c r="A123" s="4">
        <f>IFERROR(__xludf.DUMMYFUNCTION("""COMPUTED_VALUE"""),44015.0)</f>
        <v>44015</v>
      </c>
      <c r="B123" s="5">
        <f>IFERROR(__xludf.DUMMYFUNCTION("""COMPUTED_VALUE"""),1.0)</f>
        <v>1</v>
      </c>
      <c r="C123" s="7">
        <f>IFERROR(__xludf.DUMMYFUNCTION("""COMPUTED_VALUE"""),1.4285714285714286)</f>
        <v>1.428571429</v>
      </c>
      <c r="D123" s="5">
        <f>IFERROR(__xludf.DUMMYFUNCTION("""COMPUTED_VALUE"""),31.0)</f>
        <v>31</v>
      </c>
      <c r="E123" s="5">
        <f t="shared" si="1"/>
        <v>12.71428571</v>
      </c>
    </row>
    <row r="124">
      <c r="A124" s="4">
        <f>IFERROR(__xludf.DUMMYFUNCTION("""COMPUTED_VALUE"""),44016.0)</f>
        <v>44016</v>
      </c>
      <c r="B124" s="5">
        <f>IFERROR(__xludf.DUMMYFUNCTION("""COMPUTED_VALUE"""),1.0)</f>
        <v>1</v>
      </c>
      <c r="C124" s="7">
        <f>IFERROR(__xludf.DUMMYFUNCTION("""COMPUTED_VALUE"""),1.5714285714285714)</f>
        <v>1.571428571</v>
      </c>
      <c r="D124" s="5">
        <f>IFERROR(__xludf.DUMMYFUNCTION("""COMPUTED_VALUE"""),32.0)</f>
        <v>32</v>
      </c>
      <c r="E124" s="5">
        <f t="shared" si="1"/>
        <v>14.71428571</v>
      </c>
    </row>
    <row r="125">
      <c r="A125" s="4">
        <f>IFERROR(__xludf.DUMMYFUNCTION("""COMPUTED_VALUE"""),44017.0)</f>
        <v>44017</v>
      </c>
      <c r="B125" s="5">
        <f>IFERROR(__xludf.DUMMYFUNCTION("""COMPUTED_VALUE"""),0.0)</f>
        <v>0</v>
      </c>
      <c r="C125" s="7">
        <f>IFERROR(__xludf.DUMMYFUNCTION("""COMPUTED_VALUE"""),1.1428571428571428)</f>
        <v>1.142857143</v>
      </c>
      <c r="D125" s="5">
        <f>IFERROR(__xludf.DUMMYFUNCTION("""COMPUTED_VALUE"""),27.0)</f>
        <v>27</v>
      </c>
      <c r="E125" s="5">
        <f t="shared" si="1"/>
        <v>18</v>
      </c>
    </row>
    <row r="126">
      <c r="A126" s="4">
        <f>IFERROR(__xludf.DUMMYFUNCTION("""COMPUTED_VALUE"""),44018.0)</f>
        <v>44018</v>
      </c>
      <c r="B126" s="5">
        <f>IFERROR(__xludf.DUMMYFUNCTION("""COMPUTED_VALUE"""),0.0)</f>
        <v>0</v>
      </c>
      <c r="C126" s="7">
        <f>IFERROR(__xludf.DUMMYFUNCTION("""COMPUTED_VALUE"""),0.5714285714285714)</f>
        <v>0.5714285714</v>
      </c>
      <c r="D126" s="5">
        <f>IFERROR(__xludf.DUMMYFUNCTION("""COMPUTED_VALUE"""),49.0)</f>
        <v>49</v>
      </c>
      <c r="E126" s="5">
        <f t="shared" si="1"/>
        <v>25</v>
      </c>
    </row>
    <row r="127">
      <c r="A127" s="4">
        <f>IFERROR(__xludf.DUMMYFUNCTION("""COMPUTED_VALUE"""),44019.0)</f>
        <v>44019</v>
      </c>
      <c r="B127" s="5">
        <f>IFERROR(__xludf.DUMMYFUNCTION("""COMPUTED_VALUE"""),0.0)</f>
        <v>0</v>
      </c>
      <c r="C127" s="7">
        <f>IFERROR(__xludf.DUMMYFUNCTION("""COMPUTED_VALUE"""),0.5714285714285714)</f>
        <v>0.5714285714</v>
      </c>
      <c r="D127" s="5">
        <f>IFERROR(__xludf.DUMMYFUNCTION("""COMPUTED_VALUE"""),14.0)</f>
        <v>14</v>
      </c>
      <c r="E127" s="5">
        <f t="shared" si="1"/>
        <v>26</v>
      </c>
    </row>
    <row r="128">
      <c r="A128" s="4">
        <f>IFERROR(__xludf.DUMMYFUNCTION("""COMPUTED_VALUE"""),44020.0)</f>
        <v>44020</v>
      </c>
      <c r="B128" s="5">
        <f>IFERROR(__xludf.DUMMYFUNCTION("""COMPUTED_VALUE"""),0.0)</f>
        <v>0</v>
      </c>
      <c r="C128" s="7">
        <f>IFERROR(__xludf.DUMMYFUNCTION("""COMPUTED_VALUE"""),0.42857142857142855)</f>
        <v>0.4285714286</v>
      </c>
      <c r="D128" s="5">
        <f>IFERROR(__xludf.DUMMYFUNCTION("""COMPUTED_VALUE"""),11.0)</f>
        <v>11</v>
      </c>
      <c r="E128" s="5">
        <f t="shared" si="1"/>
        <v>24.42857143</v>
      </c>
    </row>
    <row r="129">
      <c r="A129" s="4">
        <f>IFERROR(__xludf.DUMMYFUNCTION("""COMPUTED_VALUE"""),44021.0)</f>
        <v>44021</v>
      </c>
      <c r="B129" s="5">
        <f>IFERROR(__xludf.DUMMYFUNCTION("""COMPUTED_VALUE"""),2.0)</f>
        <v>2</v>
      </c>
      <c r="C129" s="7">
        <f>IFERROR(__xludf.DUMMYFUNCTION("""COMPUTED_VALUE"""),0.5714285714285714)</f>
        <v>0.5714285714</v>
      </c>
      <c r="D129" s="5">
        <f>IFERROR(__xludf.DUMMYFUNCTION("""COMPUTED_VALUE"""),2.0)</f>
        <v>2</v>
      </c>
      <c r="E129" s="5">
        <f t="shared" si="1"/>
        <v>23.71428571</v>
      </c>
    </row>
    <row r="130">
      <c r="A130" s="4">
        <f>IFERROR(__xludf.DUMMYFUNCTION("""COMPUTED_VALUE"""),44022.0)</f>
        <v>44022</v>
      </c>
      <c r="B130" s="5">
        <f>IFERROR(__xludf.DUMMYFUNCTION("""COMPUTED_VALUE"""),2.0)</f>
        <v>2</v>
      </c>
      <c r="C130" s="7">
        <f>IFERROR(__xludf.DUMMYFUNCTION("""COMPUTED_VALUE"""),0.7142857142857143)</f>
        <v>0.7142857143</v>
      </c>
      <c r="D130" s="5">
        <f>IFERROR(__xludf.DUMMYFUNCTION("""COMPUTED_VALUE"""),54.0)</f>
        <v>54</v>
      </c>
      <c r="E130" s="5">
        <f t="shared" si="1"/>
        <v>27</v>
      </c>
    </row>
    <row r="131">
      <c r="A131" s="4">
        <f>IFERROR(__xludf.DUMMYFUNCTION("""COMPUTED_VALUE"""),44023.0)</f>
        <v>44023</v>
      </c>
      <c r="B131" s="5">
        <f>IFERROR(__xludf.DUMMYFUNCTION("""COMPUTED_VALUE"""),2.0)</f>
        <v>2</v>
      </c>
      <c r="C131" s="7">
        <f>IFERROR(__xludf.DUMMYFUNCTION("""COMPUTED_VALUE"""),0.8571428571428571)</f>
        <v>0.8571428571</v>
      </c>
      <c r="D131" s="5">
        <f>IFERROR(__xludf.DUMMYFUNCTION("""COMPUTED_VALUE"""),33.0)</f>
        <v>33</v>
      </c>
      <c r="E131" s="5">
        <f t="shared" si="1"/>
        <v>27.14285714</v>
      </c>
    </row>
    <row r="132">
      <c r="A132" s="4">
        <f>IFERROR(__xludf.DUMMYFUNCTION("""COMPUTED_VALUE"""),44024.0)</f>
        <v>44024</v>
      </c>
      <c r="B132" s="5">
        <f>IFERROR(__xludf.DUMMYFUNCTION("""COMPUTED_VALUE"""),0.0)</f>
        <v>0</v>
      </c>
      <c r="C132" s="7">
        <f>IFERROR(__xludf.DUMMYFUNCTION("""COMPUTED_VALUE"""),0.8571428571428571)</f>
        <v>0.8571428571</v>
      </c>
      <c r="D132" s="5">
        <f>IFERROR(__xludf.DUMMYFUNCTION("""COMPUTED_VALUE"""),62.0)</f>
        <v>62</v>
      </c>
      <c r="E132" s="5">
        <f t="shared" si="1"/>
        <v>32.14285714</v>
      </c>
    </row>
    <row r="133">
      <c r="A133" s="4">
        <f>IFERROR(__xludf.DUMMYFUNCTION("""COMPUTED_VALUE"""),44025.0)</f>
        <v>44025</v>
      </c>
      <c r="B133" s="5">
        <f>IFERROR(__xludf.DUMMYFUNCTION("""COMPUTED_VALUE"""),0.0)</f>
        <v>0</v>
      </c>
      <c r="C133" s="7">
        <f>IFERROR(__xludf.DUMMYFUNCTION("""COMPUTED_VALUE"""),0.8571428571428571)</f>
        <v>0.8571428571</v>
      </c>
      <c r="D133" s="5">
        <f>IFERROR(__xludf.DUMMYFUNCTION("""COMPUTED_VALUE"""),37.0)</f>
        <v>37</v>
      </c>
      <c r="E133" s="5">
        <f t="shared" si="1"/>
        <v>30.42857143</v>
      </c>
    </row>
    <row r="134">
      <c r="A134" s="4">
        <f>IFERROR(__xludf.DUMMYFUNCTION("""COMPUTED_VALUE"""),44026.0)</f>
        <v>44026</v>
      </c>
      <c r="B134" s="5">
        <f>IFERROR(__xludf.DUMMYFUNCTION("""COMPUTED_VALUE"""),0.0)</f>
        <v>0</v>
      </c>
      <c r="C134" s="7">
        <f>IFERROR(__xludf.DUMMYFUNCTION("""COMPUTED_VALUE"""),0.8571428571428571)</f>
        <v>0.8571428571</v>
      </c>
      <c r="D134" s="5">
        <f>IFERROR(__xludf.DUMMYFUNCTION("""COMPUTED_VALUE"""),33.0)</f>
        <v>33</v>
      </c>
      <c r="E134" s="5">
        <f t="shared" si="1"/>
        <v>33.14285714</v>
      </c>
    </row>
    <row r="135">
      <c r="A135" s="4">
        <f>IFERROR(__xludf.DUMMYFUNCTION("""COMPUTED_VALUE"""),44027.0)</f>
        <v>44027</v>
      </c>
      <c r="B135" s="5">
        <f>IFERROR(__xludf.DUMMYFUNCTION("""COMPUTED_VALUE"""),0.0)</f>
        <v>0</v>
      </c>
      <c r="C135" s="7">
        <f>IFERROR(__xludf.DUMMYFUNCTION("""COMPUTED_VALUE"""),0.8571428571428571)</f>
        <v>0.8571428571</v>
      </c>
      <c r="D135" s="5">
        <f>IFERROR(__xludf.DUMMYFUNCTION("""COMPUTED_VALUE"""),21.0)</f>
        <v>21</v>
      </c>
      <c r="E135" s="5">
        <f t="shared" si="1"/>
        <v>34.57142857</v>
      </c>
    </row>
    <row r="136">
      <c r="A136" s="4">
        <f>IFERROR(__xludf.DUMMYFUNCTION("""COMPUTED_VALUE"""),44028.0)</f>
        <v>44028</v>
      </c>
      <c r="B136" s="5">
        <f>IFERROR(__xludf.DUMMYFUNCTION("""COMPUTED_VALUE"""),0.0)</f>
        <v>0</v>
      </c>
      <c r="C136" s="7">
        <f>IFERROR(__xludf.DUMMYFUNCTION("""COMPUTED_VALUE"""),0.5714285714285714)</f>
        <v>0.5714285714</v>
      </c>
      <c r="D136" s="5">
        <f>IFERROR(__xludf.DUMMYFUNCTION("""COMPUTED_VALUE"""),29.0)</f>
        <v>29</v>
      </c>
      <c r="E136" s="5">
        <f t="shared" si="1"/>
        <v>38.42857143</v>
      </c>
    </row>
    <row r="137">
      <c r="A137" s="4">
        <f>IFERROR(__xludf.DUMMYFUNCTION("""COMPUTED_VALUE"""),44029.0)</f>
        <v>44029</v>
      </c>
      <c r="B137" s="5">
        <f>IFERROR(__xludf.DUMMYFUNCTION("""COMPUTED_VALUE"""),0.0)</f>
        <v>0</v>
      </c>
      <c r="C137" s="7">
        <f>IFERROR(__xludf.DUMMYFUNCTION("""COMPUTED_VALUE"""),0.2857142857142857)</f>
        <v>0.2857142857</v>
      </c>
      <c r="D137" s="5">
        <f>IFERROR(__xludf.DUMMYFUNCTION("""COMPUTED_VALUE"""),64.0)</f>
        <v>64</v>
      </c>
      <c r="E137" s="5">
        <f t="shared" si="1"/>
        <v>39.85714286</v>
      </c>
    </row>
    <row r="138">
      <c r="A138" s="4">
        <f>IFERROR(__xludf.DUMMYFUNCTION("""COMPUTED_VALUE"""),44030.0)</f>
        <v>44030</v>
      </c>
      <c r="B138" s="5">
        <f>IFERROR(__xludf.DUMMYFUNCTION("""COMPUTED_VALUE"""),1.0)</f>
        <v>1</v>
      </c>
      <c r="C138" s="7">
        <f>IFERROR(__xludf.DUMMYFUNCTION("""COMPUTED_VALUE"""),0.14285714285714285)</f>
        <v>0.1428571429</v>
      </c>
      <c r="D138" s="5">
        <f>IFERROR(__xludf.DUMMYFUNCTION("""COMPUTED_VALUE"""),2.0)</f>
        <v>2</v>
      </c>
      <c r="E138" s="5">
        <f t="shared" si="1"/>
        <v>35.42857143</v>
      </c>
    </row>
    <row r="139">
      <c r="A139" s="4">
        <f>IFERROR(__xludf.DUMMYFUNCTION("""COMPUTED_VALUE"""),44031.0)</f>
        <v>44031</v>
      </c>
      <c r="B139" s="5">
        <f>IFERROR(__xludf.DUMMYFUNCTION("""COMPUTED_VALUE"""),0.0)</f>
        <v>0</v>
      </c>
      <c r="C139" s="7">
        <f>IFERROR(__xludf.DUMMYFUNCTION("""COMPUTED_VALUE"""),0.14285714285714285)</f>
        <v>0.1428571429</v>
      </c>
      <c r="D139" s="5">
        <f>IFERROR(__xludf.DUMMYFUNCTION("""COMPUTED_VALUE"""),1.0)</f>
        <v>1</v>
      </c>
      <c r="E139" s="5">
        <f t="shared" si="1"/>
        <v>26.71428571</v>
      </c>
    </row>
    <row r="140">
      <c r="A140" s="4">
        <f>IFERROR(__xludf.DUMMYFUNCTION("""COMPUTED_VALUE"""),44032.0)</f>
        <v>44032</v>
      </c>
      <c r="B140" s="5">
        <f>IFERROR(__xludf.DUMMYFUNCTION("""COMPUTED_VALUE"""),0.0)</f>
        <v>0</v>
      </c>
      <c r="C140" s="7">
        <f>IFERROR(__xludf.DUMMYFUNCTION("""COMPUTED_VALUE"""),0.14285714285714285)</f>
        <v>0.1428571429</v>
      </c>
      <c r="D140" s="5">
        <f>IFERROR(__xludf.DUMMYFUNCTION("""COMPUTED_VALUE"""),9.0)</f>
        <v>9</v>
      </c>
      <c r="E140" s="5">
        <f t="shared" si="1"/>
        <v>22.71428571</v>
      </c>
    </row>
    <row r="141">
      <c r="A141" s="4">
        <f>IFERROR(__xludf.DUMMYFUNCTION("""COMPUTED_VALUE"""),44033.0)</f>
        <v>44033</v>
      </c>
      <c r="B141" s="5">
        <f>IFERROR(__xludf.DUMMYFUNCTION("""COMPUTED_VALUE"""),0.0)</f>
        <v>0</v>
      </c>
      <c r="C141" s="7">
        <f>IFERROR(__xludf.DUMMYFUNCTION("""COMPUTED_VALUE"""),0.14285714285714285)</f>
        <v>0.1428571429</v>
      </c>
      <c r="D141" s="5">
        <f>IFERROR(__xludf.DUMMYFUNCTION("""COMPUTED_VALUE"""),25.0)</f>
        <v>25</v>
      </c>
      <c r="E141" s="5">
        <f t="shared" si="1"/>
        <v>21.57142857</v>
      </c>
    </row>
    <row r="142">
      <c r="A142" s="4">
        <f>IFERROR(__xludf.DUMMYFUNCTION("""COMPUTED_VALUE"""),44034.0)</f>
        <v>44034</v>
      </c>
      <c r="B142" s="5">
        <f>IFERROR(__xludf.DUMMYFUNCTION("""COMPUTED_VALUE"""),0.0)</f>
        <v>0</v>
      </c>
      <c r="C142" s="7">
        <f>IFERROR(__xludf.DUMMYFUNCTION("""COMPUTED_VALUE"""),0.14285714285714285)</f>
        <v>0.1428571429</v>
      </c>
      <c r="D142" s="5">
        <f>IFERROR(__xludf.DUMMYFUNCTION("""COMPUTED_VALUE"""),26.0)</f>
        <v>26</v>
      </c>
      <c r="E142" s="5">
        <f t="shared" si="1"/>
        <v>22.28571429</v>
      </c>
    </row>
    <row r="143">
      <c r="A143" s="4">
        <f>IFERROR(__xludf.DUMMYFUNCTION("""COMPUTED_VALUE"""),44035.0)</f>
        <v>44035</v>
      </c>
      <c r="B143" s="5">
        <f>IFERROR(__xludf.DUMMYFUNCTION("""COMPUTED_VALUE"""),0.0)</f>
        <v>0</v>
      </c>
      <c r="C143" s="7">
        <f>IFERROR(__xludf.DUMMYFUNCTION("""COMPUTED_VALUE"""),0.14285714285714285)</f>
        <v>0.1428571429</v>
      </c>
      <c r="D143" s="5">
        <f>IFERROR(__xludf.DUMMYFUNCTION("""COMPUTED_VALUE"""),17.0)</f>
        <v>17</v>
      </c>
      <c r="E143" s="5">
        <f t="shared" si="1"/>
        <v>20.57142857</v>
      </c>
    </row>
    <row r="144">
      <c r="A144" s="4">
        <f>IFERROR(__xludf.DUMMYFUNCTION("""COMPUTED_VALUE"""),44036.0)</f>
        <v>44036</v>
      </c>
      <c r="B144" s="5">
        <f>IFERROR(__xludf.DUMMYFUNCTION("""COMPUTED_VALUE"""),0.0)</f>
        <v>0</v>
      </c>
      <c r="C144" s="7">
        <f>IFERROR(__xludf.DUMMYFUNCTION("""COMPUTED_VALUE"""),0.14285714285714285)</f>
        <v>0.1428571429</v>
      </c>
      <c r="D144" s="5">
        <f>IFERROR(__xludf.DUMMYFUNCTION("""COMPUTED_VALUE"""),12.0)</f>
        <v>12</v>
      </c>
      <c r="E144" s="5">
        <f t="shared" si="1"/>
        <v>13.14285714</v>
      </c>
    </row>
    <row r="145">
      <c r="A145" s="4">
        <f>IFERROR(__xludf.DUMMYFUNCTION("""COMPUTED_VALUE"""),44037.0)</f>
        <v>44037</v>
      </c>
      <c r="B145" s="5">
        <f>IFERROR(__xludf.DUMMYFUNCTION("""COMPUTED_VALUE"""),0.0)</f>
        <v>0</v>
      </c>
      <c r="C145" s="7">
        <f>IFERROR(__xludf.DUMMYFUNCTION("""COMPUTED_VALUE"""),0.0)</f>
        <v>0</v>
      </c>
      <c r="D145" s="5">
        <f>IFERROR(__xludf.DUMMYFUNCTION("""COMPUTED_VALUE"""),12.0)</f>
        <v>12</v>
      </c>
      <c r="E145" s="5">
        <f t="shared" si="1"/>
        <v>14.57142857</v>
      </c>
    </row>
    <row r="146">
      <c r="A146" s="4">
        <f>IFERROR(__xludf.DUMMYFUNCTION("""COMPUTED_VALUE"""),44038.0)</f>
        <v>44038</v>
      </c>
      <c r="B146" s="5">
        <f>IFERROR(__xludf.DUMMYFUNCTION("""COMPUTED_VALUE"""),0.0)</f>
        <v>0</v>
      </c>
      <c r="C146" s="7">
        <f>IFERROR(__xludf.DUMMYFUNCTION("""COMPUTED_VALUE"""),0.0)</f>
        <v>0</v>
      </c>
      <c r="D146" s="5">
        <f>IFERROR(__xludf.DUMMYFUNCTION("""COMPUTED_VALUE"""),5.0)</f>
        <v>5</v>
      </c>
      <c r="E146" s="5">
        <f t="shared" si="1"/>
        <v>15.14285714</v>
      </c>
    </row>
    <row r="147">
      <c r="A147" s="4">
        <f>IFERROR(__xludf.DUMMYFUNCTION("""COMPUTED_VALUE"""),44039.0)</f>
        <v>44039</v>
      </c>
      <c r="B147" s="5">
        <f>IFERROR(__xludf.DUMMYFUNCTION("""COMPUTED_VALUE"""),0.0)</f>
        <v>0</v>
      </c>
      <c r="C147" s="7">
        <f>IFERROR(__xludf.DUMMYFUNCTION("""COMPUTED_VALUE"""),0.0)</f>
        <v>0</v>
      </c>
      <c r="D147" s="5">
        <f>IFERROR(__xludf.DUMMYFUNCTION("""COMPUTED_VALUE"""),0.0)</f>
        <v>0</v>
      </c>
      <c r="E147" s="5">
        <f t="shared" si="1"/>
        <v>13.85714286</v>
      </c>
    </row>
    <row r="148">
      <c r="A148" s="4">
        <f>IFERROR(__xludf.DUMMYFUNCTION("""COMPUTED_VALUE"""),44040.0)</f>
        <v>44040</v>
      </c>
      <c r="B148" s="5">
        <f>IFERROR(__xludf.DUMMYFUNCTION("""COMPUTED_VALUE"""),0.0)</f>
        <v>0</v>
      </c>
      <c r="C148" s="7">
        <f>IFERROR(__xludf.DUMMYFUNCTION("""COMPUTED_VALUE"""),0.0)</f>
        <v>0</v>
      </c>
      <c r="D148" s="5">
        <f>IFERROR(__xludf.DUMMYFUNCTION("""COMPUTED_VALUE"""),2.0)</f>
        <v>2</v>
      </c>
      <c r="E148" s="5">
        <f t="shared" si="1"/>
        <v>10.57142857</v>
      </c>
    </row>
    <row r="149">
      <c r="A149" s="4">
        <f>IFERROR(__xludf.DUMMYFUNCTION("""COMPUTED_VALUE"""),44041.0)</f>
        <v>44041</v>
      </c>
      <c r="B149" s="5">
        <f>IFERROR(__xludf.DUMMYFUNCTION("""COMPUTED_VALUE"""),0.0)</f>
        <v>0</v>
      </c>
      <c r="C149" s="7">
        <f>IFERROR(__xludf.DUMMYFUNCTION("""COMPUTED_VALUE"""),0.0)</f>
        <v>0</v>
      </c>
      <c r="D149" s="5">
        <f>IFERROR(__xludf.DUMMYFUNCTION("""COMPUTED_VALUE"""),8.0)</f>
        <v>8</v>
      </c>
      <c r="E149" s="5">
        <f t="shared" si="1"/>
        <v>8</v>
      </c>
    </row>
    <row r="150">
      <c r="A150" s="4">
        <f>IFERROR(__xludf.DUMMYFUNCTION("""COMPUTED_VALUE"""),44042.0)</f>
        <v>44042</v>
      </c>
      <c r="B150" s="5">
        <f>IFERROR(__xludf.DUMMYFUNCTION("""COMPUTED_VALUE"""),0.0)</f>
        <v>0</v>
      </c>
      <c r="C150" s="7">
        <f>IFERROR(__xludf.DUMMYFUNCTION("""COMPUTED_VALUE"""),0.0)</f>
        <v>0</v>
      </c>
      <c r="D150" s="5">
        <f>IFERROR(__xludf.DUMMYFUNCTION("""COMPUTED_VALUE"""),7.0)</f>
        <v>7</v>
      </c>
      <c r="E150" s="5">
        <f t="shared" si="1"/>
        <v>6.571428571</v>
      </c>
    </row>
    <row r="151">
      <c r="A151" s="4">
        <f>IFERROR(__xludf.DUMMYFUNCTION("""COMPUTED_VALUE"""),44043.0)</f>
        <v>44043</v>
      </c>
      <c r="B151" s="5">
        <f>IFERROR(__xludf.DUMMYFUNCTION("""COMPUTED_VALUE"""),0.0)</f>
        <v>0</v>
      </c>
      <c r="C151" s="7">
        <f>IFERROR(__xludf.DUMMYFUNCTION("""COMPUTED_VALUE"""),0.0)</f>
        <v>0</v>
      </c>
      <c r="D151" s="5">
        <f>IFERROR(__xludf.DUMMYFUNCTION("""COMPUTED_VALUE"""),7.0)</f>
        <v>7</v>
      </c>
      <c r="E151" s="5">
        <f t="shared" si="1"/>
        <v>5.857142857</v>
      </c>
    </row>
    <row r="152">
      <c r="A152" s="4">
        <f>IFERROR(__xludf.DUMMYFUNCTION("""COMPUTED_VALUE"""),44044.0)</f>
        <v>44044</v>
      </c>
      <c r="B152" s="5">
        <f>IFERROR(__xludf.DUMMYFUNCTION("""COMPUTED_VALUE"""),1.0)</f>
        <v>1</v>
      </c>
      <c r="C152" s="7">
        <f>IFERROR(__xludf.DUMMYFUNCTION("""COMPUTED_VALUE"""),0.14285714285714285)</f>
        <v>0.1428571429</v>
      </c>
      <c r="D152" s="5">
        <f>IFERROR(__xludf.DUMMYFUNCTION("""COMPUTED_VALUE"""),11.0)</f>
        <v>11</v>
      </c>
      <c r="E152" s="5">
        <f t="shared" si="1"/>
        <v>5.714285714</v>
      </c>
    </row>
    <row r="153">
      <c r="A153" s="4">
        <f>IFERROR(__xludf.DUMMYFUNCTION("""COMPUTED_VALUE"""),44045.0)</f>
        <v>44045</v>
      </c>
      <c r="B153" s="5">
        <f>IFERROR(__xludf.DUMMYFUNCTION("""COMPUTED_VALUE"""),0.0)</f>
        <v>0</v>
      </c>
      <c r="C153" s="7">
        <f>IFERROR(__xludf.DUMMYFUNCTION("""COMPUTED_VALUE"""),0.14285714285714285)</f>
        <v>0.1428571429</v>
      </c>
      <c r="D153" s="5">
        <f>IFERROR(__xludf.DUMMYFUNCTION("""COMPUTED_VALUE"""),25.0)</f>
        <v>25</v>
      </c>
      <c r="E153" s="5">
        <f t="shared" si="1"/>
        <v>8.571428571</v>
      </c>
    </row>
    <row r="154">
      <c r="A154" s="4">
        <f>IFERROR(__xludf.DUMMYFUNCTION("""COMPUTED_VALUE"""),44046.0)</f>
        <v>44046</v>
      </c>
      <c r="B154" s="5">
        <f>IFERROR(__xludf.DUMMYFUNCTION("""COMPUTED_VALUE"""),0.0)</f>
        <v>0</v>
      </c>
      <c r="C154" s="7">
        <f>IFERROR(__xludf.DUMMYFUNCTION("""COMPUTED_VALUE"""),0.14285714285714285)</f>
        <v>0.1428571429</v>
      </c>
      <c r="D154" s="5">
        <f>IFERROR(__xludf.DUMMYFUNCTION("""COMPUTED_VALUE"""),24.0)</f>
        <v>24</v>
      </c>
      <c r="E154" s="5">
        <f t="shared" si="1"/>
        <v>12</v>
      </c>
    </row>
    <row r="155">
      <c r="A155" s="4">
        <f>IFERROR(__xludf.DUMMYFUNCTION("""COMPUTED_VALUE"""),44047.0)</f>
        <v>44047</v>
      </c>
      <c r="B155" s="5">
        <f>IFERROR(__xludf.DUMMYFUNCTION("""COMPUTED_VALUE"""),1.0)</f>
        <v>1</v>
      </c>
      <c r="C155" s="7">
        <f>IFERROR(__xludf.DUMMYFUNCTION("""COMPUTED_VALUE"""),0.2857142857142857)</f>
        <v>0.2857142857</v>
      </c>
      <c r="D155" s="5">
        <f>IFERROR(__xludf.DUMMYFUNCTION("""COMPUTED_VALUE"""),2.0)</f>
        <v>2</v>
      </c>
      <c r="E155" s="5">
        <f t="shared" si="1"/>
        <v>12</v>
      </c>
    </row>
    <row r="156">
      <c r="A156" s="4">
        <f>IFERROR(__xludf.DUMMYFUNCTION("""COMPUTED_VALUE"""),44048.0)</f>
        <v>44048</v>
      </c>
      <c r="B156" s="5">
        <f>IFERROR(__xludf.DUMMYFUNCTION("""COMPUTED_VALUE"""),1.0)</f>
        <v>1</v>
      </c>
      <c r="C156" s="7">
        <f>IFERROR(__xludf.DUMMYFUNCTION("""COMPUTED_VALUE"""),0.42857142857142855)</f>
        <v>0.4285714286</v>
      </c>
      <c r="D156" s="5">
        <f>IFERROR(__xludf.DUMMYFUNCTION("""COMPUTED_VALUE"""),16.0)</f>
        <v>16</v>
      </c>
      <c r="E156" s="5">
        <f t="shared" si="1"/>
        <v>13.14285714</v>
      </c>
    </row>
    <row r="157">
      <c r="A157" s="4">
        <f>IFERROR(__xludf.DUMMYFUNCTION("""COMPUTED_VALUE"""),44049.0)</f>
        <v>44049</v>
      </c>
      <c r="B157" s="5">
        <f>IFERROR(__xludf.DUMMYFUNCTION("""COMPUTED_VALUE"""),1.0)</f>
        <v>1</v>
      </c>
      <c r="C157" s="7">
        <f>IFERROR(__xludf.DUMMYFUNCTION("""COMPUTED_VALUE"""),0.5714285714285714)</f>
        <v>0.5714285714</v>
      </c>
      <c r="D157" s="5">
        <f>IFERROR(__xludf.DUMMYFUNCTION("""COMPUTED_VALUE"""),32.0)</f>
        <v>32</v>
      </c>
      <c r="E157" s="5">
        <f t="shared" si="1"/>
        <v>16.71428571</v>
      </c>
    </row>
    <row r="158">
      <c r="A158" s="4">
        <f>IFERROR(__xludf.DUMMYFUNCTION("""COMPUTED_VALUE"""),44050.0)</f>
        <v>44050</v>
      </c>
      <c r="B158" s="5">
        <f>IFERROR(__xludf.DUMMYFUNCTION("""COMPUTED_VALUE"""),2.0)</f>
        <v>2</v>
      </c>
      <c r="C158" s="7">
        <f>IFERROR(__xludf.DUMMYFUNCTION("""COMPUTED_VALUE"""),0.8571428571428571)</f>
        <v>0.8571428571</v>
      </c>
      <c r="D158" s="5">
        <f>IFERROR(__xludf.DUMMYFUNCTION("""COMPUTED_VALUE"""),1.0)</f>
        <v>1</v>
      </c>
      <c r="E158" s="5">
        <f t="shared" si="1"/>
        <v>15.85714286</v>
      </c>
    </row>
    <row r="159">
      <c r="A159" s="4">
        <f>IFERROR(__xludf.DUMMYFUNCTION("""COMPUTED_VALUE"""),44051.0)</f>
        <v>44051</v>
      </c>
      <c r="B159" s="5">
        <f>IFERROR(__xludf.DUMMYFUNCTION("""COMPUTED_VALUE"""),0.0)</f>
        <v>0</v>
      </c>
      <c r="C159" s="7">
        <f>IFERROR(__xludf.DUMMYFUNCTION("""COMPUTED_VALUE"""),0.7142857142857143)</f>
        <v>0.7142857143</v>
      </c>
      <c r="D159" s="5">
        <f>IFERROR(__xludf.DUMMYFUNCTION("""COMPUTED_VALUE"""),27.0)</f>
        <v>27</v>
      </c>
      <c r="E159" s="5">
        <f t="shared" si="1"/>
        <v>18.14285714</v>
      </c>
    </row>
    <row r="160">
      <c r="A160" s="4">
        <f>IFERROR(__xludf.DUMMYFUNCTION("""COMPUTED_VALUE"""),44052.0)</f>
        <v>44052</v>
      </c>
      <c r="B160" s="5">
        <f>IFERROR(__xludf.DUMMYFUNCTION("""COMPUTED_VALUE"""),0.0)</f>
        <v>0</v>
      </c>
      <c r="C160" s="7">
        <f>IFERROR(__xludf.DUMMYFUNCTION("""COMPUTED_VALUE"""),0.7142857142857143)</f>
        <v>0.7142857143</v>
      </c>
      <c r="D160" s="5">
        <f>IFERROR(__xludf.DUMMYFUNCTION("""COMPUTED_VALUE"""),8.0)</f>
        <v>8</v>
      </c>
      <c r="E160" s="5">
        <f t="shared" si="1"/>
        <v>15.71428571</v>
      </c>
    </row>
    <row r="161">
      <c r="A161" s="4">
        <f>IFERROR(__xludf.DUMMYFUNCTION("""COMPUTED_VALUE"""),44053.0)</f>
        <v>44053</v>
      </c>
      <c r="B161" s="5">
        <f>IFERROR(__xludf.DUMMYFUNCTION("""COMPUTED_VALUE"""),3.0)</f>
        <v>3</v>
      </c>
      <c r="C161" s="7">
        <f>IFERROR(__xludf.DUMMYFUNCTION("""COMPUTED_VALUE"""),1.1428571428571428)</f>
        <v>1.142857143</v>
      </c>
      <c r="D161" s="5">
        <f>IFERROR(__xludf.DUMMYFUNCTION("""COMPUTED_VALUE"""),26.0)</f>
        <v>26</v>
      </c>
      <c r="E161" s="5">
        <f t="shared" si="1"/>
        <v>16</v>
      </c>
    </row>
    <row r="162">
      <c r="A162" s="4">
        <f>IFERROR(__xludf.DUMMYFUNCTION("""COMPUTED_VALUE"""),44054.0)</f>
        <v>44054</v>
      </c>
      <c r="B162" s="5">
        <f>IFERROR(__xludf.DUMMYFUNCTION("""COMPUTED_VALUE"""),0.0)</f>
        <v>0</v>
      </c>
      <c r="C162" s="7">
        <f>IFERROR(__xludf.DUMMYFUNCTION("""COMPUTED_VALUE"""),1.0)</f>
        <v>1</v>
      </c>
      <c r="D162" s="5">
        <f>IFERROR(__xludf.DUMMYFUNCTION("""COMPUTED_VALUE"""),2.0)</f>
        <v>2</v>
      </c>
      <c r="E162" s="5">
        <f t="shared" si="1"/>
        <v>16</v>
      </c>
    </row>
    <row r="163">
      <c r="A163" s="4">
        <f>IFERROR(__xludf.DUMMYFUNCTION("""COMPUTED_VALUE"""),44055.0)</f>
        <v>44055</v>
      </c>
      <c r="B163" s="5">
        <f>IFERROR(__xludf.DUMMYFUNCTION("""COMPUTED_VALUE"""),0.0)</f>
        <v>0</v>
      </c>
      <c r="C163" s="7">
        <f>IFERROR(__xludf.DUMMYFUNCTION("""COMPUTED_VALUE"""),0.8571428571428571)</f>
        <v>0.8571428571</v>
      </c>
      <c r="D163" s="5">
        <f>IFERROR(__xludf.DUMMYFUNCTION("""COMPUTED_VALUE"""),2.0)</f>
        <v>2</v>
      </c>
      <c r="E163" s="5">
        <f t="shared" si="1"/>
        <v>14</v>
      </c>
    </row>
    <row r="164">
      <c r="A164" s="4">
        <f>IFERROR(__xludf.DUMMYFUNCTION("""COMPUTED_VALUE"""),44056.0)</f>
        <v>44056</v>
      </c>
      <c r="B164" s="5">
        <f>IFERROR(__xludf.DUMMYFUNCTION("""COMPUTED_VALUE"""),2.0)</f>
        <v>2</v>
      </c>
      <c r="C164" s="7">
        <f>IFERROR(__xludf.DUMMYFUNCTION("""COMPUTED_VALUE"""),1.0)</f>
        <v>1</v>
      </c>
      <c r="D164" s="5">
        <f>IFERROR(__xludf.DUMMYFUNCTION("""COMPUTED_VALUE"""),32.0)</f>
        <v>32</v>
      </c>
      <c r="E164" s="5">
        <f t="shared" si="1"/>
        <v>14</v>
      </c>
    </row>
    <row r="165">
      <c r="A165" s="4">
        <f>IFERROR(__xludf.DUMMYFUNCTION("""COMPUTED_VALUE"""),44057.0)</f>
        <v>44057</v>
      </c>
      <c r="B165" s="5">
        <f>IFERROR(__xludf.DUMMYFUNCTION("""COMPUTED_VALUE"""),0.0)</f>
        <v>0</v>
      </c>
      <c r="C165" s="7">
        <f>IFERROR(__xludf.DUMMYFUNCTION("""COMPUTED_VALUE"""),0.7142857142857143)</f>
        <v>0.7142857143</v>
      </c>
      <c r="D165" s="5">
        <f>IFERROR(__xludf.DUMMYFUNCTION("""COMPUTED_VALUE"""),29.0)</f>
        <v>29</v>
      </c>
      <c r="E165" s="5">
        <f t="shared" si="1"/>
        <v>18</v>
      </c>
    </row>
    <row r="166">
      <c r="A166" s="4">
        <f>IFERROR(__xludf.DUMMYFUNCTION("""COMPUTED_VALUE"""),44058.0)</f>
        <v>44058</v>
      </c>
      <c r="B166" s="5">
        <f>IFERROR(__xludf.DUMMYFUNCTION("""COMPUTED_VALUE"""),0.0)</f>
        <v>0</v>
      </c>
      <c r="C166" s="7">
        <f>IFERROR(__xludf.DUMMYFUNCTION("""COMPUTED_VALUE"""),0.7142857142857143)</f>
        <v>0.7142857143</v>
      </c>
      <c r="D166" s="5">
        <f>IFERROR(__xludf.DUMMYFUNCTION("""COMPUTED_VALUE"""),16.0)</f>
        <v>16</v>
      </c>
      <c r="E166" s="5">
        <f t="shared" si="1"/>
        <v>16.42857143</v>
      </c>
    </row>
    <row r="167">
      <c r="A167" s="4">
        <f>IFERROR(__xludf.DUMMYFUNCTION("""COMPUTED_VALUE"""),44059.0)</f>
        <v>44059</v>
      </c>
      <c r="B167" s="5">
        <f>IFERROR(__xludf.DUMMYFUNCTION("""COMPUTED_VALUE"""),1.0)</f>
        <v>1</v>
      </c>
      <c r="C167" s="7">
        <f>IFERROR(__xludf.DUMMYFUNCTION("""COMPUTED_VALUE"""),0.8571428571428571)</f>
        <v>0.8571428571</v>
      </c>
      <c r="D167" s="5">
        <f>IFERROR(__xludf.DUMMYFUNCTION("""COMPUTED_VALUE"""),17.0)</f>
        <v>17</v>
      </c>
      <c r="E167" s="5">
        <f t="shared" si="1"/>
        <v>17.71428571</v>
      </c>
    </row>
    <row r="168">
      <c r="A168" s="4">
        <f>IFERROR(__xludf.DUMMYFUNCTION("""COMPUTED_VALUE"""),44060.0)</f>
        <v>44060</v>
      </c>
      <c r="B168" s="5">
        <f>IFERROR(__xludf.DUMMYFUNCTION("""COMPUTED_VALUE"""),0.0)</f>
        <v>0</v>
      </c>
      <c r="C168" s="7">
        <f>IFERROR(__xludf.DUMMYFUNCTION("""COMPUTED_VALUE"""),0.42857142857142855)</f>
        <v>0.4285714286</v>
      </c>
      <c r="D168" s="5">
        <f>IFERROR(__xludf.DUMMYFUNCTION("""COMPUTED_VALUE"""),7.0)</f>
        <v>7</v>
      </c>
      <c r="E168" s="5">
        <f t="shared" si="1"/>
        <v>15</v>
      </c>
    </row>
    <row r="169">
      <c r="A169" s="4">
        <f>IFERROR(__xludf.DUMMYFUNCTION("""COMPUTED_VALUE"""),44061.0)</f>
        <v>44061</v>
      </c>
      <c r="B169" s="5">
        <f>IFERROR(__xludf.DUMMYFUNCTION("""COMPUTED_VALUE"""),1.0)</f>
        <v>1</v>
      </c>
      <c r="C169" s="7">
        <f>IFERROR(__xludf.DUMMYFUNCTION("""COMPUTED_VALUE"""),0.5714285714285714)</f>
        <v>0.5714285714</v>
      </c>
      <c r="D169" s="5">
        <f>IFERROR(__xludf.DUMMYFUNCTION("""COMPUTED_VALUE"""),1.0)</f>
        <v>1</v>
      </c>
      <c r="E169" s="5">
        <f t="shared" si="1"/>
        <v>14.85714286</v>
      </c>
    </row>
    <row r="170">
      <c r="A170" s="4">
        <f>IFERROR(__xludf.DUMMYFUNCTION("""COMPUTED_VALUE"""),44062.0)</f>
        <v>44062</v>
      </c>
      <c r="B170" s="5">
        <f>IFERROR(__xludf.DUMMYFUNCTION("""COMPUTED_VALUE"""),0.0)</f>
        <v>0</v>
      </c>
      <c r="C170" s="7">
        <f>IFERROR(__xludf.DUMMYFUNCTION("""COMPUTED_VALUE"""),0.5714285714285714)</f>
        <v>0.5714285714</v>
      </c>
      <c r="D170" s="5">
        <f>IFERROR(__xludf.DUMMYFUNCTION("""COMPUTED_VALUE"""),34.0)</f>
        <v>34</v>
      </c>
      <c r="E170" s="5">
        <f t="shared" si="1"/>
        <v>19.42857143</v>
      </c>
    </row>
    <row r="171">
      <c r="A171" s="4">
        <f>IFERROR(__xludf.DUMMYFUNCTION("""COMPUTED_VALUE"""),44063.0)</f>
        <v>44063</v>
      </c>
      <c r="B171" s="5">
        <f>IFERROR(__xludf.DUMMYFUNCTION("""COMPUTED_VALUE"""),0.0)</f>
        <v>0</v>
      </c>
      <c r="C171" s="7">
        <f>IFERROR(__xludf.DUMMYFUNCTION("""COMPUTED_VALUE"""),0.2857142857142857)</f>
        <v>0.2857142857</v>
      </c>
      <c r="D171" s="5">
        <f>IFERROR(__xludf.DUMMYFUNCTION("""COMPUTED_VALUE"""),13.0)</f>
        <v>13</v>
      </c>
      <c r="E171" s="5">
        <f t="shared" si="1"/>
        <v>16.71428571</v>
      </c>
    </row>
    <row r="172">
      <c r="A172" s="4">
        <f>IFERROR(__xludf.DUMMYFUNCTION("""COMPUTED_VALUE"""),44064.0)</f>
        <v>44064</v>
      </c>
      <c r="B172" s="5">
        <f>IFERROR(__xludf.DUMMYFUNCTION("""COMPUTED_VALUE"""),2.0)</f>
        <v>2</v>
      </c>
      <c r="C172" s="7">
        <f>IFERROR(__xludf.DUMMYFUNCTION("""COMPUTED_VALUE"""),0.5714285714285714)</f>
        <v>0.5714285714</v>
      </c>
      <c r="D172" s="5">
        <f>IFERROR(__xludf.DUMMYFUNCTION("""COMPUTED_VALUE"""),3.0)</f>
        <v>3</v>
      </c>
      <c r="E172" s="5">
        <f t="shared" si="1"/>
        <v>13</v>
      </c>
    </row>
    <row r="173">
      <c r="A173" s="4">
        <f>IFERROR(__xludf.DUMMYFUNCTION("""COMPUTED_VALUE"""),44065.0)</f>
        <v>44065</v>
      </c>
      <c r="B173" s="8">
        <f>IFERROR(__xludf.DUMMYFUNCTION("""COMPUTED_VALUE"""),0.0)</f>
        <v>0</v>
      </c>
      <c r="C173" s="7">
        <f>IFERROR(__xludf.DUMMYFUNCTION("""COMPUTED_VALUE"""),0.5714285714285714)</f>
        <v>0.5714285714</v>
      </c>
      <c r="D173" s="5">
        <f>IFERROR(__xludf.DUMMYFUNCTION("""COMPUTED_VALUE"""),11.0)</f>
        <v>11</v>
      </c>
      <c r="E173" s="5">
        <f t="shared" si="1"/>
        <v>12.28571429</v>
      </c>
    </row>
    <row r="174">
      <c r="A174" s="4">
        <f>IFERROR(__xludf.DUMMYFUNCTION("""COMPUTED_VALUE"""),44066.0)</f>
        <v>44066</v>
      </c>
      <c r="B174" s="5">
        <f>IFERROR(__xludf.DUMMYFUNCTION("""COMPUTED_VALUE"""),2.0)</f>
        <v>2</v>
      </c>
      <c r="C174" s="7">
        <f>IFERROR(__xludf.DUMMYFUNCTION("""COMPUTED_VALUE"""),0.7142857142857143)</f>
        <v>0.7142857143</v>
      </c>
      <c r="D174" s="5">
        <f>IFERROR(__xludf.DUMMYFUNCTION("""COMPUTED_VALUE"""),3.0)</f>
        <v>3</v>
      </c>
      <c r="E174" s="5">
        <f t="shared" si="1"/>
        <v>10.28571429</v>
      </c>
    </row>
    <row r="175">
      <c r="A175" s="4">
        <f>IFERROR(__xludf.DUMMYFUNCTION("""COMPUTED_VALUE"""),44067.0)</f>
        <v>44067</v>
      </c>
      <c r="B175" s="5">
        <f>IFERROR(__xludf.DUMMYFUNCTION("""COMPUTED_VALUE"""),0.0)</f>
        <v>0</v>
      </c>
      <c r="C175" s="7">
        <f>IFERROR(__xludf.DUMMYFUNCTION("""COMPUTED_VALUE"""),0.7142857142857143)</f>
        <v>0.7142857143</v>
      </c>
      <c r="D175" s="5">
        <f>IFERROR(__xludf.DUMMYFUNCTION("""COMPUTED_VALUE"""),0.0)</f>
        <v>0</v>
      </c>
      <c r="E175" s="5">
        <f t="shared" si="1"/>
        <v>9.285714286</v>
      </c>
    </row>
    <row r="176">
      <c r="A176" s="4">
        <f>IFERROR(__xludf.DUMMYFUNCTION("""COMPUTED_VALUE"""),44068.0)</f>
        <v>44068</v>
      </c>
      <c r="B176" s="5">
        <f>IFERROR(__xludf.DUMMYFUNCTION("""COMPUTED_VALUE"""),1.0)</f>
        <v>1</v>
      </c>
      <c r="C176" s="7">
        <f>IFERROR(__xludf.DUMMYFUNCTION("""COMPUTED_VALUE"""),0.7142857142857143)</f>
        <v>0.7142857143</v>
      </c>
      <c r="D176" s="5">
        <f>IFERROR(__xludf.DUMMYFUNCTION("""COMPUTED_VALUE"""),21.0)</f>
        <v>21</v>
      </c>
      <c r="E176" s="5">
        <f t="shared" si="1"/>
        <v>12.14285714</v>
      </c>
    </row>
    <row r="177">
      <c r="A177" s="4">
        <f>IFERROR(__xludf.DUMMYFUNCTION("""COMPUTED_VALUE"""),44069.0)</f>
        <v>44069</v>
      </c>
      <c r="B177" s="5">
        <f>IFERROR(__xludf.DUMMYFUNCTION("""COMPUTED_VALUE"""),0.0)</f>
        <v>0</v>
      </c>
      <c r="C177" s="7">
        <f>IFERROR(__xludf.DUMMYFUNCTION("""COMPUTED_VALUE"""),0.7142857142857143)</f>
        <v>0.7142857143</v>
      </c>
      <c r="D177" s="5">
        <f>IFERROR(__xludf.DUMMYFUNCTION("""COMPUTED_VALUE"""),18.0)</f>
        <v>18</v>
      </c>
      <c r="E177" s="5">
        <f t="shared" si="1"/>
        <v>9.857142857</v>
      </c>
    </row>
    <row r="178">
      <c r="A178" s="4">
        <f>IFERROR(__xludf.DUMMYFUNCTION("""COMPUTED_VALUE"""),44070.0)</f>
        <v>44070</v>
      </c>
      <c r="B178" s="5">
        <f>IFERROR(__xludf.DUMMYFUNCTION("""COMPUTED_VALUE"""),0.0)</f>
        <v>0</v>
      </c>
      <c r="C178" s="7">
        <f>IFERROR(__xludf.DUMMYFUNCTION("""COMPUTED_VALUE"""),0.7142857142857143)</f>
        <v>0.7142857143</v>
      </c>
      <c r="D178" s="5">
        <f>IFERROR(__xludf.DUMMYFUNCTION("""COMPUTED_VALUE"""),23.0)</f>
        <v>23</v>
      </c>
      <c r="E178" s="5">
        <f t="shared" si="1"/>
        <v>11.28571429</v>
      </c>
    </row>
    <row r="179">
      <c r="A179" s="4">
        <f>IFERROR(__xludf.DUMMYFUNCTION("""COMPUTED_VALUE"""),44071.0)</f>
        <v>44071</v>
      </c>
      <c r="B179" s="5">
        <f>IFERROR(__xludf.DUMMYFUNCTION("""COMPUTED_VALUE"""),0.0)</f>
        <v>0</v>
      </c>
      <c r="C179" s="7">
        <f>IFERROR(__xludf.DUMMYFUNCTION("""COMPUTED_VALUE"""),0.42857142857142855)</f>
        <v>0.4285714286</v>
      </c>
      <c r="D179" s="5">
        <f>IFERROR(__xludf.DUMMYFUNCTION("""COMPUTED_VALUE"""),2.0)</f>
        <v>2</v>
      </c>
      <c r="E179" s="5">
        <f t="shared" si="1"/>
        <v>11.14285714</v>
      </c>
    </row>
    <row r="180">
      <c r="A180" s="4">
        <f>IFERROR(__xludf.DUMMYFUNCTION("""COMPUTED_VALUE"""),44072.0)</f>
        <v>44072</v>
      </c>
      <c r="B180" s="5">
        <f>IFERROR(__xludf.DUMMYFUNCTION("""COMPUTED_VALUE"""),0.0)</f>
        <v>0</v>
      </c>
      <c r="C180" s="7">
        <f>IFERROR(__xludf.DUMMYFUNCTION("""COMPUTED_VALUE"""),0.42857142857142855)</f>
        <v>0.4285714286</v>
      </c>
      <c r="D180" s="5">
        <f>IFERROR(__xludf.DUMMYFUNCTION("""COMPUTED_VALUE"""),0.0)</f>
        <v>0</v>
      </c>
      <c r="E180" s="5">
        <f t="shared" si="1"/>
        <v>9.571428571</v>
      </c>
    </row>
    <row r="181">
      <c r="A181" s="4">
        <f>IFERROR(__xludf.DUMMYFUNCTION("""COMPUTED_VALUE"""),44073.0)</f>
        <v>44073</v>
      </c>
      <c r="B181" s="5">
        <f>IFERROR(__xludf.DUMMYFUNCTION("""COMPUTED_VALUE"""),0.0)</f>
        <v>0</v>
      </c>
      <c r="C181" s="7">
        <f>IFERROR(__xludf.DUMMYFUNCTION("""COMPUTED_VALUE"""),0.14285714285714285)</f>
        <v>0.1428571429</v>
      </c>
      <c r="D181" s="5">
        <f>IFERROR(__xludf.DUMMYFUNCTION("""COMPUTED_VALUE"""),0.0)</f>
        <v>0</v>
      </c>
      <c r="E181" s="5">
        <f t="shared" si="1"/>
        <v>9.142857143</v>
      </c>
    </row>
    <row r="182">
      <c r="A182" s="4">
        <f>IFERROR(__xludf.DUMMYFUNCTION("""COMPUTED_VALUE"""),44074.0)</f>
        <v>44074</v>
      </c>
      <c r="B182" s="5">
        <f>IFERROR(__xludf.DUMMYFUNCTION("""COMPUTED_VALUE"""),1.0)</f>
        <v>1</v>
      </c>
      <c r="C182" s="7">
        <f>IFERROR(__xludf.DUMMYFUNCTION("""COMPUTED_VALUE"""),0.2857142857142857)</f>
        <v>0.2857142857</v>
      </c>
      <c r="D182" s="5">
        <f>IFERROR(__xludf.DUMMYFUNCTION("""COMPUTED_VALUE"""),2.0)</f>
        <v>2</v>
      </c>
      <c r="E182" s="5">
        <f t="shared" si="1"/>
        <v>9.428571429</v>
      </c>
    </row>
    <row r="183">
      <c r="A183" s="4">
        <f>IFERROR(__xludf.DUMMYFUNCTION("""COMPUTED_VALUE"""),44075.0)</f>
        <v>44075</v>
      </c>
      <c r="B183" s="5">
        <f>IFERROR(__xludf.DUMMYFUNCTION("""COMPUTED_VALUE"""),1.0)</f>
        <v>1</v>
      </c>
      <c r="C183" s="7">
        <f>IFERROR(__xludf.DUMMYFUNCTION("""COMPUTED_VALUE"""),0.2857142857142857)</f>
        <v>0.2857142857</v>
      </c>
      <c r="D183" s="5">
        <f>IFERROR(__xludf.DUMMYFUNCTION("""COMPUTED_VALUE"""),60.0)</f>
        <v>60</v>
      </c>
      <c r="E183" s="5">
        <f t="shared" si="1"/>
        <v>15</v>
      </c>
    </row>
    <row r="184">
      <c r="A184" s="4">
        <f>IFERROR(__xludf.DUMMYFUNCTION("""COMPUTED_VALUE"""),44076.0)</f>
        <v>44076</v>
      </c>
      <c r="B184" s="5">
        <f>IFERROR(__xludf.DUMMYFUNCTION("""COMPUTED_VALUE"""),3.0)</f>
        <v>3</v>
      </c>
      <c r="C184" s="7">
        <f>IFERROR(__xludf.DUMMYFUNCTION("""COMPUTED_VALUE"""),0.7142857142857143)</f>
        <v>0.7142857143</v>
      </c>
      <c r="D184" s="5">
        <f>IFERROR(__xludf.DUMMYFUNCTION("""COMPUTED_VALUE"""),82.0)</f>
        <v>82</v>
      </c>
      <c r="E184" s="5">
        <f t="shared" si="1"/>
        <v>24.14285714</v>
      </c>
    </row>
    <row r="185">
      <c r="A185" s="4">
        <f>IFERROR(__xludf.DUMMYFUNCTION("""COMPUTED_VALUE"""),44077.0)</f>
        <v>44077</v>
      </c>
      <c r="B185" s="5">
        <f>IFERROR(__xludf.DUMMYFUNCTION("""COMPUTED_VALUE"""),1.0)</f>
        <v>1</v>
      </c>
      <c r="C185" s="7">
        <f>IFERROR(__xludf.DUMMYFUNCTION("""COMPUTED_VALUE"""),0.8571428571428571)</f>
        <v>0.8571428571</v>
      </c>
      <c r="D185" s="5">
        <f>IFERROR(__xludf.DUMMYFUNCTION("""COMPUTED_VALUE"""),27.0)</f>
        <v>27</v>
      </c>
      <c r="E185" s="5">
        <f t="shared" si="1"/>
        <v>24.71428571</v>
      </c>
    </row>
    <row r="186">
      <c r="A186" s="4">
        <f>IFERROR(__xludf.DUMMYFUNCTION("""COMPUTED_VALUE"""),44078.0)</f>
        <v>44078</v>
      </c>
      <c r="B186" s="5">
        <f>IFERROR(__xludf.DUMMYFUNCTION("""COMPUTED_VALUE"""),1.0)</f>
        <v>1</v>
      </c>
      <c r="C186" s="7">
        <f>IFERROR(__xludf.DUMMYFUNCTION("""COMPUTED_VALUE"""),1.0)</f>
        <v>1</v>
      </c>
      <c r="D186" s="5">
        <f>IFERROR(__xludf.DUMMYFUNCTION("""COMPUTED_VALUE"""),14.0)</f>
        <v>14</v>
      </c>
      <c r="E186" s="5">
        <f t="shared" si="1"/>
        <v>26.42857143</v>
      </c>
    </row>
    <row r="187">
      <c r="A187" s="4">
        <f>IFERROR(__xludf.DUMMYFUNCTION("""COMPUTED_VALUE"""),44079.0)</f>
        <v>44079</v>
      </c>
      <c r="B187" s="5">
        <f>IFERROR(__xludf.DUMMYFUNCTION("""COMPUTED_VALUE"""),3.0)</f>
        <v>3</v>
      </c>
      <c r="C187" s="7">
        <f>IFERROR(__xludf.DUMMYFUNCTION("""COMPUTED_VALUE"""),1.4285714285714286)</f>
        <v>1.428571429</v>
      </c>
      <c r="D187" s="5">
        <f>IFERROR(__xludf.DUMMYFUNCTION("""COMPUTED_VALUE"""),8.0)</f>
        <v>8</v>
      </c>
      <c r="E187" s="5">
        <f t="shared" si="1"/>
        <v>27.57142857</v>
      </c>
    </row>
    <row r="188">
      <c r="A188" s="4">
        <f>IFERROR(__xludf.DUMMYFUNCTION("""COMPUTED_VALUE"""),44080.0)</f>
        <v>44080</v>
      </c>
      <c r="B188" s="5">
        <f>IFERROR(__xludf.DUMMYFUNCTION("""COMPUTED_VALUE"""),0.0)</f>
        <v>0</v>
      </c>
      <c r="C188" s="7">
        <f>IFERROR(__xludf.DUMMYFUNCTION("""COMPUTED_VALUE"""),1.4285714285714286)</f>
        <v>1.428571429</v>
      </c>
      <c r="D188" s="5">
        <f>IFERROR(__xludf.DUMMYFUNCTION("""COMPUTED_VALUE"""),6.0)</f>
        <v>6</v>
      </c>
      <c r="E188" s="5">
        <f t="shared" si="1"/>
        <v>28.42857143</v>
      </c>
    </row>
    <row r="189">
      <c r="A189" s="4">
        <f>IFERROR(__xludf.DUMMYFUNCTION("""COMPUTED_VALUE"""),44081.0)</f>
        <v>44081</v>
      </c>
      <c r="B189" s="5">
        <f>IFERROR(__xludf.DUMMYFUNCTION("""COMPUTED_VALUE"""),1.0)</f>
        <v>1</v>
      </c>
      <c r="C189" s="7">
        <f>IFERROR(__xludf.DUMMYFUNCTION("""COMPUTED_VALUE"""),1.4285714285714286)</f>
        <v>1.428571429</v>
      </c>
      <c r="D189" s="5">
        <f>IFERROR(__xludf.DUMMYFUNCTION("""COMPUTED_VALUE"""),3.0)</f>
        <v>3</v>
      </c>
      <c r="E189" s="5">
        <f t="shared" si="1"/>
        <v>28.57142857</v>
      </c>
    </row>
    <row r="190">
      <c r="A190" s="4">
        <f>IFERROR(__xludf.DUMMYFUNCTION("""COMPUTED_VALUE"""),44082.0)</f>
        <v>44082</v>
      </c>
      <c r="B190" s="5">
        <f>IFERROR(__xludf.DUMMYFUNCTION("""COMPUTED_VALUE"""),1.0)</f>
        <v>1</v>
      </c>
      <c r="C190" s="7">
        <f>IFERROR(__xludf.DUMMYFUNCTION("""COMPUTED_VALUE"""),1.4285714285714286)</f>
        <v>1.428571429</v>
      </c>
      <c r="D190" s="5">
        <f>IFERROR(__xludf.DUMMYFUNCTION("""COMPUTED_VALUE"""),11.0)</f>
        <v>11</v>
      </c>
      <c r="E190" s="5">
        <f t="shared" si="1"/>
        <v>21.57142857</v>
      </c>
    </row>
    <row r="191">
      <c r="A191" s="4">
        <f>IFERROR(__xludf.DUMMYFUNCTION("""COMPUTED_VALUE"""),44083.0)</f>
        <v>44083</v>
      </c>
      <c r="B191" s="5">
        <f>IFERROR(__xludf.DUMMYFUNCTION("""COMPUTED_VALUE"""),2.0)</f>
        <v>2</v>
      </c>
      <c r="C191" s="7">
        <f>IFERROR(__xludf.DUMMYFUNCTION("""COMPUTED_VALUE"""),1.2857142857142858)</f>
        <v>1.285714286</v>
      </c>
      <c r="D191" s="5">
        <f>IFERROR(__xludf.DUMMYFUNCTION("""COMPUTED_VALUE"""),12.0)</f>
        <v>12</v>
      </c>
      <c r="E191" s="5">
        <f t="shared" si="1"/>
        <v>11.57142857</v>
      </c>
    </row>
    <row r="192">
      <c r="A192" s="4">
        <f>IFERROR(__xludf.DUMMYFUNCTION("""COMPUTED_VALUE"""),44084.0)</f>
        <v>44084</v>
      </c>
      <c r="B192" s="5">
        <f>IFERROR(__xludf.DUMMYFUNCTION("""COMPUTED_VALUE"""),2.0)</f>
        <v>2</v>
      </c>
      <c r="C192" s="7">
        <f>IFERROR(__xludf.DUMMYFUNCTION("""COMPUTED_VALUE"""),1.4285714285714286)</f>
        <v>1.428571429</v>
      </c>
      <c r="D192" s="5">
        <f>IFERROR(__xludf.DUMMYFUNCTION("""COMPUTED_VALUE"""),6.0)</f>
        <v>6</v>
      </c>
      <c r="E192" s="5">
        <f t="shared" si="1"/>
        <v>8.571428571</v>
      </c>
    </row>
    <row r="193">
      <c r="A193" s="4">
        <f>IFERROR(__xludf.DUMMYFUNCTION("""COMPUTED_VALUE"""),44085.0)</f>
        <v>44085</v>
      </c>
      <c r="B193" s="5">
        <f>IFERROR(__xludf.DUMMYFUNCTION("""COMPUTED_VALUE"""),1.0)</f>
        <v>1</v>
      </c>
      <c r="C193" s="7">
        <f>IFERROR(__xludf.DUMMYFUNCTION("""COMPUTED_VALUE"""),1.4285714285714286)</f>
        <v>1.428571429</v>
      </c>
      <c r="D193" s="5">
        <f>IFERROR(__xludf.DUMMYFUNCTION("""COMPUTED_VALUE"""),24.0)</f>
        <v>24</v>
      </c>
      <c r="E193" s="5">
        <f t="shared" si="1"/>
        <v>10</v>
      </c>
    </row>
    <row r="194">
      <c r="A194" s="4">
        <f>IFERROR(__xludf.DUMMYFUNCTION("""COMPUTED_VALUE"""),44086.0)</f>
        <v>44086</v>
      </c>
      <c r="B194" s="5">
        <f>IFERROR(__xludf.DUMMYFUNCTION("""COMPUTED_VALUE"""),2.0)</f>
        <v>2</v>
      </c>
      <c r="C194" s="7">
        <f>IFERROR(__xludf.DUMMYFUNCTION("""COMPUTED_VALUE"""),1.2857142857142858)</f>
        <v>1.285714286</v>
      </c>
      <c r="D194" s="5">
        <f>IFERROR(__xludf.DUMMYFUNCTION("""COMPUTED_VALUE"""),44.0)</f>
        <v>44</v>
      </c>
      <c r="E194" s="5">
        <f t="shared" si="1"/>
        <v>15.14285714</v>
      </c>
    </row>
    <row r="195">
      <c r="A195" s="4">
        <f>IFERROR(__xludf.DUMMYFUNCTION("""COMPUTED_VALUE"""),44087.0)</f>
        <v>44087</v>
      </c>
      <c r="B195" s="5">
        <f>IFERROR(__xludf.DUMMYFUNCTION("""COMPUTED_VALUE"""),4.0)</f>
        <v>4</v>
      </c>
      <c r="C195" s="7">
        <f>IFERROR(__xludf.DUMMYFUNCTION("""COMPUTED_VALUE"""),1.8571428571428572)</f>
        <v>1.857142857</v>
      </c>
      <c r="D195" s="5">
        <f>IFERROR(__xludf.DUMMYFUNCTION("""COMPUTED_VALUE"""),11.0)</f>
        <v>11</v>
      </c>
      <c r="E195" s="5">
        <f t="shared" si="1"/>
        <v>15.85714286</v>
      </c>
    </row>
    <row r="196">
      <c r="A196" s="4">
        <f>IFERROR(__xludf.DUMMYFUNCTION("""COMPUTED_VALUE"""),44088.0)</f>
        <v>44088</v>
      </c>
      <c r="B196" s="5">
        <f>IFERROR(__xludf.DUMMYFUNCTION("""COMPUTED_VALUE"""),5.0)</f>
        <v>5</v>
      </c>
      <c r="C196" s="7">
        <f>IFERROR(__xludf.DUMMYFUNCTION("""COMPUTED_VALUE"""),2.4285714285714284)</f>
        <v>2.428571429</v>
      </c>
      <c r="D196" s="5">
        <f>IFERROR(__xludf.DUMMYFUNCTION("""COMPUTED_VALUE"""),48.0)</f>
        <v>48</v>
      </c>
      <c r="E196" s="5">
        <f t="shared" si="1"/>
        <v>22.28571429</v>
      </c>
    </row>
    <row r="197">
      <c r="A197" s="4">
        <f>IFERROR(__xludf.DUMMYFUNCTION("""COMPUTED_VALUE"""),44089.0)</f>
        <v>44089</v>
      </c>
      <c r="B197" s="5">
        <f>IFERROR(__xludf.DUMMYFUNCTION("""COMPUTED_VALUE"""),4.0)</f>
        <v>4</v>
      </c>
      <c r="C197" s="7">
        <f>IFERROR(__xludf.DUMMYFUNCTION("""COMPUTED_VALUE"""),2.857142857142857)</f>
        <v>2.857142857</v>
      </c>
      <c r="D197" s="5">
        <f>IFERROR(__xludf.DUMMYFUNCTION("""COMPUTED_VALUE"""),13.0)</f>
        <v>13</v>
      </c>
      <c r="E197" s="5">
        <f t="shared" si="1"/>
        <v>22.57142857</v>
      </c>
    </row>
    <row r="198">
      <c r="A198" s="4">
        <f>IFERROR(__xludf.DUMMYFUNCTION("""COMPUTED_VALUE"""),44090.0)</f>
        <v>44090</v>
      </c>
      <c r="B198" s="5">
        <f>IFERROR(__xludf.DUMMYFUNCTION("""COMPUTED_VALUE"""),8.0)</f>
        <v>8</v>
      </c>
      <c r="C198" s="7">
        <f>IFERROR(__xludf.DUMMYFUNCTION("""COMPUTED_VALUE"""),3.7142857142857144)</f>
        <v>3.714285714</v>
      </c>
      <c r="D198" s="5">
        <f>IFERROR(__xludf.DUMMYFUNCTION("""COMPUTED_VALUE"""),23.0)</f>
        <v>23</v>
      </c>
      <c r="E198" s="5">
        <f t="shared" si="1"/>
        <v>24.14285714</v>
      </c>
    </row>
    <row r="199">
      <c r="A199" s="4">
        <f>IFERROR(__xludf.DUMMYFUNCTION("""COMPUTED_VALUE"""),44091.0)</f>
        <v>44091</v>
      </c>
      <c r="B199" s="5">
        <f>IFERROR(__xludf.DUMMYFUNCTION("""COMPUTED_VALUE"""),9.0)</f>
        <v>9</v>
      </c>
      <c r="C199" s="7">
        <f>IFERROR(__xludf.DUMMYFUNCTION("""COMPUTED_VALUE"""),4.714285714285714)</f>
        <v>4.714285714</v>
      </c>
      <c r="D199" s="5">
        <f>IFERROR(__xludf.DUMMYFUNCTION("""COMPUTED_VALUE"""),74.0)</f>
        <v>74</v>
      </c>
      <c r="E199" s="5">
        <f t="shared" si="1"/>
        <v>33.85714286</v>
      </c>
    </row>
    <row r="200">
      <c r="A200" s="4">
        <f>IFERROR(__xludf.DUMMYFUNCTION("""COMPUTED_VALUE"""),44092.0)</f>
        <v>44092</v>
      </c>
      <c r="B200" s="5">
        <f>IFERROR(__xludf.DUMMYFUNCTION("""COMPUTED_VALUE"""),6.0)</f>
        <v>6</v>
      </c>
      <c r="C200" s="7">
        <f>IFERROR(__xludf.DUMMYFUNCTION("""COMPUTED_VALUE"""),5.428571428571429)</f>
        <v>5.428571429</v>
      </c>
      <c r="D200" s="5">
        <f>IFERROR(__xludf.DUMMYFUNCTION("""COMPUTED_VALUE"""),13.0)</f>
        <v>13</v>
      </c>
      <c r="E200" s="5">
        <f t="shared" si="1"/>
        <v>32.28571429</v>
      </c>
    </row>
    <row r="201">
      <c r="A201" s="4">
        <f>IFERROR(__xludf.DUMMYFUNCTION("""COMPUTED_VALUE"""),44093.0)</f>
        <v>44093</v>
      </c>
      <c r="B201" s="5">
        <f>IFERROR(__xludf.DUMMYFUNCTION("""COMPUTED_VALUE"""),6.0)</f>
        <v>6</v>
      </c>
      <c r="C201" s="7">
        <f>IFERROR(__xludf.DUMMYFUNCTION("""COMPUTED_VALUE"""),6.0)</f>
        <v>6</v>
      </c>
      <c r="D201" s="5">
        <f>IFERROR(__xludf.DUMMYFUNCTION("""COMPUTED_VALUE"""),142.0)</f>
        <v>142</v>
      </c>
      <c r="E201" s="5">
        <f t="shared" si="1"/>
        <v>46.28571429</v>
      </c>
    </row>
    <row r="202">
      <c r="A202" s="4">
        <f>IFERROR(__xludf.DUMMYFUNCTION("""COMPUTED_VALUE"""),44094.0)</f>
        <v>44094</v>
      </c>
      <c r="B202" s="5">
        <f>IFERROR(__xludf.DUMMYFUNCTION("""COMPUTED_VALUE"""),8.0)</f>
        <v>8</v>
      </c>
      <c r="C202" s="7">
        <f>IFERROR(__xludf.DUMMYFUNCTION("""COMPUTED_VALUE"""),6.571428571428571)</f>
        <v>6.571428571</v>
      </c>
      <c r="D202" s="5">
        <f>IFERROR(__xludf.DUMMYFUNCTION("""COMPUTED_VALUE"""),9.0)</f>
        <v>9</v>
      </c>
      <c r="E202" s="5">
        <f t="shared" si="1"/>
        <v>46</v>
      </c>
    </row>
    <row r="203">
      <c r="A203" s="4">
        <f>IFERROR(__xludf.DUMMYFUNCTION("""COMPUTED_VALUE"""),44095.0)</f>
        <v>44095</v>
      </c>
      <c r="B203" s="5">
        <f>IFERROR(__xludf.DUMMYFUNCTION("""COMPUTED_VALUE"""),3.0)</f>
        <v>3</v>
      </c>
      <c r="C203" s="7">
        <f>IFERROR(__xludf.DUMMYFUNCTION("""COMPUTED_VALUE"""),6.285714285714286)</f>
        <v>6.285714286</v>
      </c>
      <c r="D203" s="5">
        <f>IFERROR(__xludf.DUMMYFUNCTION("""COMPUTED_VALUE"""),10.0)</f>
        <v>10</v>
      </c>
      <c r="E203" s="5">
        <f t="shared" si="1"/>
        <v>40.57142857</v>
      </c>
    </row>
    <row r="204">
      <c r="A204" s="4">
        <f>IFERROR(__xludf.DUMMYFUNCTION("""COMPUTED_VALUE"""),44096.0)</f>
        <v>44096</v>
      </c>
      <c r="B204" s="5">
        <f>IFERROR(__xludf.DUMMYFUNCTION("""COMPUTED_VALUE"""),8.0)</f>
        <v>8</v>
      </c>
      <c r="C204" s="7">
        <f>IFERROR(__xludf.DUMMYFUNCTION("""COMPUTED_VALUE"""),6.857142857142857)</f>
        <v>6.857142857</v>
      </c>
      <c r="D204" s="5">
        <f>IFERROR(__xludf.DUMMYFUNCTION("""COMPUTED_VALUE"""),158.0)</f>
        <v>158</v>
      </c>
      <c r="E204" s="5">
        <f t="shared" si="1"/>
        <v>61.28571429</v>
      </c>
    </row>
    <row r="205">
      <c r="A205" s="4">
        <f>IFERROR(__xludf.DUMMYFUNCTION("""COMPUTED_VALUE"""),44097.0)</f>
        <v>44097</v>
      </c>
      <c r="B205" s="5">
        <f>IFERROR(__xludf.DUMMYFUNCTION("""COMPUTED_VALUE"""),8.0)</f>
        <v>8</v>
      </c>
      <c r="C205" s="7">
        <f>IFERROR(__xludf.DUMMYFUNCTION("""COMPUTED_VALUE"""),6.857142857142857)</f>
        <v>6.857142857</v>
      </c>
      <c r="D205" s="5">
        <f>IFERROR(__xludf.DUMMYFUNCTION("""COMPUTED_VALUE"""),85.0)</f>
        <v>85</v>
      </c>
      <c r="E205" s="5">
        <f t="shared" si="1"/>
        <v>70.14285714</v>
      </c>
    </row>
    <row r="206">
      <c r="A206" s="4">
        <f>IFERROR(__xludf.DUMMYFUNCTION("""COMPUTED_VALUE"""),44098.0)</f>
        <v>44098</v>
      </c>
      <c r="B206" s="5">
        <f>IFERROR(__xludf.DUMMYFUNCTION("""COMPUTED_VALUE"""),7.0)</f>
        <v>7</v>
      </c>
      <c r="C206" s="7">
        <f>IFERROR(__xludf.DUMMYFUNCTION("""COMPUTED_VALUE"""),6.571428571428571)</f>
        <v>6.571428571</v>
      </c>
      <c r="D206" s="5">
        <f>IFERROR(__xludf.DUMMYFUNCTION("""COMPUTED_VALUE"""),174.0)</f>
        <v>174</v>
      </c>
      <c r="E206" s="5">
        <f t="shared" si="1"/>
        <v>84.42857143</v>
      </c>
    </row>
    <row r="207">
      <c r="A207" s="4">
        <f>IFERROR(__xludf.DUMMYFUNCTION("""COMPUTED_VALUE"""),44099.0)</f>
        <v>44099</v>
      </c>
      <c r="B207" s="5">
        <f>IFERROR(__xludf.DUMMYFUNCTION("""COMPUTED_VALUE"""),9.0)</f>
        <v>9</v>
      </c>
      <c r="C207" s="7">
        <f>IFERROR(__xludf.DUMMYFUNCTION("""COMPUTED_VALUE"""),7.0)</f>
        <v>7</v>
      </c>
      <c r="D207" s="5">
        <f>IFERROR(__xludf.DUMMYFUNCTION("""COMPUTED_VALUE"""),127.0)</f>
        <v>127</v>
      </c>
      <c r="E207" s="5">
        <f t="shared" si="1"/>
        <v>100.7142857</v>
      </c>
    </row>
    <row r="208">
      <c r="A208" s="4">
        <f>IFERROR(__xludf.DUMMYFUNCTION("""COMPUTED_VALUE"""),44100.0)</f>
        <v>44100</v>
      </c>
      <c r="B208" s="5">
        <f>IFERROR(__xludf.DUMMYFUNCTION("""COMPUTED_VALUE"""),12.0)</f>
        <v>12</v>
      </c>
      <c r="C208" s="7">
        <f>IFERROR(__xludf.DUMMYFUNCTION("""COMPUTED_VALUE"""),7.857142857142857)</f>
        <v>7.857142857</v>
      </c>
      <c r="D208" s="5">
        <f>IFERROR(__xludf.DUMMYFUNCTION("""COMPUTED_VALUE"""),154.0)</f>
        <v>154</v>
      </c>
      <c r="E208" s="5">
        <f t="shared" si="1"/>
        <v>102.4285714</v>
      </c>
    </row>
    <row r="209">
      <c r="A209" s="4">
        <f>IFERROR(__xludf.DUMMYFUNCTION("""COMPUTED_VALUE"""),44101.0)</f>
        <v>44101</v>
      </c>
      <c r="B209" s="5">
        <f>IFERROR(__xludf.DUMMYFUNCTION("""COMPUTED_VALUE"""),6.0)</f>
        <v>6</v>
      </c>
      <c r="C209" s="7">
        <f>IFERROR(__xludf.DUMMYFUNCTION("""COMPUTED_VALUE"""),7.571428571428571)</f>
        <v>7.571428571</v>
      </c>
      <c r="D209" s="5">
        <f>IFERROR(__xludf.DUMMYFUNCTION("""COMPUTED_VALUE"""),42.0)</f>
        <v>42</v>
      </c>
      <c r="E209" s="5">
        <f t="shared" si="1"/>
        <v>107.1428571</v>
      </c>
    </row>
    <row r="210">
      <c r="A210" s="4">
        <f>IFERROR(__xludf.DUMMYFUNCTION("""COMPUTED_VALUE"""),44102.0)</f>
        <v>44102</v>
      </c>
      <c r="B210" s="5">
        <f>IFERROR(__xludf.DUMMYFUNCTION("""COMPUTED_VALUE"""),13.0)</f>
        <v>13</v>
      </c>
      <c r="C210" s="7">
        <f>IFERROR(__xludf.DUMMYFUNCTION("""COMPUTED_VALUE"""),9.0)</f>
        <v>9</v>
      </c>
      <c r="D210" s="5">
        <f>IFERROR(__xludf.DUMMYFUNCTION("""COMPUTED_VALUE"""),11.0)</f>
        <v>11</v>
      </c>
      <c r="E210" s="5">
        <f t="shared" si="1"/>
        <v>107.2857143</v>
      </c>
    </row>
    <row r="211">
      <c r="A211" s="4">
        <f>IFERROR(__xludf.DUMMYFUNCTION("""COMPUTED_VALUE"""),44103.0)</f>
        <v>44103</v>
      </c>
      <c r="B211" s="5">
        <f>IFERROR(__xludf.DUMMYFUNCTION("""COMPUTED_VALUE"""),8.0)</f>
        <v>8</v>
      </c>
      <c r="C211" s="7">
        <f>IFERROR(__xludf.DUMMYFUNCTION("""COMPUTED_VALUE"""),9.0)</f>
        <v>9</v>
      </c>
      <c r="D211" s="5">
        <f>IFERROR(__xludf.DUMMYFUNCTION("""COMPUTED_VALUE"""),21.0)</f>
        <v>21</v>
      </c>
      <c r="E211" s="5">
        <f t="shared" si="1"/>
        <v>87.71428571</v>
      </c>
    </row>
    <row r="212">
      <c r="A212" s="4">
        <f>IFERROR(__xludf.DUMMYFUNCTION("""COMPUTED_VALUE"""),44104.0)</f>
        <v>44104</v>
      </c>
      <c r="B212" s="5">
        <f>IFERROR(__xludf.DUMMYFUNCTION("""COMPUTED_VALUE"""),8.0)</f>
        <v>8</v>
      </c>
      <c r="C212" s="7">
        <f>IFERROR(__xludf.DUMMYFUNCTION("""COMPUTED_VALUE"""),9.0)</f>
        <v>9</v>
      </c>
      <c r="D212" s="5">
        <f>IFERROR(__xludf.DUMMYFUNCTION("""COMPUTED_VALUE"""),717.0)</f>
        <v>717</v>
      </c>
      <c r="E212" s="5">
        <f t="shared" si="1"/>
        <v>178</v>
      </c>
    </row>
    <row r="213">
      <c r="A213" s="4">
        <f>IFERROR(__xludf.DUMMYFUNCTION("""COMPUTED_VALUE"""),44105.0)</f>
        <v>44105</v>
      </c>
      <c r="B213" s="5">
        <f>IFERROR(__xludf.DUMMYFUNCTION("""COMPUTED_VALUE"""),16.0)</f>
        <v>16</v>
      </c>
      <c r="C213" s="7">
        <f>IFERROR(__xludf.DUMMYFUNCTION("""COMPUTED_VALUE"""),10.285714285714286)</f>
        <v>10.28571429</v>
      </c>
      <c r="D213" s="5">
        <f>IFERROR(__xludf.DUMMYFUNCTION("""COMPUTED_VALUE"""),228.0)</f>
        <v>228</v>
      </c>
      <c r="E213" s="5">
        <f t="shared" si="1"/>
        <v>185.7142857</v>
      </c>
    </row>
    <row r="214">
      <c r="A214" s="4">
        <f>IFERROR(__xludf.DUMMYFUNCTION("""COMPUTED_VALUE"""),44106.0)</f>
        <v>44106</v>
      </c>
      <c r="B214" s="5">
        <f>IFERROR(__xludf.DUMMYFUNCTION("""COMPUTED_VALUE"""),17.0)</f>
        <v>17</v>
      </c>
      <c r="C214" s="7">
        <f>IFERROR(__xludf.DUMMYFUNCTION("""COMPUTED_VALUE"""),11.428571428571429)</f>
        <v>11.42857143</v>
      </c>
      <c r="D214" s="5">
        <f>IFERROR(__xludf.DUMMYFUNCTION("""COMPUTED_VALUE"""),231.0)</f>
        <v>231</v>
      </c>
      <c r="E214" s="5">
        <f t="shared" si="1"/>
        <v>200.5714286</v>
      </c>
    </row>
    <row r="215">
      <c r="A215" s="4">
        <f>IFERROR(__xludf.DUMMYFUNCTION("""COMPUTED_VALUE"""),44107.0)</f>
        <v>44107</v>
      </c>
      <c r="B215" s="5">
        <f>IFERROR(__xludf.DUMMYFUNCTION("""COMPUTED_VALUE"""),14.0)</f>
        <v>14</v>
      </c>
      <c r="C215" s="7">
        <f>IFERROR(__xludf.DUMMYFUNCTION("""COMPUTED_VALUE"""),11.714285714285714)</f>
        <v>11.71428571</v>
      </c>
      <c r="D215" s="5">
        <f>IFERROR(__xludf.DUMMYFUNCTION("""COMPUTED_VALUE"""),475.0)</f>
        <v>475</v>
      </c>
      <c r="E215" s="5">
        <f t="shared" si="1"/>
        <v>246.4285714</v>
      </c>
    </row>
    <row r="216">
      <c r="A216" s="4">
        <f>IFERROR(__xludf.DUMMYFUNCTION("""COMPUTED_VALUE"""),44108.0)</f>
        <v>44108</v>
      </c>
      <c r="B216" s="5">
        <f>IFERROR(__xludf.DUMMYFUNCTION("""COMPUTED_VALUE"""),10.0)</f>
        <v>10</v>
      </c>
      <c r="C216" s="7">
        <f>IFERROR(__xludf.DUMMYFUNCTION("""COMPUTED_VALUE"""),12.285714285714286)</f>
        <v>12.28571429</v>
      </c>
      <c r="D216" s="5">
        <f>IFERROR(__xludf.DUMMYFUNCTION("""COMPUTED_VALUE"""),646.0)</f>
        <v>646</v>
      </c>
      <c r="E216" s="5">
        <f t="shared" si="1"/>
        <v>332.7142857</v>
      </c>
    </row>
    <row r="217">
      <c r="A217" s="4">
        <f>IFERROR(__xludf.DUMMYFUNCTION("""COMPUTED_VALUE"""),44109.0)</f>
        <v>44109</v>
      </c>
      <c r="B217" s="5">
        <f>IFERROR(__xludf.DUMMYFUNCTION("""COMPUTED_VALUE"""),11.0)</f>
        <v>11</v>
      </c>
      <c r="C217" s="7">
        <f>IFERROR(__xludf.DUMMYFUNCTION("""COMPUTED_VALUE"""),12.0)</f>
        <v>12</v>
      </c>
      <c r="D217" s="5">
        <f>IFERROR(__xludf.DUMMYFUNCTION("""COMPUTED_VALUE"""),695.0)</f>
        <v>695</v>
      </c>
      <c r="E217" s="5">
        <f t="shared" si="1"/>
        <v>430.4285714</v>
      </c>
    </row>
    <row r="218">
      <c r="A218" s="4">
        <f>IFERROR(__xludf.DUMMYFUNCTION("""COMPUTED_VALUE"""),44110.0)</f>
        <v>44110</v>
      </c>
      <c r="B218" s="5">
        <f>IFERROR(__xludf.DUMMYFUNCTION("""COMPUTED_VALUE"""),20.0)</f>
        <v>20</v>
      </c>
      <c r="C218" s="7">
        <f>IFERROR(__xludf.DUMMYFUNCTION("""COMPUTED_VALUE"""),13.714285714285714)</f>
        <v>13.71428571</v>
      </c>
      <c r="D218" s="5">
        <f>IFERROR(__xludf.DUMMYFUNCTION("""COMPUTED_VALUE"""),558.0)</f>
        <v>558</v>
      </c>
      <c r="E218" s="5">
        <f t="shared" si="1"/>
        <v>507.1428571</v>
      </c>
    </row>
    <row r="219">
      <c r="A219" s="4">
        <f>IFERROR(__xludf.DUMMYFUNCTION("""COMPUTED_VALUE"""),44111.0)</f>
        <v>44111</v>
      </c>
      <c r="B219" s="5">
        <f>IFERROR(__xludf.DUMMYFUNCTION("""COMPUTED_VALUE"""),24.0)</f>
        <v>24</v>
      </c>
      <c r="C219" s="7">
        <f>IFERROR(__xludf.DUMMYFUNCTION("""COMPUTED_VALUE"""),16.0)</f>
        <v>16</v>
      </c>
      <c r="D219" s="5">
        <f>IFERROR(__xludf.DUMMYFUNCTION("""COMPUTED_VALUE"""),426.0)</f>
        <v>426</v>
      </c>
      <c r="E219" s="5">
        <f t="shared" si="1"/>
        <v>465.5714286</v>
      </c>
    </row>
    <row r="220">
      <c r="A220" s="4">
        <f>IFERROR(__xludf.DUMMYFUNCTION("""COMPUTED_VALUE"""),44112.0)</f>
        <v>44112</v>
      </c>
      <c r="B220" s="5">
        <f>IFERROR(__xludf.DUMMYFUNCTION("""COMPUTED_VALUE"""),21.0)</f>
        <v>21</v>
      </c>
      <c r="C220" s="7">
        <f>IFERROR(__xludf.DUMMYFUNCTION("""COMPUTED_VALUE"""),16.714285714285715)</f>
        <v>16.71428571</v>
      </c>
      <c r="D220" s="5">
        <f>IFERROR(__xludf.DUMMYFUNCTION("""COMPUTED_VALUE"""),38.0)</f>
        <v>38</v>
      </c>
      <c r="E220" s="5">
        <f t="shared" si="1"/>
        <v>438.4285714</v>
      </c>
    </row>
    <row r="221">
      <c r="A221" s="4">
        <f>IFERROR(__xludf.DUMMYFUNCTION("""COMPUTED_VALUE"""),44113.0)</f>
        <v>44113</v>
      </c>
      <c r="B221" s="5">
        <f>IFERROR(__xludf.DUMMYFUNCTION("""COMPUTED_VALUE"""),15.0)</f>
        <v>15</v>
      </c>
      <c r="C221" s="7">
        <f>IFERROR(__xludf.DUMMYFUNCTION("""COMPUTED_VALUE"""),16.428571428571427)</f>
        <v>16.42857143</v>
      </c>
      <c r="D221" s="5">
        <f>IFERROR(__xludf.DUMMYFUNCTION("""COMPUTED_VALUE"""),15.0)</f>
        <v>15</v>
      </c>
      <c r="E221" s="5">
        <f t="shared" si="1"/>
        <v>407.5714286</v>
      </c>
    </row>
    <row r="222">
      <c r="A222" s="4">
        <f>IFERROR(__xludf.DUMMYFUNCTION("""COMPUTED_VALUE"""),44114.0)</f>
        <v>44114</v>
      </c>
      <c r="B222" s="5">
        <f>IFERROR(__xludf.DUMMYFUNCTION("""COMPUTED_VALUE"""),20.0)</f>
        <v>20</v>
      </c>
      <c r="C222" s="7">
        <f>IFERROR(__xludf.DUMMYFUNCTION("""COMPUTED_VALUE"""),17.285714285714285)</f>
        <v>17.28571429</v>
      </c>
      <c r="D222" s="5">
        <f>IFERROR(__xludf.DUMMYFUNCTION("""COMPUTED_VALUE"""),481.0)</f>
        <v>481</v>
      </c>
      <c r="E222" s="5">
        <f t="shared" si="1"/>
        <v>408.4285714</v>
      </c>
    </row>
    <row r="223">
      <c r="A223" s="4">
        <f>IFERROR(__xludf.DUMMYFUNCTION("""COMPUTED_VALUE"""),44115.0)</f>
        <v>44115</v>
      </c>
      <c r="B223" s="5">
        <f>IFERROR(__xludf.DUMMYFUNCTION("""COMPUTED_VALUE"""),21.0)</f>
        <v>21</v>
      </c>
      <c r="C223" s="7">
        <f>IFERROR(__xludf.DUMMYFUNCTION("""COMPUTED_VALUE"""),18.857142857142858)</f>
        <v>18.85714286</v>
      </c>
      <c r="D223" s="5">
        <f>IFERROR(__xludf.DUMMYFUNCTION("""COMPUTED_VALUE"""),1165.0)</f>
        <v>1165</v>
      </c>
      <c r="E223" s="5">
        <f t="shared" si="1"/>
        <v>482.5714286</v>
      </c>
    </row>
    <row r="224">
      <c r="A224" s="4">
        <f>IFERROR(__xludf.DUMMYFUNCTION("""COMPUTED_VALUE"""),44116.0)</f>
        <v>44116</v>
      </c>
      <c r="B224" s="5">
        <f>IFERROR(__xludf.DUMMYFUNCTION("""COMPUTED_VALUE"""),14.0)</f>
        <v>14</v>
      </c>
      <c r="C224" s="7">
        <f>IFERROR(__xludf.DUMMYFUNCTION("""COMPUTED_VALUE"""),19.285714285714285)</f>
        <v>19.28571429</v>
      </c>
      <c r="D224" s="5">
        <f>IFERROR(__xludf.DUMMYFUNCTION("""COMPUTED_VALUE"""),189.0)</f>
        <v>189</v>
      </c>
      <c r="E224" s="5">
        <f t="shared" si="1"/>
        <v>410.2857143</v>
      </c>
    </row>
    <row r="225">
      <c r="A225" s="4">
        <f>IFERROR(__xludf.DUMMYFUNCTION("""COMPUTED_VALUE"""),44117.0)</f>
        <v>44117</v>
      </c>
      <c r="B225" s="5">
        <f>IFERROR(__xludf.DUMMYFUNCTION("""COMPUTED_VALUE"""),28.0)</f>
        <v>28</v>
      </c>
      <c r="C225" s="7">
        <f>IFERROR(__xludf.DUMMYFUNCTION("""COMPUTED_VALUE"""),20.428571428571427)</f>
        <v>20.42857143</v>
      </c>
      <c r="D225" s="5">
        <f>IFERROR(__xludf.DUMMYFUNCTION("""COMPUTED_VALUE"""),716.0)</f>
        <v>716</v>
      </c>
      <c r="E225" s="5">
        <f t="shared" si="1"/>
        <v>432.8571429</v>
      </c>
    </row>
    <row r="226">
      <c r="A226" s="4">
        <f>IFERROR(__xludf.DUMMYFUNCTION("""COMPUTED_VALUE"""),44118.0)</f>
        <v>44118</v>
      </c>
      <c r="B226" s="5">
        <f>IFERROR(__xludf.DUMMYFUNCTION("""COMPUTED_VALUE"""),27.0)</f>
        <v>27</v>
      </c>
      <c r="C226" s="7">
        <f>IFERROR(__xludf.DUMMYFUNCTION("""COMPUTED_VALUE"""),20.857142857142858)</f>
        <v>20.85714286</v>
      </c>
      <c r="D226" s="5">
        <f>IFERROR(__xludf.DUMMYFUNCTION("""COMPUTED_VALUE"""),411.0)</f>
        <v>411</v>
      </c>
      <c r="E226" s="5">
        <f t="shared" si="1"/>
        <v>430.7142857</v>
      </c>
    </row>
    <row r="227">
      <c r="A227" s="4">
        <f>IFERROR(__xludf.DUMMYFUNCTION("""COMPUTED_VALUE"""),44119.0)</f>
        <v>44119</v>
      </c>
      <c r="B227" s="5">
        <f>IFERROR(__xludf.DUMMYFUNCTION("""COMPUTED_VALUE"""),29.0)</f>
        <v>29</v>
      </c>
      <c r="C227" s="7">
        <f>IFERROR(__xludf.DUMMYFUNCTION("""COMPUTED_VALUE"""),22.0)</f>
        <v>22</v>
      </c>
      <c r="D227" s="5">
        <f>IFERROR(__xludf.DUMMYFUNCTION("""COMPUTED_VALUE"""),464.0)</f>
        <v>464</v>
      </c>
      <c r="E227" s="5">
        <f t="shared" si="1"/>
        <v>491.5714286</v>
      </c>
    </row>
    <row r="228">
      <c r="A228" s="4">
        <f>IFERROR(__xludf.DUMMYFUNCTION("""COMPUTED_VALUE"""),44120.0)</f>
        <v>44120</v>
      </c>
      <c r="B228" s="5">
        <f>IFERROR(__xludf.DUMMYFUNCTION("""COMPUTED_VALUE"""),33.0)</f>
        <v>33</v>
      </c>
      <c r="C228" s="7">
        <f>IFERROR(__xludf.DUMMYFUNCTION("""COMPUTED_VALUE"""),24.571428571428573)</f>
        <v>24.57142857</v>
      </c>
      <c r="D228" s="5">
        <f>IFERROR(__xludf.DUMMYFUNCTION("""COMPUTED_VALUE"""),506.0)</f>
        <v>506</v>
      </c>
      <c r="E228" s="5">
        <f t="shared" si="1"/>
        <v>561.7142857</v>
      </c>
    </row>
    <row r="229">
      <c r="A229" s="4">
        <f>IFERROR(__xludf.DUMMYFUNCTION("""COMPUTED_VALUE"""),44121.0)</f>
        <v>44121</v>
      </c>
      <c r="B229" s="5">
        <f>IFERROR(__xludf.DUMMYFUNCTION("""COMPUTED_VALUE"""),24.0)</f>
        <v>24</v>
      </c>
      <c r="C229" s="7">
        <f>IFERROR(__xludf.DUMMYFUNCTION("""COMPUTED_VALUE"""),25.142857142857142)</f>
        <v>25.14285714</v>
      </c>
      <c r="D229" s="5">
        <f>IFERROR(__xludf.DUMMYFUNCTION("""COMPUTED_VALUE"""),446.0)</f>
        <v>446</v>
      </c>
      <c r="E229" s="5">
        <f t="shared" si="1"/>
        <v>556.7142857</v>
      </c>
    </row>
    <row r="230">
      <c r="A230" s="4">
        <f>IFERROR(__xludf.DUMMYFUNCTION("""COMPUTED_VALUE"""),44122.0)</f>
        <v>44122</v>
      </c>
      <c r="B230" s="5">
        <f>IFERROR(__xludf.DUMMYFUNCTION("""COMPUTED_VALUE"""),33.0)</f>
        <v>33</v>
      </c>
      <c r="C230" s="7">
        <f>IFERROR(__xludf.DUMMYFUNCTION("""COMPUTED_VALUE"""),26.857142857142858)</f>
        <v>26.85714286</v>
      </c>
      <c r="D230" s="5">
        <f>IFERROR(__xludf.DUMMYFUNCTION("""COMPUTED_VALUE"""),508.0)</f>
        <v>508</v>
      </c>
      <c r="E230" s="5">
        <f t="shared" si="1"/>
        <v>462.8571429</v>
      </c>
    </row>
    <row r="231">
      <c r="A231" s="4">
        <f>IFERROR(__xludf.DUMMYFUNCTION("""COMPUTED_VALUE"""),44123.0)</f>
        <v>44123</v>
      </c>
      <c r="B231" s="5">
        <f>IFERROR(__xludf.DUMMYFUNCTION("""COMPUTED_VALUE"""),31.0)</f>
        <v>31</v>
      </c>
      <c r="C231" s="7">
        <f>IFERROR(__xludf.DUMMYFUNCTION("""COMPUTED_VALUE"""),29.285714285714285)</f>
        <v>29.28571429</v>
      </c>
      <c r="D231" s="5">
        <f>IFERROR(__xludf.DUMMYFUNCTION("""COMPUTED_VALUE"""),224.0)</f>
        <v>224</v>
      </c>
      <c r="E231" s="5">
        <f t="shared" si="1"/>
        <v>467.8571429</v>
      </c>
    </row>
    <row r="232">
      <c r="A232" s="4">
        <f>IFERROR(__xludf.DUMMYFUNCTION("""COMPUTED_VALUE"""),44124.0)</f>
        <v>44124</v>
      </c>
      <c r="B232" s="5">
        <f>IFERROR(__xludf.DUMMYFUNCTION("""COMPUTED_VALUE"""),38.0)</f>
        <v>38</v>
      </c>
      <c r="C232" s="7">
        <f>IFERROR(__xludf.DUMMYFUNCTION("""COMPUTED_VALUE"""),30.714285714285715)</f>
        <v>30.71428571</v>
      </c>
      <c r="D232" s="5">
        <f>IFERROR(__xludf.DUMMYFUNCTION("""COMPUTED_VALUE"""),325.0)</f>
        <v>325</v>
      </c>
      <c r="E232" s="5">
        <f t="shared" si="1"/>
        <v>412</v>
      </c>
    </row>
    <row r="233">
      <c r="A233" s="4">
        <f>IFERROR(__xludf.DUMMYFUNCTION("""COMPUTED_VALUE"""),44125.0)</f>
        <v>44125</v>
      </c>
      <c r="B233" s="5">
        <f>IFERROR(__xludf.DUMMYFUNCTION("""COMPUTED_VALUE"""),48.0)</f>
        <v>48</v>
      </c>
      <c r="C233" s="7">
        <f>IFERROR(__xludf.DUMMYFUNCTION("""COMPUTED_VALUE"""),33.714285714285715)</f>
        <v>33.71428571</v>
      </c>
      <c r="D233" s="5">
        <f>IFERROR(__xludf.DUMMYFUNCTION("""COMPUTED_VALUE"""),268.0)</f>
        <v>268</v>
      </c>
      <c r="E233" s="5">
        <f t="shared" si="1"/>
        <v>391.5714286</v>
      </c>
    </row>
    <row r="234">
      <c r="A234" s="4">
        <f>IFERROR(__xludf.DUMMYFUNCTION("""COMPUTED_VALUE"""),44126.0)</f>
        <v>44126</v>
      </c>
      <c r="B234" s="5">
        <f>IFERROR(__xludf.DUMMYFUNCTION("""COMPUTED_VALUE"""),46.0)</f>
        <v>46</v>
      </c>
      <c r="C234" s="7">
        <f>IFERROR(__xludf.DUMMYFUNCTION("""COMPUTED_VALUE"""),36.142857142857146)</f>
        <v>36.14285714</v>
      </c>
      <c r="D234" s="5">
        <f>IFERROR(__xludf.DUMMYFUNCTION("""COMPUTED_VALUE"""),349.0)</f>
        <v>349</v>
      </c>
      <c r="E234" s="5">
        <f t="shared" si="1"/>
        <v>375.1428571</v>
      </c>
    </row>
    <row r="235">
      <c r="A235" s="4">
        <f>IFERROR(__xludf.DUMMYFUNCTION("""COMPUTED_VALUE"""),44127.0)</f>
        <v>44127</v>
      </c>
      <c r="B235" s="5">
        <f>IFERROR(__xludf.DUMMYFUNCTION("""COMPUTED_VALUE"""),47.0)</f>
        <v>47</v>
      </c>
      <c r="C235" s="7">
        <f>IFERROR(__xludf.DUMMYFUNCTION("""COMPUTED_VALUE"""),38.142857142857146)</f>
        <v>38.14285714</v>
      </c>
      <c r="D235" s="5">
        <f>IFERROR(__xludf.DUMMYFUNCTION("""COMPUTED_VALUE"""),401.0)</f>
        <v>401</v>
      </c>
      <c r="E235" s="5">
        <f t="shared" si="1"/>
        <v>360.1428571</v>
      </c>
    </row>
    <row r="236">
      <c r="A236" s="4">
        <f>IFERROR(__xludf.DUMMYFUNCTION("""COMPUTED_VALUE"""),44128.0)</f>
        <v>44128</v>
      </c>
      <c r="B236" s="5">
        <f>IFERROR(__xludf.DUMMYFUNCTION("""COMPUTED_VALUE"""),38.0)</f>
        <v>38</v>
      </c>
      <c r="C236" s="7">
        <f>IFERROR(__xludf.DUMMYFUNCTION("""COMPUTED_VALUE"""),40.142857142857146)</f>
        <v>40.14285714</v>
      </c>
      <c r="D236" s="5">
        <f>IFERROR(__xludf.DUMMYFUNCTION("""COMPUTED_VALUE"""),352.0)</f>
        <v>352</v>
      </c>
      <c r="E236" s="5">
        <f t="shared" si="1"/>
        <v>346.7142857</v>
      </c>
    </row>
    <row r="237">
      <c r="A237" s="4">
        <f>IFERROR(__xludf.DUMMYFUNCTION("""COMPUTED_VALUE"""),44129.0)</f>
        <v>44129</v>
      </c>
      <c r="B237" s="5">
        <f>IFERROR(__xludf.DUMMYFUNCTION("""COMPUTED_VALUE"""),35.0)</f>
        <v>35</v>
      </c>
      <c r="C237" s="7">
        <f>IFERROR(__xludf.DUMMYFUNCTION("""COMPUTED_VALUE"""),40.42857142857143)</f>
        <v>40.42857143</v>
      </c>
      <c r="D237" s="5">
        <f>IFERROR(__xludf.DUMMYFUNCTION("""COMPUTED_VALUE"""),235.0)</f>
        <v>235</v>
      </c>
      <c r="E237" s="5">
        <f t="shared" si="1"/>
        <v>307.7142857</v>
      </c>
    </row>
    <row r="238">
      <c r="A238" s="4">
        <f>IFERROR(__xludf.DUMMYFUNCTION("""COMPUTED_VALUE"""),44130.0)</f>
        <v>44130</v>
      </c>
      <c r="B238" s="5">
        <f>IFERROR(__xludf.DUMMYFUNCTION("""COMPUTED_VALUE"""),47.0)</f>
        <v>47</v>
      </c>
      <c r="C238" s="7">
        <f>IFERROR(__xludf.DUMMYFUNCTION("""COMPUTED_VALUE"""),42.714285714285715)</f>
        <v>42.71428571</v>
      </c>
      <c r="D238" s="5">
        <f>IFERROR(__xludf.DUMMYFUNCTION("""COMPUTED_VALUE"""),249.0)</f>
        <v>249</v>
      </c>
      <c r="E238" s="5">
        <f t="shared" si="1"/>
        <v>311.2857143</v>
      </c>
    </row>
    <row r="239">
      <c r="A239" s="4">
        <f>IFERROR(__xludf.DUMMYFUNCTION("""COMPUTED_VALUE"""),44131.0)</f>
        <v>44131</v>
      </c>
      <c r="B239" s="5">
        <f>IFERROR(__xludf.DUMMYFUNCTION("""COMPUTED_VALUE"""),63.0)</f>
        <v>63</v>
      </c>
      <c r="C239" s="7">
        <f>IFERROR(__xludf.DUMMYFUNCTION("""COMPUTED_VALUE"""),46.285714285714285)</f>
        <v>46.28571429</v>
      </c>
      <c r="D239" s="5">
        <f>IFERROR(__xludf.DUMMYFUNCTION("""COMPUTED_VALUE"""),155.0)</f>
        <v>155</v>
      </c>
      <c r="E239" s="5">
        <f t="shared" si="1"/>
        <v>287</v>
      </c>
    </row>
    <row r="240">
      <c r="A240" s="4">
        <f>IFERROR(__xludf.DUMMYFUNCTION("""COMPUTED_VALUE"""),44132.0)</f>
        <v>44132</v>
      </c>
      <c r="B240" s="5">
        <f>IFERROR(__xludf.DUMMYFUNCTION("""COMPUTED_VALUE"""),43.0)</f>
        <v>43</v>
      </c>
      <c r="C240" s="7">
        <f>IFERROR(__xludf.DUMMYFUNCTION("""COMPUTED_VALUE"""),45.57142857142857)</f>
        <v>45.57142857</v>
      </c>
      <c r="D240" s="5">
        <f>IFERROR(__xludf.DUMMYFUNCTION("""COMPUTED_VALUE"""),452.0)</f>
        <v>452</v>
      </c>
      <c r="E240" s="5">
        <f t="shared" si="1"/>
        <v>313.2857143</v>
      </c>
    </row>
    <row r="241">
      <c r="A241" s="4">
        <f>IFERROR(__xludf.DUMMYFUNCTION("""COMPUTED_VALUE"""),44133.0)</f>
        <v>44133</v>
      </c>
      <c r="B241" s="5">
        <f>IFERROR(__xludf.DUMMYFUNCTION("""COMPUTED_VALUE"""),56.0)</f>
        <v>56</v>
      </c>
      <c r="C241" s="7">
        <f>IFERROR(__xludf.DUMMYFUNCTION("""COMPUTED_VALUE"""),47.0)</f>
        <v>47</v>
      </c>
      <c r="D241" s="5">
        <f>IFERROR(__xludf.DUMMYFUNCTION("""COMPUTED_VALUE"""),371.0)</f>
        <v>371</v>
      </c>
      <c r="E241" s="5">
        <f t="shared" si="1"/>
        <v>316.4285714</v>
      </c>
    </row>
    <row r="242">
      <c r="A242" s="4">
        <f>IFERROR(__xludf.DUMMYFUNCTION("""COMPUTED_VALUE"""),44134.0)</f>
        <v>44134</v>
      </c>
      <c r="B242" s="5">
        <f>IFERROR(__xludf.DUMMYFUNCTION("""COMPUTED_VALUE"""),65.0)</f>
        <v>65</v>
      </c>
      <c r="C242" s="7">
        <f>IFERROR(__xludf.DUMMYFUNCTION("""COMPUTED_VALUE"""),49.57142857142857)</f>
        <v>49.57142857</v>
      </c>
      <c r="D242" s="5">
        <f>IFERROR(__xludf.DUMMYFUNCTION("""COMPUTED_VALUE"""),484.0)</f>
        <v>484</v>
      </c>
      <c r="E242" s="5">
        <f t="shared" si="1"/>
        <v>328.2857143</v>
      </c>
    </row>
    <row r="243">
      <c r="A243" s="4">
        <f>IFERROR(__xludf.DUMMYFUNCTION("""COMPUTED_VALUE"""),44135.0)</f>
        <v>44135</v>
      </c>
      <c r="B243" s="5">
        <f>IFERROR(__xludf.DUMMYFUNCTION("""COMPUTED_VALUE"""),51.0)</f>
        <v>51</v>
      </c>
      <c r="C243" s="7">
        <f>IFERROR(__xludf.DUMMYFUNCTION("""COMPUTED_VALUE"""),51.42857142857143)</f>
        <v>51.42857143</v>
      </c>
      <c r="D243" s="5">
        <f>IFERROR(__xludf.DUMMYFUNCTION("""COMPUTED_VALUE"""),1079.0)</f>
        <v>1079</v>
      </c>
      <c r="E243" s="5">
        <f t="shared" si="1"/>
        <v>432.1428571</v>
      </c>
    </row>
    <row r="244">
      <c r="A244" s="4">
        <f>IFERROR(__xludf.DUMMYFUNCTION("""COMPUTED_VALUE"""),44136.0)</f>
        <v>44136</v>
      </c>
      <c r="B244" s="5">
        <f>IFERROR(__xludf.DUMMYFUNCTION("""COMPUTED_VALUE"""),69.0)</f>
        <v>69</v>
      </c>
      <c r="C244" s="7">
        <f>IFERROR(__xludf.DUMMYFUNCTION("""COMPUTED_VALUE"""),56.285714285714285)</f>
        <v>56.28571429</v>
      </c>
      <c r="D244" s="5">
        <f>IFERROR(__xludf.DUMMYFUNCTION("""COMPUTED_VALUE"""),1046.0)</f>
        <v>1046</v>
      </c>
      <c r="E244" s="5">
        <f t="shared" si="1"/>
        <v>548</v>
      </c>
    </row>
    <row r="245">
      <c r="A245" s="4">
        <f>IFERROR(__xludf.DUMMYFUNCTION("""COMPUTED_VALUE"""),44137.0)</f>
        <v>44137</v>
      </c>
      <c r="B245" s="5">
        <f>IFERROR(__xludf.DUMMYFUNCTION("""COMPUTED_VALUE"""),70.0)</f>
        <v>70</v>
      </c>
      <c r="C245" s="7">
        <f>IFERROR(__xludf.DUMMYFUNCTION("""COMPUTED_VALUE"""),59.57142857142857)</f>
        <v>59.57142857</v>
      </c>
      <c r="D245" s="5">
        <f>IFERROR(__xludf.DUMMYFUNCTION("""COMPUTED_VALUE"""),398.0)</f>
        <v>398</v>
      </c>
      <c r="E245" s="5">
        <f t="shared" si="1"/>
        <v>569.2857143</v>
      </c>
    </row>
    <row r="246">
      <c r="A246" s="4">
        <f>IFERROR(__xludf.DUMMYFUNCTION("""COMPUTED_VALUE"""),44138.0)</f>
        <v>44138</v>
      </c>
      <c r="B246" s="5">
        <f>IFERROR(__xludf.DUMMYFUNCTION("""COMPUTED_VALUE"""),84.0)</f>
        <v>84</v>
      </c>
      <c r="C246" s="7">
        <f>IFERROR(__xludf.DUMMYFUNCTION("""COMPUTED_VALUE"""),62.57142857142857)</f>
        <v>62.57142857</v>
      </c>
      <c r="D246" s="5">
        <f>IFERROR(__xludf.DUMMYFUNCTION("""COMPUTED_VALUE"""),380.0)</f>
        <v>380</v>
      </c>
      <c r="E246" s="5">
        <f t="shared" si="1"/>
        <v>601.4285714</v>
      </c>
    </row>
    <row r="247">
      <c r="A247" s="4">
        <f>IFERROR(__xludf.DUMMYFUNCTION("""COMPUTED_VALUE"""),44139.0)</f>
        <v>44139</v>
      </c>
      <c r="B247" s="5">
        <f>IFERROR(__xludf.DUMMYFUNCTION("""COMPUTED_VALUE"""),90.0)</f>
        <v>90</v>
      </c>
      <c r="C247" s="7">
        <f>IFERROR(__xludf.DUMMYFUNCTION("""COMPUTED_VALUE"""),69.28571428571429)</f>
        <v>69.28571429</v>
      </c>
      <c r="D247" s="5">
        <f>IFERROR(__xludf.DUMMYFUNCTION("""COMPUTED_VALUE"""),376.0)</f>
        <v>376</v>
      </c>
      <c r="E247" s="5">
        <f t="shared" si="1"/>
        <v>590.5714286</v>
      </c>
    </row>
    <row r="248">
      <c r="A248" s="4">
        <f>IFERROR(__xludf.DUMMYFUNCTION("""COMPUTED_VALUE"""),44140.0)</f>
        <v>44140</v>
      </c>
      <c r="B248" s="5">
        <f>IFERROR(__xludf.DUMMYFUNCTION("""COMPUTED_VALUE"""),84.0)</f>
        <v>84</v>
      </c>
      <c r="C248" s="7">
        <f>IFERROR(__xludf.DUMMYFUNCTION("""COMPUTED_VALUE"""),73.28571428571429)</f>
        <v>73.28571429</v>
      </c>
      <c r="D248" s="5">
        <f>IFERROR(__xludf.DUMMYFUNCTION("""COMPUTED_VALUE"""),1591.0)</f>
        <v>1591</v>
      </c>
      <c r="E248" s="5">
        <f t="shared" si="1"/>
        <v>764.8571429</v>
      </c>
    </row>
    <row r="249">
      <c r="A249" s="4">
        <f>IFERROR(__xludf.DUMMYFUNCTION("""COMPUTED_VALUE"""),44141.0)</f>
        <v>44141</v>
      </c>
      <c r="B249" s="5">
        <f>IFERROR(__xludf.DUMMYFUNCTION("""COMPUTED_VALUE"""),103.0)</f>
        <v>103</v>
      </c>
      <c r="C249" s="7">
        <f>IFERROR(__xludf.DUMMYFUNCTION("""COMPUTED_VALUE"""),78.71428571428571)</f>
        <v>78.71428571</v>
      </c>
      <c r="D249" s="5">
        <f>IFERROR(__xludf.DUMMYFUNCTION("""COMPUTED_VALUE"""),390.0)</f>
        <v>390</v>
      </c>
      <c r="E249" s="5">
        <f t="shared" si="1"/>
        <v>751.4285714</v>
      </c>
    </row>
    <row r="250">
      <c r="A250" s="4">
        <f>IFERROR(__xludf.DUMMYFUNCTION("""COMPUTED_VALUE"""),44142.0)</f>
        <v>44142</v>
      </c>
      <c r="B250" s="5">
        <f>IFERROR(__xludf.DUMMYFUNCTION("""COMPUTED_VALUE"""),107.0)</f>
        <v>107</v>
      </c>
      <c r="C250" s="7">
        <f>IFERROR(__xludf.DUMMYFUNCTION("""COMPUTED_VALUE"""),86.71428571428571)</f>
        <v>86.71428571</v>
      </c>
      <c r="D250" s="5">
        <f>IFERROR(__xludf.DUMMYFUNCTION("""COMPUTED_VALUE"""),1634.0)</f>
        <v>1634</v>
      </c>
      <c r="E250" s="5">
        <f t="shared" si="1"/>
        <v>830.7142857</v>
      </c>
    </row>
    <row r="251">
      <c r="A251" s="4">
        <f>IFERROR(__xludf.DUMMYFUNCTION("""COMPUTED_VALUE"""),44143.0)</f>
        <v>44143</v>
      </c>
      <c r="B251" s="5">
        <f>IFERROR(__xludf.DUMMYFUNCTION("""COMPUTED_VALUE"""),81.0)</f>
        <v>81</v>
      </c>
      <c r="C251" s="7">
        <f>IFERROR(__xludf.DUMMYFUNCTION("""COMPUTED_VALUE"""),88.42857142857143)</f>
        <v>88.42857143</v>
      </c>
      <c r="D251" s="5">
        <f>IFERROR(__xludf.DUMMYFUNCTION("""COMPUTED_VALUE"""),223.0)</f>
        <v>223</v>
      </c>
      <c r="E251" s="5">
        <f t="shared" si="1"/>
        <v>713.1428571</v>
      </c>
    </row>
    <row r="252">
      <c r="A252" s="4">
        <f>IFERROR(__xludf.DUMMYFUNCTION("""COMPUTED_VALUE"""),44144.0)</f>
        <v>44144</v>
      </c>
      <c r="B252" s="5">
        <f>IFERROR(__xludf.DUMMYFUNCTION("""COMPUTED_VALUE"""),55.0)</f>
        <v>55</v>
      </c>
      <c r="C252" s="7">
        <f>IFERROR(__xludf.DUMMYFUNCTION("""COMPUTED_VALUE"""),86.28571428571429)</f>
        <v>86.28571429</v>
      </c>
      <c r="D252" s="5">
        <f>IFERROR(__xludf.DUMMYFUNCTION("""COMPUTED_VALUE"""),1091.0)</f>
        <v>1091</v>
      </c>
      <c r="E252" s="5">
        <f t="shared" si="1"/>
        <v>812.1428571</v>
      </c>
    </row>
    <row r="253">
      <c r="A253" s="4">
        <f>IFERROR(__xludf.DUMMYFUNCTION("""COMPUTED_VALUE"""),44145.0)</f>
        <v>44145</v>
      </c>
      <c r="B253" s="5">
        <f>IFERROR(__xludf.DUMMYFUNCTION("""COMPUTED_VALUE"""),103.0)</f>
        <v>103</v>
      </c>
      <c r="C253" s="7">
        <f>IFERROR(__xludf.DUMMYFUNCTION("""COMPUTED_VALUE"""),89.0)</f>
        <v>89</v>
      </c>
      <c r="D253" s="5">
        <f>IFERROR(__xludf.DUMMYFUNCTION("""COMPUTED_VALUE"""),1424.0)</f>
        <v>1424</v>
      </c>
      <c r="E253" s="5">
        <f t="shared" si="1"/>
        <v>961.2857143</v>
      </c>
    </row>
    <row r="254">
      <c r="A254" s="4">
        <f>IFERROR(__xludf.DUMMYFUNCTION("""COMPUTED_VALUE"""),44146.0)</f>
        <v>44146</v>
      </c>
      <c r="B254" s="5">
        <f>IFERROR(__xludf.DUMMYFUNCTION("""COMPUTED_VALUE"""),101.0)</f>
        <v>101</v>
      </c>
      <c r="C254" s="7">
        <f>IFERROR(__xludf.DUMMYFUNCTION("""COMPUTED_VALUE"""),90.57142857142857)</f>
        <v>90.57142857</v>
      </c>
      <c r="D254" s="5">
        <f>IFERROR(__xludf.DUMMYFUNCTION("""COMPUTED_VALUE"""),1223.0)</f>
        <v>1223</v>
      </c>
      <c r="E254" s="5">
        <f t="shared" si="1"/>
        <v>1082.285714</v>
      </c>
    </row>
    <row r="255">
      <c r="A255" s="4">
        <f>IFERROR(__xludf.DUMMYFUNCTION("""COMPUTED_VALUE"""),44147.0)</f>
        <v>44147</v>
      </c>
      <c r="B255" s="5">
        <f>IFERROR(__xludf.DUMMYFUNCTION("""COMPUTED_VALUE"""),87.0)</f>
        <v>87</v>
      </c>
      <c r="C255" s="7">
        <f>IFERROR(__xludf.DUMMYFUNCTION("""COMPUTED_VALUE"""),91.0)</f>
        <v>91</v>
      </c>
      <c r="D255" s="5">
        <f>IFERROR(__xludf.DUMMYFUNCTION("""COMPUTED_VALUE"""),494.0)</f>
        <v>494</v>
      </c>
      <c r="E255" s="5">
        <f t="shared" si="1"/>
        <v>925.5714286</v>
      </c>
    </row>
    <row r="256">
      <c r="A256" s="4">
        <f>IFERROR(__xludf.DUMMYFUNCTION("""COMPUTED_VALUE"""),44148.0)</f>
        <v>44148</v>
      </c>
      <c r="B256" s="5">
        <f>IFERROR(__xludf.DUMMYFUNCTION("""COMPUTED_VALUE"""),99.0)</f>
        <v>99</v>
      </c>
      <c r="C256" s="7">
        <f>IFERROR(__xludf.DUMMYFUNCTION("""COMPUTED_VALUE"""),90.42857142857143)</f>
        <v>90.42857143</v>
      </c>
      <c r="D256" s="5">
        <f>IFERROR(__xludf.DUMMYFUNCTION("""COMPUTED_VALUE"""),500.0)</f>
        <v>500</v>
      </c>
      <c r="E256" s="5">
        <f t="shared" si="1"/>
        <v>941.2857143</v>
      </c>
    </row>
    <row r="257">
      <c r="A257" s="4">
        <f>IFERROR(__xludf.DUMMYFUNCTION("""COMPUTED_VALUE"""),44149.0)</f>
        <v>44149</v>
      </c>
      <c r="B257" s="5">
        <f>IFERROR(__xludf.DUMMYFUNCTION("""COMPUTED_VALUE"""),107.0)</f>
        <v>107</v>
      </c>
      <c r="C257" s="7">
        <f>IFERROR(__xludf.DUMMYFUNCTION("""COMPUTED_VALUE"""),90.42857142857143)</f>
        <v>90.42857143</v>
      </c>
      <c r="D257" s="5">
        <f>IFERROR(__xludf.DUMMYFUNCTION("""COMPUTED_VALUE"""),1324.0)</f>
        <v>1324</v>
      </c>
      <c r="E257" s="5">
        <f t="shared" si="1"/>
        <v>897</v>
      </c>
    </row>
    <row r="258">
      <c r="A258" s="4">
        <f>IFERROR(__xludf.DUMMYFUNCTION("""COMPUTED_VALUE"""),44150.0)</f>
        <v>44150</v>
      </c>
      <c r="B258" s="5">
        <f>IFERROR(__xludf.DUMMYFUNCTION("""COMPUTED_VALUE"""),107.0)</f>
        <v>107</v>
      </c>
      <c r="C258" s="7">
        <f>IFERROR(__xludf.DUMMYFUNCTION("""COMPUTED_VALUE"""),94.14285714285714)</f>
        <v>94.14285714</v>
      </c>
      <c r="D258" s="5">
        <f>IFERROR(__xludf.DUMMYFUNCTION("""COMPUTED_VALUE"""),473.0)</f>
        <v>473</v>
      </c>
      <c r="E258" s="5">
        <f t="shared" si="1"/>
        <v>932.7142857</v>
      </c>
    </row>
    <row r="259">
      <c r="A259" s="4">
        <f>IFERROR(__xludf.DUMMYFUNCTION("""COMPUTED_VALUE"""),44151.0)</f>
        <v>44151</v>
      </c>
      <c r="B259" s="5">
        <f>IFERROR(__xludf.DUMMYFUNCTION("""COMPUTED_VALUE"""),93.0)</f>
        <v>93</v>
      </c>
      <c r="C259" s="7">
        <f>IFERROR(__xludf.DUMMYFUNCTION("""COMPUTED_VALUE"""),99.57142857142857)</f>
        <v>99.57142857</v>
      </c>
      <c r="D259" s="5">
        <f>IFERROR(__xludf.DUMMYFUNCTION("""COMPUTED_VALUE"""),2411.0)</f>
        <v>2411</v>
      </c>
      <c r="E259" s="5">
        <f t="shared" si="1"/>
        <v>1121.285714</v>
      </c>
    </row>
    <row r="260">
      <c r="A260" s="4">
        <f>IFERROR(__xludf.DUMMYFUNCTION("""COMPUTED_VALUE"""),44152.0)</f>
        <v>44152</v>
      </c>
      <c r="B260" s="5">
        <f>IFERROR(__xludf.DUMMYFUNCTION("""COMPUTED_VALUE"""),91.0)</f>
        <v>91</v>
      </c>
      <c r="C260" s="7">
        <f>IFERROR(__xludf.DUMMYFUNCTION("""COMPUTED_VALUE"""),97.85714285714286)</f>
        <v>97.85714286</v>
      </c>
      <c r="D260" s="5">
        <f>IFERROR(__xludf.DUMMYFUNCTION("""COMPUTED_VALUE"""),175.0)</f>
        <v>175</v>
      </c>
      <c r="E260" s="5">
        <f t="shared" si="1"/>
        <v>942.8571429</v>
      </c>
    </row>
    <row r="261">
      <c r="A261" s="4">
        <f>IFERROR(__xludf.DUMMYFUNCTION("""COMPUTED_VALUE"""),44153.0)</f>
        <v>44153</v>
      </c>
      <c r="B261" s="5">
        <f>IFERROR(__xludf.DUMMYFUNCTION("""COMPUTED_VALUE"""),99.0)</f>
        <v>99</v>
      </c>
      <c r="C261" s="7">
        <f>IFERROR(__xludf.DUMMYFUNCTION("""COMPUTED_VALUE"""),97.57142857142857)</f>
        <v>97.57142857</v>
      </c>
      <c r="D261" s="5">
        <f>IFERROR(__xludf.DUMMYFUNCTION("""COMPUTED_VALUE"""),661.0)</f>
        <v>661</v>
      </c>
      <c r="E261" s="5">
        <f t="shared" si="1"/>
        <v>862.5714286</v>
      </c>
    </row>
    <row r="262">
      <c r="A262" s="4">
        <f>IFERROR(__xludf.DUMMYFUNCTION("""COMPUTED_VALUE"""),44154.0)</f>
        <v>44154</v>
      </c>
      <c r="B262" s="5">
        <f>IFERROR(__xludf.DUMMYFUNCTION("""COMPUTED_VALUE"""),92.0)</f>
        <v>92</v>
      </c>
      <c r="C262" s="7">
        <f>IFERROR(__xludf.DUMMYFUNCTION("""COMPUTED_VALUE"""),98.28571428571429)</f>
        <v>98.28571429</v>
      </c>
      <c r="D262" s="5">
        <f>IFERROR(__xludf.DUMMYFUNCTION("""COMPUTED_VALUE"""),1499.0)</f>
        <v>1499</v>
      </c>
      <c r="E262" s="5">
        <f t="shared" si="1"/>
        <v>1006.142857</v>
      </c>
    </row>
    <row r="263">
      <c r="A263" s="4">
        <f>IFERROR(__xludf.DUMMYFUNCTION("""COMPUTED_VALUE"""),44155.0)</f>
        <v>44155</v>
      </c>
      <c r="B263" s="5">
        <f>IFERROR(__xludf.DUMMYFUNCTION("""COMPUTED_VALUE"""),96.0)</f>
        <v>96</v>
      </c>
      <c r="C263" s="7">
        <f>IFERROR(__xludf.DUMMYFUNCTION("""COMPUTED_VALUE"""),97.85714285714286)</f>
        <v>97.85714286</v>
      </c>
      <c r="D263" s="5">
        <f>IFERROR(__xludf.DUMMYFUNCTION("""COMPUTED_VALUE"""),1729.0)</f>
        <v>1729</v>
      </c>
      <c r="E263" s="5">
        <f t="shared" si="1"/>
        <v>1181.714286</v>
      </c>
    </row>
    <row r="264">
      <c r="A264" s="4">
        <f>IFERROR(__xludf.DUMMYFUNCTION("""COMPUTED_VALUE"""),44156.0)</f>
        <v>44156</v>
      </c>
      <c r="B264" s="5">
        <f>IFERROR(__xludf.DUMMYFUNCTION("""COMPUTED_VALUE"""),121.0)</f>
        <v>121</v>
      </c>
      <c r="C264" s="7">
        <f>IFERROR(__xludf.DUMMYFUNCTION("""COMPUTED_VALUE"""),99.85714285714286)</f>
        <v>99.85714286</v>
      </c>
      <c r="D264" s="5">
        <f>IFERROR(__xludf.DUMMYFUNCTION("""COMPUTED_VALUE"""),2746.0)</f>
        <v>2746</v>
      </c>
      <c r="E264" s="5">
        <f t="shared" si="1"/>
        <v>1384.857143</v>
      </c>
    </row>
    <row r="265">
      <c r="A265" s="4">
        <f>IFERROR(__xludf.DUMMYFUNCTION("""COMPUTED_VALUE"""),44157.0)</f>
        <v>44157</v>
      </c>
      <c r="B265" s="5">
        <f>IFERROR(__xludf.DUMMYFUNCTION("""COMPUTED_VALUE"""),111.0)</f>
        <v>111</v>
      </c>
      <c r="C265" s="7">
        <f>IFERROR(__xludf.DUMMYFUNCTION("""COMPUTED_VALUE"""),100.42857142857143)</f>
        <v>100.4285714</v>
      </c>
      <c r="D265" s="5">
        <f>IFERROR(__xludf.DUMMYFUNCTION("""COMPUTED_VALUE"""),2095.0)</f>
        <v>2095</v>
      </c>
      <c r="E265" s="5">
        <f t="shared" si="1"/>
        <v>1616.571429</v>
      </c>
    </row>
    <row r="266">
      <c r="A266" s="4">
        <f>IFERROR(__xludf.DUMMYFUNCTION("""COMPUTED_VALUE"""),44158.0)</f>
        <v>44158</v>
      </c>
      <c r="B266" s="5">
        <f>IFERROR(__xludf.DUMMYFUNCTION("""COMPUTED_VALUE"""),91.0)</f>
        <v>91</v>
      </c>
      <c r="C266" s="7">
        <f>IFERROR(__xludf.DUMMYFUNCTION("""COMPUTED_VALUE"""),100.14285714285714)</f>
        <v>100.1428571</v>
      </c>
      <c r="D266" s="5">
        <f>IFERROR(__xludf.DUMMYFUNCTION("""COMPUTED_VALUE"""),424.0)</f>
        <v>424</v>
      </c>
      <c r="E266" s="5">
        <f t="shared" si="1"/>
        <v>1332.714286</v>
      </c>
    </row>
    <row r="267">
      <c r="A267" s="4">
        <f>IFERROR(__xludf.DUMMYFUNCTION("""COMPUTED_VALUE"""),44159.0)</f>
        <v>44159</v>
      </c>
      <c r="B267" s="5">
        <f>IFERROR(__xludf.DUMMYFUNCTION("""COMPUTED_VALUE"""),117.0)</f>
        <v>117</v>
      </c>
      <c r="C267" s="7">
        <f>IFERROR(__xludf.DUMMYFUNCTION("""COMPUTED_VALUE"""),103.85714285714286)</f>
        <v>103.8571429</v>
      </c>
      <c r="D267" s="5">
        <f>IFERROR(__xludf.DUMMYFUNCTION("""COMPUTED_VALUE"""),681.0)</f>
        <v>681</v>
      </c>
      <c r="E267" s="5">
        <f t="shared" si="1"/>
        <v>1405</v>
      </c>
    </row>
    <row r="268">
      <c r="A268" s="4">
        <f>IFERROR(__xludf.DUMMYFUNCTION("""COMPUTED_VALUE"""),44160.0)</f>
        <v>44160</v>
      </c>
      <c r="B268" s="5">
        <f>IFERROR(__xludf.DUMMYFUNCTION("""COMPUTED_VALUE"""),106.0)</f>
        <v>106</v>
      </c>
      <c r="C268" s="7">
        <f>IFERROR(__xludf.DUMMYFUNCTION("""COMPUTED_VALUE"""),104.85714285714286)</f>
        <v>104.8571429</v>
      </c>
      <c r="D268" s="5">
        <f>IFERROR(__xludf.DUMMYFUNCTION("""COMPUTED_VALUE"""),2798.0)</f>
        <v>2798</v>
      </c>
      <c r="E268" s="5">
        <f t="shared" si="1"/>
        <v>1710.285714</v>
      </c>
    </row>
    <row r="269">
      <c r="A269" s="4">
        <f>IFERROR(__xludf.DUMMYFUNCTION("""COMPUTED_VALUE"""),44161.0)</f>
        <v>44161</v>
      </c>
      <c r="B269" s="5">
        <f>IFERROR(__xludf.DUMMYFUNCTION("""COMPUTED_VALUE"""),115.0)</f>
        <v>115</v>
      </c>
      <c r="C269" s="7">
        <f>IFERROR(__xludf.DUMMYFUNCTION("""COMPUTED_VALUE"""),108.14285714285714)</f>
        <v>108.1428571</v>
      </c>
      <c r="D269" s="5">
        <f>IFERROR(__xludf.DUMMYFUNCTION("""COMPUTED_VALUE"""),2798.0)</f>
        <v>2798</v>
      </c>
      <c r="E269" s="5">
        <f t="shared" si="1"/>
        <v>1895.857143</v>
      </c>
    </row>
    <row r="270">
      <c r="A270" s="4">
        <f>IFERROR(__xludf.DUMMYFUNCTION("""COMPUTED_VALUE"""),44162.0)</f>
        <v>44162</v>
      </c>
      <c r="B270" s="5">
        <f>IFERROR(__xludf.DUMMYFUNCTION("""COMPUTED_VALUE"""),135.0)</f>
        <v>135</v>
      </c>
      <c r="C270" s="7">
        <f>IFERROR(__xludf.DUMMYFUNCTION("""COMPUTED_VALUE"""),113.71428571428571)</f>
        <v>113.7142857</v>
      </c>
      <c r="D270" s="5">
        <f>IFERROR(__xludf.DUMMYFUNCTION("""COMPUTED_VALUE"""),2510.0)</f>
        <v>2510</v>
      </c>
      <c r="E270" s="5">
        <f t="shared" si="1"/>
        <v>2007.428571</v>
      </c>
    </row>
    <row r="271">
      <c r="A271" s="4">
        <f>IFERROR(__xludf.DUMMYFUNCTION("""COMPUTED_VALUE"""),44163.0)</f>
        <v>44163</v>
      </c>
      <c r="B271" s="5">
        <f>IFERROR(__xludf.DUMMYFUNCTION("""COMPUTED_VALUE"""),152.0)</f>
        <v>152</v>
      </c>
      <c r="C271" s="7">
        <f>IFERROR(__xludf.DUMMYFUNCTION("""COMPUTED_VALUE"""),118.14285714285714)</f>
        <v>118.1428571</v>
      </c>
      <c r="D271" s="5">
        <f>IFERROR(__xludf.DUMMYFUNCTION("""COMPUTED_VALUE"""),1895.0)</f>
        <v>1895</v>
      </c>
      <c r="E271" s="5">
        <f t="shared" si="1"/>
        <v>1885.857143</v>
      </c>
    </row>
    <row r="272">
      <c r="A272" s="4">
        <f>IFERROR(__xludf.DUMMYFUNCTION("""COMPUTED_VALUE"""),44164.0)</f>
        <v>44164</v>
      </c>
      <c r="B272" s="5">
        <f>IFERROR(__xludf.DUMMYFUNCTION("""COMPUTED_VALUE"""),156.0)</f>
        <v>156</v>
      </c>
      <c r="C272" s="7">
        <f>IFERROR(__xludf.DUMMYFUNCTION("""COMPUTED_VALUE"""),124.57142857142857)</f>
        <v>124.5714286</v>
      </c>
      <c r="D272" s="5">
        <f>IFERROR(__xludf.DUMMYFUNCTION("""COMPUTED_VALUE"""),1616.0)</f>
        <v>1616</v>
      </c>
      <c r="E272" s="5">
        <f t="shared" si="1"/>
        <v>1817.428571</v>
      </c>
    </row>
    <row r="273">
      <c r="A273" s="4">
        <f>IFERROR(__xludf.DUMMYFUNCTION("""COMPUTED_VALUE"""),44165.0)</f>
        <v>44165</v>
      </c>
      <c r="B273" s="5">
        <f>IFERROR(__xludf.DUMMYFUNCTION("""COMPUTED_VALUE"""),151.0)</f>
        <v>151</v>
      </c>
      <c r="C273" s="7">
        <f>IFERROR(__xludf.DUMMYFUNCTION("""COMPUTED_VALUE"""),133.14285714285714)</f>
        <v>133.1428571</v>
      </c>
      <c r="D273" s="5">
        <f>IFERROR(__xludf.DUMMYFUNCTION("""COMPUTED_VALUE"""),8223.0)</f>
        <v>8223</v>
      </c>
      <c r="E273" s="5">
        <f t="shared" si="1"/>
        <v>2931.571429</v>
      </c>
    </row>
    <row r="274">
      <c r="A274" s="4">
        <f>IFERROR(__xludf.DUMMYFUNCTION("""COMPUTED_VALUE"""),44166.0)</f>
        <v>44166</v>
      </c>
      <c r="B274" s="5">
        <f>IFERROR(__xludf.DUMMYFUNCTION("""COMPUTED_VALUE"""),154.0)</f>
        <v>154</v>
      </c>
      <c r="C274" s="7">
        <f>IFERROR(__xludf.DUMMYFUNCTION("""COMPUTED_VALUE"""),138.42857142857142)</f>
        <v>138.4285714</v>
      </c>
      <c r="D274" s="5">
        <f>IFERROR(__xludf.DUMMYFUNCTION("""COMPUTED_VALUE"""),942.0)</f>
        <v>942</v>
      </c>
      <c r="E274" s="5">
        <f t="shared" si="1"/>
        <v>2968.857143</v>
      </c>
    </row>
    <row r="275">
      <c r="A275" s="4">
        <f>IFERROR(__xludf.DUMMYFUNCTION("""COMPUTED_VALUE"""),44167.0)</f>
        <v>44167</v>
      </c>
      <c r="B275" s="5">
        <f>IFERROR(__xludf.DUMMYFUNCTION("""COMPUTED_VALUE"""),165.0)</f>
        <v>165</v>
      </c>
      <c r="C275" s="7">
        <f>IFERROR(__xludf.DUMMYFUNCTION("""COMPUTED_VALUE"""),146.85714285714286)</f>
        <v>146.8571429</v>
      </c>
      <c r="D275" s="5">
        <f>IFERROR(__xludf.DUMMYFUNCTION("""COMPUTED_VALUE"""),1086.0)</f>
        <v>1086</v>
      </c>
      <c r="E275" s="5">
        <f t="shared" si="1"/>
        <v>2724.285714</v>
      </c>
    </row>
    <row r="276">
      <c r="A276" s="4">
        <f>IFERROR(__xludf.DUMMYFUNCTION("""COMPUTED_VALUE"""),44168.0)</f>
        <v>44168</v>
      </c>
      <c r="B276" s="5">
        <f>IFERROR(__xludf.DUMMYFUNCTION("""COMPUTED_VALUE"""),182.0)</f>
        <v>182</v>
      </c>
      <c r="C276" s="7">
        <f>IFERROR(__xludf.DUMMYFUNCTION("""COMPUTED_VALUE"""),156.42857142857142)</f>
        <v>156.4285714</v>
      </c>
      <c r="D276" s="5">
        <f>IFERROR(__xludf.DUMMYFUNCTION("""COMPUTED_VALUE"""),1145.0)</f>
        <v>1145</v>
      </c>
      <c r="E276" s="5">
        <f t="shared" si="1"/>
        <v>2488.142857</v>
      </c>
    </row>
    <row r="277">
      <c r="A277" s="4">
        <f>IFERROR(__xludf.DUMMYFUNCTION("""COMPUTED_VALUE"""),44169.0)</f>
        <v>44169</v>
      </c>
      <c r="B277" s="5">
        <f>IFERROR(__xludf.DUMMYFUNCTION("""COMPUTED_VALUE"""),189.0)</f>
        <v>189</v>
      </c>
      <c r="C277" s="7">
        <f>IFERROR(__xludf.DUMMYFUNCTION("""COMPUTED_VALUE"""),164.14285714285714)</f>
        <v>164.1428571</v>
      </c>
      <c r="D277" s="5">
        <f>IFERROR(__xludf.DUMMYFUNCTION("""COMPUTED_VALUE"""),1492.0)</f>
        <v>1492</v>
      </c>
      <c r="E277" s="5">
        <f t="shared" si="1"/>
        <v>2342.714286</v>
      </c>
    </row>
    <row r="278">
      <c r="A278" s="4">
        <f>IFERROR(__xludf.DUMMYFUNCTION("""COMPUTED_VALUE"""),44170.0)</f>
        <v>44170</v>
      </c>
      <c r="B278" s="5">
        <f>IFERROR(__xludf.DUMMYFUNCTION("""COMPUTED_VALUE"""),193.0)</f>
        <v>193</v>
      </c>
      <c r="C278" s="7">
        <f>IFERROR(__xludf.DUMMYFUNCTION("""COMPUTED_VALUE"""),170.0)</f>
        <v>170</v>
      </c>
      <c r="D278" s="5">
        <f>IFERROR(__xludf.DUMMYFUNCTION("""COMPUTED_VALUE"""),1871.0)</f>
        <v>1871</v>
      </c>
      <c r="E278" s="5">
        <f t="shared" si="1"/>
        <v>2339.285714</v>
      </c>
    </row>
    <row r="279">
      <c r="A279" s="4">
        <f>IFERROR(__xludf.DUMMYFUNCTION("""COMPUTED_VALUE"""),44171.0)</f>
        <v>44171</v>
      </c>
      <c r="B279" s="5">
        <f>IFERROR(__xludf.DUMMYFUNCTION("""COMPUTED_VALUE"""),162.0)</f>
        <v>162</v>
      </c>
      <c r="C279" s="7">
        <f>IFERROR(__xludf.DUMMYFUNCTION("""COMPUTED_VALUE"""),170.85714285714286)</f>
        <v>170.8571429</v>
      </c>
      <c r="D279" s="5">
        <f>IFERROR(__xludf.DUMMYFUNCTION("""COMPUTED_VALUE"""),1286.0)</f>
        <v>1286</v>
      </c>
      <c r="E279" s="5">
        <f t="shared" si="1"/>
        <v>2292.142857</v>
      </c>
    </row>
    <row r="280">
      <c r="A280" s="4">
        <f>IFERROR(__xludf.DUMMYFUNCTION("""COMPUTED_VALUE"""),44172.0)</f>
        <v>44172</v>
      </c>
      <c r="B280" s="5">
        <f>IFERROR(__xludf.DUMMYFUNCTION("""COMPUTED_VALUE"""),116.0)</f>
        <v>116</v>
      </c>
      <c r="C280" s="7">
        <f>IFERROR(__xludf.DUMMYFUNCTION("""COMPUTED_VALUE"""),165.85714285714286)</f>
        <v>165.8571429</v>
      </c>
      <c r="D280" s="5">
        <f>IFERROR(__xludf.DUMMYFUNCTION("""COMPUTED_VALUE"""),2601.0)</f>
        <v>2601</v>
      </c>
      <c r="E280" s="5">
        <f t="shared" si="1"/>
        <v>1489</v>
      </c>
    </row>
    <row r="281">
      <c r="A281" s="4">
        <f>IFERROR(__xludf.DUMMYFUNCTION("""COMPUTED_VALUE"""),44173.0)</f>
        <v>44173</v>
      </c>
      <c r="B281" s="5">
        <f>IFERROR(__xludf.DUMMYFUNCTION("""COMPUTED_VALUE"""),136.0)</f>
        <v>136</v>
      </c>
      <c r="C281" s="7">
        <f>IFERROR(__xludf.DUMMYFUNCTION("""COMPUTED_VALUE"""),163.28571428571428)</f>
        <v>163.2857143</v>
      </c>
      <c r="D281" s="5">
        <f>IFERROR(__xludf.DUMMYFUNCTION("""COMPUTED_VALUE"""),998.0)</f>
        <v>998</v>
      </c>
      <c r="E281" s="5">
        <f t="shared" si="1"/>
        <v>1497</v>
      </c>
    </row>
    <row r="282">
      <c r="A282" s="4">
        <f>IFERROR(__xludf.DUMMYFUNCTION("""COMPUTED_VALUE"""),44174.0)</f>
        <v>44174</v>
      </c>
      <c r="B282" s="5">
        <f>IFERROR(__xludf.DUMMYFUNCTION("""COMPUTED_VALUE"""),160.0)</f>
        <v>160</v>
      </c>
      <c r="C282" s="7">
        <f>IFERROR(__xludf.DUMMYFUNCTION("""COMPUTED_VALUE"""),162.57142857142858)</f>
        <v>162.5714286</v>
      </c>
      <c r="D282" s="5">
        <f>IFERROR(__xludf.DUMMYFUNCTION("""COMPUTED_VALUE"""),989.0)</f>
        <v>989</v>
      </c>
      <c r="E282" s="5">
        <f t="shared" si="1"/>
        <v>1483.142857</v>
      </c>
    </row>
    <row r="283">
      <c r="A283" s="4">
        <f>IFERROR(__xludf.DUMMYFUNCTION("""COMPUTED_VALUE"""),44175.0)</f>
        <v>44175</v>
      </c>
      <c r="B283" s="5">
        <f>IFERROR(__xludf.DUMMYFUNCTION("""COMPUTED_VALUE"""),171.0)</f>
        <v>171</v>
      </c>
      <c r="C283" s="7">
        <f>IFERROR(__xludf.DUMMYFUNCTION("""COMPUTED_VALUE"""),161.0)</f>
        <v>161</v>
      </c>
      <c r="D283" s="5">
        <f>IFERROR(__xludf.DUMMYFUNCTION("""COMPUTED_VALUE"""),1092.0)</f>
        <v>1092</v>
      </c>
      <c r="E283" s="5">
        <f t="shared" si="1"/>
        <v>1475.571429</v>
      </c>
    </row>
    <row r="284">
      <c r="A284" s="4">
        <f>IFERROR(__xludf.DUMMYFUNCTION("""COMPUTED_VALUE"""),44176.0)</f>
        <v>44176</v>
      </c>
      <c r="B284" s="5">
        <f>IFERROR(__xludf.DUMMYFUNCTION("""COMPUTED_VALUE"""),171.0)</f>
        <v>171</v>
      </c>
      <c r="C284" s="7">
        <f>IFERROR(__xludf.DUMMYFUNCTION("""COMPUTED_VALUE"""),158.42857142857142)</f>
        <v>158.4285714</v>
      </c>
      <c r="D284" s="5">
        <f>IFERROR(__xludf.DUMMYFUNCTION("""COMPUTED_VALUE"""),1338.0)</f>
        <v>1338</v>
      </c>
      <c r="E284" s="5">
        <f t="shared" si="1"/>
        <v>1453.571429</v>
      </c>
    </row>
    <row r="285">
      <c r="A285" s="4">
        <f>IFERROR(__xludf.DUMMYFUNCTION("""COMPUTED_VALUE"""),44177.0)</f>
        <v>44177</v>
      </c>
      <c r="B285" s="5">
        <f>IFERROR(__xludf.DUMMYFUNCTION("""COMPUTED_VALUE"""),162.0)</f>
        <v>162</v>
      </c>
      <c r="C285" s="7">
        <f>IFERROR(__xludf.DUMMYFUNCTION("""COMPUTED_VALUE"""),154.0)</f>
        <v>154</v>
      </c>
      <c r="D285" s="5">
        <f>IFERROR(__xludf.DUMMYFUNCTION("""COMPUTED_VALUE"""),1069.0)</f>
        <v>1069</v>
      </c>
      <c r="E285" s="5">
        <f t="shared" si="1"/>
        <v>1339</v>
      </c>
    </row>
    <row r="286">
      <c r="A286" s="4">
        <f>IFERROR(__xludf.DUMMYFUNCTION("""COMPUTED_VALUE"""),44178.0)</f>
        <v>44178</v>
      </c>
      <c r="B286" s="5">
        <f>IFERROR(__xludf.DUMMYFUNCTION("""COMPUTED_VALUE"""),181.0)</f>
        <v>181</v>
      </c>
      <c r="C286" s="7">
        <f>IFERROR(__xludf.DUMMYFUNCTION("""COMPUTED_VALUE"""),156.71428571428572)</f>
        <v>156.7142857</v>
      </c>
      <c r="D286" s="5">
        <f>IFERROR(__xludf.DUMMYFUNCTION("""COMPUTED_VALUE"""),983.0)</f>
        <v>983</v>
      </c>
      <c r="E286" s="5">
        <f t="shared" si="1"/>
        <v>1295.714286</v>
      </c>
    </row>
    <row r="287">
      <c r="A287" s="4">
        <f>IFERROR(__xludf.DUMMYFUNCTION("""COMPUTED_VALUE"""),44179.0)</f>
        <v>44179</v>
      </c>
      <c r="B287" s="5">
        <f>IFERROR(__xludf.DUMMYFUNCTION("""COMPUTED_VALUE"""),165.0)</f>
        <v>165</v>
      </c>
      <c r="C287" s="7">
        <f>IFERROR(__xludf.DUMMYFUNCTION("""COMPUTED_VALUE"""),163.71428571428572)</f>
        <v>163.7142857</v>
      </c>
      <c r="D287" s="5">
        <f>IFERROR(__xludf.DUMMYFUNCTION("""COMPUTED_VALUE"""),1794.0)</f>
        <v>1794</v>
      </c>
      <c r="E287" s="5">
        <f t="shared" si="1"/>
        <v>1180.428571</v>
      </c>
    </row>
    <row r="288">
      <c r="A288" s="4">
        <f>IFERROR(__xludf.DUMMYFUNCTION("""COMPUTED_VALUE"""),44180.0)</f>
        <v>44180</v>
      </c>
      <c r="B288" s="5">
        <f>IFERROR(__xludf.DUMMYFUNCTION("""COMPUTED_VALUE"""),107.0)</f>
        <v>107</v>
      </c>
      <c r="C288" s="7">
        <f>IFERROR(__xludf.DUMMYFUNCTION("""COMPUTED_VALUE"""),159.57142857142858)</f>
        <v>159.5714286</v>
      </c>
      <c r="D288" s="5">
        <f>IFERROR(__xludf.DUMMYFUNCTION("""COMPUTED_VALUE"""),569.0)</f>
        <v>569</v>
      </c>
      <c r="E288" s="5">
        <f t="shared" si="1"/>
        <v>1119.142857</v>
      </c>
    </row>
    <row r="289">
      <c r="A289" s="4">
        <f>IFERROR(__xludf.DUMMYFUNCTION("""COMPUTED_VALUE"""),44181.0)</f>
        <v>44181</v>
      </c>
      <c r="B289" s="5">
        <f>IFERROR(__xludf.DUMMYFUNCTION("""COMPUTED_VALUE"""),144.0)</f>
        <v>144</v>
      </c>
      <c r="C289" s="7">
        <f>IFERROR(__xludf.DUMMYFUNCTION("""COMPUTED_VALUE"""),157.28571428571428)</f>
        <v>157.2857143</v>
      </c>
      <c r="D289" s="5">
        <f>IFERROR(__xludf.DUMMYFUNCTION("""COMPUTED_VALUE"""),825.0)</f>
        <v>825</v>
      </c>
      <c r="E289" s="5">
        <f t="shared" si="1"/>
        <v>1095.714286</v>
      </c>
    </row>
    <row r="290">
      <c r="A290" s="4">
        <f>IFERROR(__xludf.DUMMYFUNCTION("""COMPUTED_VALUE"""),44182.0)</f>
        <v>44182</v>
      </c>
      <c r="B290" s="5">
        <f>IFERROR(__xludf.DUMMYFUNCTION("""COMPUTED_VALUE"""),157.0)</f>
        <v>157</v>
      </c>
      <c r="C290" s="7">
        <f>IFERROR(__xludf.DUMMYFUNCTION("""COMPUTED_VALUE"""),155.28571428571428)</f>
        <v>155.2857143</v>
      </c>
      <c r="D290" s="5">
        <f>IFERROR(__xludf.DUMMYFUNCTION("""COMPUTED_VALUE"""),3014.0)</f>
        <v>3014</v>
      </c>
      <c r="E290" s="5">
        <f t="shared" si="1"/>
        <v>1370.285714</v>
      </c>
    </row>
    <row r="291">
      <c r="A291" s="4">
        <f>IFERROR(__xludf.DUMMYFUNCTION("""COMPUTED_VALUE"""),44183.0)</f>
        <v>44183</v>
      </c>
      <c r="B291" s="5">
        <f>IFERROR(__xludf.DUMMYFUNCTION("""COMPUTED_VALUE"""),187.0)</f>
        <v>187</v>
      </c>
      <c r="C291" s="7">
        <f>IFERROR(__xludf.DUMMYFUNCTION("""COMPUTED_VALUE"""),157.57142857142858)</f>
        <v>157.5714286</v>
      </c>
      <c r="D291" s="5">
        <f>IFERROR(__xludf.DUMMYFUNCTION("""COMPUTED_VALUE"""),2860.0)</f>
        <v>2860</v>
      </c>
      <c r="E291" s="5">
        <f t="shared" si="1"/>
        <v>1587.714286</v>
      </c>
    </row>
    <row r="292">
      <c r="A292" s="4">
        <f>IFERROR(__xludf.DUMMYFUNCTION("""COMPUTED_VALUE"""),44184.0)</f>
        <v>44184</v>
      </c>
      <c r="B292" s="5">
        <f>IFERROR(__xludf.DUMMYFUNCTION("""COMPUTED_VALUE"""),189.0)</f>
        <v>189</v>
      </c>
      <c r="C292" s="7">
        <f>IFERROR(__xludf.DUMMYFUNCTION("""COMPUTED_VALUE"""),161.42857142857142)</f>
        <v>161.4285714</v>
      </c>
      <c r="D292" s="5">
        <f>IFERROR(__xludf.DUMMYFUNCTION("""COMPUTED_VALUE"""),3509.0)</f>
        <v>3509</v>
      </c>
      <c r="E292" s="5">
        <f t="shared" si="1"/>
        <v>1936.285714</v>
      </c>
    </row>
    <row r="293">
      <c r="A293" s="4">
        <f>IFERROR(__xludf.DUMMYFUNCTION("""COMPUTED_VALUE"""),44185.0)</f>
        <v>44185</v>
      </c>
      <c r="B293" s="5">
        <f>IFERROR(__xludf.DUMMYFUNCTION("""COMPUTED_VALUE"""),185.0)</f>
        <v>185</v>
      </c>
      <c r="C293" s="7">
        <f>IFERROR(__xludf.DUMMYFUNCTION("""COMPUTED_VALUE"""),162.0)</f>
        <v>162</v>
      </c>
      <c r="D293" s="5">
        <f>IFERROR(__xludf.DUMMYFUNCTION("""COMPUTED_VALUE"""),4120.0)</f>
        <v>4120</v>
      </c>
      <c r="E293" s="5">
        <f t="shared" si="1"/>
        <v>2384.428571</v>
      </c>
    </row>
    <row r="294">
      <c r="A294" s="4">
        <f>IFERROR(__xludf.DUMMYFUNCTION("""COMPUTED_VALUE"""),44186.0)</f>
        <v>44186</v>
      </c>
      <c r="B294" s="5">
        <f>IFERROR(__xludf.DUMMYFUNCTION("""COMPUTED_VALUE"""),183.0)</f>
        <v>183</v>
      </c>
      <c r="C294" s="7">
        <f>IFERROR(__xludf.DUMMYFUNCTION("""COMPUTED_VALUE"""),164.57142857142858)</f>
        <v>164.5714286</v>
      </c>
      <c r="D294" s="5">
        <f>IFERROR(__xludf.DUMMYFUNCTION("""COMPUTED_VALUE"""),5519.0)</f>
        <v>5519</v>
      </c>
      <c r="E294" s="5">
        <f t="shared" si="1"/>
        <v>2916.571429</v>
      </c>
    </row>
    <row r="295">
      <c r="A295" s="4">
        <f>IFERROR(__xludf.DUMMYFUNCTION("""COMPUTED_VALUE"""),44187.0)</f>
        <v>44187</v>
      </c>
      <c r="B295" s="5">
        <f>IFERROR(__xludf.DUMMYFUNCTION("""COMPUTED_VALUE"""),180.0)</f>
        <v>180</v>
      </c>
      <c r="C295" s="7">
        <f>IFERROR(__xludf.DUMMYFUNCTION("""COMPUTED_VALUE"""),175.0)</f>
        <v>175</v>
      </c>
      <c r="D295" s="5">
        <f>IFERROR(__xludf.DUMMYFUNCTION("""COMPUTED_VALUE"""),5714.0)</f>
        <v>5714</v>
      </c>
      <c r="E295" s="5">
        <f t="shared" si="1"/>
        <v>3651.571429</v>
      </c>
    </row>
    <row r="296">
      <c r="A296" s="4">
        <f>IFERROR(__xludf.DUMMYFUNCTION("""COMPUTED_VALUE"""),44188.0)</f>
        <v>44188</v>
      </c>
      <c r="B296" s="5">
        <f>IFERROR(__xludf.DUMMYFUNCTION("""COMPUTED_VALUE"""),154.0)</f>
        <v>154</v>
      </c>
      <c r="C296" s="7">
        <f>IFERROR(__xludf.DUMMYFUNCTION("""COMPUTED_VALUE"""),176.42857142857142)</f>
        <v>176.4285714</v>
      </c>
      <c r="D296" s="5">
        <f>IFERROR(__xludf.DUMMYFUNCTION("""COMPUTED_VALUE"""),5955.0)</f>
        <v>5955</v>
      </c>
      <c r="E296" s="5">
        <f t="shared" si="1"/>
        <v>4384.428571</v>
      </c>
    </row>
    <row r="297">
      <c r="A297" s="4">
        <f>IFERROR(__xludf.DUMMYFUNCTION("""COMPUTED_VALUE"""),44189.0)</f>
        <v>44189</v>
      </c>
      <c r="B297" s="5">
        <f>IFERROR(__xludf.DUMMYFUNCTION("""COMPUTED_VALUE"""),113.0)</f>
        <v>113</v>
      </c>
      <c r="C297" s="7">
        <f>IFERROR(__xludf.DUMMYFUNCTION("""COMPUTED_VALUE"""),170.14285714285714)</f>
        <v>170.1428571</v>
      </c>
      <c r="D297" s="5">
        <f>IFERROR(__xludf.DUMMYFUNCTION("""COMPUTED_VALUE"""),5898.0)</f>
        <v>5898</v>
      </c>
      <c r="E297" s="5">
        <f t="shared" si="1"/>
        <v>4796.428571</v>
      </c>
    </row>
    <row r="298">
      <c r="A298" s="4">
        <f>IFERROR(__xludf.DUMMYFUNCTION("""COMPUTED_VALUE"""),44190.0)</f>
        <v>44190</v>
      </c>
      <c r="B298" s="5">
        <f>IFERROR(__xludf.DUMMYFUNCTION("""COMPUTED_VALUE"""),104.0)</f>
        <v>104</v>
      </c>
      <c r="C298" s="7">
        <f>IFERROR(__xludf.DUMMYFUNCTION("""COMPUTED_VALUE"""),158.28571428571428)</f>
        <v>158.2857143</v>
      </c>
      <c r="D298" s="5">
        <f>IFERROR(__xludf.DUMMYFUNCTION("""COMPUTED_VALUE"""),3460.0)</f>
        <v>3460</v>
      </c>
      <c r="E298" s="5">
        <f t="shared" si="1"/>
        <v>4882.142857</v>
      </c>
    </row>
    <row r="299">
      <c r="A299" s="4">
        <f>IFERROR(__xludf.DUMMYFUNCTION("""COMPUTED_VALUE"""),44191.0)</f>
        <v>44191</v>
      </c>
      <c r="B299" s="5">
        <f>IFERROR(__xludf.DUMMYFUNCTION("""COMPUTED_VALUE"""),118.0)</f>
        <v>118</v>
      </c>
      <c r="C299" s="7">
        <f>IFERROR(__xludf.DUMMYFUNCTION("""COMPUTED_VALUE"""),148.14285714285714)</f>
        <v>148.1428571</v>
      </c>
      <c r="D299" s="5">
        <f>IFERROR(__xludf.DUMMYFUNCTION("""COMPUTED_VALUE"""),2493.0)</f>
        <v>2493</v>
      </c>
      <c r="E299" s="5">
        <f t="shared" si="1"/>
        <v>4737</v>
      </c>
    </row>
    <row r="300">
      <c r="A300" s="4">
        <f>IFERROR(__xludf.DUMMYFUNCTION("""COMPUTED_VALUE"""),44192.0)</f>
        <v>44192</v>
      </c>
      <c r="B300" s="5">
        <f>IFERROR(__xludf.DUMMYFUNCTION("""COMPUTED_VALUE"""),96.0)</f>
        <v>96</v>
      </c>
      <c r="C300" s="7">
        <f>IFERROR(__xludf.DUMMYFUNCTION("""COMPUTED_VALUE"""),135.42857142857142)</f>
        <v>135.4285714</v>
      </c>
      <c r="D300" s="5">
        <f>IFERROR(__xludf.DUMMYFUNCTION("""COMPUTED_VALUE"""),3938.0)</f>
        <v>3938</v>
      </c>
      <c r="E300" s="5">
        <f t="shared" si="1"/>
        <v>4711</v>
      </c>
    </row>
    <row r="301">
      <c r="A301" s="4">
        <f>IFERROR(__xludf.DUMMYFUNCTION("""COMPUTED_VALUE"""),44193.0)</f>
        <v>44193</v>
      </c>
      <c r="B301" s="5">
        <f>IFERROR(__xludf.DUMMYFUNCTION("""COMPUTED_VALUE"""),114.0)</f>
        <v>114</v>
      </c>
      <c r="C301" s="7">
        <f>IFERROR(__xludf.DUMMYFUNCTION("""COMPUTED_VALUE"""),125.57142857142857)</f>
        <v>125.5714286</v>
      </c>
      <c r="D301" s="5">
        <f>IFERROR(__xludf.DUMMYFUNCTION("""COMPUTED_VALUE"""),3924.0)</f>
        <v>3924</v>
      </c>
      <c r="E301" s="5">
        <f t="shared" si="1"/>
        <v>4483.142857</v>
      </c>
    </row>
    <row r="302">
      <c r="A302" s="4">
        <f>IFERROR(__xludf.DUMMYFUNCTION("""COMPUTED_VALUE"""),44194.0)</f>
        <v>44194</v>
      </c>
      <c r="B302" s="5">
        <f>IFERROR(__xludf.DUMMYFUNCTION("""COMPUTED_VALUE"""),131.0)</f>
        <v>131</v>
      </c>
      <c r="C302" s="7">
        <f>IFERROR(__xludf.DUMMYFUNCTION("""COMPUTED_VALUE"""),118.57142857142857)</f>
        <v>118.5714286</v>
      </c>
      <c r="D302" s="5">
        <f>IFERROR(__xludf.DUMMYFUNCTION("""COMPUTED_VALUE"""),4021.0)</f>
        <v>4021</v>
      </c>
      <c r="E302" s="5">
        <f t="shared" si="1"/>
        <v>4241.285714</v>
      </c>
    </row>
    <row r="303">
      <c r="A303" s="4">
        <f>IFERROR(__xludf.DUMMYFUNCTION("""COMPUTED_VALUE"""),44195.0)</f>
        <v>44195</v>
      </c>
      <c r="B303" s="5">
        <f>IFERROR(__xludf.DUMMYFUNCTION("""COMPUTED_VALUE"""),137.0)</f>
        <v>137</v>
      </c>
      <c r="C303" s="7">
        <f>IFERROR(__xludf.DUMMYFUNCTION("""COMPUTED_VALUE"""),116.14285714285714)</f>
        <v>116.1428571</v>
      </c>
      <c r="D303" s="5">
        <f>IFERROR(__xludf.DUMMYFUNCTION("""COMPUTED_VALUE"""),5869.0)</f>
        <v>5869</v>
      </c>
      <c r="E303" s="5">
        <f t="shared" si="1"/>
        <v>4229</v>
      </c>
    </row>
    <row r="304">
      <c r="A304" s="4">
        <f>IFERROR(__xludf.DUMMYFUNCTION("""COMPUTED_VALUE"""),44196.0)</f>
        <v>44196</v>
      </c>
      <c r="B304" s="5">
        <f>IFERROR(__xludf.DUMMYFUNCTION("""COMPUTED_VALUE"""),108.0)</f>
        <v>108</v>
      </c>
      <c r="C304" s="7">
        <f>IFERROR(__xludf.DUMMYFUNCTION("""COMPUTED_VALUE"""),115.42857142857143)</f>
        <v>115.4285714</v>
      </c>
      <c r="D304" s="5">
        <f>IFERROR(__xludf.DUMMYFUNCTION("""COMPUTED_VALUE"""),5868.0)</f>
        <v>5868</v>
      </c>
      <c r="E304" s="5">
        <f t="shared" si="1"/>
        <v>4224.714286</v>
      </c>
    </row>
    <row r="305">
      <c r="A305" s="4">
        <f>IFERROR(__xludf.DUMMYFUNCTION("""COMPUTED_VALUE"""),44197.0)</f>
        <v>44197</v>
      </c>
      <c r="B305" s="5">
        <f>IFERROR(__xludf.DUMMYFUNCTION("""COMPUTED_VALUE"""),130.0)</f>
        <v>130</v>
      </c>
      <c r="C305" s="7">
        <f>IFERROR(__xludf.DUMMYFUNCTION("""COMPUTED_VALUE"""),119.14285714285714)</f>
        <v>119.1428571</v>
      </c>
      <c r="D305" s="5">
        <f>IFERROR(__xludf.DUMMYFUNCTION("""COMPUTED_VALUE"""),6961.0)</f>
        <v>6961</v>
      </c>
      <c r="E305" s="5">
        <f t="shared" si="1"/>
        <v>4724.857143</v>
      </c>
    </row>
    <row r="306">
      <c r="A306" s="4">
        <f>IFERROR(__xludf.DUMMYFUNCTION("""COMPUTED_VALUE"""),44198.0)</f>
        <v>44198</v>
      </c>
      <c r="B306" s="5">
        <f>IFERROR(__xludf.DUMMYFUNCTION("""COMPUTED_VALUE"""),114.0)</f>
        <v>114</v>
      </c>
      <c r="C306" s="7">
        <f>IFERROR(__xludf.DUMMYFUNCTION("""COMPUTED_VALUE"""),118.57142857142857)</f>
        <v>118.5714286</v>
      </c>
      <c r="D306" s="5">
        <f>IFERROR(__xludf.DUMMYFUNCTION("""COMPUTED_VALUE"""),6340.0)</f>
        <v>6340</v>
      </c>
      <c r="E306" s="5">
        <f t="shared" si="1"/>
        <v>5274.428571</v>
      </c>
    </row>
    <row r="307">
      <c r="A307" s="4">
        <f>IFERROR(__xludf.DUMMYFUNCTION("""COMPUTED_VALUE"""),44199.0)</f>
        <v>44199</v>
      </c>
      <c r="B307" s="5">
        <f>IFERROR(__xludf.DUMMYFUNCTION("""COMPUTED_VALUE"""),103.0)</f>
        <v>103</v>
      </c>
      <c r="C307" s="7">
        <f>IFERROR(__xludf.DUMMYFUNCTION("""COMPUTED_VALUE"""),119.57142857142857)</f>
        <v>119.5714286</v>
      </c>
      <c r="D307" s="5">
        <f>IFERROR(__xludf.DUMMYFUNCTION("""COMPUTED_VALUE"""),4978.0)</f>
        <v>4978</v>
      </c>
      <c r="E307" s="5">
        <f t="shared" si="1"/>
        <v>5423</v>
      </c>
    </row>
    <row r="308">
      <c r="A308" s="4">
        <f>IFERROR(__xludf.DUMMYFUNCTION("""COMPUTED_VALUE"""),44200.0)</f>
        <v>44200</v>
      </c>
      <c r="B308" s="5">
        <f>IFERROR(__xludf.DUMMYFUNCTION("""COMPUTED_VALUE"""),93.0)</f>
        <v>93</v>
      </c>
      <c r="C308" s="7">
        <f>IFERROR(__xludf.DUMMYFUNCTION("""COMPUTED_VALUE"""),116.57142857142857)</f>
        <v>116.5714286</v>
      </c>
      <c r="D308" s="5">
        <f>IFERROR(__xludf.DUMMYFUNCTION("""COMPUTED_VALUE"""),5689.0)</f>
        <v>5689</v>
      </c>
      <c r="E308" s="5">
        <f t="shared" si="1"/>
        <v>5675.142857</v>
      </c>
    </row>
    <row r="309">
      <c r="A309" s="4">
        <f>IFERROR(__xludf.DUMMYFUNCTION("""COMPUTED_VALUE"""),44201.0)</f>
        <v>44201</v>
      </c>
      <c r="B309" s="5">
        <f>IFERROR(__xludf.DUMMYFUNCTION("""COMPUTED_VALUE"""),103.0)</f>
        <v>103</v>
      </c>
      <c r="C309" s="7">
        <f>IFERROR(__xludf.DUMMYFUNCTION("""COMPUTED_VALUE"""),112.57142857142857)</f>
        <v>112.5714286</v>
      </c>
      <c r="D309" s="5">
        <f>IFERROR(__xludf.DUMMYFUNCTION("""COMPUTED_VALUE"""),2506.0)</f>
        <v>2506</v>
      </c>
      <c r="E309" s="5">
        <f t="shared" si="1"/>
        <v>5458.714286</v>
      </c>
    </row>
    <row r="310">
      <c r="A310" s="4">
        <f>IFERROR(__xludf.DUMMYFUNCTION("""COMPUTED_VALUE"""),44202.0)</f>
        <v>44202</v>
      </c>
      <c r="B310" s="5">
        <f>IFERROR(__xludf.DUMMYFUNCTION("""COMPUTED_VALUE"""),118.0)</f>
        <v>118</v>
      </c>
      <c r="C310" s="7">
        <f>IFERROR(__xludf.DUMMYFUNCTION("""COMPUTED_VALUE"""),109.85714285714286)</f>
        <v>109.8571429</v>
      </c>
      <c r="D310" s="5">
        <f>IFERROR(__xludf.DUMMYFUNCTION("""COMPUTED_VALUE"""),2965.0)</f>
        <v>2965</v>
      </c>
      <c r="E310" s="5">
        <f t="shared" si="1"/>
        <v>5043.857143</v>
      </c>
    </row>
    <row r="311">
      <c r="A311" s="4">
        <f>IFERROR(__xludf.DUMMYFUNCTION("""COMPUTED_VALUE"""),44203.0)</f>
        <v>44203</v>
      </c>
      <c r="B311" s="5">
        <f>IFERROR(__xludf.DUMMYFUNCTION("""COMPUTED_VALUE"""),127.0)</f>
        <v>127</v>
      </c>
      <c r="C311" s="7">
        <f>IFERROR(__xludf.DUMMYFUNCTION("""COMPUTED_VALUE"""),112.57142857142857)</f>
        <v>112.5714286</v>
      </c>
      <c r="D311" s="5">
        <f>IFERROR(__xludf.DUMMYFUNCTION("""COMPUTED_VALUE"""),3454.0)</f>
        <v>3454</v>
      </c>
      <c r="E311" s="5">
        <f t="shared" si="1"/>
        <v>4699</v>
      </c>
    </row>
    <row r="312">
      <c r="A312" s="4">
        <f>IFERROR(__xludf.DUMMYFUNCTION("""COMPUTED_VALUE"""),44204.0)</f>
        <v>44204</v>
      </c>
      <c r="B312" s="5">
        <f>IFERROR(__xludf.DUMMYFUNCTION("""COMPUTED_VALUE"""),115.0)</f>
        <v>115</v>
      </c>
      <c r="C312" s="7">
        <f>IFERROR(__xludf.DUMMYFUNCTION("""COMPUTED_VALUE"""),110.42857142857143)</f>
        <v>110.4285714</v>
      </c>
      <c r="D312" s="5">
        <f>IFERROR(__xludf.DUMMYFUNCTION("""COMPUTED_VALUE"""),3454.0)</f>
        <v>3454</v>
      </c>
      <c r="E312" s="5">
        <f t="shared" si="1"/>
        <v>4198</v>
      </c>
    </row>
    <row r="313">
      <c r="A313" s="4">
        <f>IFERROR(__xludf.DUMMYFUNCTION("""COMPUTED_VALUE"""),44205.0)</f>
        <v>44205</v>
      </c>
      <c r="B313" s="5">
        <f>IFERROR(__xludf.DUMMYFUNCTION("""COMPUTED_VALUE"""),114.0)</f>
        <v>114</v>
      </c>
      <c r="C313" s="7">
        <f>IFERROR(__xludf.DUMMYFUNCTION("""COMPUTED_VALUE"""),110.42857142857143)</f>
        <v>110.4285714</v>
      </c>
      <c r="D313" s="5">
        <f>IFERROR(__xludf.DUMMYFUNCTION("""COMPUTED_VALUE"""),6723.0)</f>
        <v>6723</v>
      </c>
      <c r="E313" s="5">
        <f t="shared" si="1"/>
        <v>4252.714286</v>
      </c>
    </row>
    <row r="314">
      <c r="A314" s="4">
        <f>IFERROR(__xludf.DUMMYFUNCTION("""COMPUTED_VALUE"""),44206.0)</f>
        <v>44206</v>
      </c>
      <c r="B314" s="5">
        <f>IFERROR(__xludf.DUMMYFUNCTION("""COMPUTED_VALUE"""),94.0)</f>
        <v>94</v>
      </c>
      <c r="C314" s="7">
        <f>IFERROR(__xludf.DUMMYFUNCTION("""COMPUTED_VALUE"""),109.14285714285714)</f>
        <v>109.1428571</v>
      </c>
      <c r="D314" s="5">
        <f>IFERROR(__xludf.DUMMYFUNCTION("""COMPUTED_VALUE"""),4764.0)</f>
        <v>4764</v>
      </c>
      <c r="E314" s="5">
        <f t="shared" si="1"/>
        <v>4222.142857</v>
      </c>
    </row>
    <row r="315">
      <c r="A315" s="4">
        <f>IFERROR(__xludf.DUMMYFUNCTION("""COMPUTED_VALUE"""),44207.0)</f>
        <v>44207</v>
      </c>
      <c r="B315" s="5">
        <f>IFERROR(__xludf.DUMMYFUNCTION("""COMPUTED_VALUE"""),77.0)</f>
        <v>77</v>
      </c>
      <c r="C315" s="7">
        <f>IFERROR(__xludf.DUMMYFUNCTION("""COMPUTED_VALUE"""),106.85714285714286)</f>
        <v>106.8571429</v>
      </c>
      <c r="D315" s="5">
        <f>IFERROR(__xludf.DUMMYFUNCTION("""COMPUTED_VALUE"""),6036.0)</f>
        <v>6036</v>
      </c>
      <c r="E315" s="5">
        <f t="shared" si="1"/>
        <v>4271.714286</v>
      </c>
    </row>
    <row r="316">
      <c r="A316" s="4">
        <f>IFERROR(__xludf.DUMMYFUNCTION("""COMPUTED_VALUE"""),44208.0)</f>
        <v>44208</v>
      </c>
      <c r="B316" s="5">
        <f>IFERROR(__xludf.DUMMYFUNCTION("""COMPUTED_VALUE"""),128.0)</f>
        <v>128</v>
      </c>
      <c r="C316" s="7">
        <f>IFERROR(__xludf.DUMMYFUNCTION("""COMPUTED_VALUE"""),110.42857142857143)</f>
        <v>110.4285714</v>
      </c>
      <c r="D316" s="5">
        <f>IFERROR(__xludf.DUMMYFUNCTION("""COMPUTED_VALUE"""),5880.0)</f>
        <v>5880</v>
      </c>
      <c r="E316" s="5">
        <f t="shared" si="1"/>
        <v>4753.714286</v>
      </c>
    </row>
    <row r="317">
      <c r="A317" s="4">
        <f>IFERROR(__xludf.DUMMYFUNCTION("""COMPUTED_VALUE"""),44209.0)</f>
        <v>44209</v>
      </c>
      <c r="B317" s="5">
        <f>IFERROR(__xludf.DUMMYFUNCTION("""COMPUTED_VALUE"""),95.0)</f>
        <v>95</v>
      </c>
      <c r="C317" s="7">
        <f>IFERROR(__xludf.DUMMYFUNCTION("""COMPUTED_VALUE"""),107.14285714285714)</f>
        <v>107.1428571</v>
      </c>
      <c r="D317" s="5">
        <f>IFERROR(__xludf.DUMMYFUNCTION("""COMPUTED_VALUE"""),5601.0)</f>
        <v>5601</v>
      </c>
      <c r="E317" s="5">
        <f t="shared" si="1"/>
        <v>5130.285714</v>
      </c>
    </row>
    <row r="318">
      <c r="A318" s="4">
        <f>IFERROR(__xludf.DUMMYFUNCTION("""COMPUTED_VALUE"""),44210.0)</f>
        <v>44210</v>
      </c>
      <c r="B318" s="5">
        <f>IFERROR(__xludf.DUMMYFUNCTION("""COMPUTED_VALUE"""),118.0)</f>
        <v>118</v>
      </c>
      <c r="C318" s="7">
        <f>IFERROR(__xludf.DUMMYFUNCTION("""COMPUTED_VALUE"""),105.85714285714286)</f>
        <v>105.8571429</v>
      </c>
      <c r="D318" s="5">
        <f>IFERROR(__xludf.DUMMYFUNCTION("""COMPUTED_VALUE"""),4851.0)</f>
        <v>4851</v>
      </c>
      <c r="E318" s="5">
        <f t="shared" si="1"/>
        <v>5329.857143</v>
      </c>
    </row>
    <row r="319">
      <c r="A319" s="4">
        <f>IFERROR(__xludf.DUMMYFUNCTION("""COMPUTED_VALUE"""),44211.0)</f>
        <v>44211</v>
      </c>
      <c r="B319" s="5">
        <f>IFERROR(__xludf.DUMMYFUNCTION("""COMPUTED_VALUE"""),111.0)</f>
        <v>111</v>
      </c>
      <c r="C319" s="7">
        <f>IFERROR(__xludf.DUMMYFUNCTION("""COMPUTED_VALUE"""),105.28571428571429)</f>
        <v>105.2857143</v>
      </c>
      <c r="D319" s="5">
        <f>IFERROR(__xludf.DUMMYFUNCTION("""COMPUTED_VALUE"""),4717.0)</f>
        <v>4717</v>
      </c>
      <c r="E319" s="5">
        <f t="shared" si="1"/>
        <v>5510.285714</v>
      </c>
    </row>
    <row r="320">
      <c r="A320" s="4">
        <f>IFERROR(__xludf.DUMMYFUNCTION("""COMPUTED_VALUE"""),44212.0)</f>
        <v>44212</v>
      </c>
      <c r="B320" s="5">
        <f>IFERROR(__xludf.DUMMYFUNCTION("""COMPUTED_VALUE"""),87.0)</f>
        <v>87</v>
      </c>
      <c r="C320" s="7">
        <f>IFERROR(__xludf.DUMMYFUNCTION("""COMPUTED_VALUE"""),101.42857142857143)</f>
        <v>101.4285714</v>
      </c>
      <c r="D320" s="5">
        <f>IFERROR(__xludf.DUMMYFUNCTION("""COMPUTED_VALUE"""),2304.0)</f>
        <v>2304</v>
      </c>
      <c r="E320" s="5">
        <f t="shared" si="1"/>
        <v>4879</v>
      </c>
    </row>
    <row r="321">
      <c r="A321" s="4">
        <f>IFERROR(__xludf.DUMMYFUNCTION("""COMPUTED_VALUE"""),44213.0)</f>
        <v>44213</v>
      </c>
      <c r="B321" s="5">
        <f>IFERROR(__xludf.DUMMYFUNCTION("""COMPUTED_VALUE"""),77.0)</f>
        <v>77</v>
      </c>
      <c r="C321" s="7">
        <f>IFERROR(__xludf.DUMMYFUNCTION("""COMPUTED_VALUE"""),99.0)</f>
        <v>99</v>
      </c>
      <c r="D321" s="5">
        <f>IFERROR(__xludf.DUMMYFUNCTION("""COMPUTED_VALUE"""),1290.0)</f>
        <v>1290</v>
      </c>
      <c r="E321" s="5">
        <f t="shared" si="1"/>
        <v>4382.714286</v>
      </c>
    </row>
    <row r="322">
      <c r="A322" s="4">
        <f>IFERROR(__xludf.DUMMYFUNCTION("""COMPUTED_VALUE"""),44214.0)</f>
        <v>44214</v>
      </c>
      <c r="B322" s="5">
        <f>IFERROR(__xludf.DUMMYFUNCTION("""COMPUTED_VALUE"""),68.0)</f>
        <v>68</v>
      </c>
      <c r="C322" s="7">
        <f>IFERROR(__xludf.DUMMYFUNCTION("""COMPUTED_VALUE"""),97.71428571428571)</f>
        <v>97.71428571</v>
      </c>
      <c r="D322" s="5">
        <f>IFERROR(__xludf.DUMMYFUNCTION("""COMPUTED_VALUE"""),1826.0)</f>
        <v>1826</v>
      </c>
      <c r="E322" s="5">
        <f t="shared" si="1"/>
        <v>3781.285714</v>
      </c>
    </row>
    <row r="323">
      <c r="A323" s="4">
        <f>IFERROR(__xludf.DUMMYFUNCTION("""COMPUTED_VALUE"""),44215.0)</f>
        <v>44215</v>
      </c>
      <c r="B323" s="5">
        <f>IFERROR(__xludf.DUMMYFUNCTION("""COMPUTED_VALUE"""),111.0)</f>
        <v>111</v>
      </c>
      <c r="C323" s="7">
        <f>IFERROR(__xludf.DUMMYFUNCTION("""COMPUTED_VALUE"""),95.28571428571429)</f>
        <v>95.28571429</v>
      </c>
      <c r="D323" s="5">
        <f>IFERROR(__xludf.DUMMYFUNCTION("""COMPUTED_VALUE"""),1474.0)</f>
        <v>1474</v>
      </c>
      <c r="E323" s="5">
        <f t="shared" si="1"/>
        <v>3151.857143</v>
      </c>
    </row>
    <row r="324">
      <c r="A324" s="4">
        <f>IFERROR(__xludf.DUMMYFUNCTION("""COMPUTED_VALUE"""),44216.0)</f>
        <v>44216</v>
      </c>
      <c r="B324" s="5">
        <f>IFERROR(__xludf.DUMMYFUNCTION("""COMPUTED_VALUE"""),95.0)</f>
        <v>95</v>
      </c>
      <c r="C324" s="7">
        <f>IFERROR(__xludf.DUMMYFUNCTION("""COMPUTED_VALUE"""),95.28571428571429)</f>
        <v>95.28571429</v>
      </c>
      <c r="D324" s="5">
        <f>IFERROR(__xludf.DUMMYFUNCTION("""COMPUTED_VALUE"""),1317.0)</f>
        <v>1317</v>
      </c>
      <c r="E324" s="5">
        <f t="shared" si="1"/>
        <v>2539.857143</v>
      </c>
    </row>
    <row r="325">
      <c r="A325" s="4">
        <f>IFERROR(__xludf.DUMMYFUNCTION("""COMPUTED_VALUE"""),44217.0)</f>
        <v>44217</v>
      </c>
      <c r="B325" s="5">
        <f>IFERROR(__xludf.DUMMYFUNCTION("""COMPUTED_VALUE"""),98.0)</f>
        <v>98</v>
      </c>
      <c r="C325" s="7">
        <f>IFERROR(__xludf.DUMMYFUNCTION("""COMPUTED_VALUE"""),92.42857142857143)</f>
        <v>92.42857143</v>
      </c>
      <c r="D325" s="5">
        <f>IFERROR(__xludf.DUMMYFUNCTION("""COMPUTED_VALUE"""),2044.0)</f>
        <v>2044</v>
      </c>
      <c r="E325" s="5">
        <f t="shared" si="1"/>
        <v>2138.857143</v>
      </c>
    </row>
    <row r="326">
      <c r="A326" s="4">
        <f>IFERROR(__xludf.DUMMYFUNCTION("""COMPUTED_VALUE"""),44218.0)</f>
        <v>44218</v>
      </c>
      <c r="B326" s="5">
        <f>IFERROR(__xludf.DUMMYFUNCTION("""COMPUTED_VALUE"""),98.0)</f>
        <v>98</v>
      </c>
      <c r="C326" s="7">
        <f>IFERROR(__xludf.DUMMYFUNCTION("""COMPUTED_VALUE"""),90.57142857142857)</f>
        <v>90.57142857</v>
      </c>
      <c r="D326" s="5">
        <f>IFERROR(__xludf.DUMMYFUNCTION("""COMPUTED_VALUE"""),2086.0)</f>
        <v>2086</v>
      </c>
      <c r="E326" s="5">
        <f t="shared" si="1"/>
        <v>1763</v>
      </c>
    </row>
    <row r="327">
      <c r="A327" s="4">
        <f>IFERROR(__xludf.DUMMYFUNCTION("""COMPUTED_VALUE"""),44219.0)</f>
        <v>44219</v>
      </c>
      <c r="B327" s="5">
        <f>IFERROR(__xludf.DUMMYFUNCTION("""COMPUTED_VALUE"""),93.0)</f>
        <v>93</v>
      </c>
      <c r="C327" s="7">
        <f>IFERROR(__xludf.DUMMYFUNCTION("""COMPUTED_VALUE"""),91.42857142857143)</f>
        <v>91.42857143</v>
      </c>
      <c r="D327" s="5">
        <f>IFERROR(__xludf.DUMMYFUNCTION("""COMPUTED_VALUE"""),2518.0)</f>
        <v>2518</v>
      </c>
      <c r="E327" s="5">
        <f t="shared" si="1"/>
        <v>1793.571429</v>
      </c>
    </row>
    <row r="328">
      <c r="A328" s="4">
        <f>IFERROR(__xludf.DUMMYFUNCTION("""COMPUTED_VALUE"""),44220.0)</f>
        <v>44220</v>
      </c>
      <c r="B328" s="5">
        <f>IFERROR(__xludf.DUMMYFUNCTION("""COMPUTED_VALUE"""),64.0)</f>
        <v>64</v>
      </c>
      <c r="C328" s="7">
        <f>IFERROR(__xludf.DUMMYFUNCTION("""COMPUTED_VALUE"""),89.57142857142857)</f>
        <v>89.57142857</v>
      </c>
      <c r="D328" s="5">
        <f>IFERROR(__xludf.DUMMYFUNCTION("""COMPUTED_VALUE"""),1592.0)</f>
        <v>1592</v>
      </c>
      <c r="E328" s="5">
        <f t="shared" si="1"/>
        <v>1836.714286</v>
      </c>
    </row>
    <row r="329">
      <c r="A329" s="4">
        <f>IFERROR(__xludf.DUMMYFUNCTION("""COMPUTED_VALUE"""),44221.0)</f>
        <v>44221</v>
      </c>
      <c r="B329" s="5">
        <f>IFERROR(__xludf.DUMMYFUNCTION("""COMPUTED_VALUE"""),56.0)</f>
        <v>56</v>
      </c>
      <c r="C329" s="7">
        <f>IFERROR(__xludf.DUMMYFUNCTION("""COMPUTED_VALUE"""),87.85714285714286)</f>
        <v>87.85714286</v>
      </c>
      <c r="D329" s="5">
        <f>IFERROR(__xludf.DUMMYFUNCTION("""COMPUTED_VALUE"""),1620.0)</f>
        <v>1620</v>
      </c>
      <c r="E329" s="5">
        <f t="shared" si="1"/>
        <v>1807.285714</v>
      </c>
    </row>
    <row r="330">
      <c r="A330" s="4">
        <f>IFERROR(__xludf.DUMMYFUNCTION("""COMPUTED_VALUE"""),44222.0)</f>
        <v>44222</v>
      </c>
      <c r="B330" s="5">
        <f>IFERROR(__xludf.DUMMYFUNCTION("""COMPUTED_VALUE"""),89.0)</f>
        <v>89</v>
      </c>
      <c r="C330" s="7">
        <f>IFERROR(__xludf.DUMMYFUNCTION("""COMPUTED_VALUE"""),84.71428571428571)</f>
        <v>84.71428571</v>
      </c>
      <c r="D330" s="5">
        <f>IFERROR(__xludf.DUMMYFUNCTION("""COMPUTED_VALUE"""),1589.0)</f>
        <v>1589</v>
      </c>
      <c r="E330" s="5">
        <f t="shared" si="1"/>
        <v>1823.714286</v>
      </c>
    </row>
    <row r="331">
      <c r="A331" s="4">
        <f>IFERROR(__xludf.DUMMYFUNCTION("""COMPUTED_VALUE"""),44223.0)</f>
        <v>44223</v>
      </c>
      <c r="B331" s="5">
        <f>IFERROR(__xludf.DUMMYFUNCTION("""COMPUTED_VALUE"""),85.0)</f>
        <v>85</v>
      </c>
      <c r="C331" s="7">
        <f>IFERROR(__xludf.DUMMYFUNCTION("""COMPUTED_VALUE"""),83.28571428571429)</f>
        <v>83.28571429</v>
      </c>
      <c r="D331" s="5">
        <f>IFERROR(__xludf.DUMMYFUNCTION("""COMPUTED_VALUE"""),1915.0)</f>
        <v>1915</v>
      </c>
      <c r="E331" s="5">
        <f t="shared" si="1"/>
        <v>1909.142857</v>
      </c>
    </row>
    <row r="332">
      <c r="A332" s="4">
        <f>IFERROR(__xludf.DUMMYFUNCTION("""COMPUTED_VALUE"""),44224.0)</f>
        <v>44224</v>
      </c>
      <c r="B332" s="5">
        <f>IFERROR(__xludf.DUMMYFUNCTION("""COMPUTED_VALUE"""),93.0)</f>
        <v>93</v>
      </c>
      <c r="C332" s="7">
        <f>IFERROR(__xludf.DUMMYFUNCTION("""COMPUTED_VALUE"""),82.57142857142857)</f>
        <v>82.57142857</v>
      </c>
      <c r="D332" s="5">
        <f>IFERROR(__xludf.DUMMYFUNCTION("""COMPUTED_VALUE"""),2407.0)</f>
        <v>2407</v>
      </c>
      <c r="E332" s="5">
        <f t="shared" si="1"/>
        <v>1961</v>
      </c>
    </row>
    <row r="333">
      <c r="A333" s="4">
        <f>IFERROR(__xludf.DUMMYFUNCTION("""COMPUTED_VALUE"""),44225.0)</f>
        <v>44225</v>
      </c>
      <c r="B333" s="5">
        <f>IFERROR(__xludf.DUMMYFUNCTION("""COMPUTED_VALUE"""),83.0)</f>
        <v>83</v>
      </c>
      <c r="C333" s="7">
        <f>IFERROR(__xludf.DUMMYFUNCTION("""COMPUTED_VALUE"""),80.42857142857143)</f>
        <v>80.42857143</v>
      </c>
      <c r="D333" s="5">
        <f>IFERROR(__xludf.DUMMYFUNCTION("""COMPUTED_VALUE"""),5780.0)</f>
        <v>5780</v>
      </c>
      <c r="E333" s="5">
        <f t="shared" si="1"/>
        <v>2488.714286</v>
      </c>
    </row>
    <row r="334">
      <c r="A334" s="4">
        <f>IFERROR(__xludf.DUMMYFUNCTION("""COMPUTED_VALUE"""),44226.0)</f>
        <v>44226</v>
      </c>
      <c r="B334" s="5">
        <f>IFERROR(__xludf.DUMMYFUNCTION("""COMPUTED_VALUE"""),89.0)</f>
        <v>89</v>
      </c>
      <c r="C334" s="7">
        <f>IFERROR(__xludf.DUMMYFUNCTION("""COMPUTED_VALUE"""),79.85714285714286)</f>
        <v>79.85714286</v>
      </c>
      <c r="D334" s="5">
        <f>IFERROR(__xludf.DUMMYFUNCTION("""COMPUTED_VALUE"""),4772.0)</f>
        <v>4772</v>
      </c>
      <c r="E334" s="5">
        <f t="shared" si="1"/>
        <v>2810.714286</v>
      </c>
    </row>
    <row r="335">
      <c r="A335" s="4">
        <f>IFERROR(__xludf.DUMMYFUNCTION("""COMPUTED_VALUE"""),44227.0)</f>
        <v>44227</v>
      </c>
      <c r="B335" s="5">
        <f>IFERROR(__xludf.DUMMYFUNCTION("""COMPUTED_VALUE"""),61.0)</f>
        <v>61</v>
      </c>
      <c r="C335" s="7">
        <f>IFERROR(__xludf.DUMMYFUNCTION("""COMPUTED_VALUE"""),79.42857142857143)</f>
        <v>79.42857143</v>
      </c>
      <c r="D335" s="5">
        <f>IFERROR(__xludf.DUMMYFUNCTION("""COMPUTED_VALUE"""),3413.0)</f>
        <v>3413</v>
      </c>
      <c r="E335" s="5">
        <f t="shared" si="1"/>
        <v>3070.857143</v>
      </c>
    </row>
    <row r="336">
      <c r="A336" s="4">
        <f>IFERROR(__xludf.DUMMYFUNCTION("""COMPUTED_VALUE"""),44228.0)</f>
        <v>44228</v>
      </c>
      <c r="B336" s="5">
        <f>IFERROR(__xludf.DUMMYFUNCTION("""COMPUTED_VALUE"""),54.0)</f>
        <v>54</v>
      </c>
      <c r="C336" s="7">
        <f>IFERROR(__xludf.DUMMYFUNCTION("""COMPUTED_VALUE"""),79.14285714285714)</f>
        <v>79.14285714</v>
      </c>
      <c r="D336" s="5">
        <f>IFERROR(__xludf.DUMMYFUNCTION("""COMPUTED_VALUE"""),1292.0)</f>
        <v>1292</v>
      </c>
      <c r="E336" s="5">
        <f t="shared" si="1"/>
        <v>3024</v>
      </c>
    </row>
    <row r="337">
      <c r="A337" s="4">
        <f>IFERROR(__xludf.DUMMYFUNCTION("""COMPUTED_VALUE"""),44229.0)</f>
        <v>44229</v>
      </c>
      <c r="B337" s="5">
        <f>IFERROR(__xludf.DUMMYFUNCTION("""COMPUTED_VALUE"""),78.0)</f>
        <v>78</v>
      </c>
      <c r="C337" s="7">
        <f>IFERROR(__xludf.DUMMYFUNCTION("""COMPUTED_VALUE"""),77.57142857142857)</f>
        <v>77.57142857</v>
      </c>
      <c r="D337" s="5">
        <f>IFERROR(__xludf.DUMMYFUNCTION("""COMPUTED_VALUE"""),4543.0)</f>
        <v>4543</v>
      </c>
      <c r="E337" s="5">
        <f t="shared" si="1"/>
        <v>3446</v>
      </c>
    </row>
    <row r="338">
      <c r="A338" s="4">
        <f>IFERROR(__xludf.DUMMYFUNCTION("""COMPUTED_VALUE"""),44230.0)</f>
        <v>44230</v>
      </c>
      <c r="B338" s="5">
        <f>IFERROR(__xludf.DUMMYFUNCTION("""COMPUTED_VALUE"""),83.0)</f>
        <v>83</v>
      </c>
      <c r="C338" s="7">
        <f>IFERROR(__xludf.DUMMYFUNCTION("""COMPUTED_VALUE"""),77.28571428571429)</f>
        <v>77.28571429</v>
      </c>
      <c r="D338" s="5">
        <f>IFERROR(__xludf.DUMMYFUNCTION("""COMPUTED_VALUE"""),3481.0)</f>
        <v>3481</v>
      </c>
      <c r="E338" s="5">
        <f t="shared" si="1"/>
        <v>3669.714286</v>
      </c>
    </row>
    <row r="339">
      <c r="A339" s="4">
        <f>IFERROR(__xludf.DUMMYFUNCTION("""COMPUTED_VALUE"""),44231.0)</f>
        <v>44231</v>
      </c>
      <c r="B339" s="5">
        <f>IFERROR(__xludf.DUMMYFUNCTION("""COMPUTED_VALUE"""),93.0)</f>
        <v>93</v>
      </c>
      <c r="C339" s="7">
        <f>IFERROR(__xludf.DUMMYFUNCTION("""COMPUTED_VALUE"""),77.28571428571429)</f>
        <v>77.28571429</v>
      </c>
      <c r="D339" s="5">
        <f>IFERROR(__xludf.DUMMYFUNCTION("""COMPUTED_VALUE"""),2024.0)</f>
        <v>2024</v>
      </c>
      <c r="E339" s="5">
        <f t="shared" si="1"/>
        <v>3615</v>
      </c>
    </row>
    <row r="340">
      <c r="A340" s="4">
        <f>IFERROR(__xludf.DUMMYFUNCTION("""COMPUTED_VALUE"""),44232.0)</f>
        <v>44232</v>
      </c>
      <c r="B340" s="5">
        <f>IFERROR(__xludf.DUMMYFUNCTION("""COMPUTED_VALUE"""),98.0)</f>
        <v>98</v>
      </c>
      <c r="C340" s="7">
        <f>IFERROR(__xludf.DUMMYFUNCTION("""COMPUTED_VALUE"""),79.42857142857143)</f>
        <v>79.42857143</v>
      </c>
      <c r="D340" s="5">
        <f>IFERROR(__xludf.DUMMYFUNCTION("""COMPUTED_VALUE"""),1456.0)</f>
        <v>1456</v>
      </c>
      <c r="E340" s="5">
        <f t="shared" si="1"/>
        <v>2997.285714</v>
      </c>
    </row>
    <row r="341">
      <c r="A341" s="4">
        <f>IFERROR(__xludf.DUMMYFUNCTION("""COMPUTED_VALUE"""),44233.0)</f>
        <v>44233</v>
      </c>
      <c r="B341" s="5">
        <f>IFERROR(__xludf.DUMMYFUNCTION("""COMPUTED_VALUE"""),96.0)</f>
        <v>96</v>
      </c>
      <c r="C341" s="7">
        <f>IFERROR(__xludf.DUMMYFUNCTION("""COMPUTED_VALUE"""),80.42857142857143)</f>
        <v>80.42857143</v>
      </c>
      <c r="D341" s="5">
        <f>IFERROR(__xludf.DUMMYFUNCTION("""COMPUTED_VALUE"""),2185.0)</f>
        <v>2185</v>
      </c>
      <c r="E341" s="5">
        <f t="shared" si="1"/>
        <v>2627.714286</v>
      </c>
    </row>
    <row r="342">
      <c r="A342" s="4">
        <f>IFERROR(__xludf.DUMMYFUNCTION("""COMPUTED_VALUE"""),44234.0)</f>
        <v>44234</v>
      </c>
      <c r="B342" s="5">
        <f>IFERROR(__xludf.DUMMYFUNCTION("""COMPUTED_VALUE"""),64.0)</f>
        <v>64</v>
      </c>
      <c r="C342" s="7">
        <f>IFERROR(__xludf.DUMMYFUNCTION("""COMPUTED_VALUE"""),80.85714285714286)</f>
        <v>80.85714286</v>
      </c>
      <c r="D342" s="5">
        <f>IFERROR(__xludf.DUMMYFUNCTION("""COMPUTED_VALUE"""),1814.0)</f>
        <v>1814</v>
      </c>
      <c r="E342" s="5">
        <f t="shared" si="1"/>
        <v>2399.285714</v>
      </c>
    </row>
    <row r="343">
      <c r="A343" s="4">
        <f>IFERROR(__xludf.DUMMYFUNCTION("""COMPUTED_VALUE"""),44235.0)</f>
        <v>44235</v>
      </c>
      <c r="B343" s="5">
        <f>IFERROR(__xludf.DUMMYFUNCTION("""COMPUTED_VALUE"""),65.0)</f>
        <v>65</v>
      </c>
      <c r="C343" s="7">
        <f>IFERROR(__xludf.DUMMYFUNCTION("""COMPUTED_VALUE"""),82.42857142857143)</f>
        <v>82.42857143</v>
      </c>
      <c r="D343" s="5">
        <f>IFERROR(__xludf.DUMMYFUNCTION("""COMPUTED_VALUE"""),2076.0)</f>
        <v>2076</v>
      </c>
      <c r="E343" s="5">
        <f t="shared" si="1"/>
        <v>2511.285714</v>
      </c>
    </row>
    <row r="344">
      <c r="A344" s="4">
        <f>IFERROR(__xludf.DUMMYFUNCTION("""COMPUTED_VALUE"""),44236.0)</f>
        <v>44236</v>
      </c>
      <c r="B344" s="5">
        <f>IFERROR(__xludf.DUMMYFUNCTION("""COMPUTED_VALUE"""),94.0)</f>
        <v>94</v>
      </c>
      <c r="C344" s="7">
        <f>IFERROR(__xludf.DUMMYFUNCTION("""COMPUTED_VALUE"""),84.71428571428571)</f>
        <v>84.71428571</v>
      </c>
      <c r="D344" s="5">
        <f>IFERROR(__xludf.DUMMYFUNCTION("""COMPUTED_VALUE"""),1443.0)</f>
        <v>1443</v>
      </c>
      <c r="E344" s="5">
        <f t="shared" si="1"/>
        <v>2068.428571</v>
      </c>
    </row>
    <row r="345">
      <c r="A345" s="4">
        <f>IFERROR(__xludf.DUMMYFUNCTION("""COMPUTED_VALUE"""),44237.0)</f>
        <v>44237</v>
      </c>
      <c r="B345" s="5">
        <f>IFERROR(__xludf.DUMMYFUNCTION("""COMPUTED_VALUE"""),98.0)</f>
        <v>98</v>
      </c>
      <c r="C345" s="7">
        <f>IFERROR(__xludf.DUMMYFUNCTION("""COMPUTED_VALUE"""),86.85714285714286)</f>
        <v>86.85714286</v>
      </c>
      <c r="D345" s="5">
        <f>IFERROR(__xludf.DUMMYFUNCTION("""COMPUTED_VALUE"""),1740.0)</f>
        <v>1740</v>
      </c>
      <c r="E345" s="5">
        <f t="shared" si="1"/>
        <v>1819.714286</v>
      </c>
    </row>
    <row r="346">
      <c r="A346" s="4">
        <f>IFERROR(__xludf.DUMMYFUNCTION("""COMPUTED_VALUE"""),44238.0)</f>
        <v>44238</v>
      </c>
      <c r="B346" s="5">
        <f>IFERROR(__xludf.DUMMYFUNCTION("""COMPUTED_VALUE"""),97.0)</f>
        <v>97</v>
      </c>
      <c r="C346" s="7">
        <f>IFERROR(__xludf.DUMMYFUNCTION("""COMPUTED_VALUE"""),87.42857142857143)</f>
        <v>87.42857143</v>
      </c>
      <c r="D346" s="5">
        <f>IFERROR(__xludf.DUMMYFUNCTION("""COMPUTED_VALUE"""),2112.0)</f>
        <v>2112</v>
      </c>
      <c r="E346" s="5">
        <f t="shared" si="1"/>
        <v>1832.285714</v>
      </c>
    </row>
    <row r="347">
      <c r="A347" s="4">
        <f>IFERROR(__xludf.DUMMYFUNCTION("""COMPUTED_VALUE"""),44239.0)</f>
        <v>44239</v>
      </c>
      <c r="B347" s="5">
        <f>IFERROR(__xludf.DUMMYFUNCTION("""COMPUTED_VALUE"""),99.0)</f>
        <v>99</v>
      </c>
      <c r="C347" s="7">
        <f>IFERROR(__xludf.DUMMYFUNCTION("""COMPUTED_VALUE"""),87.57142857142857)</f>
        <v>87.57142857</v>
      </c>
      <c r="D347" s="5">
        <f>IFERROR(__xludf.DUMMYFUNCTION("""COMPUTED_VALUE"""),2386.0)</f>
        <v>2386</v>
      </c>
      <c r="E347" s="5">
        <f t="shared" si="1"/>
        <v>1965.142857</v>
      </c>
    </row>
    <row r="348">
      <c r="A348" s="4">
        <f>IFERROR(__xludf.DUMMYFUNCTION("""COMPUTED_VALUE"""),44240.0)</f>
        <v>44240</v>
      </c>
      <c r="B348" s="5">
        <f>IFERROR(__xludf.DUMMYFUNCTION("""COMPUTED_VALUE"""),93.0)</f>
        <v>93</v>
      </c>
      <c r="C348" s="7">
        <f>IFERROR(__xludf.DUMMYFUNCTION("""COMPUTED_VALUE"""),87.14285714285714)</f>
        <v>87.14285714</v>
      </c>
      <c r="D348" s="5">
        <f>IFERROR(__xludf.DUMMYFUNCTION("""COMPUTED_VALUE"""),4022.0)</f>
        <v>4022</v>
      </c>
      <c r="E348" s="5">
        <f t="shared" si="1"/>
        <v>2227.571429</v>
      </c>
    </row>
    <row r="349">
      <c r="A349" s="4">
        <f>IFERROR(__xludf.DUMMYFUNCTION("""COMPUTED_VALUE"""),44241.0)</f>
        <v>44241</v>
      </c>
      <c r="B349" s="5">
        <f>IFERROR(__xludf.DUMMYFUNCTION("""COMPUTED_VALUE"""),70.0)</f>
        <v>70</v>
      </c>
      <c r="C349" s="7">
        <f>IFERROR(__xludf.DUMMYFUNCTION("""COMPUTED_VALUE"""),88.0)</f>
        <v>88</v>
      </c>
      <c r="D349" s="5">
        <f>IFERROR(__xludf.DUMMYFUNCTION("""COMPUTED_VALUE"""),2631.0)</f>
        <v>2631</v>
      </c>
      <c r="E349" s="5">
        <f t="shared" si="1"/>
        <v>2344.285714</v>
      </c>
    </row>
    <row r="350">
      <c r="A350" s="4">
        <f>IFERROR(__xludf.DUMMYFUNCTION("""COMPUTED_VALUE"""),44242.0)</f>
        <v>44242</v>
      </c>
      <c r="B350" s="5">
        <f>IFERROR(__xludf.DUMMYFUNCTION("""COMPUTED_VALUE"""),46.0)</f>
        <v>46</v>
      </c>
      <c r="C350" s="7">
        <f>IFERROR(__xludf.DUMMYFUNCTION("""COMPUTED_VALUE"""),85.28571428571429)</f>
        <v>85.28571429</v>
      </c>
      <c r="D350" s="5">
        <f>IFERROR(__xludf.DUMMYFUNCTION("""COMPUTED_VALUE"""),1835.0)</f>
        <v>1835</v>
      </c>
      <c r="E350" s="5">
        <f t="shared" si="1"/>
        <v>2309.857143</v>
      </c>
    </row>
    <row r="351">
      <c r="A351" s="4">
        <f>IFERROR(__xludf.DUMMYFUNCTION("""COMPUTED_VALUE"""),44243.0)</f>
        <v>44243</v>
      </c>
      <c r="B351" s="5">
        <f>IFERROR(__xludf.DUMMYFUNCTION("""COMPUTED_VALUE"""),85.0)</f>
        <v>85</v>
      </c>
      <c r="C351" s="7">
        <f>IFERROR(__xludf.DUMMYFUNCTION("""COMPUTED_VALUE"""),84.0)</f>
        <v>84</v>
      </c>
      <c r="D351" s="5">
        <f>IFERROR(__xludf.DUMMYFUNCTION("""COMPUTED_VALUE"""),765.0)</f>
        <v>765</v>
      </c>
      <c r="E351" s="5">
        <f t="shared" si="1"/>
        <v>2213</v>
      </c>
    </row>
    <row r="352">
      <c r="A352" s="4">
        <f>IFERROR(__xludf.DUMMYFUNCTION("""COMPUTED_VALUE"""),44244.0)</f>
        <v>44244</v>
      </c>
      <c r="B352" s="5">
        <f>IFERROR(__xludf.DUMMYFUNCTION("""COMPUTED_VALUE"""),94.0)</f>
        <v>94</v>
      </c>
      <c r="C352" s="7">
        <f>IFERROR(__xludf.DUMMYFUNCTION("""COMPUTED_VALUE"""),83.42857142857143)</f>
        <v>83.42857143</v>
      </c>
      <c r="D352" s="5">
        <f>IFERROR(__xludf.DUMMYFUNCTION("""COMPUTED_VALUE"""),1216.0)</f>
        <v>1216</v>
      </c>
      <c r="E352" s="5">
        <f t="shared" si="1"/>
        <v>2138.142857</v>
      </c>
    </row>
    <row r="353">
      <c r="A353" s="4">
        <f>IFERROR(__xludf.DUMMYFUNCTION("""COMPUTED_VALUE"""),44245.0)</f>
        <v>44245</v>
      </c>
      <c r="B353" s="5">
        <f>IFERROR(__xludf.DUMMYFUNCTION("""COMPUTED_VALUE"""),104.0)</f>
        <v>104</v>
      </c>
      <c r="C353" s="7">
        <f>IFERROR(__xludf.DUMMYFUNCTION("""COMPUTED_VALUE"""),84.42857142857143)</f>
        <v>84.42857143</v>
      </c>
      <c r="D353" s="5">
        <f>IFERROR(__xludf.DUMMYFUNCTION("""COMPUTED_VALUE"""),1374.0)</f>
        <v>1374</v>
      </c>
      <c r="E353" s="5">
        <f t="shared" si="1"/>
        <v>2032.714286</v>
      </c>
    </row>
    <row r="354">
      <c r="A354" s="4">
        <f>IFERROR(__xludf.DUMMYFUNCTION("""COMPUTED_VALUE"""),44246.0)</f>
        <v>44246</v>
      </c>
      <c r="B354" s="5">
        <f>IFERROR(__xludf.DUMMYFUNCTION("""COMPUTED_VALUE"""),110.0)</f>
        <v>110</v>
      </c>
      <c r="C354" s="7">
        <f>IFERROR(__xludf.DUMMYFUNCTION("""COMPUTED_VALUE"""),86.0)</f>
        <v>86</v>
      </c>
      <c r="D354" s="5">
        <f>IFERROR(__xludf.DUMMYFUNCTION("""COMPUTED_VALUE"""),1326.0)</f>
        <v>1326</v>
      </c>
      <c r="E354" s="5">
        <f t="shared" si="1"/>
        <v>1881.285714</v>
      </c>
    </row>
    <row r="355">
      <c r="A355" s="4">
        <f>IFERROR(__xludf.DUMMYFUNCTION("""COMPUTED_VALUE"""),44247.0)</f>
        <v>44247</v>
      </c>
      <c r="B355" s="5">
        <f>IFERROR(__xludf.DUMMYFUNCTION("""COMPUTED_VALUE"""),107.0)</f>
        <v>107</v>
      </c>
      <c r="C355" s="7">
        <f>IFERROR(__xludf.DUMMYFUNCTION("""COMPUTED_VALUE"""),88.0)</f>
        <v>88</v>
      </c>
      <c r="D355" s="5">
        <f>IFERROR(__xludf.DUMMYFUNCTION("""COMPUTED_VALUE"""),1991.0)</f>
        <v>1991</v>
      </c>
      <c r="E355" s="5">
        <f t="shared" si="1"/>
        <v>1591.142857</v>
      </c>
    </row>
    <row r="356">
      <c r="A356" s="4">
        <f>IFERROR(__xludf.DUMMYFUNCTION("""COMPUTED_VALUE"""),44248.0)</f>
        <v>44248</v>
      </c>
      <c r="B356" s="5">
        <f>IFERROR(__xludf.DUMMYFUNCTION("""COMPUTED_VALUE"""),47.0)</f>
        <v>47</v>
      </c>
      <c r="C356" s="7">
        <f>IFERROR(__xludf.DUMMYFUNCTION("""COMPUTED_VALUE"""),84.71428571428571)</f>
        <v>84.71428571</v>
      </c>
      <c r="D356" s="5">
        <f>IFERROR(__xludf.DUMMYFUNCTION("""COMPUTED_VALUE"""),1941.0)</f>
        <v>1941</v>
      </c>
      <c r="E356" s="5">
        <f t="shared" si="1"/>
        <v>1492.571429</v>
      </c>
    </row>
    <row r="357">
      <c r="A357" s="4">
        <f>IFERROR(__xludf.DUMMYFUNCTION("""COMPUTED_VALUE"""),44249.0)</f>
        <v>44249</v>
      </c>
      <c r="B357" s="5">
        <f>IFERROR(__xludf.DUMMYFUNCTION("""COMPUTED_VALUE"""),48.0)</f>
        <v>48</v>
      </c>
      <c r="C357" s="7">
        <f>IFERROR(__xludf.DUMMYFUNCTION("""COMPUTED_VALUE"""),85.0)</f>
        <v>85</v>
      </c>
      <c r="D357" s="5">
        <f>IFERROR(__xludf.DUMMYFUNCTION("""COMPUTED_VALUE"""),2029.0)</f>
        <v>2029</v>
      </c>
      <c r="E357" s="5">
        <f t="shared" si="1"/>
        <v>1520.285714</v>
      </c>
    </row>
    <row r="358">
      <c r="A358" s="4">
        <f>IFERROR(__xludf.DUMMYFUNCTION("""COMPUTED_VALUE"""),44250.0)</f>
        <v>44250</v>
      </c>
      <c r="B358" s="5">
        <f>IFERROR(__xludf.DUMMYFUNCTION("""COMPUTED_VALUE"""),103.0)</f>
        <v>103</v>
      </c>
      <c r="C358" s="7">
        <f>IFERROR(__xludf.DUMMYFUNCTION("""COMPUTED_VALUE"""),87.57142857142857)</f>
        <v>87.57142857</v>
      </c>
      <c r="D358" s="5">
        <f>IFERROR(__xludf.DUMMYFUNCTION("""COMPUTED_VALUE"""),2198.0)</f>
        <v>2198</v>
      </c>
      <c r="E358" s="5">
        <f t="shared" si="1"/>
        <v>1725</v>
      </c>
    </row>
    <row r="359">
      <c r="A359" s="4">
        <f>IFERROR(__xludf.DUMMYFUNCTION("""COMPUTED_VALUE"""),44251.0)</f>
        <v>44251</v>
      </c>
      <c r="B359" s="5">
        <f>IFERROR(__xludf.DUMMYFUNCTION("""COMPUTED_VALUE"""),102.0)</f>
        <v>102</v>
      </c>
      <c r="C359" s="7">
        <f>IFERROR(__xludf.DUMMYFUNCTION("""COMPUTED_VALUE"""),88.71428571428571)</f>
        <v>88.71428571</v>
      </c>
      <c r="D359" s="5">
        <f>IFERROR(__xludf.DUMMYFUNCTION("""COMPUTED_VALUE"""),2602.0)</f>
        <v>2602</v>
      </c>
      <c r="E359" s="5">
        <f t="shared" si="1"/>
        <v>1923</v>
      </c>
    </row>
    <row r="360">
      <c r="A360" s="4">
        <f>IFERROR(__xludf.DUMMYFUNCTION("""COMPUTED_VALUE"""),44252.0)</f>
        <v>44252</v>
      </c>
      <c r="B360" s="5">
        <f>IFERROR(__xludf.DUMMYFUNCTION("""COMPUTED_VALUE"""),120.0)</f>
        <v>120</v>
      </c>
      <c r="C360" s="7">
        <f>IFERROR(__xludf.DUMMYFUNCTION("""COMPUTED_VALUE"""),91.0)</f>
        <v>91</v>
      </c>
      <c r="D360" s="5">
        <f>IFERROR(__xludf.DUMMYFUNCTION("""COMPUTED_VALUE"""),2331.0)</f>
        <v>2331</v>
      </c>
      <c r="E360" s="5">
        <f t="shared" si="1"/>
        <v>2059.714286</v>
      </c>
    </row>
    <row r="361">
      <c r="A361" s="4">
        <f>IFERROR(__xludf.DUMMYFUNCTION("""COMPUTED_VALUE"""),44253.0)</f>
        <v>44253</v>
      </c>
      <c r="B361" s="5">
        <f>IFERROR(__xludf.DUMMYFUNCTION("""COMPUTED_VALUE"""),123.0)</f>
        <v>123</v>
      </c>
      <c r="C361" s="7">
        <f>IFERROR(__xludf.DUMMYFUNCTION("""COMPUTED_VALUE"""),92.85714285714286)</f>
        <v>92.85714286</v>
      </c>
      <c r="D361" s="5">
        <f>IFERROR(__xludf.DUMMYFUNCTION("""COMPUTED_VALUE"""),2118.0)</f>
        <v>2118</v>
      </c>
      <c r="E361" s="5">
        <f t="shared" si="1"/>
        <v>2172.857143</v>
      </c>
    </row>
    <row r="362">
      <c r="A362" s="4">
        <f>IFERROR(__xludf.DUMMYFUNCTION("""COMPUTED_VALUE"""),44254.0)</f>
        <v>44254</v>
      </c>
      <c r="B362" s="5">
        <f>IFERROR(__xludf.DUMMYFUNCTION("""COMPUTED_VALUE"""),107.0)</f>
        <v>107</v>
      </c>
      <c r="C362" s="7">
        <f>IFERROR(__xludf.DUMMYFUNCTION("""COMPUTED_VALUE"""),92.85714285714286)</f>
        <v>92.85714286</v>
      </c>
      <c r="D362" s="5">
        <f>IFERROR(__xludf.DUMMYFUNCTION("""COMPUTED_VALUE"""),1792.0)</f>
        <v>1792</v>
      </c>
      <c r="E362" s="5">
        <f t="shared" si="1"/>
        <v>2144.428571</v>
      </c>
    </row>
    <row r="363">
      <c r="A363" s="4">
        <f>IFERROR(__xludf.DUMMYFUNCTION("""COMPUTED_VALUE"""),44255.0)</f>
        <v>44255</v>
      </c>
      <c r="B363" s="5">
        <f>IFERROR(__xludf.DUMMYFUNCTION("""COMPUTED_VALUE"""),72.0)</f>
        <v>72</v>
      </c>
      <c r="C363" s="7">
        <f>IFERROR(__xludf.DUMMYFUNCTION("""COMPUTED_VALUE"""),96.42857142857143)</f>
        <v>96.42857143</v>
      </c>
      <c r="D363" s="5">
        <f>IFERROR(__xludf.DUMMYFUNCTION("""COMPUTED_VALUE"""),1437.0)</f>
        <v>1437</v>
      </c>
      <c r="E363" s="5">
        <f t="shared" si="1"/>
        <v>2072.428571</v>
      </c>
    </row>
    <row r="364">
      <c r="A364" s="4">
        <f>IFERROR(__xludf.DUMMYFUNCTION("""COMPUTED_VALUE"""),44256.0)</f>
        <v>44256</v>
      </c>
      <c r="B364" s="5">
        <f>IFERROR(__xludf.DUMMYFUNCTION("""COMPUTED_VALUE"""),84.0)</f>
        <v>84</v>
      </c>
      <c r="C364" s="7">
        <f>IFERROR(__xludf.DUMMYFUNCTION("""COMPUTED_VALUE"""),101.57142857142857)</f>
        <v>101.5714286</v>
      </c>
      <c r="D364" s="5">
        <f>IFERROR(__xludf.DUMMYFUNCTION("""COMPUTED_VALUE"""),1828.0)</f>
        <v>1828</v>
      </c>
      <c r="E364" s="5">
        <f t="shared" si="1"/>
        <v>2043.714286</v>
      </c>
    </row>
    <row r="365">
      <c r="A365" s="4">
        <f>IFERROR(__xludf.DUMMYFUNCTION("""COMPUTED_VALUE"""),44257.0)</f>
        <v>44257</v>
      </c>
      <c r="B365" s="5">
        <f>IFERROR(__xludf.DUMMYFUNCTION("""COMPUTED_VALUE"""),130.0)</f>
        <v>130</v>
      </c>
      <c r="C365" s="7">
        <f>IFERROR(__xludf.DUMMYFUNCTION("""COMPUTED_VALUE"""),105.42857142857143)</f>
        <v>105.4285714</v>
      </c>
      <c r="D365" s="5">
        <f>IFERROR(__xludf.DUMMYFUNCTION("""COMPUTED_VALUE"""),1246.0)</f>
        <v>1246</v>
      </c>
      <c r="E365" s="5">
        <f t="shared" si="1"/>
        <v>1907.714286</v>
      </c>
    </row>
    <row r="366">
      <c r="A366" s="4">
        <f>IFERROR(__xludf.DUMMYFUNCTION("""COMPUTED_VALUE"""),44258.0)</f>
        <v>44258</v>
      </c>
      <c r="B366" s="5">
        <f>IFERROR(__xludf.DUMMYFUNCTION("""COMPUTED_VALUE"""),136.0)</f>
        <v>136</v>
      </c>
      <c r="C366" s="7">
        <f>IFERROR(__xludf.DUMMYFUNCTION("""COMPUTED_VALUE"""),110.28571428571429)</f>
        <v>110.2857143</v>
      </c>
      <c r="D366" s="5">
        <f>IFERROR(__xludf.DUMMYFUNCTION("""COMPUTED_VALUE"""),2013.0)</f>
        <v>2013</v>
      </c>
      <c r="E366" s="5">
        <f t="shared" si="1"/>
        <v>1823.571429</v>
      </c>
    </row>
    <row r="367">
      <c r="A367" s="4">
        <f>IFERROR(__xludf.DUMMYFUNCTION("""COMPUTED_VALUE"""),44259.0)</f>
        <v>44259</v>
      </c>
      <c r="B367" s="5">
        <f>IFERROR(__xludf.DUMMYFUNCTION("""COMPUTED_VALUE"""),152.0)</f>
        <v>152</v>
      </c>
      <c r="C367" s="7">
        <f>IFERROR(__xludf.DUMMYFUNCTION("""COMPUTED_VALUE"""),114.85714285714286)</f>
        <v>114.8571429</v>
      </c>
      <c r="D367" s="5">
        <f>IFERROR(__xludf.DUMMYFUNCTION("""COMPUTED_VALUE"""),1921.0)</f>
        <v>1921</v>
      </c>
      <c r="E367" s="5">
        <f t="shared" si="1"/>
        <v>1765</v>
      </c>
    </row>
    <row r="368">
      <c r="A368" s="4">
        <f>IFERROR(__xludf.DUMMYFUNCTION("""COMPUTED_VALUE"""),44260.0)</f>
        <v>44260</v>
      </c>
      <c r="B368" s="5">
        <f>IFERROR(__xludf.DUMMYFUNCTION("""COMPUTED_VALUE"""),143.0)</f>
        <v>143</v>
      </c>
      <c r="C368" s="7">
        <f>IFERROR(__xludf.DUMMYFUNCTION("""COMPUTED_VALUE"""),117.71428571428571)</f>
        <v>117.7142857</v>
      </c>
      <c r="D368" s="5">
        <f>IFERROR(__xludf.DUMMYFUNCTION("""COMPUTED_VALUE"""),3421.0)</f>
        <v>3421</v>
      </c>
      <c r="E368" s="5">
        <f t="shared" si="1"/>
        <v>1951.142857</v>
      </c>
    </row>
    <row r="369">
      <c r="A369" s="4">
        <f>IFERROR(__xludf.DUMMYFUNCTION("""COMPUTED_VALUE"""),44261.0)</f>
        <v>44261</v>
      </c>
      <c r="B369" s="5">
        <f>IFERROR(__xludf.DUMMYFUNCTION("""COMPUTED_VALUE"""),146.0)</f>
        <v>146</v>
      </c>
      <c r="C369" s="7">
        <f>IFERROR(__xludf.DUMMYFUNCTION("""COMPUTED_VALUE"""),123.28571428571429)</f>
        <v>123.2857143</v>
      </c>
      <c r="D369" s="5">
        <f>IFERROR(__xludf.DUMMYFUNCTION("""COMPUTED_VALUE"""),1488.0)</f>
        <v>1488</v>
      </c>
      <c r="E369" s="5">
        <f t="shared" si="1"/>
        <v>1907.714286</v>
      </c>
    </row>
    <row r="370">
      <c r="A370" s="4">
        <f>IFERROR(__xludf.DUMMYFUNCTION("""COMPUTED_VALUE"""),44262.0)</f>
        <v>44262</v>
      </c>
      <c r="B370" s="5">
        <f>IFERROR(__xludf.DUMMYFUNCTION("""COMPUTED_VALUE"""),108.0)</f>
        <v>108</v>
      </c>
      <c r="C370" s="7">
        <f>IFERROR(__xludf.DUMMYFUNCTION("""COMPUTED_VALUE"""),128.42857142857142)</f>
        <v>128.4285714</v>
      </c>
      <c r="D370" s="5">
        <f>IFERROR(__xludf.DUMMYFUNCTION("""COMPUTED_VALUE"""),2467.0)</f>
        <v>2467</v>
      </c>
      <c r="E370" s="5">
        <f t="shared" si="1"/>
        <v>2054.857143</v>
      </c>
    </row>
    <row r="371">
      <c r="A371" s="4">
        <f>IFERROR(__xludf.DUMMYFUNCTION("""COMPUTED_VALUE"""),44263.0)</f>
        <v>44263</v>
      </c>
      <c r="B371" s="5">
        <f>IFERROR(__xludf.DUMMYFUNCTION("""COMPUTED_VALUE"""),115.0)</f>
        <v>115</v>
      </c>
      <c r="C371" s="7">
        <f>IFERROR(__xludf.DUMMYFUNCTION("""COMPUTED_VALUE"""),132.85714285714286)</f>
        <v>132.8571429</v>
      </c>
      <c r="D371" s="5">
        <f>IFERROR(__xludf.DUMMYFUNCTION("""COMPUTED_VALUE"""),1232.0)</f>
        <v>1232</v>
      </c>
      <c r="E371" s="5">
        <f t="shared" si="1"/>
        <v>1969.714286</v>
      </c>
    </row>
    <row r="372">
      <c r="A372" s="4">
        <f>IFERROR(__xludf.DUMMYFUNCTION("""COMPUTED_VALUE"""),44264.0)</f>
        <v>44264</v>
      </c>
      <c r="B372" s="5">
        <f>IFERROR(__xludf.DUMMYFUNCTION("""COMPUTED_VALUE"""),158.0)</f>
        <v>158</v>
      </c>
      <c r="C372" s="7">
        <f>IFERROR(__xludf.DUMMYFUNCTION("""COMPUTED_VALUE"""),136.85714285714286)</f>
        <v>136.8571429</v>
      </c>
      <c r="D372" s="5">
        <f>IFERROR(__xludf.DUMMYFUNCTION("""COMPUTED_VALUE"""),2202.0)</f>
        <v>2202</v>
      </c>
      <c r="E372" s="5">
        <f t="shared" si="1"/>
        <v>2106.285714</v>
      </c>
    </row>
    <row r="373">
      <c r="A373" s="4">
        <f>IFERROR(__xludf.DUMMYFUNCTION("""COMPUTED_VALUE"""),44265.0)</f>
        <v>44265</v>
      </c>
      <c r="B373" s="5">
        <f>IFERROR(__xludf.DUMMYFUNCTION("""COMPUTED_VALUE"""),179.0)</f>
        <v>179</v>
      </c>
      <c r="C373" s="7">
        <f>IFERROR(__xludf.DUMMYFUNCTION("""COMPUTED_VALUE"""),143.0)</f>
        <v>143</v>
      </c>
      <c r="D373" s="5">
        <f>IFERROR(__xludf.DUMMYFUNCTION("""COMPUTED_VALUE"""),1898.0)</f>
        <v>1898</v>
      </c>
      <c r="E373" s="5">
        <f t="shared" si="1"/>
        <v>2089.857143</v>
      </c>
    </row>
    <row r="374">
      <c r="A374" s="4">
        <f>IFERROR(__xludf.DUMMYFUNCTION("""COMPUTED_VALUE"""),44266.0)</f>
        <v>44266</v>
      </c>
      <c r="B374" s="5">
        <f>IFERROR(__xludf.DUMMYFUNCTION("""COMPUTED_VALUE"""),172.0)</f>
        <v>172</v>
      </c>
      <c r="C374" s="7">
        <f>IFERROR(__xludf.DUMMYFUNCTION("""COMPUTED_VALUE"""),145.85714285714286)</f>
        <v>145.8571429</v>
      </c>
      <c r="D374" s="5">
        <f>IFERROR(__xludf.DUMMYFUNCTION("""COMPUTED_VALUE"""),3423.0)</f>
        <v>3423</v>
      </c>
      <c r="E374" s="5">
        <f t="shared" si="1"/>
        <v>2304.428571</v>
      </c>
    </row>
    <row r="375">
      <c r="A375" s="4">
        <f>IFERROR(__xludf.DUMMYFUNCTION("""COMPUTED_VALUE"""),44267.0)</f>
        <v>44267</v>
      </c>
      <c r="B375" s="5">
        <f>IFERROR(__xludf.DUMMYFUNCTION("""COMPUTED_VALUE"""),130.0)</f>
        <v>130</v>
      </c>
      <c r="C375" s="7">
        <f>IFERROR(__xludf.DUMMYFUNCTION("""COMPUTED_VALUE"""),144.0)</f>
        <v>144</v>
      </c>
      <c r="D375" s="5">
        <f>IFERROR(__xludf.DUMMYFUNCTION("""COMPUTED_VALUE"""),2637.0)</f>
        <v>2637</v>
      </c>
      <c r="E375" s="5">
        <f t="shared" si="1"/>
        <v>2192.428571</v>
      </c>
    </row>
    <row r="376">
      <c r="A376" s="4">
        <f>IFERROR(__xludf.DUMMYFUNCTION("""COMPUTED_VALUE"""),44268.0)</f>
        <v>44268</v>
      </c>
      <c r="B376" s="5">
        <f>IFERROR(__xludf.DUMMYFUNCTION("""COMPUTED_VALUE"""),163.0)</f>
        <v>163</v>
      </c>
      <c r="C376" s="7">
        <f>IFERROR(__xludf.DUMMYFUNCTION("""COMPUTED_VALUE"""),146.42857142857142)</f>
        <v>146.4285714</v>
      </c>
      <c r="D376" s="5">
        <f>IFERROR(__xludf.DUMMYFUNCTION("""COMPUTED_VALUE"""),2626.0)</f>
        <v>2626</v>
      </c>
      <c r="E376" s="5">
        <f t="shared" si="1"/>
        <v>2355</v>
      </c>
    </row>
    <row r="377">
      <c r="A377" s="4">
        <f>IFERROR(__xludf.DUMMYFUNCTION("""COMPUTED_VALUE"""),44269.0)</f>
        <v>44269</v>
      </c>
      <c r="B377" s="5">
        <f>IFERROR(__xludf.DUMMYFUNCTION("""COMPUTED_VALUE"""),162.0)</f>
        <v>162</v>
      </c>
      <c r="C377" s="7">
        <f>IFERROR(__xludf.DUMMYFUNCTION("""COMPUTED_VALUE"""),154.14285714285714)</f>
        <v>154.1428571</v>
      </c>
      <c r="D377" s="5">
        <f>IFERROR(__xludf.DUMMYFUNCTION("""COMPUTED_VALUE"""),2361.0)</f>
        <v>2361</v>
      </c>
      <c r="E377" s="5">
        <f t="shared" si="1"/>
        <v>2339.857143</v>
      </c>
    </row>
    <row r="378">
      <c r="A378" s="4">
        <f>IFERROR(__xludf.DUMMYFUNCTION("""COMPUTED_VALUE"""),44270.0)</f>
        <v>44270</v>
      </c>
      <c r="B378" s="5">
        <f>IFERROR(__xludf.DUMMYFUNCTION("""COMPUTED_VALUE"""),131.0)</f>
        <v>131</v>
      </c>
      <c r="C378" s="7">
        <f>IFERROR(__xludf.DUMMYFUNCTION("""COMPUTED_VALUE"""),156.42857142857142)</f>
        <v>156.4285714</v>
      </c>
      <c r="D378" s="5">
        <f>IFERROR(__xludf.DUMMYFUNCTION("""COMPUTED_VALUE"""),2926.0)</f>
        <v>2926</v>
      </c>
      <c r="E378" s="5">
        <f t="shared" si="1"/>
        <v>2581.857143</v>
      </c>
    </row>
    <row r="379">
      <c r="A379" s="4">
        <f>IFERROR(__xludf.DUMMYFUNCTION("""COMPUTED_VALUE"""),44271.0)</f>
        <v>44271</v>
      </c>
      <c r="B379" s="5">
        <f>IFERROR(__xludf.DUMMYFUNCTION("""COMPUTED_VALUE"""),143.0)</f>
        <v>143</v>
      </c>
      <c r="C379" s="7">
        <f>IFERROR(__xludf.DUMMYFUNCTION("""COMPUTED_VALUE"""),154.28571428571428)</f>
        <v>154.2857143</v>
      </c>
      <c r="D379" s="5">
        <f>IFERROR(__xludf.DUMMYFUNCTION("""COMPUTED_VALUE"""),1862.0)</f>
        <v>1862</v>
      </c>
      <c r="E379" s="5">
        <f t="shared" si="1"/>
        <v>2533.285714</v>
      </c>
    </row>
    <row r="380">
      <c r="A380" s="4">
        <f>IFERROR(__xludf.DUMMYFUNCTION("""COMPUTED_VALUE"""),44272.0)</f>
        <v>44272</v>
      </c>
      <c r="B380" s="5">
        <f>IFERROR(__xludf.DUMMYFUNCTION("""COMPUTED_VALUE"""),195.0)</f>
        <v>195</v>
      </c>
      <c r="C380" s="7">
        <f>IFERROR(__xludf.DUMMYFUNCTION("""COMPUTED_VALUE"""),156.57142857142858)</f>
        <v>156.5714286</v>
      </c>
      <c r="D380" s="5">
        <f>IFERROR(__xludf.DUMMYFUNCTION("""COMPUTED_VALUE"""),2382.0)</f>
        <v>2382</v>
      </c>
      <c r="E380" s="5">
        <f t="shared" si="1"/>
        <v>2602.428571</v>
      </c>
    </row>
    <row r="381">
      <c r="A381" s="4">
        <f>IFERROR(__xludf.DUMMYFUNCTION("""COMPUTED_VALUE"""),44273.0)</f>
        <v>44273</v>
      </c>
      <c r="B381" s="5">
        <f>IFERROR(__xludf.DUMMYFUNCTION("""COMPUTED_VALUE"""),207.0)</f>
        <v>207</v>
      </c>
      <c r="C381" s="7">
        <f>IFERROR(__xludf.DUMMYFUNCTION("""COMPUTED_VALUE"""),161.57142857142858)</f>
        <v>161.5714286</v>
      </c>
      <c r="D381" s="5">
        <f>IFERROR(__xludf.DUMMYFUNCTION("""COMPUTED_VALUE"""),1834.0)</f>
        <v>1834</v>
      </c>
      <c r="E381" s="5">
        <f t="shared" si="1"/>
        <v>2375.428571</v>
      </c>
    </row>
    <row r="382">
      <c r="A382" s="4">
        <f>IFERROR(__xludf.DUMMYFUNCTION("""COMPUTED_VALUE"""),44274.0)</f>
        <v>44274</v>
      </c>
      <c r="B382" s="5">
        <f>IFERROR(__xludf.DUMMYFUNCTION("""COMPUTED_VALUE"""),213.0)</f>
        <v>213</v>
      </c>
      <c r="C382" s="7">
        <f>IFERROR(__xludf.DUMMYFUNCTION("""COMPUTED_VALUE"""),173.42857142857142)</f>
        <v>173.4285714</v>
      </c>
      <c r="D382" s="5">
        <f>IFERROR(__xludf.DUMMYFUNCTION("""COMPUTED_VALUE"""),3913.0)</f>
        <v>3913</v>
      </c>
      <c r="E382" s="5">
        <f t="shared" si="1"/>
        <v>2557.714286</v>
      </c>
    </row>
    <row r="383">
      <c r="A383" s="4">
        <f>IFERROR(__xludf.DUMMYFUNCTION("""COMPUTED_VALUE"""),44275.0)</f>
        <v>44275</v>
      </c>
      <c r="B383" s="5">
        <f>IFERROR(__xludf.DUMMYFUNCTION("""COMPUTED_VALUE"""),227.0)</f>
        <v>227</v>
      </c>
      <c r="C383" s="7">
        <f>IFERROR(__xludf.DUMMYFUNCTION("""COMPUTED_VALUE"""),182.57142857142858)</f>
        <v>182.5714286</v>
      </c>
      <c r="D383" s="5">
        <f>IFERROR(__xludf.DUMMYFUNCTION("""COMPUTED_VALUE"""),1966.0)</f>
        <v>1966</v>
      </c>
      <c r="E383" s="5">
        <f t="shared" si="1"/>
        <v>2463.428571</v>
      </c>
    </row>
    <row r="384">
      <c r="A384" s="4">
        <f>IFERROR(__xludf.DUMMYFUNCTION("""COMPUTED_VALUE"""),44276.0)</f>
        <v>44276</v>
      </c>
      <c r="B384" s="5">
        <f>IFERROR(__xludf.DUMMYFUNCTION("""COMPUTED_VALUE"""),194.0)</f>
        <v>194</v>
      </c>
      <c r="C384" s="7">
        <f>IFERROR(__xludf.DUMMYFUNCTION("""COMPUTED_VALUE"""),187.14285714285714)</f>
        <v>187.1428571</v>
      </c>
      <c r="D384" s="5">
        <f>IFERROR(__xludf.DUMMYFUNCTION("""COMPUTED_VALUE"""),3224.0)</f>
        <v>3224</v>
      </c>
      <c r="E384" s="5">
        <f t="shared" si="1"/>
        <v>2586.714286</v>
      </c>
    </row>
    <row r="385">
      <c r="A385" s="4">
        <f>IFERROR(__xludf.DUMMYFUNCTION("""COMPUTED_VALUE"""),44277.0)</f>
        <v>44277</v>
      </c>
      <c r="B385" s="5">
        <f>IFERROR(__xludf.DUMMYFUNCTION("""COMPUTED_VALUE"""),189.0)</f>
        <v>189</v>
      </c>
      <c r="C385" s="7">
        <f>IFERROR(__xludf.DUMMYFUNCTION("""COMPUTED_VALUE"""),195.42857142857142)</f>
        <v>195.4285714</v>
      </c>
      <c r="D385" s="5">
        <f>IFERROR(__xludf.DUMMYFUNCTION("""COMPUTED_VALUE"""),3668.0)</f>
        <v>3668</v>
      </c>
      <c r="E385" s="5">
        <f t="shared" si="1"/>
        <v>2692.714286</v>
      </c>
    </row>
    <row r="386">
      <c r="A386" s="4">
        <f>IFERROR(__xludf.DUMMYFUNCTION("""COMPUTED_VALUE"""),44278.0)</f>
        <v>44278</v>
      </c>
      <c r="B386" s="5">
        <f>IFERROR(__xludf.DUMMYFUNCTION("""COMPUTED_VALUE"""),252.0)</f>
        <v>252</v>
      </c>
      <c r="C386" s="7">
        <f>IFERROR(__xludf.DUMMYFUNCTION("""COMPUTED_VALUE"""),211.0)</f>
        <v>211</v>
      </c>
      <c r="D386" s="5">
        <f>IFERROR(__xludf.DUMMYFUNCTION("""COMPUTED_VALUE"""),4510.0)</f>
        <v>4510</v>
      </c>
      <c r="E386" s="5">
        <f t="shared" si="1"/>
        <v>3071</v>
      </c>
    </row>
    <row r="387">
      <c r="A387" s="4">
        <f>IFERROR(__xludf.DUMMYFUNCTION("""COMPUTED_VALUE"""),44279.0)</f>
        <v>44279</v>
      </c>
      <c r="B387" s="5">
        <f>IFERROR(__xludf.DUMMYFUNCTION("""COMPUTED_VALUE"""),249.0)</f>
        <v>249</v>
      </c>
      <c r="C387" s="7">
        <f>IFERROR(__xludf.DUMMYFUNCTION("""COMPUTED_VALUE"""),218.71428571428572)</f>
        <v>218.7142857</v>
      </c>
      <c r="D387" s="5">
        <f>IFERROR(__xludf.DUMMYFUNCTION("""COMPUTED_VALUE"""),3631.0)</f>
        <v>3631</v>
      </c>
      <c r="E387" s="5">
        <f t="shared" si="1"/>
        <v>3249.428571</v>
      </c>
    </row>
    <row r="388">
      <c r="A388" s="4">
        <f>IFERROR(__xludf.DUMMYFUNCTION("""COMPUTED_VALUE"""),44280.0)</f>
        <v>44280</v>
      </c>
      <c r="B388" s="5">
        <f>IFERROR(__xludf.DUMMYFUNCTION("""COMPUTED_VALUE"""),272.0)</f>
        <v>272</v>
      </c>
      <c r="C388" s="7">
        <f>IFERROR(__xludf.DUMMYFUNCTION("""COMPUTED_VALUE"""),228.0)</f>
        <v>228</v>
      </c>
      <c r="D388" s="5">
        <f>IFERROR(__xludf.DUMMYFUNCTION("""COMPUTED_VALUE"""),5763.0)</f>
        <v>5763</v>
      </c>
      <c r="E388" s="5">
        <f t="shared" si="1"/>
        <v>3810.714286</v>
      </c>
    </row>
    <row r="389">
      <c r="A389" s="4">
        <f>IFERROR(__xludf.DUMMYFUNCTION("""COMPUTED_VALUE"""),44281.0)</f>
        <v>44281</v>
      </c>
      <c r="B389" s="5">
        <f>IFERROR(__xludf.DUMMYFUNCTION("""COMPUTED_VALUE"""),275.0)</f>
        <v>275</v>
      </c>
      <c r="C389" s="7">
        <f>IFERROR(__xludf.DUMMYFUNCTION("""COMPUTED_VALUE"""),236.85714285714286)</f>
        <v>236.8571429</v>
      </c>
      <c r="D389" s="5">
        <f>IFERROR(__xludf.DUMMYFUNCTION("""COMPUTED_VALUE"""),4744.0)</f>
        <v>4744</v>
      </c>
      <c r="E389" s="5">
        <f t="shared" si="1"/>
        <v>3929.428571</v>
      </c>
    </row>
    <row r="390">
      <c r="A390" s="4">
        <f>IFERROR(__xludf.DUMMYFUNCTION("""COMPUTED_VALUE"""),44282.0)</f>
        <v>44282</v>
      </c>
      <c r="B390" s="5">
        <f>IFERROR(__xludf.DUMMYFUNCTION("""COMPUTED_VALUE"""),253.0)</f>
        <v>253</v>
      </c>
      <c r="C390" s="7">
        <f>IFERROR(__xludf.DUMMYFUNCTION("""COMPUTED_VALUE"""),240.57142857142858)</f>
        <v>240.5714286</v>
      </c>
      <c r="D390" s="5">
        <f>IFERROR(__xludf.DUMMYFUNCTION("""COMPUTED_VALUE"""),1685.0)</f>
        <v>1685</v>
      </c>
      <c r="E390" s="5">
        <f t="shared" si="1"/>
        <v>3889.285714</v>
      </c>
    </row>
    <row r="391">
      <c r="A391" s="4">
        <f>IFERROR(__xludf.DUMMYFUNCTION("""COMPUTED_VALUE"""),44283.0)</f>
        <v>44283</v>
      </c>
      <c r="B391" s="5">
        <f>IFERROR(__xludf.DUMMYFUNCTION("""COMPUTED_VALUE"""),220.0)</f>
        <v>220</v>
      </c>
      <c r="C391" s="7">
        <f>IFERROR(__xludf.DUMMYFUNCTION("""COMPUTED_VALUE"""),244.28571428571428)</f>
        <v>244.2857143</v>
      </c>
      <c r="D391" s="5">
        <f>IFERROR(__xludf.DUMMYFUNCTION("""COMPUTED_VALUE"""),1791.0)</f>
        <v>1791</v>
      </c>
      <c r="E391" s="5">
        <f t="shared" si="1"/>
        <v>3684.571429</v>
      </c>
    </row>
    <row r="392">
      <c r="A392" s="4">
        <f>IFERROR(__xludf.DUMMYFUNCTION("""COMPUTED_VALUE"""),44284.0)</f>
        <v>44284</v>
      </c>
      <c r="B392" s="5">
        <f>IFERROR(__xludf.DUMMYFUNCTION("""COMPUTED_VALUE"""),189.0)</f>
        <v>189</v>
      </c>
      <c r="C392" s="7">
        <f>IFERROR(__xludf.DUMMYFUNCTION("""COMPUTED_VALUE"""),244.28571428571428)</f>
        <v>244.2857143</v>
      </c>
      <c r="D392" s="5">
        <f>IFERROR(__xludf.DUMMYFUNCTION("""COMPUTED_VALUE"""),4171.0)</f>
        <v>4171</v>
      </c>
      <c r="E392" s="5">
        <f t="shared" si="1"/>
        <v>3756.428571</v>
      </c>
    </row>
    <row r="393">
      <c r="A393" s="4">
        <f>IFERROR(__xludf.DUMMYFUNCTION("""COMPUTED_VALUE"""),44285.0)</f>
        <v>44285</v>
      </c>
      <c r="B393" s="5">
        <f>IFERROR(__xludf.DUMMYFUNCTION("""COMPUTED_VALUE"""),274.0)</f>
        <v>274</v>
      </c>
      <c r="C393" s="7">
        <f>IFERROR(__xludf.DUMMYFUNCTION("""COMPUTED_VALUE"""),247.42857142857142)</f>
        <v>247.4285714</v>
      </c>
      <c r="D393" s="5">
        <f>IFERROR(__xludf.DUMMYFUNCTION("""COMPUTED_VALUE"""),3003.0)</f>
        <v>3003</v>
      </c>
      <c r="E393" s="5">
        <f t="shared" si="1"/>
        <v>3541.142857</v>
      </c>
    </row>
    <row r="394">
      <c r="A394" s="4">
        <f>IFERROR(__xludf.DUMMYFUNCTION("""COMPUTED_VALUE"""),44286.0)</f>
        <v>44286</v>
      </c>
      <c r="B394" s="5">
        <f>IFERROR(__xludf.DUMMYFUNCTION("""COMPUTED_VALUE"""),302.0)</f>
        <v>302</v>
      </c>
      <c r="C394" s="7">
        <f>IFERROR(__xludf.DUMMYFUNCTION("""COMPUTED_VALUE"""),255.0)</f>
        <v>255</v>
      </c>
      <c r="D394" s="5">
        <f>IFERROR(__xludf.DUMMYFUNCTION("""COMPUTED_VALUE"""),3971.0)</f>
        <v>3971</v>
      </c>
      <c r="E394" s="5">
        <f t="shared" si="1"/>
        <v>3589.714286</v>
      </c>
    </row>
    <row r="395">
      <c r="A395" s="4">
        <f>IFERROR(__xludf.DUMMYFUNCTION("""COMPUTED_VALUE"""),44287.0)</f>
        <v>44287</v>
      </c>
      <c r="B395" s="5">
        <f>IFERROR(__xludf.DUMMYFUNCTION("""COMPUTED_VALUE"""),258.0)</f>
        <v>258</v>
      </c>
      <c r="C395" s="7">
        <f>IFERROR(__xludf.DUMMYFUNCTION("""COMPUTED_VALUE"""),253.0)</f>
        <v>253</v>
      </c>
      <c r="D395" s="5">
        <f>IFERROR(__xludf.DUMMYFUNCTION("""COMPUTED_VALUE"""),3630.0)</f>
        <v>3630</v>
      </c>
      <c r="E395" s="5">
        <f t="shared" si="1"/>
        <v>3285</v>
      </c>
    </row>
    <row r="396">
      <c r="A396" s="4">
        <f>IFERROR(__xludf.DUMMYFUNCTION("""COMPUTED_VALUE"""),44288.0)</f>
        <v>44288</v>
      </c>
      <c r="B396" s="5">
        <f>IFERROR(__xludf.DUMMYFUNCTION("""COMPUTED_VALUE"""),267.0)</f>
        <v>267</v>
      </c>
      <c r="C396" s="7">
        <f>IFERROR(__xludf.DUMMYFUNCTION("""COMPUTED_VALUE"""),251.85714285714286)</f>
        <v>251.8571429</v>
      </c>
      <c r="D396" s="5">
        <f>IFERROR(__xludf.DUMMYFUNCTION("""COMPUTED_VALUE"""),2805.0)</f>
        <v>2805</v>
      </c>
      <c r="E396" s="5">
        <f t="shared" si="1"/>
        <v>3008</v>
      </c>
    </row>
    <row r="397">
      <c r="A397" s="4">
        <f>IFERROR(__xludf.DUMMYFUNCTION("""COMPUTED_VALUE"""),44289.0)</f>
        <v>44289</v>
      </c>
      <c r="B397" s="5">
        <f>IFERROR(__xludf.DUMMYFUNCTION("""COMPUTED_VALUE"""),242.0)</f>
        <v>242</v>
      </c>
      <c r="C397" s="7">
        <f>IFERROR(__xludf.DUMMYFUNCTION("""COMPUTED_VALUE"""),250.28571428571428)</f>
        <v>250.2857143</v>
      </c>
      <c r="D397" s="5">
        <f>IFERROR(__xludf.DUMMYFUNCTION("""COMPUTED_VALUE"""),2231.0)</f>
        <v>2231</v>
      </c>
      <c r="E397" s="5">
        <f t="shared" si="1"/>
        <v>3086</v>
      </c>
    </row>
    <row r="398">
      <c r="A398" s="4">
        <f>IFERROR(__xludf.DUMMYFUNCTION("""COMPUTED_VALUE"""),44290.0)</f>
        <v>44290</v>
      </c>
      <c r="B398" s="5">
        <f>IFERROR(__xludf.DUMMYFUNCTION("""COMPUTED_VALUE"""),211.0)</f>
        <v>211</v>
      </c>
      <c r="C398" s="7">
        <f>IFERROR(__xludf.DUMMYFUNCTION("""COMPUTED_VALUE"""),249.0)</f>
        <v>249</v>
      </c>
      <c r="D398" s="5">
        <f>IFERROR(__xludf.DUMMYFUNCTION("""COMPUTED_VALUE"""),1371.0)</f>
        <v>1371</v>
      </c>
      <c r="E398" s="5">
        <f t="shared" si="1"/>
        <v>3026</v>
      </c>
    </row>
    <row r="399">
      <c r="A399" s="4">
        <f>IFERROR(__xludf.DUMMYFUNCTION("""COMPUTED_VALUE"""),44291.0)</f>
        <v>44291</v>
      </c>
      <c r="B399" s="5">
        <f>IFERROR(__xludf.DUMMYFUNCTION("""COMPUTED_VALUE"""),213.0)</f>
        <v>213</v>
      </c>
      <c r="C399" s="7">
        <f>IFERROR(__xludf.DUMMYFUNCTION("""COMPUTED_VALUE"""),252.42857142857142)</f>
        <v>252.4285714</v>
      </c>
      <c r="D399" s="5">
        <f>IFERROR(__xludf.DUMMYFUNCTION("""COMPUTED_VALUE"""),1112.0)</f>
        <v>1112</v>
      </c>
      <c r="E399" s="5">
        <f t="shared" si="1"/>
        <v>2589</v>
      </c>
    </row>
    <row r="400">
      <c r="A400" s="4">
        <f>IFERROR(__xludf.DUMMYFUNCTION("""COMPUTED_VALUE"""),44292.0)</f>
        <v>44292</v>
      </c>
      <c r="B400" s="5">
        <f>IFERROR(__xludf.DUMMYFUNCTION("""COMPUTED_VALUE"""),170.0)</f>
        <v>170</v>
      </c>
      <c r="C400" s="7">
        <f>IFERROR(__xludf.DUMMYFUNCTION("""COMPUTED_VALUE"""),237.57142857142858)</f>
        <v>237.5714286</v>
      </c>
      <c r="D400" s="5">
        <f>IFERROR(__xludf.DUMMYFUNCTION("""COMPUTED_VALUE"""),484.0)</f>
        <v>484</v>
      </c>
      <c r="E400" s="5">
        <f t="shared" si="1"/>
        <v>2229.142857</v>
      </c>
    </row>
    <row r="401">
      <c r="A401" s="4">
        <f>IFERROR(__xludf.DUMMYFUNCTION("""COMPUTED_VALUE"""),44293.0)</f>
        <v>44293</v>
      </c>
      <c r="B401" s="5">
        <f>IFERROR(__xludf.DUMMYFUNCTION("""COMPUTED_VALUE"""),311.0)</f>
        <v>311</v>
      </c>
      <c r="C401" s="7">
        <f>IFERROR(__xludf.DUMMYFUNCTION("""COMPUTED_VALUE"""),238.85714285714286)</f>
        <v>238.8571429</v>
      </c>
      <c r="D401" s="5">
        <f>IFERROR(__xludf.DUMMYFUNCTION("""COMPUTED_VALUE"""),584.0)</f>
        <v>584</v>
      </c>
      <c r="E401" s="5">
        <f t="shared" si="1"/>
        <v>1745.285714</v>
      </c>
    </row>
    <row r="402">
      <c r="A402" s="4">
        <f>IFERROR(__xludf.DUMMYFUNCTION("""COMPUTED_VALUE"""),44294.0)</f>
        <v>44294</v>
      </c>
      <c r="B402" s="5">
        <f>IFERROR(__xludf.DUMMYFUNCTION("""COMPUTED_VALUE"""),272.0)</f>
        <v>272</v>
      </c>
      <c r="C402" s="7">
        <f>IFERROR(__xludf.DUMMYFUNCTION("""COMPUTED_VALUE"""),240.85714285714286)</f>
        <v>240.8571429</v>
      </c>
      <c r="D402" s="5">
        <f>IFERROR(__xludf.DUMMYFUNCTION("""COMPUTED_VALUE"""),613.0)</f>
        <v>613</v>
      </c>
      <c r="E402" s="5">
        <f t="shared" si="1"/>
        <v>1314.285714</v>
      </c>
    </row>
    <row r="403">
      <c r="A403" s="4">
        <f>IFERROR(__xludf.DUMMYFUNCTION("""COMPUTED_VALUE"""),44295.0)</f>
        <v>44295</v>
      </c>
      <c r="B403" s="5">
        <f>IFERROR(__xludf.DUMMYFUNCTION("""COMPUTED_VALUE"""),285.0)</f>
        <v>285</v>
      </c>
      <c r="C403" s="7">
        <f>IFERROR(__xludf.DUMMYFUNCTION("""COMPUTED_VALUE"""),243.42857142857142)</f>
        <v>243.4285714</v>
      </c>
      <c r="D403" s="5">
        <f>IFERROR(__xludf.DUMMYFUNCTION("""COMPUTED_VALUE"""),510.0)</f>
        <v>510</v>
      </c>
      <c r="E403" s="5">
        <f t="shared" si="1"/>
        <v>986.4285714</v>
      </c>
    </row>
    <row r="404">
      <c r="A404" s="4">
        <f>IFERROR(__xludf.DUMMYFUNCTION("""COMPUTED_VALUE"""),44296.0)</f>
        <v>44296</v>
      </c>
      <c r="B404" s="5">
        <f>IFERROR(__xludf.DUMMYFUNCTION("""COMPUTED_VALUE"""),245.0)</f>
        <v>245</v>
      </c>
      <c r="C404" s="7">
        <f>IFERROR(__xludf.DUMMYFUNCTION("""COMPUTED_VALUE"""),243.85714285714286)</f>
        <v>243.8571429</v>
      </c>
      <c r="D404" s="5">
        <f>IFERROR(__xludf.DUMMYFUNCTION("""COMPUTED_VALUE"""),3091.0)</f>
        <v>3091</v>
      </c>
      <c r="E404" s="5">
        <f t="shared" si="1"/>
        <v>1109.285714</v>
      </c>
    </row>
    <row r="405">
      <c r="A405" s="4">
        <f>IFERROR(__xludf.DUMMYFUNCTION("""COMPUTED_VALUE"""),44297.0)</f>
        <v>44297</v>
      </c>
      <c r="B405" s="5">
        <f>IFERROR(__xludf.DUMMYFUNCTION("""COMPUTED_VALUE"""),206.0)</f>
        <v>206</v>
      </c>
      <c r="C405" s="7">
        <f>IFERROR(__xludf.DUMMYFUNCTION("""COMPUTED_VALUE"""),243.14285714285714)</f>
        <v>243.1428571</v>
      </c>
      <c r="D405" s="5">
        <f>IFERROR(__xludf.DUMMYFUNCTION("""COMPUTED_VALUE"""),3028.0)</f>
        <v>3028</v>
      </c>
      <c r="E405" s="5">
        <f t="shared" si="1"/>
        <v>1346</v>
      </c>
    </row>
    <row r="406">
      <c r="A406" s="4">
        <f>IFERROR(__xludf.DUMMYFUNCTION("""COMPUTED_VALUE"""),44298.0)</f>
        <v>44298</v>
      </c>
      <c r="B406" s="5">
        <f>IFERROR(__xludf.DUMMYFUNCTION("""COMPUTED_VALUE"""),291.0)</f>
        <v>291</v>
      </c>
      <c r="C406" s="7">
        <f>IFERROR(__xludf.DUMMYFUNCTION("""COMPUTED_VALUE"""),254.28571428571428)</f>
        <v>254.2857143</v>
      </c>
      <c r="D406" s="5">
        <f>IFERROR(__xludf.DUMMYFUNCTION("""COMPUTED_VALUE"""),2680.0)</f>
        <v>2680</v>
      </c>
      <c r="E406" s="5">
        <f t="shared" si="1"/>
        <v>1570</v>
      </c>
    </row>
    <row r="407">
      <c r="A407" s="4">
        <f>IFERROR(__xludf.DUMMYFUNCTION("""COMPUTED_VALUE"""),44299.0)</f>
        <v>44299</v>
      </c>
      <c r="B407" s="5">
        <f>IFERROR(__xludf.DUMMYFUNCTION("""COMPUTED_VALUE"""),272.0)</f>
        <v>272</v>
      </c>
      <c r="C407" s="7">
        <f>IFERROR(__xludf.DUMMYFUNCTION("""COMPUTED_VALUE"""),268.85714285714283)</f>
        <v>268.8571429</v>
      </c>
      <c r="D407" s="5">
        <f>IFERROR(__xludf.DUMMYFUNCTION("""COMPUTED_VALUE"""),2050.0)</f>
        <v>2050</v>
      </c>
      <c r="E407" s="5">
        <f t="shared" si="1"/>
        <v>1793.714286</v>
      </c>
    </row>
    <row r="408">
      <c r="A408" s="4">
        <f>IFERROR(__xludf.DUMMYFUNCTION("""COMPUTED_VALUE"""),44300.0)</f>
        <v>44300</v>
      </c>
      <c r="B408" s="5">
        <f>IFERROR(__xludf.DUMMYFUNCTION("""COMPUTED_VALUE"""),285.0)</f>
        <v>285</v>
      </c>
      <c r="C408" s="7">
        <f>IFERROR(__xludf.DUMMYFUNCTION("""COMPUTED_VALUE"""),265.14285714285717)</f>
        <v>265.1428571</v>
      </c>
      <c r="D408" s="5">
        <f>IFERROR(__xludf.DUMMYFUNCTION("""COMPUTED_VALUE"""),4220.0)</f>
        <v>4220</v>
      </c>
      <c r="E408" s="5">
        <f t="shared" si="1"/>
        <v>2313.142857</v>
      </c>
    </row>
    <row r="409">
      <c r="A409" s="4">
        <f>IFERROR(__xludf.DUMMYFUNCTION("""COMPUTED_VALUE"""),44301.0)</f>
        <v>44301</v>
      </c>
      <c r="B409" s="5">
        <f>IFERROR(__xludf.DUMMYFUNCTION("""COMPUTED_VALUE"""),256.0)</f>
        <v>256</v>
      </c>
      <c r="C409" s="7">
        <f>IFERROR(__xludf.DUMMYFUNCTION("""COMPUTED_VALUE"""),262.85714285714283)</f>
        <v>262.8571429</v>
      </c>
      <c r="D409" s="5">
        <f>IFERROR(__xludf.DUMMYFUNCTION("""COMPUTED_VALUE"""),5154.0)</f>
        <v>5154</v>
      </c>
      <c r="E409" s="5">
        <f t="shared" si="1"/>
        <v>2961.857143</v>
      </c>
    </row>
    <row r="410">
      <c r="A410" s="4">
        <f>IFERROR(__xludf.DUMMYFUNCTION("""COMPUTED_VALUE"""),44302.0)</f>
        <v>44302</v>
      </c>
      <c r="B410" s="5">
        <f>IFERROR(__xludf.DUMMYFUNCTION("""COMPUTED_VALUE"""),241.0)</f>
        <v>241</v>
      </c>
      <c r="C410" s="7">
        <f>IFERROR(__xludf.DUMMYFUNCTION("""COMPUTED_VALUE"""),256.57142857142856)</f>
        <v>256.5714286</v>
      </c>
      <c r="D410" s="5">
        <f>IFERROR(__xludf.DUMMYFUNCTION("""COMPUTED_VALUE"""),5422.0)</f>
        <v>5422</v>
      </c>
      <c r="E410" s="5">
        <f t="shared" si="1"/>
        <v>3663.571429</v>
      </c>
    </row>
    <row r="411">
      <c r="A411" s="4">
        <f>IFERROR(__xludf.DUMMYFUNCTION("""COMPUTED_VALUE"""),44303.0)</f>
        <v>44303</v>
      </c>
      <c r="B411" s="5">
        <f>IFERROR(__xludf.DUMMYFUNCTION("""COMPUTED_VALUE"""),217.0)</f>
        <v>217</v>
      </c>
      <c r="C411" s="7">
        <f>IFERROR(__xludf.DUMMYFUNCTION("""COMPUTED_VALUE"""),252.57142857142858)</f>
        <v>252.5714286</v>
      </c>
      <c r="D411" s="5">
        <f>IFERROR(__xludf.DUMMYFUNCTION("""COMPUTED_VALUE"""),4871.0)</f>
        <v>4871</v>
      </c>
      <c r="E411" s="5">
        <f t="shared" si="1"/>
        <v>3917.857143</v>
      </c>
    </row>
    <row r="412">
      <c r="A412" s="4">
        <f>IFERROR(__xludf.DUMMYFUNCTION("""COMPUTED_VALUE"""),44304.0)</f>
        <v>44304</v>
      </c>
      <c r="B412" s="5">
        <f>IFERROR(__xludf.DUMMYFUNCTION("""COMPUTED_VALUE"""),205.0)</f>
        <v>205</v>
      </c>
      <c r="C412" s="7">
        <f>IFERROR(__xludf.DUMMYFUNCTION("""COMPUTED_VALUE"""),252.42857142857142)</f>
        <v>252.4285714</v>
      </c>
      <c r="D412" s="5">
        <f>IFERROR(__xludf.DUMMYFUNCTION("""COMPUTED_VALUE"""),4238.0)</f>
        <v>4238</v>
      </c>
      <c r="E412" s="5">
        <f t="shared" si="1"/>
        <v>4090.714286</v>
      </c>
    </row>
    <row r="413">
      <c r="A413" s="4">
        <f>IFERROR(__xludf.DUMMYFUNCTION("""COMPUTED_VALUE"""),44305.0)</f>
        <v>44305</v>
      </c>
      <c r="B413" s="5">
        <f>IFERROR(__xludf.DUMMYFUNCTION("""COMPUTED_VALUE"""),197.0)</f>
        <v>197</v>
      </c>
      <c r="C413" s="7">
        <f>IFERROR(__xludf.DUMMYFUNCTION("""COMPUTED_VALUE"""),239.0)</f>
        <v>239</v>
      </c>
      <c r="D413" s="5">
        <f>IFERROR(__xludf.DUMMYFUNCTION("""COMPUTED_VALUE"""),3183.0)</f>
        <v>3183</v>
      </c>
      <c r="E413" s="5">
        <f t="shared" si="1"/>
        <v>4162.571429</v>
      </c>
    </row>
    <row r="414">
      <c r="A414" s="4">
        <f>IFERROR(__xludf.DUMMYFUNCTION("""COMPUTED_VALUE"""),44306.0)</f>
        <v>44306</v>
      </c>
      <c r="B414" s="5">
        <f>IFERROR(__xludf.DUMMYFUNCTION("""COMPUTED_VALUE"""),199.0)</f>
        <v>199</v>
      </c>
      <c r="C414" s="7">
        <f>IFERROR(__xludf.DUMMYFUNCTION("""COMPUTED_VALUE"""),228.57142857142858)</f>
        <v>228.5714286</v>
      </c>
      <c r="D414" s="5">
        <f>IFERROR(__xludf.DUMMYFUNCTION("""COMPUTED_VALUE"""),2969.0)</f>
        <v>2969</v>
      </c>
      <c r="E414" s="5">
        <f t="shared" si="1"/>
        <v>4293.857143</v>
      </c>
    </row>
    <row r="415">
      <c r="A415" s="4">
        <f>IFERROR(__xludf.DUMMYFUNCTION("""COMPUTED_VALUE"""),44307.0)</f>
        <v>44307</v>
      </c>
      <c r="B415" s="5">
        <f>IFERROR(__xludf.DUMMYFUNCTION("""COMPUTED_VALUE"""),207.0)</f>
        <v>207</v>
      </c>
      <c r="C415" s="7">
        <f>IFERROR(__xludf.DUMMYFUNCTION("""COMPUTED_VALUE"""),217.42857142857142)</f>
        <v>217.4285714</v>
      </c>
      <c r="D415" s="5">
        <f>IFERROR(__xludf.DUMMYFUNCTION("""COMPUTED_VALUE"""),3569.0)</f>
        <v>3569</v>
      </c>
      <c r="E415" s="5">
        <f t="shared" si="1"/>
        <v>4200.857143</v>
      </c>
    </row>
    <row r="416">
      <c r="A416" s="4">
        <f>IFERROR(__xludf.DUMMYFUNCTION("""COMPUTED_VALUE"""),44308.0)</f>
        <v>44308</v>
      </c>
      <c r="B416" s="5">
        <f>IFERROR(__xludf.DUMMYFUNCTION("""COMPUTED_VALUE"""),214.0)</f>
        <v>214</v>
      </c>
      <c r="C416" s="7">
        <f>IFERROR(__xludf.DUMMYFUNCTION("""COMPUTED_VALUE"""),211.42857142857142)</f>
        <v>211.4285714</v>
      </c>
      <c r="D416" s="5">
        <f>IFERROR(__xludf.DUMMYFUNCTION("""COMPUTED_VALUE"""),4842.0)</f>
        <v>4842</v>
      </c>
      <c r="E416" s="5">
        <f t="shared" si="1"/>
        <v>4156.285714</v>
      </c>
    </row>
    <row r="417">
      <c r="A417" s="4">
        <f>IFERROR(__xludf.DUMMYFUNCTION("""COMPUTED_VALUE"""),44309.0)</f>
        <v>44309</v>
      </c>
      <c r="B417" s="5">
        <f>IFERROR(__xludf.DUMMYFUNCTION("""COMPUTED_VALUE"""),207.0)</f>
        <v>207</v>
      </c>
      <c r="C417" s="7">
        <f>IFERROR(__xludf.DUMMYFUNCTION("""COMPUTED_VALUE"""),206.57142857142858)</f>
        <v>206.5714286</v>
      </c>
      <c r="D417" s="5">
        <f>IFERROR(__xludf.DUMMYFUNCTION("""COMPUTED_VALUE"""),4555.0)</f>
        <v>4555</v>
      </c>
      <c r="E417" s="5">
        <f t="shared" si="1"/>
        <v>4032.428571</v>
      </c>
    </row>
    <row r="418">
      <c r="A418" s="4">
        <f>IFERROR(__xludf.DUMMYFUNCTION("""COMPUTED_VALUE"""),44310.0)</f>
        <v>44310</v>
      </c>
      <c r="B418" s="5">
        <f>IFERROR(__xludf.DUMMYFUNCTION("""COMPUTED_VALUE"""),212.0)</f>
        <v>212</v>
      </c>
      <c r="C418" s="7">
        <f>IFERROR(__xludf.DUMMYFUNCTION("""COMPUTED_VALUE"""),205.85714285714286)</f>
        <v>205.8571429</v>
      </c>
      <c r="D418" s="5">
        <f>IFERROR(__xludf.DUMMYFUNCTION("""COMPUTED_VALUE"""),4176.0)</f>
        <v>4176</v>
      </c>
      <c r="E418" s="5">
        <f t="shared" si="1"/>
        <v>3933.142857</v>
      </c>
    </row>
    <row r="419">
      <c r="A419" s="4">
        <f>IFERROR(__xludf.DUMMYFUNCTION("""COMPUTED_VALUE"""),44311.0)</f>
        <v>44311</v>
      </c>
      <c r="B419" s="5">
        <f>IFERROR(__xludf.DUMMYFUNCTION("""COMPUTED_VALUE"""),205.0)</f>
        <v>205</v>
      </c>
      <c r="C419" s="7">
        <f>IFERROR(__xludf.DUMMYFUNCTION("""COMPUTED_VALUE"""),205.85714285714286)</f>
        <v>205.8571429</v>
      </c>
      <c r="D419" s="5">
        <f>IFERROR(__xludf.DUMMYFUNCTION("""COMPUTED_VALUE"""),3884.0)</f>
        <v>3884</v>
      </c>
      <c r="E419" s="5">
        <f t="shared" si="1"/>
        <v>3882.571429</v>
      </c>
    </row>
    <row r="420">
      <c r="A420" s="4">
        <f>IFERROR(__xludf.DUMMYFUNCTION("""COMPUTED_VALUE"""),44312.0)</f>
        <v>44312</v>
      </c>
      <c r="B420" s="5">
        <f>IFERROR(__xludf.DUMMYFUNCTION("""COMPUTED_VALUE"""),176.0)</f>
        <v>176</v>
      </c>
      <c r="C420" s="7">
        <f>IFERROR(__xludf.DUMMYFUNCTION("""COMPUTED_VALUE"""),202.85714285714286)</f>
        <v>202.8571429</v>
      </c>
      <c r="D420" s="5">
        <f>IFERROR(__xludf.DUMMYFUNCTION("""COMPUTED_VALUE"""),4228.0)</f>
        <v>4228</v>
      </c>
      <c r="E420" s="5">
        <f t="shared" si="1"/>
        <v>4031.857143</v>
      </c>
    </row>
    <row r="421">
      <c r="A421" s="4">
        <f>IFERROR(__xludf.DUMMYFUNCTION("""COMPUTED_VALUE"""),44313.0)</f>
        <v>44313</v>
      </c>
      <c r="B421" s="5">
        <f>IFERROR(__xludf.DUMMYFUNCTION("""COMPUTED_VALUE"""),183.0)</f>
        <v>183</v>
      </c>
      <c r="C421" s="7">
        <f>IFERROR(__xludf.DUMMYFUNCTION("""COMPUTED_VALUE"""),200.57142857142858)</f>
        <v>200.5714286</v>
      </c>
      <c r="D421" s="5">
        <f>IFERROR(__xludf.DUMMYFUNCTION("""COMPUTED_VALUE"""),5185.0)</f>
        <v>5185</v>
      </c>
      <c r="E421" s="5">
        <f t="shared" si="1"/>
        <v>4348.428571</v>
      </c>
    </row>
    <row r="422">
      <c r="A422" s="4">
        <f>IFERROR(__xludf.DUMMYFUNCTION("""COMPUTED_VALUE"""),44314.0)</f>
        <v>44314</v>
      </c>
      <c r="B422" s="5">
        <f>IFERROR(__xludf.DUMMYFUNCTION("""COMPUTED_VALUE"""),188.0)</f>
        <v>188</v>
      </c>
      <c r="C422" s="7">
        <f>IFERROR(__xludf.DUMMYFUNCTION("""COMPUTED_VALUE"""),197.85714285714286)</f>
        <v>197.8571429</v>
      </c>
      <c r="D422" s="5">
        <f>IFERROR(__xludf.DUMMYFUNCTION("""COMPUTED_VALUE"""),5464.0)</f>
        <v>5464</v>
      </c>
      <c r="E422" s="5">
        <f t="shared" si="1"/>
        <v>4619.142857</v>
      </c>
    </row>
    <row r="423">
      <c r="A423" s="4">
        <f>IFERROR(__xludf.DUMMYFUNCTION("""COMPUTED_VALUE"""),44315.0)</f>
        <v>44315</v>
      </c>
      <c r="B423" s="5">
        <f>IFERROR(__xludf.DUMMYFUNCTION("""COMPUTED_VALUE"""),186.0)</f>
        <v>186</v>
      </c>
      <c r="C423" s="7">
        <f>IFERROR(__xludf.DUMMYFUNCTION("""COMPUTED_VALUE"""),193.85714285714286)</f>
        <v>193.8571429</v>
      </c>
      <c r="D423" s="5">
        <f>IFERROR(__xludf.DUMMYFUNCTION("""COMPUTED_VALUE"""),6613.0)</f>
        <v>6613</v>
      </c>
      <c r="E423" s="5">
        <f t="shared" si="1"/>
        <v>4872.142857</v>
      </c>
    </row>
    <row r="424">
      <c r="A424" s="4">
        <f>IFERROR(__xludf.DUMMYFUNCTION("""COMPUTED_VALUE"""),44316.0)</f>
        <v>44316</v>
      </c>
      <c r="B424" s="5">
        <f>IFERROR(__xludf.DUMMYFUNCTION("""COMPUTED_VALUE"""),182.0)</f>
        <v>182</v>
      </c>
      <c r="C424" s="7">
        <f>IFERROR(__xludf.DUMMYFUNCTION("""COMPUTED_VALUE"""),190.28571428571428)</f>
        <v>190.2857143</v>
      </c>
      <c r="D424" s="5">
        <f>IFERROR(__xludf.DUMMYFUNCTION("""COMPUTED_VALUE"""),6682.0)</f>
        <v>6682</v>
      </c>
      <c r="E424" s="5">
        <f t="shared" si="1"/>
        <v>5176</v>
      </c>
    </row>
    <row r="425">
      <c r="A425" s="4">
        <f>IFERROR(__xludf.DUMMYFUNCTION("""COMPUTED_VALUE"""),44317.0)</f>
        <v>44317</v>
      </c>
      <c r="B425" s="5">
        <f>IFERROR(__xludf.DUMMYFUNCTION("""COMPUTED_VALUE"""),161.0)</f>
        <v>161</v>
      </c>
      <c r="C425" s="7">
        <f>IFERROR(__xludf.DUMMYFUNCTION("""COMPUTED_VALUE"""),183.0)</f>
        <v>183</v>
      </c>
      <c r="D425" s="5">
        <f>IFERROR(__xludf.DUMMYFUNCTION("""COMPUTED_VALUE"""),6647.0)</f>
        <v>6647</v>
      </c>
      <c r="E425" s="5">
        <f t="shared" si="1"/>
        <v>5529</v>
      </c>
    </row>
    <row r="426">
      <c r="A426" s="4">
        <f>IFERROR(__xludf.DUMMYFUNCTION("""COMPUTED_VALUE"""),44318.0)</f>
        <v>44318</v>
      </c>
      <c r="B426" s="5">
        <f>IFERROR(__xludf.DUMMYFUNCTION("""COMPUTED_VALUE"""),101.0)</f>
        <v>101</v>
      </c>
      <c r="C426" s="7">
        <f>IFERROR(__xludf.DUMMYFUNCTION("""COMPUTED_VALUE"""),168.14285714285714)</f>
        <v>168.1428571</v>
      </c>
      <c r="D426" s="5">
        <f>IFERROR(__xludf.DUMMYFUNCTION("""COMPUTED_VALUE"""),6484.0)</f>
        <v>6484</v>
      </c>
      <c r="E426" s="5">
        <f t="shared" si="1"/>
        <v>5900.428571</v>
      </c>
    </row>
    <row r="427">
      <c r="A427" s="4">
        <f>IFERROR(__xludf.DUMMYFUNCTION("""COMPUTED_VALUE"""),44319.0)</f>
        <v>44319</v>
      </c>
      <c r="B427" s="5">
        <f>IFERROR(__xludf.DUMMYFUNCTION("""COMPUTED_VALUE"""),106.0)</f>
        <v>106</v>
      </c>
      <c r="C427" s="7">
        <f>IFERROR(__xludf.DUMMYFUNCTION("""COMPUTED_VALUE"""),158.14285714285714)</f>
        <v>158.1428571</v>
      </c>
      <c r="D427" s="5">
        <f>IFERROR(__xludf.DUMMYFUNCTION("""COMPUTED_VALUE"""),4691.0)</f>
        <v>4691</v>
      </c>
      <c r="E427" s="5">
        <f t="shared" si="1"/>
        <v>5966.571429</v>
      </c>
    </row>
    <row r="428">
      <c r="A428" s="4">
        <f>IFERROR(__xludf.DUMMYFUNCTION("""COMPUTED_VALUE"""),44320.0)</f>
        <v>44320</v>
      </c>
      <c r="B428" s="5">
        <f>IFERROR(__xludf.DUMMYFUNCTION("""COMPUTED_VALUE"""),137.0)</f>
        <v>137</v>
      </c>
      <c r="C428" s="7">
        <f>IFERROR(__xludf.DUMMYFUNCTION("""COMPUTED_VALUE"""),151.57142857142858)</f>
        <v>151.5714286</v>
      </c>
      <c r="D428" s="5">
        <f>IFERROR(__xludf.DUMMYFUNCTION("""COMPUTED_VALUE"""),4789.0)</f>
        <v>4789</v>
      </c>
      <c r="E428" s="5">
        <f t="shared" si="1"/>
        <v>5910</v>
      </c>
    </row>
    <row r="429">
      <c r="A429" s="4">
        <f>IFERROR(__xludf.DUMMYFUNCTION("""COMPUTED_VALUE"""),44321.0)</f>
        <v>44321</v>
      </c>
      <c r="B429" s="5">
        <f>IFERROR(__xludf.DUMMYFUNCTION("""COMPUTED_VALUE"""),128.0)</f>
        <v>128</v>
      </c>
      <c r="C429" s="7">
        <f>IFERROR(__xludf.DUMMYFUNCTION("""COMPUTED_VALUE"""),143.0)</f>
        <v>143</v>
      </c>
      <c r="D429" s="5">
        <f>IFERROR(__xludf.DUMMYFUNCTION("""COMPUTED_VALUE"""),5975.0)</f>
        <v>5975</v>
      </c>
      <c r="E429" s="5">
        <f t="shared" si="1"/>
        <v>5983</v>
      </c>
    </row>
    <row r="430">
      <c r="A430" s="4">
        <f>IFERROR(__xludf.DUMMYFUNCTION("""COMPUTED_VALUE"""),44322.0)</f>
        <v>44322</v>
      </c>
      <c r="B430" s="5">
        <f>IFERROR(__xludf.DUMMYFUNCTION("""COMPUTED_VALUE"""),124.0)</f>
        <v>124</v>
      </c>
      <c r="C430" s="7">
        <f>IFERROR(__xludf.DUMMYFUNCTION("""COMPUTED_VALUE"""),134.14285714285714)</f>
        <v>134.1428571</v>
      </c>
      <c r="D430" s="5">
        <f>IFERROR(__xludf.DUMMYFUNCTION("""COMPUTED_VALUE"""),7281.0)</f>
        <v>7281</v>
      </c>
      <c r="E430" s="5">
        <f t="shared" si="1"/>
        <v>6078.428571</v>
      </c>
    </row>
    <row r="431">
      <c r="A431" s="4">
        <f>IFERROR(__xludf.DUMMYFUNCTION("""COMPUTED_VALUE"""),44323.0)</f>
        <v>44323</v>
      </c>
      <c r="B431" s="5">
        <f>IFERROR(__xludf.DUMMYFUNCTION("""COMPUTED_VALUE"""),106.0)</f>
        <v>106</v>
      </c>
      <c r="C431" s="7">
        <f>IFERROR(__xludf.DUMMYFUNCTION("""COMPUTED_VALUE"""),123.28571428571429)</f>
        <v>123.2857143</v>
      </c>
      <c r="D431" s="5">
        <f>IFERROR(__xludf.DUMMYFUNCTION("""COMPUTED_VALUE"""),7590.0)</f>
        <v>7590</v>
      </c>
      <c r="E431" s="5">
        <f t="shared" si="1"/>
        <v>6208.142857</v>
      </c>
    </row>
    <row r="432">
      <c r="A432" s="4">
        <f>IFERROR(__xludf.DUMMYFUNCTION("""COMPUTED_VALUE"""),44324.0)</f>
        <v>44324</v>
      </c>
      <c r="B432" s="5">
        <f>IFERROR(__xludf.DUMMYFUNCTION("""COMPUTED_VALUE"""),101.0)</f>
        <v>101</v>
      </c>
      <c r="C432" s="7">
        <f>IFERROR(__xludf.DUMMYFUNCTION("""COMPUTED_VALUE"""),114.71428571428571)</f>
        <v>114.7142857</v>
      </c>
      <c r="D432" s="5">
        <f>IFERROR(__xludf.DUMMYFUNCTION("""COMPUTED_VALUE"""),7283.0)</f>
        <v>7283</v>
      </c>
      <c r="E432" s="5">
        <f t="shared" si="1"/>
        <v>6299</v>
      </c>
    </row>
    <row r="433">
      <c r="A433" s="4">
        <f>IFERROR(__xludf.DUMMYFUNCTION("""COMPUTED_VALUE"""),44325.0)</f>
        <v>44325</v>
      </c>
      <c r="B433" s="5">
        <f>IFERROR(__xludf.DUMMYFUNCTION("""COMPUTED_VALUE"""),98.0)</f>
        <v>98</v>
      </c>
      <c r="C433" s="7">
        <f>IFERROR(__xludf.DUMMYFUNCTION("""COMPUTED_VALUE"""),114.28571428571429)</f>
        <v>114.2857143</v>
      </c>
      <c r="D433" s="5">
        <f>IFERROR(__xludf.DUMMYFUNCTION("""COMPUTED_VALUE"""),7210.0)</f>
        <v>7210</v>
      </c>
      <c r="E433" s="5">
        <f t="shared" si="1"/>
        <v>6402.714286</v>
      </c>
    </row>
    <row r="434">
      <c r="A434" s="4">
        <f>IFERROR(__xludf.DUMMYFUNCTION("""COMPUTED_VALUE"""),44326.0)</f>
        <v>44326</v>
      </c>
      <c r="B434" s="5">
        <f>IFERROR(__xludf.DUMMYFUNCTION("""COMPUTED_VALUE"""),91.0)</f>
        <v>91</v>
      </c>
      <c r="C434" s="7">
        <f>IFERROR(__xludf.DUMMYFUNCTION("""COMPUTED_VALUE"""),112.14285714285714)</f>
        <v>112.1428571</v>
      </c>
      <c r="D434" s="5">
        <f>IFERROR(__xludf.DUMMYFUNCTION("""COMPUTED_VALUE"""),7281.0)</f>
        <v>7281</v>
      </c>
      <c r="E434" s="5">
        <f t="shared" si="1"/>
        <v>6772.714286</v>
      </c>
    </row>
    <row r="435">
      <c r="A435" s="4">
        <f>IFERROR(__xludf.DUMMYFUNCTION("""COMPUTED_VALUE"""),44327.0)</f>
        <v>44327</v>
      </c>
      <c r="B435" s="5">
        <f>IFERROR(__xludf.DUMMYFUNCTION("""COMPUTED_VALUE"""),99.0)</f>
        <v>99</v>
      </c>
      <c r="C435" s="7">
        <f>IFERROR(__xludf.DUMMYFUNCTION("""COMPUTED_VALUE"""),106.71428571428571)</f>
        <v>106.7142857</v>
      </c>
      <c r="D435" s="5">
        <f>IFERROR(__xludf.DUMMYFUNCTION("""COMPUTED_VALUE"""),8192.0)</f>
        <v>8192</v>
      </c>
      <c r="E435" s="5">
        <f t="shared" si="1"/>
        <v>7258.857143</v>
      </c>
    </row>
    <row r="436">
      <c r="A436" s="4">
        <f>IFERROR(__xludf.DUMMYFUNCTION("""COMPUTED_VALUE"""),44328.0)</f>
        <v>44328</v>
      </c>
      <c r="B436" s="5">
        <f>IFERROR(__xludf.DUMMYFUNCTION("""COMPUTED_VALUE"""),96.0)</f>
        <v>96</v>
      </c>
      <c r="C436" s="7">
        <f>IFERROR(__xludf.DUMMYFUNCTION("""COMPUTED_VALUE"""),102.14285714285714)</f>
        <v>102.1428571</v>
      </c>
      <c r="D436" s="5">
        <f>IFERROR(__xludf.DUMMYFUNCTION("""COMPUTED_VALUE"""),8638.0)</f>
        <v>8638</v>
      </c>
      <c r="E436" s="5">
        <f t="shared" si="1"/>
        <v>7639.285714</v>
      </c>
    </row>
    <row r="437">
      <c r="A437" s="4">
        <f>IFERROR(__xludf.DUMMYFUNCTION("""COMPUTED_VALUE"""),44329.0)</f>
        <v>44329</v>
      </c>
      <c r="B437" s="5">
        <f>IFERROR(__xludf.DUMMYFUNCTION("""COMPUTED_VALUE"""),82.0)</f>
        <v>82</v>
      </c>
      <c r="C437" s="7">
        <f>IFERROR(__xludf.DUMMYFUNCTION("""COMPUTED_VALUE"""),96.14285714285714)</f>
        <v>96.14285714</v>
      </c>
      <c r="D437" s="5">
        <f>IFERROR(__xludf.DUMMYFUNCTION("""COMPUTED_VALUE"""),8021.0)</f>
        <v>8021</v>
      </c>
      <c r="E437" s="5">
        <f t="shared" si="1"/>
        <v>7745</v>
      </c>
    </row>
    <row r="438">
      <c r="A438" s="4">
        <f>IFERROR(__xludf.DUMMYFUNCTION("""COMPUTED_VALUE"""),44330.0)</f>
        <v>44330</v>
      </c>
      <c r="B438" s="5">
        <f>IFERROR(__xludf.DUMMYFUNCTION("""COMPUTED_VALUE"""),71.0)</f>
        <v>71</v>
      </c>
      <c r="C438" s="7">
        <f>IFERROR(__xludf.DUMMYFUNCTION("""COMPUTED_VALUE"""),91.14285714285714)</f>
        <v>91.14285714</v>
      </c>
      <c r="D438" s="5">
        <f>IFERROR(__xludf.DUMMYFUNCTION("""COMPUTED_VALUE"""),8430.0)</f>
        <v>8430</v>
      </c>
      <c r="E438" s="5">
        <f t="shared" si="1"/>
        <v>7865</v>
      </c>
    </row>
    <row r="439">
      <c r="A439" s="4">
        <f>IFERROR(__xludf.DUMMYFUNCTION("""COMPUTED_VALUE"""),44331.0)</f>
        <v>44331</v>
      </c>
      <c r="B439" s="5">
        <f>IFERROR(__xludf.DUMMYFUNCTION("""COMPUTED_VALUE"""),73.0)</f>
        <v>73</v>
      </c>
      <c r="C439" s="7">
        <f>IFERROR(__xludf.DUMMYFUNCTION("""COMPUTED_VALUE"""),87.14285714285714)</f>
        <v>87.14285714</v>
      </c>
      <c r="D439" s="5">
        <f>IFERROR(__xludf.DUMMYFUNCTION("""COMPUTED_VALUE"""),9717.0)</f>
        <v>9717</v>
      </c>
      <c r="E439" s="5">
        <f t="shared" si="1"/>
        <v>8212.714286</v>
      </c>
    </row>
    <row r="440">
      <c r="A440" s="4">
        <f>IFERROR(__xludf.DUMMYFUNCTION("""COMPUTED_VALUE"""),44332.0)</f>
        <v>44332</v>
      </c>
      <c r="B440" s="5">
        <f>IFERROR(__xludf.DUMMYFUNCTION("""COMPUTED_VALUE"""),61.0)</f>
        <v>61</v>
      </c>
      <c r="C440" s="7">
        <f>IFERROR(__xludf.DUMMYFUNCTION("""COMPUTED_VALUE"""),81.85714285714286)</f>
        <v>81.85714286</v>
      </c>
      <c r="D440" s="5">
        <f>IFERROR(__xludf.DUMMYFUNCTION("""COMPUTED_VALUE"""),6480.0)</f>
        <v>6480</v>
      </c>
      <c r="E440" s="5">
        <f t="shared" si="1"/>
        <v>8108.428571</v>
      </c>
    </row>
    <row r="441">
      <c r="A441" s="4">
        <f>IFERROR(__xludf.DUMMYFUNCTION("""COMPUTED_VALUE"""),44333.0)</f>
        <v>44333</v>
      </c>
      <c r="B441" s="5">
        <f>IFERROR(__xludf.DUMMYFUNCTION("""COMPUTED_VALUE"""),38.0)</f>
        <v>38</v>
      </c>
      <c r="C441" s="7">
        <f>IFERROR(__xludf.DUMMYFUNCTION("""COMPUTED_VALUE"""),74.28571428571429)</f>
        <v>74.28571429</v>
      </c>
      <c r="D441" s="5">
        <f>IFERROR(__xludf.DUMMYFUNCTION("""COMPUTED_VALUE"""),5888.0)</f>
        <v>5888</v>
      </c>
      <c r="E441" s="5">
        <f t="shared" si="1"/>
        <v>7909.428571</v>
      </c>
    </row>
    <row r="442">
      <c r="A442" s="4">
        <f>IFERROR(__xludf.DUMMYFUNCTION("""COMPUTED_VALUE"""),44334.0)</f>
        <v>44334</v>
      </c>
      <c r="B442" s="5">
        <f>IFERROR(__xludf.DUMMYFUNCTION("""COMPUTED_VALUE"""),64.0)</f>
        <v>64</v>
      </c>
      <c r="C442" s="7">
        <f>IFERROR(__xludf.DUMMYFUNCTION("""COMPUTED_VALUE"""),69.28571428571429)</f>
        <v>69.28571429</v>
      </c>
      <c r="D442" s="5">
        <f>IFERROR(__xludf.DUMMYFUNCTION("""COMPUTED_VALUE"""),9988.0)</f>
        <v>9988</v>
      </c>
      <c r="E442" s="5">
        <f t="shared" si="1"/>
        <v>8166</v>
      </c>
    </row>
    <row r="443">
      <c r="A443" s="4">
        <f>IFERROR(__xludf.DUMMYFUNCTION("""COMPUTED_VALUE"""),44335.0)</f>
        <v>44335</v>
      </c>
      <c r="B443" s="5">
        <f>IFERROR(__xludf.DUMMYFUNCTION("""COMPUTED_VALUE"""),52.0)</f>
        <v>52</v>
      </c>
      <c r="C443" s="7">
        <f>IFERROR(__xludf.DUMMYFUNCTION("""COMPUTED_VALUE"""),63.0)</f>
        <v>63</v>
      </c>
      <c r="D443" s="5">
        <f>IFERROR(__xludf.DUMMYFUNCTION("""COMPUTED_VALUE"""),7549.0)</f>
        <v>7549</v>
      </c>
      <c r="E443" s="5">
        <f t="shared" si="1"/>
        <v>8010.428571</v>
      </c>
    </row>
    <row r="444">
      <c r="A444" s="4">
        <f>IFERROR(__xludf.DUMMYFUNCTION("""COMPUTED_VALUE"""),44336.0)</f>
        <v>44336</v>
      </c>
      <c r="B444" s="5">
        <f>IFERROR(__xludf.DUMMYFUNCTION("""COMPUTED_VALUE"""),51.0)</f>
        <v>51</v>
      </c>
      <c r="C444" s="7">
        <f>IFERROR(__xludf.DUMMYFUNCTION("""COMPUTED_VALUE"""),58.57142857142857)</f>
        <v>58.57142857</v>
      </c>
      <c r="D444" s="5">
        <f>IFERROR(__xludf.DUMMYFUNCTION("""COMPUTED_VALUE"""),7446.0)</f>
        <v>7446</v>
      </c>
      <c r="E444" s="5">
        <f t="shared" si="1"/>
        <v>7928.285714</v>
      </c>
    </row>
    <row r="445">
      <c r="A445" s="4">
        <f>IFERROR(__xludf.DUMMYFUNCTION("""COMPUTED_VALUE"""),44337.0)</f>
        <v>44337</v>
      </c>
      <c r="B445" s="5">
        <f>IFERROR(__xludf.DUMMYFUNCTION("""COMPUTED_VALUE"""),47.0)</f>
        <v>47</v>
      </c>
      <c r="C445" s="7">
        <f>IFERROR(__xludf.DUMMYFUNCTION("""COMPUTED_VALUE"""),55.142857142857146)</f>
        <v>55.14285714</v>
      </c>
      <c r="D445" s="5">
        <f>IFERROR(__xludf.DUMMYFUNCTION("""COMPUTED_VALUE"""),5605.0)</f>
        <v>5605</v>
      </c>
      <c r="E445" s="5">
        <f t="shared" si="1"/>
        <v>7524.714286</v>
      </c>
    </row>
    <row r="446">
      <c r="A446" s="4">
        <f>IFERROR(__xludf.DUMMYFUNCTION("""COMPUTED_VALUE"""),44338.0)</f>
        <v>44338</v>
      </c>
      <c r="B446" s="5">
        <f>IFERROR(__xludf.DUMMYFUNCTION("""COMPUTED_VALUE"""),48.0)</f>
        <v>48</v>
      </c>
      <c r="C446" s="7">
        <f>IFERROR(__xludf.DUMMYFUNCTION("""COMPUTED_VALUE"""),51.57142857142857)</f>
        <v>51.57142857</v>
      </c>
      <c r="D446" s="5">
        <f>IFERROR(__xludf.DUMMYFUNCTION("""COMPUTED_VALUE"""),3988.0)</f>
        <v>3988</v>
      </c>
      <c r="E446" s="5">
        <f t="shared" si="1"/>
        <v>6706.285714</v>
      </c>
    </row>
    <row r="447">
      <c r="A447" s="4">
        <f>IFERROR(__xludf.DUMMYFUNCTION("""COMPUTED_VALUE"""),44339.0)</f>
        <v>44339</v>
      </c>
      <c r="B447" s="5">
        <f>IFERROR(__xludf.DUMMYFUNCTION("""COMPUTED_VALUE"""),44.0)</f>
        <v>44</v>
      </c>
      <c r="C447" s="7">
        <f>IFERROR(__xludf.DUMMYFUNCTION("""COMPUTED_VALUE"""),49.142857142857146)</f>
        <v>49.14285714</v>
      </c>
      <c r="D447" s="5">
        <f>IFERROR(__xludf.DUMMYFUNCTION("""COMPUTED_VALUE"""),3268.0)</f>
        <v>3268</v>
      </c>
      <c r="E447" s="5">
        <f t="shared" si="1"/>
        <v>6247.428571</v>
      </c>
    </row>
    <row r="448">
      <c r="A448" s="4">
        <f>IFERROR(__xludf.DUMMYFUNCTION("""COMPUTED_VALUE"""),44340.0)</f>
        <v>44340</v>
      </c>
      <c r="B448" s="5">
        <f>IFERROR(__xludf.DUMMYFUNCTION("""COMPUTED_VALUE"""),41.0)</f>
        <v>41</v>
      </c>
      <c r="C448" s="7">
        <f>IFERROR(__xludf.DUMMYFUNCTION("""COMPUTED_VALUE"""),49.57142857142857)</f>
        <v>49.57142857</v>
      </c>
      <c r="D448" s="5">
        <f>IFERROR(__xludf.DUMMYFUNCTION("""COMPUTED_VALUE"""),1385.0)</f>
        <v>1385</v>
      </c>
      <c r="E448" s="5">
        <f t="shared" si="1"/>
        <v>5604.142857</v>
      </c>
    </row>
    <row r="449">
      <c r="A449" s="4">
        <f>IFERROR(__xludf.DUMMYFUNCTION("""COMPUTED_VALUE"""),44341.0)</f>
        <v>44341</v>
      </c>
      <c r="B449" s="5">
        <f>IFERROR(__xludf.DUMMYFUNCTION("""COMPUTED_VALUE"""),21.0)</f>
        <v>21</v>
      </c>
      <c r="C449" s="7">
        <f>IFERROR(__xludf.DUMMYFUNCTION("""COMPUTED_VALUE"""),43.42857142857143)</f>
        <v>43.42857143</v>
      </c>
      <c r="D449" s="5">
        <f>IFERROR(__xludf.DUMMYFUNCTION("""COMPUTED_VALUE"""),1187.0)</f>
        <v>1187</v>
      </c>
      <c r="E449" s="5">
        <f t="shared" si="1"/>
        <v>4346.857143</v>
      </c>
    </row>
    <row r="450">
      <c r="A450" s="4">
        <f>IFERROR(__xludf.DUMMYFUNCTION("""COMPUTED_VALUE"""),44342.0)</f>
        <v>44342</v>
      </c>
      <c r="B450" s="5">
        <f>IFERROR(__xludf.DUMMYFUNCTION("""COMPUTED_VALUE"""),41.0)</f>
        <v>41</v>
      </c>
      <c r="C450" s="7">
        <f>IFERROR(__xludf.DUMMYFUNCTION("""COMPUTED_VALUE"""),41.857142857142854)</f>
        <v>41.85714286</v>
      </c>
      <c r="D450" s="5">
        <f>IFERROR(__xludf.DUMMYFUNCTION("""COMPUTED_VALUE"""),3690.0)</f>
        <v>3690</v>
      </c>
      <c r="E450" s="5">
        <f t="shared" si="1"/>
        <v>3795.571429</v>
      </c>
    </row>
    <row r="451">
      <c r="A451" s="4">
        <f>IFERROR(__xludf.DUMMYFUNCTION("""COMPUTED_VALUE"""),44343.0)</f>
        <v>44343</v>
      </c>
      <c r="B451" s="5">
        <f>IFERROR(__xludf.DUMMYFUNCTION("""COMPUTED_VALUE"""),32.0)</f>
        <v>32</v>
      </c>
      <c r="C451" s="7">
        <f>IFERROR(__xludf.DUMMYFUNCTION("""COMPUTED_VALUE"""),39.142857142857146)</f>
        <v>39.14285714</v>
      </c>
      <c r="D451" s="5">
        <f>IFERROR(__xludf.DUMMYFUNCTION("""COMPUTED_VALUE"""),7219.0)</f>
        <v>7219</v>
      </c>
      <c r="E451" s="5">
        <f t="shared" si="1"/>
        <v>3763.142857</v>
      </c>
    </row>
    <row r="452">
      <c r="A452" s="4">
        <f>IFERROR(__xludf.DUMMYFUNCTION("""COMPUTED_VALUE"""),44344.0)</f>
        <v>44344</v>
      </c>
      <c r="B452" s="5">
        <f>IFERROR(__xludf.DUMMYFUNCTION("""COMPUTED_VALUE"""),28.0)</f>
        <v>28</v>
      </c>
      <c r="C452" s="7">
        <f>IFERROR(__xludf.DUMMYFUNCTION("""COMPUTED_VALUE"""),36.42857142857143)</f>
        <v>36.42857143</v>
      </c>
      <c r="D452" s="5">
        <f>IFERROR(__xludf.DUMMYFUNCTION("""COMPUTED_VALUE"""),6865.0)</f>
        <v>6865</v>
      </c>
      <c r="E452" s="5">
        <f t="shared" si="1"/>
        <v>3943.142857</v>
      </c>
    </row>
    <row r="453">
      <c r="A453" s="4">
        <f>IFERROR(__xludf.DUMMYFUNCTION("""COMPUTED_VALUE"""),44345.0)</f>
        <v>44345</v>
      </c>
      <c r="B453" s="5">
        <f>IFERROR(__xludf.DUMMYFUNCTION("""COMPUTED_VALUE"""),27.0)</f>
        <v>27</v>
      </c>
      <c r="C453" s="7">
        <f>IFERROR(__xludf.DUMMYFUNCTION("""COMPUTED_VALUE"""),33.42857142857143)</f>
        <v>33.42857143</v>
      </c>
      <c r="D453" s="5">
        <f>IFERROR(__xludf.DUMMYFUNCTION("""COMPUTED_VALUE"""),3082.0)</f>
        <v>3082</v>
      </c>
      <c r="E453" s="5">
        <f t="shared" si="1"/>
        <v>3813.714286</v>
      </c>
    </row>
    <row r="454">
      <c r="A454" s="4">
        <f>IFERROR(__xludf.DUMMYFUNCTION("""COMPUTED_VALUE"""),44346.0)</f>
        <v>44346</v>
      </c>
      <c r="B454" s="5">
        <f>IFERROR(__xludf.DUMMYFUNCTION("""COMPUTED_VALUE"""),19.0)</f>
        <v>19</v>
      </c>
      <c r="C454" s="7">
        <f>IFERROR(__xludf.DUMMYFUNCTION("""COMPUTED_VALUE"""),29.857142857142858)</f>
        <v>29.85714286</v>
      </c>
      <c r="D454" s="5">
        <f>IFERROR(__xludf.DUMMYFUNCTION("""COMPUTED_VALUE"""),3781.0)</f>
        <v>3781</v>
      </c>
      <c r="E454" s="5">
        <f t="shared" si="1"/>
        <v>3887</v>
      </c>
    </row>
    <row r="455">
      <c r="A455" s="4">
        <f>IFERROR(__xludf.DUMMYFUNCTION("""COMPUTED_VALUE"""),44347.0)</f>
        <v>44347</v>
      </c>
      <c r="B455" s="5">
        <f>IFERROR(__xludf.DUMMYFUNCTION("""COMPUTED_VALUE"""),5.0)</f>
        <v>5</v>
      </c>
      <c r="C455" s="7">
        <f>IFERROR(__xludf.DUMMYFUNCTION("""COMPUTED_VALUE"""),24.714285714285715)</f>
        <v>24.71428571</v>
      </c>
      <c r="D455" s="5">
        <f>IFERROR(__xludf.DUMMYFUNCTION("""COMPUTED_VALUE"""),4207.0)</f>
        <v>4207</v>
      </c>
      <c r="E455" s="5">
        <f t="shared" si="1"/>
        <v>4290.142857</v>
      </c>
    </row>
    <row r="456">
      <c r="A456" s="4">
        <f>IFERROR(__xludf.DUMMYFUNCTION("""COMPUTED_VALUE"""),44348.0)</f>
        <v>44348</v>
      </c>
      <c r="B456" s="5">
        <f>IFERROR(__xludf.DUMMYFUNCTION("""COMPUTED_VALUE"""),28.0)</f>
        <v>28</v>
      </c>
      <c r="C456" s="7">
        <f>IFERROR(__xludf.DUMMYFUNCTION("""COMPUTED_VALUE"""),25.714285714285715)</f>
        <v>25.71428571</v>
      </c>
      <c r="D456" s="5">
        <f>IFERROR(__xludf.DUMMYFUNCTION("""COMPUTED_VALUE"""),3116.0)</f>
        <v>3116</v>
      </c>
      <c r="E456" s="5">
        <f t="shared" si="1"/>
        <v>4565.714286</v>
      </c>
    </row>
    <row r="457">
      <c r="A457" s="4">
        <f>IFERROR(__xludf.DUMMYFUNCTION("""COMPUTED_VALUE"""),44349.0)</f>
        <v>44349</v>
      </c>
      <c r="B457" s="5">
        <f>IFERROR(__xludf.DUMMYFUNCTION("""COMPUTED_VALUE"""),13.0)</f>
        <v>13</v>
      </c>
      <c r="C457" s="7">
        <f>IFERROR(__xludf.DUMMYFUNCTION("""COMPUTED_VALUE"""),21.714285714285715)</f>
        <v>21.71428571</v>
      </c>
      <c r="D457" s="5">
        <f>IFERROR(__xludf.DUMMYFUNCTION("""COMPUTED_VALUE"""),2026.0)</f>
        <v>2026</v>
      </c>
      <c r="E457" s="5">
        <f t="shared" si="1"/>
        <v>4328</v>
      </c>
    </row>
    <row r="458">
      <c r="A458" s="4">
        <f>IFERROR(__xludf.DUMMYFUNCTION("""COMPUTED_VALUE"""),44350.0)</f>
        <v>44350</v>
      </c>
      <c r="B458" s="5">
        <f>IFERROR(__xludf.DUMMYFUNCTION("""COMPUTED_VALUE"""),18.0)</f>
        <v>18</v>
      </c>
      <c r="C458" s="7">
        <f>IFERROR(__xludf.DUMMYFUNCTION("""COMPUTED_VALUE"""),19.714285714285715)</f>
        <v>19.71428571</v>
      </c>
      <c r="D458" s="5">
        <f>IFERROR(__xludf.DUMMYFUNCTION("""COMPUTED_VALUE"""),2820.0)</f>
        <v>2820</v>
      </c>
      <c r="E458" s="5">
        <f t="shared" si="1"/>
        <v>3699.571429</v>
      </c>
    </row>
    <row r="459">
      <c r="A459" s="4">
        <f>IFERROR(__xludf.DUMMYFUNCTION("""COMPUTED_VALUE"""),44351.0)</f>
        <v>44351</v>
      </c>
      <c r="B459" s="5">
        <f>IFERROR(__xludf.DUMMYFUNCTION("""COMPUTED_VALUE"""),26.0)</f>
        <v>26</v>
      </c>
      <c r="C459" s="7">
        <f>IFERROR(__xludf.DUMMYFUNCTION("""COMPUTED_VALUE"""),19.428571428571427)</f>
        <v>19.42857143</v>
      </c>
      <c r="D459" s="5">
        <f>IFERROR(__xludf.DUMMYFUNCTION("""COMPUTED_VALUE"""),2907.0)</f>
        <v>2907</v>
      </c>
      <c r="E459" s="5">
        <f t="shared" si="1"/>
        <v>3134.142857</v>
      </c>
    </row>
    <row r="460">
      <c r="A460" s="4">
        <f>IFERROR(__xludf.DUMMYFUNCTION("""COMPUTED_VALUE"""),44352.0)</f>
        <v>44352</v>
      </c>
      <c r="B460" s="5">
        <f>IFERROR(__xludf.DUMMYFUNCTION("""COMPUTED_VALUE"""),24.0)</f>
        <v>24</v>
      </c>
      <c r="C460" s="7">
        <f>IFERROR(__xludf.DUMMYFUNCTION("""COMPUTED_VALUE"""),19.0)</f>
        <v>19</v>
      </c>
      <c r="D460" s="5">
        <f>IFERROR(__xludf.DUMMYFUNCTION("""COMPUTED_VALUE"""),3224.0)</f>
        <v>3224</v>
      </c>
      <c r="E460" s="5">
        <f t="shared" si="1"/>
        <v>3154.428571</v>
      </c>
    </row>
    <row r="461">
      <c r="A461" s="4">
        <f>IFERROR(__xludf.DUMMYFUNCTION("""COMPUTED_VALUE"""),44353.0)</f>
        <v>44353</v>
      </c>
      <c r="B461" s="5">
        <f>IFERROR(__xludf.DUMMYFUNCTION("""COMPUTED_VALUE"""),12.0)</f>
        <v>12</v>
      </c>
      <c r="C461" s="7">
        <f>IFERROR(__xludf.DUMMYFUNCTION("""COMPUTED_VALUE"""),18.0)</f>
        <v>18</v>
      </c>
      <c r="D461" s="5">
        <f>IFERROR(__xludf.DUMMYFUNCTION("""COMPUTED_VALUE"""),1834.0)</f>
        <v>1834</v>
      </c>
      <c r="E461" s="5">
        <f t="shared" si="1"/>
        <v>2876.285714</v>
      </c>
    </row>
    <row r="462">
      <c r="A462" s="4">
        <f>IFERROR(__xludf.DUMMYFUNCTION("""COMPUTED_VALUE"""),44354.0)</f>
        <v>44354</v>
      </c>
      <c r="B462" s="5">
        <f>IFERROR(__xludf.DUMMYFUNCTION("""COMPUTED_VALUE"""),12.0)</f>
        <v>12</v>
      </c>
      <c r="C462" s="7">
        <f>IFERROR(__xludf.DUMMYFUNCTION("""COMPUTED_VALUE"""),19.0)</f>
        <v>19</v>
      </c>
      <c r="D462" s="5">
        <f>IFERROR(__xludf.DUMMYFUNCTION("""COMPUTED_VALUE"""),1091.0)</f>
        <v>1091</v>
      </c>
      <c r="E462" s="5">
        <f t="shared" si="1"/>
        <v>2431.142857</v>
      </c>
    </row>
    <row r="463">
      <c r="A463" s="4">
        <f>IFERROR(__xludf.DUMMYFUNCTION("""COMPUTED_VALUE"""),44355.0)</f>
        <v>44355</v>
      </c>
      <c r="B463" s="5">
        <f>IFERROR(__xludf.DUMMYFUNCTION("""COMPUTED_VALUE"""),17.0)</f>
        <v>17</v>
      </c>
      <c r="C463" s="7">
        <f>IFERROR(__xludf.DUMMYFUNCTION("""COMPUTED_VALUE"""),17.428571428571427)</f>
        <v>17.42857143</v>
      </c>
      <c r="D463" s="5">
        <f>IFERROR(__xludf.DUMMYFUNCTION("""COMPUTED_VALUE"""),1323.0)</f>
        <v>1323</v>
      </c>
      <c r="E463" s="5">
        <f t="shared" si="1"/>
        <v>2175</v>
      </c>
    </row>
    <row r="464">
      <c r="A464" s="4">
        <f>IFERROR(__xludf.DUMMYFUNCTION("""COMPUTED_VALUE"""),44356.0)</f>
        <v>44356</v>
      </c>
      <c r="B464" s="5">
        <f>IFERROR(__xludf.DUMMYFUNCTION("""COMPUTED_VALUE"""),6.0)</f>
        <v>6</v>
      </c>
      <c r="C464" s="7">
        <f>IFERROR(__xludf.DUMMYFUNCTION("""COMPUTED_VALUE"""),16.428571428571427)</f>
        <v>16.42857143</v>
      </c>
      <c r="D464" s="5">
        <f>IFERROR(__xludf.DUMMYFUNCTION("""COMPUTED_VALUE"""),1823.0)</f>
        <v>1823</v>
      </c>
      <c r="E464" s="5">
        <f t="shared" si="1"/>
        <v>2146</v>
      </c>
    </row>
    <row r="465">
      <c r="A465" s="4">
        <f>IFERROR(__xludf.DUMMYFUNCTION("""COMPUTED_VALUE"""),44357.0)</f>
        <v>44357</v>
      </c>
      <c r="B465" s="5">
        <f>IFERROR(__xludf.DUMMYFUNCTION("""COMPUTED_VALUE"""),7.0)</f>
        <v>7</v>
      </c>
      <c r="C465" s="7">
        <f>IFERROR(__xludf.DUMMYFUNCTION("""COMPUTED_VALUE"""),14.857142857142858)</f>
        <v>14.85714286</v>
      </c>
      <c r="D465" s="5">
        <f>IFERROR(__xludf.DUMMYFUNCTION("""COMPUTED_VALUE"""),1896.0)</f>
        <v>1896</v>
      </c>
      <c r="E465" s="5">
        <f t="shared" si="1"/>
        <v>2014</v>
      </c>
    </row>
    <row r="466">
      <c r="A466" s="4">
        <f>IFERROR(__xludf.DUMMYFUNCTION("""COMPUTED_VALUE"""),44358.0)</f>
        <v>44358</v>
      </c>
      <c r="B466" s="5">
        <f>IFERROR(__xludf.DUMMYFUNCTION("""COMPUTED_VALUE"""),8.0)</f>
        <v>8</v>
      </c>
      <c r="C466" s="7">
        <f>IFERROR(__xludf.DUMMYFUNCTION("""COMPUTED_VALUE"""),12.285714285714286)</f>
        <v>12.28571429</v>
      </c>
      <c r="D466" s="5">
        <f>IFERROR(__xludf.DUMMYFUNCTION("""COMPUTED_VALUE"""),2318.0)</f>
        <v>2318</v>
      </c>
      <c r="E466" s="5">
        <f t="shared" si="1"/>
        <v>1929.857143</v>
      </c>
    </row>
    <row r="467">
      <c r="A467" s="4">
        <f>IFERROR(__xludf.DUMMYFUNCTION("""COMPUTED_VALUE"""),44359.0)</f>
        <v>44359</v>
      </c>
      <c r="B467" s="5"/>
      <c r="C467" s="5"/>
      <c r="D467" s="5"/>
      <c r="E467" s="5">
        <f t="shared" si="1"/>
        <v>1469.285714</v>
      </c>
    </row>
    <row r="468">
      <c r="A468" s="4">
        <f>IFERROR(__xludf.DUMMYFUNCTION("""COMPUTED_VALUE"""),44360.0)</f>
        <v>44360</v>
      </c>
      <c r="B468" s="5"/>
      <c r="C468" s="5"/>
      <c r="D468" s="5"/>
      <c r="E468" s="5">
        <f t="shared" si="1"/>
        <v>1207.285714</v>
      </c>
    </row>
    <row r="469">
      <c r="A469" s="4">
        <f>IFERROR(__xludf.DUMMYFUNCTION("""COMPUTED_VALUE"""),44361.0)</f>
        <v>44361</v>
      </c>
      <c r="B469" s="5">
        <f>IFERROR(__xludf.DUMMYFUNCTION("""COMPUTED_VALUE"""),21.0)</f>
        <v>21</v>
      </c>
      <c r="C469" s="7">
        <f>IFERROR(__xludf.DUMMYFUNCTION("""COMPUTED_VALUE"""),8.428571428571429)</f>
        <v>8.428571429</v>
      </c>
      <c r="D469" s="5">
        <f>IFERROR(__xludf.DUMMYFUNCTION("""COMPUTED_VALUE"""),5974.0)</f>
        <v>5974</v>
      </c>
      <c r="E469" s="5">
        <f t="shared" si="1"/>
        <v>1904.857143</v>
      </c>
    </row>
    <row r="470">
      <c r="A470" s="4">
        <f>IFERROR(__xludf.DUMMYFUNCTION("""COMPUTED_VALUE"""),44362.0)</f>
        <v>44362</v>
      </c>
      <c r="B470" s="5">
        <f>IFERROR(__xludf.DUMMYFUNCTION("""COMPUTED_VALUE"""),10.0)</f>
        <v>10</v>
      </c>
      <c r="C470" s="7">
        <f>IFERROR(__xludf.DUMMYFUNCTION("""COMPUTED_VALUE"""),7.428571428571429)</f>
        <v>7.428571429</v>
      </c>
      <c r="D470" s="5">
        <f>IFERROR(__xludf.DUMMYFUNCTION("""COMPUTED_VALUE"""),1038.0)</f>
        <v>1038</v>
      </c>
      <c r="E470" s="5">
        <f t="shared" si="1"/>
        <v>1864.142857</v>
      </c>
    </row>
    <row r="471">
      <c r="A471" s="4">
        <f>IFERROR(__xludf.DUMMYFUNCTION("""COMPUTED_VALUE"""),44363.0)</f>
        <v>44363</v>
      </c>
      <c r="B471" s="5">
        <f>IFERROR(__xludf.DUMMYFUNCTION("""COMPUTED_VALUE"""),9.0)</f>
        <v>9</v>
      </c>
      <c r="C471" s="7">
        <f>IFERROR(__xludf.DUMMYFUNCTION("""COMPUTED_VALUE"""),7.857142857142857)</f>
        <v>7.857142857</v>
      </c>
      <c r="D471" s="5">
        <f>IFERROR(__xludf.DUMMYFUNCTION("""COMPUTED_VALUE"""),1275.0)</f>
        <v>1275</v>
      </c>
      <c r="E471" s="5">
        <f t="shared" si="1"/>
        <v>1785.857143</v>
      </c>
    </row>
    <row r="472">
      <c r="A472" s="4">
        <f>IFERROR(__xludf.DUMMYFUNCTION("""COMPUTED_VALUE"""),44364.0)</f>
        <v>44364</v>
      </c>
      <c r="B472" s="5">
        <f>IFERROR(__xludf.DUMMYFUNCTION("""COMPUTED_VALUE"""),4.0)</f>
        <v>4</v>
      </c>
      <c r="C472" s="7">
        <f>IFERROR(__xludf.DUMMYFUNCTION("""COMPUTED_VALUE"""),7.428571428571429)</f>
        <v>7.428571429</v>
      </c>
      <c r="D472" s="5">
        <f>IFERROR(__xludf.DUMMYFUNCTION("""COMPUTED_VALUE"""),1006.0)</f>
        <v>1006</v>
      </c>
      <c r="E472" s="5">
        <f t="shared" si="1"/>
        <v>1658.714286</v>
      </c>
    </row>
    <row r="473">
      <c r="A473" s="4">
        <f>IFERROR(__xludf.DUMMYFUNCTION("""COMPUTED_VALUE"""),44365.0)</f>
        <v>44365</v>
      </c>
      <c r="B473" s="5">
        <f>IFERROR(__xludf.DUMMYFUNCTION("""COMPUTED_VALUE"""),2.0)</f>
        <v>2</v>
      </c>
      <c r="C473" s="7">
        <f>IFERROR(__xludf.DUMMYFUNCTION("""COMPUTED_VALUE"""),6.571428571428571)</f>
        <v>6.571428571</v>
      </c>
      <c r="D473" s="5">
        <f>IFERROR(__xludf.DUMMYFUNCTION("""COMPUTED_VALUE"""),720.0)</f>
        <v>720</v>
      </c>
      <c r="E473" s="5">
        <f t="shared" si="1"/>
        <v>1430.428571</v>
      </c>
    </row>
    <row r="474">
      <c r="A474" s="4">
        <f>IFERROR(__xludf.DUMMYFUNCTION("""COMPUTED_VALUE"""),44366.0)</f>
        <v>44366</v>
      </c>
      <c r="B474" s="5"/>
      <c r="C474" s="5"/>
      <c r="D474" s="5"/>
      <c r="E474" s="5">
        <f t="shared" si="1"/>
        <v>1430.428571</v>
      </c>
    </row>
    <row r="475">
      <c r="A475" s="4">
        <f>IFERROR(__xludf.DUMMYFUNCTION("""COMPUTED_VALUE"""),44367.0)</f>
        <v>44367</v>
      </c>
      <c r="B475" s="5"/>
      <c r="C475" s="5"/>
      <c r="D475" s="5"/>
      <c r="E475" s="5">
        <f t="shared" si="1"/>
        <v>1430.428571</v>
      </c>
    </row>
    <row r="476">
      <c r="A476" s="4">
        <f>IFERROR(__xludf.DUMMYFUNCTION("""COMPUTED_VALUE"""),44368.0)</f>
        <v>44368</v>
      </c>
      <c r="B476" s="5">
        <f>IFERROR(__xludf.DUMMYFUNCTION("""COMPUTED_VALUE"""),9.0)</f>
        <v>9</v>
      </c>
      <c r="C476" s="7">
        <f>IFERROR(__xludf.DUMMYFUNCTION("""COMPUTED_VALUE"""),4.857142857142857)</f>
        <v>4.857142857</v>
      </c>
      <c r="D476" s="5">
        <f>IFERROR(__xludf.DUMMYFUNCTION("""COMPUTED_VALUE"""),947.0)</f>
        <v>947</v>
      </c>
      <c r="E476" s="5">
        <f t="shared" si="1"/>
        <v>712.2857143</v>
      </c>
    </row>
    <row r="477">
      <c r="A477" s="4">
        <f>IFERROR(__xludf.DUMMYFUNCTION("""COMPUTED_VALUE"""),44369.0)</f>
        <v>44369</v>
      </c>
      <c r="B477" s="5">
        <f>IFERROR(__xludf.DUMMYFUNCTION("""COMPUTED_VALUE"""),4.0)</f>
        <v>4</v>
      </c>
      <c r="C477" s="7">
        <f>IFERROR(__xludf.DUMMYFUNCTION("""COMPUTED_VALUE"""),4.0)</f>
        <v>4</v>
      </c>
      <c r="D477" s="5">
        <f>IFERROR(__xludf.DUMMYFUNCTION("""COMPUTED_VALUE"""),363.0)</f>
        <v>363</v>
      </c>
      <c r="E477" s="5">
        <f t="shared" si="1"/>
        <v>615.8571429</v>
      </c>
    </row>
    <row r="478">
      <c r="A478" s="4">
        <f>IFERROR(__xludf.DUMMYFUNCTION("""COMPUTED_VALUE"""),44370.0)</f>
        <v>44370</v>
      </c>
      <c r="B478" s="5">
        <f>IFERROR(__xludf.DUMMYFUNCTION("""COMPUTED_VALUE"""),8.0)</f>
        <v>8</v>
      </c>
      <c r="C478" s="7">
        <f>IFERROR(__xludf.DUMMYFUNCTION("""COMPUTED_VALUE"""),3.857142857142857)</f>
        <v>3.857142857</v>
      </c>
      <c r="D478" s="5">
        <f>IFERROR(__xludf.DUMMYFUNCTION("""COMPUTED_VALUE"""),450.0)</f>
        <v>450</v>
      </c>
      <c r="E478" s="5">
        <f t="shared" si="1"/>
        <v>498</v>
      </c>
    </row>
    <row r="479">
      <c r="A479" s="4">
        <f>IFERROR(__xludf.DUMMYFUNCTION("""COMPUTED_VALUE"""),44371.0)</f>
        <v>44371</v>
      </c>
      <c r="B479" s="5">
        <f>IFERROR(__xludf.DUMMYFUNCTION("""COMPUTED_VALUE"""),1.0)</f>
        <v>1</v>
      </c>
      <c r="C479" s="7">
        <f>IFERROR(__xludf.DUMMYFUNCTION("""COMPUTED_VALUE"""),3.4285714285714284)</f>
        <v>3.428571429</v>
      </c>
      <c r="D479" s="5">
        <f>IFERROR(__xludf.DUMMYFUNCTION("""COMPUTED_VALUE"""),467.0)</f>
        <v>467</v>
      </c>
      <c r="E479" s="5">
        <f t="shared" si="1"/>
        <v>421</v>
      </c>
    </row>
    <row r="480">
      <c r="A480" s="4">
        <f>IFERROR(__xludf.DUMMYFUNCTION("""COMPUTED_VALUE"""),44372.0)</f>
        <v>44372</v>
      </c>
      <c r="B480" s="5">
        <f>IFERROR(__xludf.DUMMYFUNCTION("""COMPUTED_VALUE"""),8.0)</f>
        <v>8</v>
      </c>
      <c r="C480" s="7">
        <f>IFERROR(__xludf.DUMMYFUNCTION("""COMPUTED_VALUE"""),4.285714285714286)</f>
        <v>4.285714286</v>
      </c>
      <c r="D480" s="5">
        <f>IFERROR(__xludf.DUMMYFUNCTION("""COMPUTED_VALUE"""),379.0)</f>
        <v>379</v>
      </c>
      <c r="E480" s="5">
        <f t="shared" si="1"/>
        <v>372.2857143</v>
      </c>
    </row>
    <row r="481">
      <c r="A481" s="4">
        <f>IFERROR(__xludf.DUMMYFUNCTION("""COMPUTED_VALUE"""),44373.0)</f>
        <v>44373</v>
      </c>
      <c r="B481" s="5"/>
      <c r="C481" s="5"/>
      <c r="D481" s="5"/>
      <c r="E481" s="5">
        <f t="shared" si="1"/>
        <v>372.2857143</v>
      </c>
    </row>
    <row r="482">
      <c r="A482" s="4">
        <f>IFERROR(__xludf.DUMMYFUNCTION("""COMPUTED_VALUE"""),44374.0)</f>
        <v>44374</v>
      </c>
      <c r="B482" s="5"/>
      <c r="C482" s="5"/>
      <c r="D482" s="5"/>
      <c r="E482" s="5">
        <f t="shared" si="1"/>
        <v>372.2857143</v>
      </c>
    </row>
    <row r="483">
      <c r="A483" s="4">
        <f>IFERROR(__xludf.DUMMYFUNCTION("""COMPUTED_VALUE"""),44375.0)</f>
        <v>44375</v>
      </c>
      <c r="B483" s="5">
        <f>IFERROR(__xludf.DUMMYFUNCTION("""COMPUTED_VALUE"""),9.0)</f>
        <v>9</v>
      </c>
      <c r="C483" s="7">
        <f>IFERROR(__xludf.DUMMYFUNCTION("""COMPUTED_VALUE"""),4.285714285714286)</f>
        <v>4.285714286</v>
      </c>
      <c r="D483" s="5">
        <f>IFERROR(__xludf.DUMMYFUNCTION("""COMPUTED_VALUE"""),1158.0)</f>
        <v>1158</v>
      </c>
      <c r="E483" s="5">
        <f t="shared" si="1"/>
        <v>402.4285714</v>
      </c>
    </row>
    <row r="484">
      <c r="A484" s="4">
        <f>IFERROR(__xludf.DUMMYFUNCTION("""COMPUTED_VALUE"""),44376.0)</f>
        <v>44376</v>
      </c>
      <c r="B484" s="5">
        <f>IFERROR(__xludf.DUMMYFUNCTION("""COMPUTED_VALUE"""),2.0)</f>
        <v>2</v>
      </c>
      <c r="C484" s="7">
        <f>IFERROR(__xludf.DUMMYFUNCTION("""COMPUTED_VALUE"""),4.0)</f>
        <v>4</v>
      </c>
      <c r="D484" s="5">
        <f>IFERROR(__xludf.DUMMYFUNCTION("""COMPUTED_VALUE"""),151.0)</f>
        <v>151</v>
      </c>
      <c r="E484" s="5">
        <f t="shared" si="1"/>
        <v>372.1428571</v>
      </c>
    </row>
    <row r="485">
      <c r="A485" s="4">
        <f>IFERROR(__xludf.DUMMYFUNCTION("""COMPUTED_VALUE"""),44377.0)</f>
        <v>44377</v>
      </c>
      <c r="B485" s="5">
        <f>IFERROR(__xludf.DUMMYFUNCTION("""COMPUTED_VALUE"""),1.0)</f>
        <v>1</v>
      </c>
      <c r="C485" s="7">
        <f>IFERROR(__xludf.DUMMYFUNCTION("""COMPUTED_VALUE"""),3.0)</f>
        <v>3</v>
      </c>
      <c r="D485" s="5">
        <f>IFERROR(__xludf.DUMMYFUNCTION("""COMPUTED_VALUE"""),240.0)</f>
        <v>240</v>
      </c>
      <c r="E485" s="5">
        <f t="shared" si="1"/>
        <v>342.1428571</v>
      </c>
    </row>
    <row r="486">
      <c r="A486" s="4">
        <f>IFERROR(__xludf.DUMMYFUNCTION("""COMPUTED_VALUE"""),44378.0)</f>
        <v>44378</v>
      </c>
      <c r="B486" s="5">
        <f>IFERROR(__xludf.DUMMYFUNCTION("""COMPUTED_VALUE"""),0.0)</f>
        <v>0</v>
      </c>
      <c r="C486" s="7">
        <f>IFERROR(__xludf.DUMMYFUNCTION("""COMPUTED_VALUE"""),2.857142857142857)</f>
        <v>2.857142857</v>
      </c>
      <c r="D486" s="5">
        <f>IFERROR(__xludf.DUMMYFUNCTION("""COMPUTED_VALUE"""),422.0)</f>
        <v>422</v>
      </c>
      <c r="E486" s="5">
        <f t="shared" si="1"/>
        <v>335.7142857</v>
      </c>
    </row>
    <row r="487">
      <c r="A487" s="4">
        <f>IFERROR(__xludf.DUMMYFUNCTION("""COMPUTED_VALUE"""),44379.0)</f>
        <v>44379</v>
      </c>
      <c r="B487" s="5">
        <f>IFERROR(__xludf.DUMMYFUNCTION("""COMPUTED_VALUE"""),0.0)</f>
        <v>0</v>
      </c>
      <c r="C487" s="7">
        <f>IFERROR(__xludf.DUMMYFUNCTION("""COMPUTED_VALUE"""),1.7142857142857142)</f>
        <v>1.714285714</v>
      </c>
      <c r="D487" s="5">
        <f>IFERROR(__xludf.DUMMYFUNCTION("""COMPUTED_VALUE"""),357.0)</f>
        <v>357</v>
      </c>
      <c r="E487" s="5">
        <f t="shared" si="1"/>
        <v>332.5714286</v>
      </c>
    </row>
    <row r="488">
      <c r="A488" s="4">
        <f>IFERROR(__xludf.DUMMYFUNCTION("""COMPUTED_VALUE"""),44380.0)</f>
        <v>44380</v>
      </c>
      <c r="B488" s="5"/>
      <c r="C488" s="5"/>
      <c r="D488" s="5"/>
      <c r="E488" s="5">
        <f t="shared" si="1"/>
        <v>332.5714286</v>
      </c>
    </row>
    <row r="489">
      <c r="A489" s="4">
        <f>IFERROR(__xludf.DUMMYFUNCTION("""COMPUTED_VALUE"""),44381.0)</f>
        <v>44381</v>
      </c>
      <c r="B489" s="5"/>
      <c r="C489" s="5"/>
      <c r="D489" s="5"/>
      <c r="E489" s="5">
        <f t="shared" si="1"/>
        <v>332.5714286</v>
      </c>
    </row>
    <row r="490">
      <c r="A490" s="4">
        <f>IFERROR(__xludf.DUMMYFUNCTION("""COMPUTED_VALUE"""),44382.0)</f>
        <v>44382</v>
      </c>
      <c r="B490" s="5">
        <f>IFERROR(__xludf.DUMMYFUNCTION("""COMPUTED_VALUE"""),4.0)</f>
        <v>4</v>
      </c>
      <c r="C490" s="7">
        <f>IFERROR(__xludf.DUMMYFUNCTION("""COMPUTED_VALUE"""),1.0)</f>
        <v>1</v>
      </c>
      <c r="D490" s="5">
        <f>IFERROR(__xludf.DUMMYFUNCTION("""COMPUTED_VALUE"""),634.0)</f>
        <v>634</v>
      </c>
      <c r="E490" s="5">
        <f t="shared" si="1"/>
        <v>257.7142857</v>
      </c>
    </row>
    <row r="491">
      <c r="A491" s="4">
        <f>IFERROR(__xludf.DUMMYFUNCTION("""COMPUTED_VALUE"""),44383.0)</f>
        <v>44383</v>
      </c>
      <c r="B491" s="5">
        <f>IFERROR(__xludf.DUMMYFUNCTION("""COMPUTED_VALUE"""),2.0)</f>
        <v>2</v>
      </c>
      <c r="C491" s="7">
        <f>IFERROR(__xludf.DUMMYFUNCTION("""COMPUTED_VALUE"""),1.0)</f>
        <v>1</v>
      </c>
      <c r="D491" s="5">
        <f>IFERROR(__xludf.DUMMYFUNCTION("""COMPUTED_VALUE"""),132.0)</f>
        <v>132</v>
      </c>
      <c r="E491" s="5">
        <f t="shared" si="1"/>
        <v>255</v>
      </c>
    </row>
    <row r="492">
      <c r="A492" s="4">
        <f>IFERROR(__xludf.DUMMYFUNCTION("""COMPUTED_VALUE"""),44384.0)</f>
        <v>44384</v>
      </c>
      <c r="B492" s="5">
        <f>IFERROR(__xludf.DUMMYFUNCTION("""COMPUTED_VALUE"""),1.0)</f>
        <v>1</v>
      </c>
      <c r="C492" s="7">
        <f>IFERROR(__xludf.DUMMYFUNCTION("""COMPUTED_VALUE"""),1.0)</f>
        <v>1</v>
      </c>
      <c r="D492" s="5">
        <f>IFERROR(__xludf.DUMMYFUNCTION("""COMPUTED_VALUE"""),208.0)</f>
        <v>208</v>
      </c>
      <c r="E492" s="5">
        <f t="shared" si="1"/>
        <v>250.4285714</v>
      </c>
    </row>
    <row r="493">
      <c r="A493" s="4">
        <f>IFERROR(__xludf.DUMMYFUNCTION("""COMPUTED_VALUE"""),44385.0)</f>
        <v>44385</v>
      </c>
      <c r="B493" s="5">
        <f>IFERROR(__xludf.DUMMYFUNCTION("""COMPUTED_VALUE"""),5.0)</f>
        <v>5</v>
      </c>
      <c r="C493" s="7">
        <f>IFERROR(__xludf.DUMMYFUNCTION("""COMPUTED_VALUE"""),1.7142857142857142)</f>
        <v>1.714285714</v>
      </c>
      <c r="D493" s="5">
        <f>IFERROR(__xludf.DUMMYFUNCTION("""COMPUTED_VALUE"""),255.0)</f>
        <v>255</v>
      </c>
      <c r="E493" s="5">
        <f t="shared" si="1"/>
        <v>226.5714286</v>
      </c>
    </row>
    <row r="494">
      <c r="A494" s="4">
        <f>IFERROR(__xludf.DUMMYFUNCTION("""COMPUTED_VALUE"""),44386.0)</f>
        <v>44386</v>
      </c>
      <c r="B494" s="5">
        <f>IFERROR(__xludf.DUMMYFUNCTION("""COMPUTED_VALUE"""),0.0)</f>
        <v>0</v>
      </c>
      <c r="C494" s="7">
        <f>IFERROR(__xludf.DUMMYFUNCTION("""COMPUTED_VALUE"""),1.7142857142857142)</f>
        <v>1.714285714</v>
      </c>
      <c r="D494" s="5">
        <f>IFERROR(__xludf.DUMMYFUNCTION("""COMPUTED_VALUE"""),293.0)</f>
        <v>293</v>
      </c>
      <c r="E494" s="5">
        <f t="shared" si="1"/>
        <v>217.4285714</v>
      </c>
    </row>
    <row r="495">
      <c r="A495" s="4">
        <f>IFERROR(__xludf.DUMMYFUNCTION("""COMPUTED_VALUE"""),44387.0)</f>
        <v>44387</v>
      </c>
      <c r="B495" s="5"/>
      <c r="C495" s="5"/>
      <c r="D495" s="5"/>
      <c r="E495" s="5">
        <f t="shared" si="1"/>
        <v>217.4285714</v>
      </c>
    </row>
    <row r="496">
      <c r="A496" s="4">
        <f>IFERROR(__xludf.DUMMYFUNCTION("""COMPUTED_VALUE"""),44388.0)</f>
        <v>44388</v>
      </c>
      <c r="B496" s="5"/>
      <c r="C496" s="5"/>
      <c r="D496" s="5"/>
      <c r="E496" s="5">
        <f t="shared" si="1"/>
        <v>217.4285714</v>
      </c>
    </row>
    <row r="497">
      <c r="A497" s="4">
        <f>IFERROR(__xludf.DUMMYFUNCTION("""COMPUTED_VALUE"""),44389.0)</f>
        <v>44389</v>
      </c>
      <c r="B497" s="5">
        <f>IFERROR(__xludf.DUMMYFUNCTION("""COMPUTED_VALUE"""),3.0)</f>
        <v>3</v>
      </c>
      <c r="C497" s="7">
        <f>IFERROR(__xludf.DUMMYFUNCTION("""COMPUTED_VALUE"""),1.5714285714285714)</f>
        <v>1.571428571</v>
      </c>
      <c r="D497" s="5">
        <f>IFERROR(__xludf.DUMMYFUNCTION("""COMPUTED_VALUE"""),426.0)</f>
        <v>426</v>
      </c>
      <c r="E497" s="5">
        <f t="shared" si="1"/>
        <v>187.7142857</v>
      </c>
    </row>
    <row r="498">
      <c r="A498" s="4">
        <f>IFERROR(__xludf.DUMMYFUNCTION("""COMPUTED_VALUE"""),44390.0)</f>
        <v>44390</v>
      </c>
      <c r="B498" s="5">
        <f>IFERROR(__xludf.DUMMYFUNCTION("""COMPUTED_VALUE"""),3.0)</f>
        <v>3</v>
      </c>
      <c r="C498" s="7">
        <f>IFERROR(__xludf.DUMMYFUNCTION("""COMPUTED_VALUE"""),1.7142857142857142)</f>
        <v>1.714285714</v>
      </c>
      <c r="D498" s="5">
        <f>IFERROR(__xludf.DUMMYFUNCTION("""COMPUTED_VALUE"""),154.0)</f>
        <v>154</v>
      </c>
      <c r="E498" s="5">
        <f t="shared" si="1"/>
        <v>190.8571429</v>
      </c>
    </row>
    <row r="499">
      <c r="A499" s="4">
        <f>IFERROR(__xludf.DUMMYFUNCTION("""COMPUTED_VALUE"""),44391.0)</f>
        <v>44391</v>
      </c>
      <c r="B499" s="5">
        <f>IFERROR(__xludf.DUMMYFUNCTION("""COMPUTED_VALUE"""),3.0)</f>
        <v>3</v>
      </c>
      <c r="C499" s="7">
        <f>IFERROR(__xludf.DUMMYFUNCTION("""COMPUTED_VALUE"""),2.0)</f>
        <v>2</v>
      </c>
      <c r="D499" s="5">
        <f>IFERROR(__xludf.DUMMYFUNCTION("""COMPUTED_VALUE"""),233.0)</f>
        <v>233</v>
      </c>
      <c r="E499" s="5">
        <f t="shared" si="1"/>
        <v>194.4285714</v>
      </c>
    </row>
    <row r="500">
      <c r="A500" s="4">
        <f>IFERROR(__xludf.DUMMYFUNCTION("""COMPUTED_VALUE"""),44392.0)</f>
        <v>44392</v>
      </c>
      <c r="B500" s="5">
        <f>IFERROR(__xludf.DUMMYFUNCTION("""COMPUTED_VALUE"""),0.0)</f>
        <v>0</v>
      </c>
      <c r="C500" s="7">
        <f>IFERROR(__xludf.DUMMYFUNCTION("""COMPUTED_VALUE"""),1.2857142857142858)</f>
        <v>1.285714286</v>
      </c>
      <c r="D500" s="5">
        <f>IFERROR(__xludf.DUMMYFUNCTION("""COMPUTED_VALUE"""),374.0)</f>
        <v>374</v>
      </c>
      <c r="E500" s="5">
        <f t="shared" si="1"/>
        <v>211.4285714</v>
      </c>
    </row>
    <row r="501">
      <c r="A501" s="4">
        <f>IFERROR(__xludf.DUMMYFUNCTION("""COMPUTED_VALUE"""),44393.0)</f>
        <v>44393</v>
      </c>
      <c r="B501" s="5">
        <f>IFERROR(__xludf.DUMMYFUNCTION("""COMPUTED_VALUE"""),2.0)</f>
        <v>2</v>
      </c>
      <c r="C501" s="7">
        <f>IFERROR(__xludf.DUMMYFUNCTION("""COMPUTED_VALUE"""),1.5714285714285714)</f>
        <v>1.571428571</v>
      </c>
      <c r="D501" s="5">
        <f>IFERROR(__xludf.DUMMYFUNCTION("""COMPUTED_VALUE"""),362.0)</f>
        <v>362</v>
      </c>
      <c r="E501" s="5">
        <f t="shared" si="1"/>
        <v>221.2857143</v>
      </c>
    </row>
    <row r="502">
      <c r="A502" s="4">
        <f>IFERROR(__xludf.DUMMYFUNCTION("""COMPUTED_VALUE"""),44394.0)</f>
        <v>44394</v>
      </c>
      <c r="B502" s="5"/>
      <c r="C502" s="5"/>
      <c r="D502" s="5"/>
      <c r="E502" s="5">
        <f t="shared" si="1"/>
        <v>221.2857143</v>
      </c>
    </row>
    <row r="503">
      <c r="A503" s="4">
        <f>IFERROR(__xludf.DUMMYFUNCTION("""COMPUTED_VALUE"""),44395.0)</f>
        <v>44395</v>
      </c>
      <c r="B503" s="5"/>
      <c r="C503" s="5"/>
      <c r="D503" s="5"/>
      <c r="E503" s="5">
        <f t="shared" si="1"/>
        <v>221.2857143</v>
      </c>
    </row>
    <row r="504">
      <c r="A504" s="4">
        <f>IFERROR(__xludf.DUMMYFUNCTION("""COMPUTED_VALUE"""),44396.0)</f>
        <v>44396</v>
      </c>
      <c r="B504" s="5">
        <f>IFERROR(__xludf.DUMMYFUNCTION("""COMPUTED_VALUE"""),2.0)</f>
        <v>2</v>
      </c>
      <c r="C504" s="7">
        <f>IFERROR(__xludf.DUMMYFUNCTION("""COMPUTED_VALUE"""),1.4285714285714286)</f>
        <v>1.428571429</v>
      </c>
      <c r="D504" s="5">
        <f>IFERROR(__xludf.DUMMYFUNCTION("""COMPUTED_VALUE"""),613.0)</f>
        <v>613</v>
      </c>
      <c r="E504" s="5">
        <f t="shared" si="1"/>
        <v>248</v>
      </c>
    </row>
    <row r="505">
      <c r="A505" s="4">
        <f>IFERROR(__xludf.DUMMYFUNCTION("""COMPUTED_VALUE"""),44397.0)</f>
        <v>44397</v>
      </c>
      <c r="B505" s="5">
        <f>IFERROR(__xludf.DUMMYFUNCTION("""COMPUTED_VALUE"""),2.0)</f>
        <v>2</v>
      </c>
      <c r="C505" s="7">
        <f>IFERROR(__xludf.DUMMYFUNCTION("""COMPUTED_VALUE"""),1.2857142857142858)</f>
        <v>1.285714286</v>
      </c>
      <c r="D505" s="5">
        <f>IFERROR(__xludf.DUMMYFUNCTION("""COMPUTED_VALUE"""),204.0)</f>
        <v>204</v>
      </c>
      <c r="E505" s="5">
        <f t="shared" si="1"/>
        <v>255.1428571</v>
      </c>
    </row>
    <row r="506">
      <c r="A506" s="4">
        <f>IFERROR(__xludf.DUMMYFUNCTION("""COMPUTED_VALUE"""),44398.0)</f>
        <v>44398</v>
      </c>
      <c r="B506" s="5">
        <f>IFERROR(__xludf.DUMMYFUNCTION("""COMPUTED_VALUE"""),0.0)</f>
        <v>0</v>
      </c>
      <c r="C506" s="7">
        <f>IFERROR(__xludf.DUMMYFUNCTION("""COMPUTED_VALUE"""),0.8571428571428571)</f>
        <v>0.8571428571</v>
      </c>
      <c r="D506" s="5">
        <f>IFERROR(__xludf.DUMMYFUNCTION("""COMPUTED_VALUE"""),602.0)</f>
        <v>602</v>
      </c>
      <c r="E506" s="5">
        <f t="shared" si="1"/>
        <v>307.8571429</v>
      </c>
    </row>
    <row r="507">
      <c r="A507" s="4">
        <f>IFERROR(__xludf.DUMMYFUNCTION("""COMPUTED_VALUE"""),44399.0)</f>
        <v>44399</v>
      </c>
      <c r="B507" s="5">
        <f>IFERROR(__xludf.DUMMYFUNCTION("""COMPUTED_VALUE"""),1.0)</f>
        <v>1</v>
      </c>
      <c r="C507" s="7">
        <f>IFERROR(__xludf.DUMMYFUNCTION("""COMPUTED_VALUE"""),1.0)</f>
        <v>1</v>
      </c>
      <c r="D507" s="5">
        <f>IFERROR(__xludf.DUMMYFUNCTION("""COMPUTED_VALUE"""),663.0)</f>
        <v>663</v>
      </c>
      <c r="E507" s="5">
        <f t="shared" si="1"/>
        <v>349.1428571</v>
      </c>
    </row>
    <row r="508">
      <c r="A508" s="4">
        <f>IFERROR(__xludf.DUMMYFUNCTION("""COMPUTED_VALUE"""),44400.0)</f>
        <v>44400</v>
      </c>
      <c r="B508" s="5">
        <f>IFERROR(__xludf.DUMMYFUNCTION("""COMPUTED_VALUE"""),0.0)</f>
        <v>0</v>
      </c>
      <c r="C508" s="7">
        <f>IFERROR(__xludf.DUMMYFUNCTION("""COMPUTED_VALUE"""),0.7142857142857143)</f>
        <v>0.7142857143</v>
      </c>
      <c r="D508" s="5">
        <f>IFERROR(__xludf.DUMMYFUNCTION("""COMPUTED_VALUE"""),563.0)</f>
        <v>563</v>
      </c>
      <c r="E508" s="5">
        <f t="shared" si="1"/>
        <v>377.8571429</v>
      </c>
    </row>
    <row r="509">
      <c r="A509" s="4">
        <f>IFERROR(__xludf.DUMMYFUNCTION("""COMPUTED_VALUE"""),44401.0)</f>
        <v>44401</v>
      </c>
      <c r="B509" s="5"/>
      <c r="C509" s="5"/>
      <c r="D509" s="5"/>
      <c r="E509" s="5">
        <f t="shared" si="1"/>
        <v>377.8571429</v>
      </c>
    </row>
    <row r="510">
      <c r="A510" s="4">
        <f>IFERROR(__xludf.DUMMYFUNCTION("""COMPUTED_VALUE"""),44402.0)</f>
        <v>44402</v>
      </c>
      <c r="B510" s="5"/>
      <c r="C510" s="5"/>
      <c r="D510" s="5"/>
      <c r="E510" s="5">
        <f t="shared" si="1"/>
        <v>377.8571429</v>
      </c>
    </row>
    <row r="511">
      <c r="A511" s="4">
        <f>IFERROR(__xludf.DUMMYFUNCTION("""COMPUTED_VALUE"""),44403.0)</f>
        <v>44403</v>
      </c>
      <c r="B511" s="5">
        <f>IFERROR(__xludf.DUMMYFUNCTION("""COMPUTED_VALUE"""),0.0)</f>
        <v>0</v>
      </c>
      <c r="C511" s="7">
        <f>IFERROR(__xludf.DUMMYFUNCTION("""COMPUTED_VALUE"""),0.42857142857142855)</f>
        <v>0.4285714286</v>
      </c>
      <c r="D511" s="5">
        <f>IFERROR(__xludf.DUMMYFUNCTION("""COMPUTED_VALUE"""),571.0)</f>
        <v>571</v>
      </c>
      <c r="E511" s="5">
        <f t="shared" si="1"/>
        <v>371.8571429</v>
      </c>
    </row>
    <row r="512">
      <c r="A512" s="4">
        <f>IFERROR(__xludf.DUMMYFUNCTION("""COMPUTED_VALUE"""),44404.0)</f>
        <v>44404</v>
      </c>
      <c r="B512" s="5">
        <f>IFERROR(__xludf.DUMMYFUNCTION("""COMPUTED_VALUE"""),1.0)</f>
        <v>1</v>
      </c>
      <c r="C512" s="7">
        <f>IFERROR(__xludf.DUMMYFUNCTION("""COMPUTED_VALUE"""),0.2857142857142857)</f>
        <v>0.2857142857</v>
      </c>
      <c r="D512" s="5">
        <f>IFERROR(__xludf.DUMMYFUNCTION("""COMPUTED_VALUE"""),371.0)</f>
        <v>371</v>
      </c>
      <c r="E512" s="5">
        <f t="shared" si="1"/>
        <v>395.7142857</v>
      </c>
    </row>
    <row r="513">
      <c r="A513" s="4">
        <f>IFERROR(__xludf.DUMMYFUNCTION("""COMPUTED_VALUE"""),44405.0)</f>
        <v>44405</v>
      </c>
      <c r="B513" s="5">
        <f>IFERROR(__xludf.DUMMYFUNCTION("""COMPUTED_VALUE"""),4.0)</f>
        <v>4</v>
      </c>
      <c r="C513" s="7">
        <f>IFERROR(__xludf.DUMMYFUNCTION("""COMPUTED_VALUE"""),0.8571428571428571)</f>
        <v>0.8571428571</v>
      </c>
      <c r="D513" s="5">
        <f>IFERROR(__xludf.DUMMYFUNCTION("""COMPUTED_VALUE"""),762.0)</f>
        <v>762</v>
      </c>
      <c r="E513" s="5">
        <f t="shared" si="1"/>
        <v>418.5714286</v>
      </c>
    </row>
    <row r="514">
      <c r="A514" s="4">
        <f>IFERROR(__xludf.DUMMYFUNCTION("""COMPUTED_VALUE"""),44406.0)</f>
        <v>44406</v>
      </c>
      <c r="B514" s="5">
        <f>IFERROR(__xludf.DUMMYFUNCTION("""COMPUTED_VALUE"""),0.0)</f>
        <v>0</v>
      </c>
      <c r="C514" s="7">
        <f>IFERROR(__xludf.DUMMYFUNCTION("""COMPUTED_VALUE"""),0.7142857142857143)</f>
        <v>0.7142857143</v>
      </c>
      <c r="D514" s="5">
        <f>IFERROR(__xludf.DUMMYFUNCTION("""COMPUTED_VALUE"""),531.0)</f>
        <v>531</v>
      </c>
      <c r="E514" s="5">
        <f t="shared" si="1"/>
        <v>399.7142857</v>
      </c>
    </row>
    <row r="515">
      <c r="A515" s="4">
        <f>IFERROR(__xludf.DUMMYFUNCTION("""COMPUTED_VALUE"""),44407.0)</f>
        <v>44407</v>
      </c>
      <c r="B515" s="5">
        <f>IFERROR(__xludf.DUMMYFUNCTION("""COMPUTED_VALUE"""),1.0)</f>
        <v>1</v>
      </c>
      <c r="C515" s="7">
        <f>IFERROR(__xludf.DUMMYFUNCTION("""COMPUTED_VALUE"""),0.8571428571428571)</f>
        <v>0.8571428571</v>
      </c>
      <c r="D515" s="5">
        <f>IFERROR(__xludf.DUMMYFUNCTION("""COMPUTED_VALUE"""),645.0)</f>
        <v>645</v>
      </c>
      <c r="E515" s="5">
        <f t="shared" si="1"/>
        <v>411.4285714</v>
      </c>
    </row>
    <row r="516">
      <c r="A516" s="4">
        <f>IFERROR(__xludf.DUMMYFUNCTION("""COMPUTED_VALUE"""),44408.0)</f>
        <v>44408</v>
      </c>
      <c r="B516" s="5"/>
      <c r="C516" s="5"/>
      <c r="D516" s="5"/>
      <c r="E516" s="5">
        <f t="shared" si="1"/>
        <v>411.4285714</v>
      </c>
    </row>
    <row r="517">
      <c r="A517" s="4">
        <f>IFERROR(__xludf.DUMMYFUNCTION("""COMPUTED_VALUE"""),44409.0)</f>
        <v>44409</v>
      </c>
      <c r="B517" s="5"/>
      <c r="C517" s="5"/>
      <c r="D517" s="5"/>
      <c r="E517" s="5">
        <f t="shared" si="1"/>
        <v>411.4285714</v>
      </c>
    </row>
    <row r="518">
      <c r="A518" s="4">
        <f>IFERROR(__xludf.DUMMYFUNCTION("""COMPUTED_VALUE"""),44410.0)</f>
        <v>44410</v>
      </c>
      <c r="B518" s="5">
        <f>IFERROR(__xludf.DUMMYFUNCTION("""COMPUTED_VALUE"""),1.0)</f>
        <v>1</v>
      </c>
      <c r="C518" s="7">
        <f>IFERROR(__xludf.DUMMYFUNCTION("""COMPUTED_VALUE"""),1.0)</f>
        <v>1</v>
      </c>
      <c r="D518" s="5">
        <f>IFERROR(__xludf.DUMMYFUNCTION("""COMPUTED_VALUE"""),1028.0)</f>
        <v>1028</v>
      </c>
      <c r="E518" s="5">
        <f t="shared" si="1"/>
        <v>476.7142857</v>
      </c>
    </row>
    <row r="519">
      <c r="A519" s="4">
        <f>IFERROR(__xludf.DUMMYFUNCTION("""COMPUTED_VALUE"""),44411.0)</f>
        <v>44411</v>
      </c>
      <c r="B519" s="5">
        <f>IFERROR(__xludf.DUMMYFUNCTION("""COMPUTED_VALUE"""),2.0)</f>
        <v>2</v>
      </c>
      <c r="C519" s="7">
        <f>IFERROR(__xludf.DUMMYFUNCTION("""COMPUTED_VALUE"""),1.1428571428571428)</f>
        <v>1.142857143</v>
      </c>
      <c r="D519" s="5">
        <f>IFERROR(__xludf.DUMMYFUNCTION("""COMPUTED_VALUE"""),276.0)</f>
        <v>276</v>
      </c>
      <c r="E519" s="5">
        <f t="shared" si="1"/>
        <v>463.1428571</v>
      </c>
    </row>
    <row r="520">
      <c r="A520" s="4">
        <f>IFERROR(__xludf.DUMMYFUNCTION("""COMPUTED_VALUE"""),44412.0)</f>
        <v>44412</v>
      </c>
      <c r="B520" s="5">
        <f>IFERROR(__xludf.DUMMYFUNCTION("""COMPUTED_VALUE"""),3.0)</f>
        <v>3</v>
      </c>
      <c r="C520" s="7">
        <f>IFERROR(__xludf.DUMMYFUNCTION("""COMPUTED_VALUE"""),1.0)</f>
        <v>1</v>
      </c>
      <c r="D520" s="5">
        <f>IFERROR(__xludf.DUMMYFUNCTION("""COMPUTED_VALUE"""),312.0)</f>
        <v>312</v>
      </c>
      <c r="E520" s="5">
        <f t="shared" si="1"/>
        <v>398.8571429</v>
      </c>
    </row>
    <row r="521">
      <c r="A521" s="4">
        <f>IFERROR(__xludf.DUMMYFUNCTION("""COMPUTED_VALUE"""),44413.0)</f>
        <v>44413</v>
      </c>
      <c r="B521" s="5">
        <f>IFERROR(__xludf.DUMMYFUNCTION("""COMPUTED_VALUE"""),0.0)</f>
        <v>0</v>
      </c>
      <c r="C521" s="7">
        <f>IFERROR(__xludf.DUMMYFUNCTION("""COMPUTED_VALUE"""),1.0)</f>
        <v>1</v>
      </c>
      <c r="D521" s="5">
        <f>IFERROR(__xludf.DUMMYFUNCTION("""COMPUTED_VALUE"""),1182.0)</f>
        <v>1182</v>
      </c>
      <c r="E521" s="5">
        <f t="shared" si="1"/>
        <v>491.8571429</v>
      </c>
    </row>
    <row r="522">
      <c r="A522" s="4">
        <f>IFERROR(__xludf.DUMMYFUNCTION("""COMPUTED_VALUE"""),44414.0)</f>
        <v>44414</v>
      </c>
      <c r="B522" s="5">
        <f>IFERROR(__xludf.DUMMYFUNCTION("""COMPUTED_VALUE"""),1.0)</f>
        <v>1</v>
      </c>
      <c r="C522" s="7">
        <f>IFERROR(__xludf.DUMMYFUNCTION("""COMPUTED_VALUE"""),1.0)</f>
        <v>1</v>
      </c>
      <c r="D522" s="5">
        <f>IFERROR(__xludf.DUMMYFUNCTION("""COMPUTED_VALUE"""),1754.0)</f>
        <v>1754</v>
      </c>
      <c r="E522" s="5">
        <f t="shared" si="1"/>
        <v>650.2857143</v>
      </c>
    </row>
    <row r="523">
      <c r="A523" s="4">
        <f>IFERROR(__xludf.DUMMYFUNCTION("""COMPUTED_VALUE"""),44415.0)</f>
        <v>44415</v>
      </c>
      <c r="B523" s="5"/>
      <c r="C523" s="5"/>
      <c r="D523" s="5"/>
      <c r="E523" s="5">
        <f t="shared" si="1"/>
        <v>650.2857143</v>
      </c>
    </row>
    <row r="524">
      <c r="A524" s="4">
        <f>IFERROR(__xludf.DUMMYFUNCTION("""COMPUTED_VALUE"""),44416.0)</f>
        <v>44416</v>
      </c>
      <c r="B524" s="5"/>
      <c r="C524" s="5"/>
      <c r="D524" s="5"/>
      <c r="E524" s="5">
        <f t="shared" si="1"/>
        <v>650.2857143</v>
      </c>
    </row>
    <row r="525">
      <c r="A525" s="4">
        <f>IFERROR(__xludf.DUMMYFUNCTION("""COMPUTED_VALUE"""),44417.0)</f>
        <v>44417</v>
      </c>
      <c r="B525" s="5">
        <f>IFERROR(__xludf.DUMMYFUNCTION("""COMPUTED_VALUE"""),4.0)</f>
        <v>4</v>
      </c>
      <c r="C525" s="7">
        <f>IFERROR(__xludf.DUMMYFUNCTION("""COMPUTED_VALUE"""),1.4285714285714286)</f>
        <v>1.428571429</v>
      </c>
      <c r="D525" s="5">
        <f>IFERROR(__xludf.DUMMYFUNCTION("""COMPUTED_VALUE"""),4538.0)</f>
        <v>4538</v>
      </c>
      <c r="E525" s="5">
        <f t="shared" si="1"/>
        <v>1151.714286</v>
      </c>
    </row>
    <row r="526">
      <c r="A526" s="4">
        <f>IFERROR(__xludf.DUMMYFUNCTION("""COMPUTED_VALUE"""),44418.0)</f>
        <v>44418</v>
      </c>
      <c r="B526" s="5">
        <f>IFERROR(__xludf.DUMMYFUNCTION("""COMPUTED_VALUE"""),0.0)</f>
        <v>0</v>
      </c>
      <c r="C526" s="7">
        <f>IFERROR(__xludf.DUMMYFUNCTION("""COMPUTED_VALUE"""),1.1428571428571428)</f>
        <v>1.142857143</v>
      </c>
      <c r="D526" s="5">
        <f>IFERROR(__xludf.DUMMYFUNCTION("""COMPUTED_VALUE"""),1786.0)</f>
        <v>1786</v>
      </c>
      <c r="E526" s="5">
        <f t="shared" si="1"/>
        <v>1367.428571</v>
      </c>
    </row>
    <row r="527">
      <c r="A527" s="4">
        <f>IFERROR(__xludf.DUMMYFUNCTION("""COMPUTED_VALUE"""),44419.0)</f>
        <v>44419</v>
      </c>
      <c r="B527" s="5">
        <f>IFERROR(__xludf.DUMMYFUNCTION("""COMPUTED_VALUE"""),0.0)</f>
        <v>0</v>
      </c>
      <c r="C527" s="7">
        <f>IFERROR(__xludf.DUMMYFUNCTION("""COMPUTED_VALUE"""),0.7142857142857143)</f>
        <v>0.7142857143</v>
      </c>
      <c r="D527" s="5">
        <f>IFERROR(__xludf.DUMMYFUNCTION("""COMPUTED_VALUE"""),2232.0)</f>
        <v>2232</v>
      </c>
      <c r="E527" s="5">
        <f t="shared" si="1"/>
        <v>1641.714286</v>
      </c>
    </row>
    <row r="528">
      <c r="A528" s="4">
        <f>IFERROR(__xludf.DUMMYFUNCTION("""COMPUTED_VALUE"""),44420.0)</f>
        <v>44420</v>
      </c>
      <c r="B528" s="5">
        <f>IFERROR(__xludf.DUMMYFUNCTION("""COMPUTED_VALUE"""),0.0)</f>
        <v>0</v>
      </c>
      <c r="C528" s="7">
        <f>IFERROR(__xludf.DUMMYFUNCTION("""COMPUTED_VALUE"""),0.7142857142857143)</f>
        <v>0.7142857143</v>
      </c>
      <c r="D528" s="5">
        <f>IFERROR(__xludf.DUMMYFUNCTION("""COMPUTED_VALUE"""),2536.0)</f>
        <v>2536</v>
      </c>
      <c r="E528" s="5">
        <f t="shared" si="1"/>
        <v>1835.142857</v>
      </c>
    </row>
    <row r="529">
      <c r="A529" s="4">
        <f>IFERROR(__xludf.DUMMYFUNCTION("""COMPUTED_VALUE"""),44421.0)</f>
        <v>44421</v>
      </c>
      <c r="B529" s="5">
        <f>IFERROR(__xludf.DUMMYFUNCTION("""COMPUTED_VALUE"""),1.0)</f>
        <v>1</v>
      </c>
      <c r="C529" s="7">
        <f>IFERROR(__xludf.DUMMYFUNCTION("""COMPUTED_VALUE"""),0.7142857142857143)</f>
        <v>0.7142857143</v>
      </c>
      <c r="D529" s="5">
        <f>IFERROR(__xludf.DUMMYFUNCTION("""COMPUTED_VALUE"""),2151.0)</f>
        <v>2151</v>
      </c>
      <c r="E529" s="5">
        <f t="shared" si="1"/>
        <v>1891.857143</v>
      </c>
    </row>
    <row r="530">
      <c r="A530" s="4">
        <f>IFERROR(__xludf.DUMMYFUNCTION("""COMPUTED_VALUE"""),44422.0)</f>
        <v>44422</v>
      </c>
      <c r="B530" s="5"/>
      <c r="C530" s="5"/>
      <c r="D530" s="5"/>
      <c r="E530" s="5">
        <f t="shared" si="1"/>
        <v>1891.857143</v>
      </c>
    </row>
    <row r="531">
      <c r="A531" s="4">
        <f>IFERROR(__xludf.DUMMYFUNCTION("""COMPUTED_VALUE"""),44423.0)</f>
        <v>44423</v>
      </c>
      <c r="B531" s="5"/>
      <c r="C531" s="5"/>
      <c r="D531" s="5"/>
      <c r="E531" s="5">
        <f t="shared" si="1"/>
        <v>1891.857143</v>
      </c>
    </row>
    <row r="532">
      <c r="A532" s="4">
        <f>IFERROR(__xludf.DUMMYFUNCTION("""COMPUTED_VALUE"""),44424.0)</f>
        <v>44424</v>
      </c>
      <c r="B532" s="5">
        <f>IFERROR(__xludf.DUMMYFUNCTION("""COMPUTED_VALUE"""),3.0)</f>
        <v>3</v>
      </c>
      <c r="C532" s="7">
        <f>IFERROR(__xludf.DUMMYFUNCTION("""COMPUTED_VALUE"""),0.5714285714285714)</f>
        <v>0.5714285714</v>
      </c>
      <c r="D532" s="5">
        <f>IFERROR(__xludf.DUMMYFUNCTION("""COMPUTED_VALUE"""),2356.0)</f>
        <v>2356</v>
      </c>
      <c r="E532" s="5">
        <f t="shared" si="1"/>
        <v>1580.142857</v>
      </c>
    </row>
    <row r="533">
      <c r="A533" s="4">
        <f>IFERROR(__xludf.DUMMYFUNCTION("""COMPUTED_VALUE"""),44425.0)</f>
        <v>44425</v>
      </c>
      <c r="B533" s="5">
        <f>IFERROR(__xludf.DUMMYFUNCTION("""COMPUTED_VALUE"""),1.0)</f>
        <v>1</v>
      </c>
      <c r="C533" s="7">
        <f>IFERROR(__xludf.DUMMYFUNCTION("""COMPUTED_VALUE"""),0.7142857142857143)</f>
        <v>0.7142857143</v>
      </c>
      <c r="D533" s="5">
        <f>IFERROR(__xludf.DUMMYFUNCTION("""COMPUTED_VALUE"""),211.0)</f>
        <v>211</v>
      </c>
      <c r="E533" s="5">
        <f t="shared" si="1"/>
        <v>1355.142857</v>
      </c>
    </row>
    <row r="534">
      <c r="A534" s="4">
        <f>IFERROR(__xludf.DUMMYFUNCTION("""COMPUTED_VALUE"""),44426.0)</f>
        <v>44426</v>
      </c>
      <c r="B534" s="5">
        <f>IFERROR(__xludf.DUMMYFUNCTION("""COMPUTED_VALUE"""),3.0)</f>
        <v>3</v>
      </c>
      <c r="C534" s="7">
        <f>IFERROR(__xludf.DUMMYFUNCTION("""COMPUTED_VALUE"""),1.1428571428571428)</f>
        <v>1.142857143</v>
      </c>
      <c r="D534" s="5">
        <f>IFERROR(__xludf.DUMMYFUNCTION("""COMPUTED_VALUE"""),372.0)</f>
        <v>372</v>
      </c>
      <c r="E534" s="5">
        <f t="shared" si="1"/>
        <v>1089.428571</v>
      </c>
    </row>
    <row r="535">
      <c r="A535" s="4">
        <f>IFERROR(__xludf.DUMMYFUNCTION("""COMPUTED_VALUE"""),44427.0)</f>
        <v>44427</v>
      </c>
      <c r="B535" s="5">
        <f>IFERROR(__xludf.DUMMYFUNCTION("""COMPUTED_VALUE"""),1.0)</f>
        <v>1</v>
      </c>
      <c r="C535" s="7">
        <f>IFERROR(__xludf.DUMMYFUNCTION("""COMPUTED_VALUE"""),1.2857142857142858)</f>
        <v>1.285714286</v>
      </c>
      <c r="D535" s="5">
        <f>IFERROR(__xludf.DUMMYFUNCTION("""COMPUTED_VALUE"""),886.0)</f>
        <v>886</v>
      </c>
      <c r="E535" s="5">
        <f t="shared" si="1"/>
        <v>853.7142857</v>
      </c>
    </row>
    <row r="536">
      <c r="A536" s="4">
        <f>IFERROR(__xludf.DUMMYFUNCTION("""COMPUTED_VALUE"""),44428.0)</f>
        <v>44428</v>
      </c>
      <c r="B536" s="5"/>
      <c r="C536" s="5"/>
      <c r="D536" s="5"/>
      <c r="E536" s="5">
        <f t="shared" si="1"/>
        <v>546.4285714</v>
      </c>
    </row>
    <row r="537">
      <c r="A537" s="4">
        <f>IFERROR(__xludf.DUMMYFUNCTION("""COMPUTED_VALUE"""),44429.0)</f>
        <v>44429</v>
      </c>
      <c r="B537" s="5"/>
      <c r="C537" s="5"/>
      <c r="D537" s="5"/>
      <c r="E537" s="5">
        <f t="shared" si="1"/>
        <v>546.4285714</v>
      </c>
    </row>
    <row r="538">
      <c r="A538" s="4">
        <f>IFERROR(__xludf.DUMMYFUNCTION("""COMPUTED_VALUE"""),44430.0)</f>
        <v>44430</v>
      </c>
      <c r="B538" s="5"/>
      <c r="C538" s="5"/>
      <c r="D538" s="5"/>
      <c r="E538" s="5">
        <f t="shared" si="1"/>
        <v>546.4285714</v>
      </c>
    </row>
    <row r="539">
      <c r="A539" s="4">
        <f>IFERROR(__xludf.DUMMYFUNCTION("""COMPUTED_VALUE"""),44431.0)</f>
        <v>44431</v>
      </c>
      <c r="B539" s="5">
        <f>IFERROR(__xludf.DUMMYFUNCTION("""COMPUTED_VALUE"""),6.0)</f>
        <v>6</v>
      </c>
      <c r="C539" s="7">
        <f>IFERROR(__xludf.DUMMYFUNCTION("""COMPUTED_VALUE"""),1.5714285714285714)</f>
        <v>1.571428571</v>
      </c>
      <c r="D539" s="5">
        <f>IFERROR(__xludf.DUMMYFUNCTION("""COMPUTED_VALUE"""),1753.0)</f>
        <v>1753</v>
      </c>
      <c r="E539" s="5">
        <f t="shared" si="1"/>
        <v>460.2857143</v>
      </c>
    </row>
    <row r="540">
      <c r="A540" s="4">
        <f>IFERROR(__xludf.DUMMYFUNCTION("""COMPUTED_VALUE"""),44432.0)</f>
        <v>44432</v>
      </c>
      <c r="B540" s="5">
        <f>IFERROR(__xludf.DUMMYFUNCTION("""COMPUTED_VALUE"""),2.0)</f>
        <v>2</v>
      </c>
      <c r="C540" s="7">
        <f>IFERROR(__xludf.DUMMYFUNCTION("""COMPUTED_VALUE"""),1.7142857142857142)</f>
        <v>1.714285714</v>
      </c>
      <c r="D540" s="5">
        <f>IFERROR(__xludf.DUMMYFUNCTION("""COMPUTED_VALUE"""),711.0)</f>
        <v>711</v>
      </c>
      <c r="E540" s="5">
        <f t="shared" si="1"/>
        <v>531.7142857</v>
      </c>
    </row>
    <row r="541">
      <c r="A541" s="4">
        <f>IFERROR(__xludf.DUMMYFUNCTION("""COMPUTED_VALUE"""),44433.0)</f>
        <v>44433</v>
      </c>
      <c r="B541" s="5">
        <f>IFERROR(__xludf.DUMMYFUNCTION("""COMPUTED_VALUE"""),1.0)</f>
        <v>1</v>
      </c>
      <c r="C541" s="7">
        <f>IFERROR(__xludf.DUMMYFUNCTION("""COMPUTED_VALUE"""),1.4285714285714286)</f>
        <v>1.428571429</v>
      </c>
      <c r="D541" s="5">
        <f>IFERROR(__xludf.DUMMYFUNCTION("""COMPUTED_VALUE"""),1328.0)</f>
        <v>1328</v>
      </c>
      <c r="E541" s="5">
        <f t="shared" si="1"/>
        <v>668.2857143</v>
      </c>
    </row>
    <row r="542">
      <c r="A542" s="4">
        <f>IFERROR(__xludf.DUMMYFUNCTION("""COMPUTED_VALUE"""),44434.0)</f>
        <v>44434</v>
      </c>
      <c r="B542" s="5">
        <f>IFERROR(__xludf.DUMMYFUNCTION("""COMPUTED_VALUE"""),1.0)</f>
        <v>1</v>
      </c>
      <c r="C542" s="7">
        <f>IFERROR(__xludf.DUMMYFUNCTION("""COMPUTED_VALUE"""),1.4285714285714286)</f>
        <v>1.428571429</v>
      </c>
      <c r="D542" s="5">
        <f>IFERROR(__xludf.DUMMYFUNCTION("""COMPUTED_VALUE"""),1031.0)</f>
        <v>1031</v>
      </c>
      <c r="E542" s="5">
        <f t="shared" si="1"/>
        <v>689</v>
      </c>
    </row>
    <row r="543">
      <c r="A543" s="4">
        <f>IFERROR(__xludf.DUMMYFUNCTION("""COMPUTED_VALUE"""),44435.0)</f>
        <v>44435</v>
      </c>
      <c r="B543" s="5">
        <f>IFERROR(__xludf.DUMMYFUNCTION("""COMPUTED_VALUE"""),1.0)</f>
        <v>1</v>
      </c>
      <c r="C543" s="7">
        <f>IFERROR(__xludf.DUMMYFUNCTION("""COMPUTED_VALUE"""),1.5714285714285714)</f>
        <v>1.571428571</v>
      </c>
      <c r="D543" s="5">
        <f>IFERROR(__xludf.DUMMYFUNCTION("""COMPUTED_VALUE"""),686.0)</f>
        <v>686</v>
      </c>
      <c r="E543" s="5">
        <f t="shared" si="1"/>
        <v>787</v>
      </c>
    </row>
    <row r="544">
      <c r="A544" s="4">
        <f>IFERROR(__xludf.DUMMYFUNCTION("""COMPUTED_VALUE"""),44436.0)</f>
        <v>44436</v>
      </c>
      <c r="B544" s="5"/>
      <c r="C544" s="5"/>
      <c r="D544" s="5"/>
      <c r="E544" s="5">
        <f t="shared" si="1"/>
        <v>787</v>
      </c>
    </row>
    <row r="545">
      <c r="A545" s="4">
        <f>IFERROR(__xludf.DUMMYFUNCTION("""COMPUTED_VALUE"""),44437.0)</f>
        <v>44437</v>
      </c>
      <c r="B545" s="5"/>
      <c r="C545" s="5"/>
      <c r="D545" s="5"/>
      <c r="E545" s="5">
        <f t="shared" si="1"/>
        <v>787</v>
      </c>
    </row>
    <row r="546">
      <c r="A546" s="4">
        <f>IFERROR(__xludf.DUMMYFUNCTION("""COMPUTED_VALUE"""),44438.0)</f>
        <v>44438</v>
      </c>
      <c r="B546" s="5">
        <f>IFERROR(__xludf.DUMMYFUNCTION("""COMPUTED_VALUE"""),0.0)</f>
        <v>0</v>
      </c>
      <c r="C546" s="7">
        <f>IFERROR(__xludf.DUMMYFUNCTION("""COMPUTED_VALUE"""),0.7142857142857143)</f>
        <v>0.7142857143</v>
      </c>
      <c r="D546" s="5">
        <f>IFERROR(__xludf.DUMMYFUNCTION("""COMPUTED_VALUE"""),1948.0)</f>
        <v>1948</v>
      </c>
      <c r="E546" s="5">
        <f t="shared" si="1"/>
        <v>814.8571429</v>
      </c>
    </row>
    <row r="547">
      <c r="A547" s="4">
        <f>IFERROR(__xludf.DUMMYFUNCTION("""COMPUTED_VALUE"""),44439.0)</f>
        <v>44439</v>
      </c>
      <c r="B547" s="5">
        <f>IFERROR(__xludf.DUMMYFUNCTION("""COMPUTED_VALUE"""),1.0)</f>
        <v>1</v>
      </c>
      <c r="C547" s="7">
        <f>IFERROR(__xludf.DUMMYFUNCTION("""COMPUTED_VALUE"""),0.5714285714285714)</f>
        <v>0.5714285714</v>
      </c>
      <c r="D547" s="5">
        <f>IFERROR(__xludf.DUMMYFUNCTION("""COMPUTED_VALUE"""),211.0)</f>
        <v>211</v>
      </c>
      <c r="E547" s="5">
        <f t="shared" si="1"/>
        <v>743.4285714</v>
      </c>
    </row>
    <row r="548">
      <c r="A548" s="4">
        <f>IFERROR(__xludf.DUMMYFUNCTION("""COMPUTED_VALUE"""),44440.0)</f>
        <v>44440</v>
      </c>
      <c r="B548" s="5">
        <f>IFERROR(__xludf.DUMMYFUNCTION("""COMPUTED_VALUE"""),1.0)</f>
        <v>1</v>
      </c>
      <c r="C548" s="7">
        <f>IFERROR(__xludf.DUMMYFUNCTION("""COMPUTED_VALUE"""),0.5714285714285714)</f>
        <v>0.5714285714</v>
      </c>
      <c r="D548" s="5">
        <f>IFERROR(__xludf.DUMMYFUNCTION("""COMPUTED_VALUE"""),201.0)</f>
        <v>201</v>
      </c>
      <c r="E548" s="5">
        <f t="shared" si="1"/>
        <v>582.4285714</v>
      </c>
    </row>
    <row r="549">
      <c r="A549" s="4">
        <f>IFERROR(__xludf.DUMMYFUNCTION("""COMPUTED_VALUE"""),44441.0)</f>
        <v>44441</v>
      </c>
      <c r="B549" s="5">
        <f>IFERROR(__xludf.DUMMYFUNCTION("""COMPUTED_VALUE"""),1.0)</f>
        <v>1</v>
      </c>
      <c r="C549" s="7">
        <f>IFERROR(__xludf.DUMMYFUNCTION("""COMPUTED_VALUE"""),0.5714285714285714)</f>
        <v>0.5714285714</v>
      </c>
      <c r="D549" s="5">
        <f>IFERROR(__xludf.DUMMYFUNCTION("""COMPUTED_VALUE"""),263.0)</f>
        <v>263</v>
      </c>
      <c r="E549" s="5">
        <f t="shared" si="1"/>
        <v>472.7142857</v>
      </c>
    </row>
    <row r="550">
      <c r="A550" s="4">
        <f>IFERROR(__xludf.DUMMYFUNCTION("""COMPUTED_VALUE"""),44442.0)</f>
        <v>44442</v>
      </c>
      <c r="B550" s="5">
        <f>IFERROR(__xludf.DUMMYFUNCTION("""COMPUTED_VALUE"""),1.0)</f>
        <v>1</v>
      </c>
      <c r="C550" s="7">
        <f>IFERROR(__xludf.DUMMYFUNCTION("""COMPUTED_VALUE"""),0.5714285714285714)</f>
        <v>0.5714285714</v>
      </c>
      <c r="D550" s="5">
        <f>IFERROR(__xludf.DUMMYFUNCTION("""COMPUTED_VALUE"""),79.0)</f>
        <v>79</v>
      </c>
      <c r="E550" s="5">
        <f t="shared" si="1"/>
        <v>386</v>
      </c>
    </row>
    <row r="551">
      <c r="A551" s="4">
        <f>IFERROR(__xludf.DUMMYFUNCTION("""COMPUTED_VALUE"""),44443.0)</f>
        <v>44443</v>
      </c>
      <c r="B551" s="5"/>
      <c r="C551" s="5"/>
      <c r="D551" s="5"/>
      <c r="E551" s="5">
        <f t="shared" si="1"/>
        <v>386</v>
      </c>
    </row>
    <row r="552">
      <c r="A552" s="4">
        <f>IFERROR(__xludf.DUMMYFUNCTION("""COMPUTED_VALUE"""),44444.0)</f>
        <v>44444</v>
      </c>
      <c r="B552" s="5"/>
      <c r="C552" s="5"/>
      <c r="D552" s="5"/>
      <c r="E552" s="5">
        <f t="shared" si="1"/>
        <v>386</v>
      </c>
    </row>
    <row r="553">
      <c r="A553" s="4">
        <f>IFERROR(__xludf.DUMMYFUNCTION("""COMPUTED_VALUE"""),44445.0)</f>
        <v>44445</v>
      </c>
      <c r="B553" s="5">
        <f>IFERROR(__xludf.DUMMYFUNCTION("""COMPUTED_VALUE"""),9.0)</f>
        <v>9</v>
      </c>
      <c r="C553" s="7">
        <f>IFERROR(__xludf.DUMMYFUNCTION("""COMPUTED_VALUE"""),1.8571428571428572)</f>
        <v>1.857142857</v>
      </c>
      <c r="D553" s="5">
        <f>IFERROR(__xludf.DUMMYFUNCTION("""COMPUTED_VALUE"""),248.0)</f>
        <v>248</v>
      </c>
      <c r="E553" s="5">
        <f t="shared" si="1"/>
        <v>143.1428571</v>
      </c>
    </row>
    <row r="554">
      <c r="A554" s="4">
        <f>IFERROR(__xludf.DUMMYFUNCTION("""COMPUTED_VALUE"""),44446.0)</f>
        <v>44446</v>
      </c>
      <c r="B554" s="5">
        <f>IFERROR(__xludf.DUMMYFUNCTION("""COMPUTED_VALUE"""),4.0)</f>
        <v>4</v>
      </c>
      <c r="C554" s="7">
        <f>IFERROR(__xludf.DUMMYFUNCTION("""COMPUTED_VALUE"""),2.2857142857142856)</f>
        <v>2.285714286</v>
      </c>
      <c r="D554" s="5">
        <f>IFERROR(__xludf.DUMMYFUNCTION("""COMPUTED_VALUE"""),22.0)</f>
        <v>22</v>
      </c>
      <c r="E554" s="5">
        <f t="shared" si="1"/>
        <v>116.1428571</v>
      </c>
    </row>
    <row r="555">
      <c r="A555" s="4">
        <f>IFERROR(__xludf.DUMMYFUNCTION("""COMPUTED_VALUE"""),44447.0)</f>
        <v>44447</v>
      </c>
      <c r="B555" s="5">
        <f>IFERROR(__xludf.DUMMYFUNCTION("""COMPUTED_VALUE"""),3.0)</f>
        <v>3</v>
      </c>
      <c r="C555" s="7">
        <f>IFERROR(__xludf.DUMMYFUNCTION("""COMPUTED_VALUE"""),2.5714285714285716)</f>
        <v>2.571428571</v>
      </c>
      <c r="D555" s="5">
        <f>IFERROR(__xludf.DUMMYFUNCTION("""COMPUTED_VALUE"""),143.0)</f>
        <v>143</v>
      </c>
      <c r="E555" s="5">
        <f t="shared" si="1"/>
        <v>107.8571429</v>
      </c>
    </row>
    <row r="556">
      <c r="A556" s="4">
        <f>IFERROR(__xludf.DUMMYFUNCTION("""COMPUTED_VALUE"""),44448.0)</f>
        <v>44448</v>
      </c>
      <c r="B556" s="5">
        <f>IFERROR(__xludf.DUMMYFUNCTION("""COMPUTED_VALUE"""),3.0)</f>
        <v>3</v>
      </c>
      <c r="C556" s="7">
        <f>IFERROR(__xludf.DUMMYFUNCTION("""COMPUTED_VALUE"""),2.857142857142857)</f>
        <v>2.857142857</v>
      </c>
      <c r="D556" s="5">
        <f>IFERROR(__xludf.DUMMYFUNCTION("""COMPUTED_VALUE"""),130.0)</f>
        <v>130</v>
      </c>
      <c r="E556" s="5">
        <f t="shared" si="1"/>
        <v>88.85714286</v>
      </c>
    </row>
    <row r="557">
      <c r="A557" s="4">
        <f>IFERROR(__xludf.DUMMYFUNCTION("""COMPUTED_VALUE"""),44449.0)</f>
        <v>44449</v>
      </c>
      <c r="B557" s="5">
        <f>IFERROR(__xludf.DUMMYFUNCTION("""COMPUTED_VALUE"""),6.0)</f>
        <v>6</v>
      </c>
      <c r="C557" s="7">
        <f>IFERROR(__xludf.DUMMYFUNCTION("""COMPUTED_VALUE"""),3.5714285714285716)</f>
        <v>3.571428571</v>
      </c>
      <c r="D557" s="5">
        <f>IFERROR(__xludf.DUMMYFUNCTION("""COMPUTED_VALUE"""),109.0)</f>
        <v>109</v>
      </c>
      <c r="E557" s="5">
        <f t="shared" si="1"/>
        <v>93.14285714</v>
      </c>
    </row>
    <row r="558">
      <c r="A558" s="4">
        <f>IFERROR(__xludf.DUMMYFUNCTION("""COMPUTED_VALUE"""),44450.0)</f>
        <v>44450</v>
      </c>
      <c r="B558" s="5"/>
      <c r="C558" s="5"/>
      <c r="D558" s="5"/>
      <c r="E558" s="5">
        <f t="shared" si="1"/>
        <v>93.14285714</v>
      </c>
    </row>
    <row r="559">
      <c r="A559" s="4">
        <f>IFERROR(__xludf.DUMMYFUNCTION("""COMPUTED_VALUE"""),44451.0)</f>
        <v>44451</v>
      </c>
      <c r="B559" s="5"/>
      <c r="C559" s="5"/>
      <c r="D559" s="5"/>
      <c r="E559" s="5">
        <f t="shared" si="1"/>
        <v>93.14285714</v>
      </c>
    </row>
    <row r="560">
      <c r="A560" s="4">
        <f>IFERROR(__xludf.DUMMYFUNCTION("""COMPUTED_VALUE"""),44452.0)</f>
        <v>44452</v>
      </c>
      <c r="B560" s="5">
        <f>IFERROR(__xludf.DUMMYFUNCTION("""COMPUTED_VALUE"""),12.0)</f>
        <v>12</v>
      </c>
      <c r="C560" s="7">
        <f>IFERROR(__xludf.DUMMYFUNCTION("""COMPUTED_VALUE"""),4.0)</f>
        <v>4</v>
      </c>
      <c r="D560" s="5">
        <f>IFERROR(__xludf.DUMMYFUNCTION("""COMPUTED_VALUE"""),365.0)</f>
        <v>365</v>
      </c>
      <c r="E560" s="5">
        <f t="shared" si="1"/>
        <v>109.8571429</v>
      </c>
    </row>
    <row r="561">
      <c r="A561" s="4">
        <f>IFERROR(__xludf.DUMMYFUNCTION("""COMPUTED_VALUE"""),44453.0)</f>
        <v>44453</v>
      </c>
      <c r="B561" s="5">
        <f>IFERROR(__xludf.DUMMYFUNCTION("""COMPUTED_VALUE"""),4.0)</f>
        <v>4</v>
      </c>
      <c r="C561" s="7">
        <f>IFERROR(__xludf.DUMMYFUNCTION("""COMPUTED_VALUE"""),4.0)</f>
        <v>4</v>
      </c>
      <c r="D561" s="5">
        <f>IFERROR(__xludf.DUMMYFUNCTION("""COMPUTED_VALUE"""),109.0)</f>
        <v>109</v>
      </c>
      <c r="E561" s="5">
        <f t="shared" si="1"/>
        <v>122.2857143</v>
      </c>
    </row>
    <row r="562">
      <c r="A562" s="4">
        <f>IFERROR(__xludf.DUMMYFUNCTION("""COMPUTED_VALUE"""),44454.0)</f>
        <v>44454</v>
      </c>
      <c r="B562" s="5">
        <f>IFERROR(__xludf.DUMMYFUNCTION("""COMPUTED_VALUE"""),12.0)</f>
        <v>12</v>
      </c>
      <c r="C562" s="7">
        <f>IFERROR(__xludf.DUMMYFUNCTION("""COMPUTED_VALUE"""),5.285714285714286)</f>
        <v>5.285714286</v>
      </c>
      <c r="D562" s="5">
        <f>IFERROR(__xludf.DUMMYFUNCTION("""COMPUTED_VALUE"""),136.0)</f>
        <v>136</v>
      </c>
      <c r="E562" s="5">
        <f t="shared" si="1"/>
        <v>121.2857143</v>
      </c>
    </row>
    <row r="563">
      <c r="A563" s="4">
        <f>IFERROR(__xludf.DUMMYFUNCTION("""COMPUTED_VALUE"""),44455.0)</f>
        <v>44455</v>
      </c>
      <c r="B563" s="5">
        <f>IFERROR(__xludf.DUMMYFUNCTION("""COMPUTED_VALUE"""),4.0)</f>
        <v>4</v>
      </c>
      <c r="C563" s="7">
        <f>IFERROR(__xludf.DUMMYFUNCTION("""COMPUTED_VALUE"""),5.428571428571429)</f>
        <v>5.428571429</v>
      </c>
      <c r="D563" s="5">
        <f>IFERROR(__xludf.DUMMYFUNCTION("""COMPUTED_VALUE"""),183.0)</f>
        <v>183</v>
      </c>
      <c r="E563" s="5">
        <f t="shared" si="1"/>
        <v>128.8571429</v>
      </c>
    </row>
    <row r="564">
      <c r="A564" s="4">
        <f>IFERROR(__xludf.DUMMYFUNCTION("""COMPUTED_VALUE"""),44456.0)</f>
        <v>44456</v>
      </c>
      <c r="B564" s="5">
        <f>IFERROR(__xludf.DUMMYFUNCTION("""COMPUTED_VALUE"""),5.0)</f>
        <v>5</v>
      </c>
      <c r="C564" s="7">
        <f>IFERROR(__xludf.DUMMYFUNCTION("""COMPUTED_VALUE"""),5.285714285714286)</f>
        <v>5.285714286</v>
      </c>
      <c r="D564" s="5">
        <f>IFERROR(__xludf.DUMMYFUNCTION("""COMPUTED_VALUE"""),344.0)</f>
        <v>344</v>
      </c>
      <c r="E564" s="5">
        <f t="shared" si="1"/>
        <v>162.4285714</v>
      </c>
    </row>
    <row r="565">
      <c r="A565" s="4">
        <f>IFERROR(__xludf.DUMMYFUNCTION("""COMPUTED_VALUE"""),44457.0)</f>
        <v>44457</v>
      </c>
      <c r="B565" s="5"/>
      <c r="C565" s="5"/>
      <c r="D565" s="5"/>
      <c r="E565" s="5">
        <f t="shared" si="1"/>
        <v>162.4285714</v>
      </c>
    </row>
    <row r="566">
      <c r="A566" s="4">
        <f>IFERROR(__xludf.DUMMYFUNCTION("""COMPUTED_VALUE"""),44458.0)</f>
        <v>44458</v>
      </c>
      <c r="B566" s="5"/>
      <c r="C566" s="5"/>
      <c r="D566" s="5"/>
      <c r="E566" s="5">
        <f t="shared" si="1"/>
        <v>162.4285714</v>
      </c>
    </row>
    <row r="567">
      <c r="A567" s="4">
        <f>IFERROR(__xludf.DUMMYFUNCTION("""COMPUTED_VALUE"""),44459.0)</f>
        <v>44459</v>
      </c>
      <c r="B567" s="5">
        <f>IFERROR(__xludf.DUMMYFUNCTION("""COMPUTED_VALUE"""),13.0)</f>
        <v>13</v>
      </c>
      <c r="C567" s="7">
        <f>IFERROR(__xludf.DUMMYFUNCTION("""COMPUTED_VALUE"""),5.428571428571429)</f>
        <v>5.428571429</v>
      </c>
      <c r="D567" s="5">
        <f>IFERROR(__xludf.DUMMYFUNCTION("""COMPUTED_VALUE"""),688.0)</f>
        <v>688</v>
      </c>
      <c r="E567" s="5">
        <f t="shared" si="1"/>
        <v>208.5714286</v>
      </c>
    </row>
    <row r="568">
      <c r="A568" s="4">
        <f>IFERROR(__xludf.DUMMYFUNCTION("""COMPUTED_VALUE"""),44460.0)</f>
        <v>44460</v>
      </c>
      <c r="B568" s="5">
        <f>IFERROR(__xludf.DUMMYFUNCTION("""COMPUTED_VALUE"""),5.0)</f>
        <v>5</v>
      </c>
      <c r="C568" s="7">
        <f>IFERROR(__xludf.DUMMYFUNCTION("""COMPUTED_VALUE"""),5.571428571428571)</f>
        <v>5.571428571</v>
      </c>
      <c r="D568" s="5">
        <f>IFERROR(__xludf.DUMMYFUNCTION("""COMPUTED_VALUE"""),275.0)</f>
        <v>275</v>
      </c>
      <c r="E568" s="5">
        <f t="shared" si="1"/>
        <v>232.2857143</v>
      </c>
    </row>
    <row r="569">
      <c r="A569" s="4">
        <f>IFERROR(__xludf.DUMMYFUNCTION("""COMPUTED_VALUE"""),44461.0)</f>
        <v>44461</v>
      </c>
      <c r="B569" s="5">
        <f>IFERROR(__xludf.DUMMYFUNCTION("""COMPUTED_VALUE"""),2.0)</f>
        <v>2</v>
      </c>
      <c r="C569" s="7">
        <f>IFERROR(__xludf.DUMMYFUNCTION("""COMPUTED_VALUE"""),4.142857142857143)</f>
        <v>4.142857143</v>
      </c>
      <c r="D569" s="5">
        <f>IFERROR(__xludf.DUMMYFUNCTION("""COMPUTED_VALUE"""),398.0)</f>
        <v>398</v>
      </c>
      <c r="E569" s="5">
        <f t="shared" si="1"/>
        <v>269.7142857</v>
      </c>
    </row>
    <row r="570">
      <c r="A570" s="4">
        <f>IFERROR(__xludf.DUMMYFUNCTION("""COMPUTED_VALUE"""),44462.0)</f>
        <v>44462</v>
      </c>
      <c r="B570" s="5">
        <f>IFERROR(__xludf.DUMMYFUNCTION("""COMPUTED_VALUE"""),2.0)</f>
        <v>2</v>
      </c>
      <c r="C570" s="7">
        <f>IFERROR(__xludf.DUMMYFUNCTION("""COMPUTED_VALUE"""),3.857142857142857)</f>
        <v>3.857142857</v>
      </c>
      <c r="D570" s="5">
        <f>IFERROR(__xludf.DUMMYFUNCTION("""COMPUTED_VALUE"""),304.0)</f>
        <v>304</v>
      </c>
      <c r="E570" s="5">
        <f t="shared" si="1"/>
        <v>287</v>
      </c>
    </row>
    <row r="571">
      <c r="A571" s="4">
        <f>IFERROR(__xludf.DUMMYFUNCTION("""COMPUTED_VALUE"""),44463.0)</f>
        <v>44463</v>
      </c>
      <c r="B571" s="5">
        <f>IFERROR(__xludf.DUMMYFUNCTION("""COMPUTED_VALUE"""),6.0)</f>
        <v>6</v>
      </c>
      <c r="C571" s="7">
        <f>IFERROR(__xludf.DUMMYFUNCTION("""COMPUTED_VALUE"""),4.0)</f>
        <v>4</v>
      </c>
      <c r="D571" s="5">
        <f>IFERROR(__xludf.DUMMYFUNCTION("""COMPUTED_VALUE"""),352.0)</f>
        <v>352</v>
      </c>
      <c r="E571" s="5">
        <f t="shared" si="1"/>
        <v>288.1428571</v>
      </c>
    </row>
    <row r="572">
      <c r="A572" s="4">
        <f>IFERROR(__xludf.DUMMYFUNCTION("""COMPUTED_VALUE"""),44464.0)</f>
        <v>44464</v>
      </c>
      <c r="B572" s="5"/>
      <c r="C572" s="5"/>
      <c r="D572" s="5"/>
      <c r="E572" s="5">
        <f t="shared" si="1"/>
        <v>288.1428571</v>
      </c>
    </row>
    <row r="573">
      <c r="A573" s="4">
        <f>IFERROR(__xludf.DUMMYFUNCTION("""COMPUTED_VALUE"""),44465.0)</f>
        <v>44465</v>
      </c>
      <c r="B573" s="5"/>
      <c r="C573" s="5"/>
      <c r="D573" s="5"/>
      <c r="E573" s="5">
        <f t="shared" si="1"/>
        <v>288.1428571</v>
      </c>
    </row>
    <row r="574">
      <c r="A574" s="4">
        <f>IFERROR(__xludf.DUMMYFUNCTION("""COMPUTED_VALUE"""),44466.0)</f>
        <v>44466</v>
      </c>
      <c r="B574" s="5">
        <f>IFERROR(__xludf.DUMMYFUNCTION("""COMPUTED_VALUE"""),20.0)</f>
        <v>20</v>
      </c>
      <c r="C574" s="7">
        <f>IFERROR(__xludf.DUMMYFUNCTION("""COMPUTED_VALUE"""),5.0)</f>
        <v>5</v>
      </c>
      <c r="D574" s="5">
        <f>IFERROR(__xludf.DUMMYFUNCTION("""COMPUTED_VALUE"""),1373.0)</f>
        <v>1373</v>
      </c>
      <c r="E574" s="5">
        <f t="shared" si="1"/>
        <v>386</v>
      </c>
    </row>
    <row r="575">
      <c r="A575" s="4">
        <f>IFERROR(__xludf.DUMMYFUNCTION("""COMPUTED_VALUE"""),44467.0)</f>
        <v>44467</v>
      </c>
      <c r="B575" s="5">
        <f>IFERROR(__xludf.DUMMYFUNCTION("""COMPUTED_VALUE"""),8.0)</f>
        <v>8</v>
      </c>
      <c r="C575" s="7">
        <f>IFERROR(__xludf.DUMMYFUNCTION("""COMPUTED_VALUE"""),5.428571428571429)</f>
        <v>5.428571429</v>
      </c>
      <c r="D575" s="5">
        <f>IFERROR(__xludf.DUMMYFUNCTION("""COMPUTED_VALUE"""),648.0)</f>
        <v>648</v>
      </c>
      <c r="E575" s="5">
        <f t="shared" si="1"/>
        <v>439.2857143</v>
      </c>
    </row>
    <row r="576">
      <c r="A576" s="4">
        <f>IFERROR(__xludf.DUMMYFUNCTION("""COMPUTED_VALUE"""),44468.0)</f>
        <v>44468</v>
      </c>
      <c r="B576" s="5">
        <f>IFERROR(__xludf.DUMMYFUNCTION("""COMPUTED_VALUE"""),6.0)</f>
        <v>6</v>
      </c>
      <c r="C576" s="7">
        <f>IFERROR(__xludf.DUMMYFUNCTION("""COMPUTED_VALUE"""),6.0)</f>
        <v>6</v>
      </c>
      <c r="D576" s="5">
        <f>IFERROR(__xludf.DUMMYFUNCTION("""COMPUTED_VALUE"""),724.0)</f>
        <v>724</v>
      </c>
      <c r="E576" s="5">
        <f t="shared" si="1"/>
        <v>485.8571429</v>
      </c>
    </row>
    <row r="577">
      <c r="A577" s="4">
        <f>IFERROR(__xludf.DUMMYFUNCTION("""COMPUTED_VALUE"""),44469.0)</f>
        <v>44469</v>
      </c>
      <c r="B577" s="5">
        <f>IFERROR(__xludf.DUMMYFUNCTION("""COMPUTED_VALUE"""),5.0)</f>
        <v>5</v>
      </c>
      <c r="C577" s="7">
        <f>IFERROR(__xludf.DUMMYFUNCTION("""COMPUTED_VALUE"""),6.428571428571429)</f>
        <v>6.428571429</v>
      </c>
      <c r="D577" s="5">
        <f>IFERROR(__xludf.DUMMYFUNCTION("""COMPUTED_VALUE"""),551.0)</f>
        <v>551</v>
      </c>
      <c r="E577" s="5">
        <f t="shared" si="1"/>
        <v>521.1428571</v>
      </c>
    </row>
    <row r="578">
      <c r="A578" s="4">
        <f>IFERROR(__xludf.DUMMYFUNCTION("""COMPUTED_VALUE"""),44470.0)</f>
        <v>44470</v>
      </c>
      <c r="B578" s="5">
        <f>IFERROR(__xludf.DUMMYFUNCTION("""COMPUTED_VALUE"""),9.0)</f>
        <v>9</v>
      </c>
      <c r="C578" s="7">
        <f>IFERROR(__xludf.DUMMYFUNCTION("""COMPUTED_VALUE"""),6.857142857142857)</f>
        <v>6.857142857</v>
      </c>
      <c r="D578" s="5">
        <f>IFERROR(__xludf.DUMMYFUNCTION("""COMPUTED_VALUE"""),556.0)</f>
        <v>556</v>
      </c>
      <c r="E578" s="5">
        <f t="shared" si="1"/>
        <v>550.2857143</v>
      </c>
    </row>
    <row r="579">
      <c r="A579" s="4">
        <f>IFERROR(__xludf.DUMMYFUNCTION("""COMPUTED_VALUE"""),44471.0)</f>
        <v>44471</v>
      </c>
      <c r="B579" s="5"/>
      <c r="C579" s="5"/>
      <c r="D579" s="5"/>
      <c r="E579" s="5">
        <f t="shared" si="1"/>
        <v>550.2857143</v>
      </c>
    </row>
    <row r="580">
      <c r="A580" s="4">
        <f>IFERROR(__xludf.DUMMYFUNCTION("""COMPUTED_VALUE"""),44472.0)</f>
        <v>44472</v>
      </c>
      <c r="B580" s="5"/>
      <c r="C580" s="5"/>
      <c r="D580" s="5"/>
      <c r="E580" s="5">
        <f t="shared" si="1"/>
        <v>550.2857143</v>
      </c>
    </row>
    <row r="581">
      <c r="A581" s="4">
        <f>IFERROR(__xludf.DUMMYFUNCTION("""COMPUTED_VALUE"""),44473.0)</f>
        <v>44473</v>
      </c>
      <c r="B581" s="5">
        <f>IFERROR(__xludf.DUMMYFUNCTION("""COMPUTED_VALUE"""),31.0)</f>
        <v>31</v>
      </c>
      <c r="C581" s="7">
        <f>IFERROR(__xludf.DUMMYFUNCTION("""COMPUTED_VALUE"""),8.428571428571429)</f>
        <v>8.428571429</v>
      </c>
      <c r="D581" s="5">
        <f>IFERROR(__xludf.DUMMYFUNCTION("""COMPUTED_VALUE"""),1091.0)</f>
        <v>1091</v>
      </c>
      <c r="E581" s="5">
        <f t="shared" si="1"/>
        <v>510</v>
      </c>
    </row>
    <row r="582">
      <c r="A582" s="4">
        <f>IFERROR(__xludf.DUMMYFUNCTION("""COMPUTED_VALUE"""),44474.0)</f>
        <v>44474</v>
      </c>
      <c r="B582" s="5">
        <f>IFERROR(__xludf.DUMMYFUNCTION("""COMPUTED_VALUE"""),16.0)</f>
        <v>16</v>
      </c>
      <c r="C582" s="7">
        <f>IFERROR(__xludf.DUMMYFUNCTION("""COMPUTED_VALUE"""),9.571428571428571)</f>
        <v>9.571428571</v>
      </c>
      <c r="D582" s="5">
        <f>IFERROR(__xludf.DUMMYFUNCTION("""COMPUTED_VALUE"""),146.0)</f>
        <v>146</v>
      </c>
      <c r="E582" s="5">
        <f t="shared" si="1"/>
        <v>438.2857143</v>
      </c>
    </row>
    <row r="583">
      <c r="A583" s="4">
        <f>IFERROR(__xludf.DUMMYFUNCTION("""COMPUTED_VALUE"""),44475.0)</f>
        <v>44475</v>
      </c>
      <c r="B583" s="5">
        <f>IFERROR(__xludf.DUMMYFUNCTION("""COMPUTED_VALUE"""),7.0)</f>
        <v>7</v>
      </c>
      <c r="C583" s="7">
        <f>IFERROR(__xludf.DUMMYFUNCTION("""COMPUTED_VALUE"""),9.714285714285714)</f>
        <v>9.714285714</v>
      </c>
      <c r="D583" s="5">
        <f>IFERROR(__xludf.DUMMYFUNCTION("""COMPUTED_VALUE"""),347.0)</f>
        <v>347</v>
      </c>
      <c r="E583" s="5">
        <f t="shared" si="1"/>
        <v>384.4285714</v>
      </c>
    </row>
    <row r="584">
      <c r="A584" s="4">
        <f>IFERROR(__xludf.DUMMYFUNCTION("""COMPUTED_VALUE"""),44476.0)</f>
        <v>44476</v>
      </c>
      <c r="B584" s="5">
        <f>IFERROR(__xludf.DUMMYFUNCTION("""COMPUTED_VALUE"""),6.0)</f>
        <v>6</v>
      </c>
      <c r="C584" s="7">
        <f>IFERROR(__xludf.DUMMYFUNCTION("""COMPUTED_VALUE"""),9.857142857142858)</f>
        <v>9.857142857</v>
      </c>
      <c r="D584" s="5">
        <f>IFERROR(__xludf.DUMMYFUNCTION("""COMPUTED_VALUE"""),425.0)</f>
        <v>425</v>
      </c>
      <c r="E584" s="5">
        <f t="shared" si="1"/>
        <v>366.4285714</v>
      </c>
    </row>
    <row r="585">
      <c r="A585" s="4">
        <f>IFERROR(__xludf.DUMMYFUNCTION("""COMPUTED_VALUE"""),44477.0)</f>
        <v>44477</v>
      </c>
      <c r="B585" s="5">
        <f>IFERROR(__xludf.DUMMYFUNCTION("""COMPUTED_VALUE"""),16.0)</f>
        <v>16</v>
      </c>
      <c r="C585" s="7">
        <f>IFERROR(__xludf.DUMMYFUNCTION("""COMPUTED_VALUE"""),10.857142857142858)</f>
        <v>10.85714286</v>
      </c>
      <c r="D585" s="5">
        <f>IFERROR(__xludf.DUMMYFUNCTION("""COMPUTED_VALUE"""),359.0)</f>
        <v>359</v>
      </c>
      <c r="E585" s="5">
        <f t="shared" si="1"/>
        <v>338.2857143</v>
      </c>
    </row>
    <row r="586">
      <c r="A586" s="4">
        <f>IFERROR(__xludf.DUMMYFUNCTION("""COMPUTED_VALUE"""),44478.0)</f>
        <v>44478</v>
      </c>
      <c r="B586" s="5"/>
      <c r="C586" s="5"/>
      <c r="D586" s="5"/>
      <c r="E586" s="5">
        <f t="shared" si="1"/>
        <v>338.2857143</v>
      </c>
    </row>
    <row r="587">
      <c r="A587" s="4">
        <f>IFERROR(__xludf.DUMMYFUNCTION("""COMPUTED_VALUE"""),44479.0)</f>
        <v>44479</v>
      </c>
      <c r="B587" s="5"/>
      <c r="C587" s="5"/>
      <c r="D587" s="5"/>
      <c r="E587" s="5">
        <f t="shared" si="1"/>
        <v>338.2857143</v>
      </c>
    </row>
    <row r="588">
      <c r="A588" s="4">
        <f>IFERROR(__xludf.DUMMYFUNCTION("""COMPUTED_VALUE"""),44480.0)</f>
        <v>44480</v>
      </c>
      <c r="B588" s="5">
        <f>IFERROR(__xludf.DUMMYFUNCTION("""COMPUTED_VALUE"""),28.0)</f>
        <v>28</v>
      </c>
      <c r="C588" s="7">
        <f>IFERROR(__xludf.DUMMYFUNCTION("""COMPUTED_VALUE"""),10.428571428571429)</f>
        <v>10.42857143</v>
      </c>
      <c r="D588" s="5">
        <f>IFERROR(__xludf.DUMMYFUNCTION("""COMPUTED_VALUE"""),996.0)</f>
        <v>996</v>
      </c>
      <c r="E588" s="5">
        <f t="shared" si="1"/>
        <v>324.7142857</v>
      </c>
    </row>
    <row r="589">
      <c r="A589" s="4">
        <f>IFERROR(__xludf.DUMMYFUNCTION("""COMPUTED_VALUE"""),44481.0)</f>
        <v>44481</v>
      </c>
      <c r="B589" s="5">
        <f>IFERROR(__xludf.DUMMYFUNCTION("""COMPUTED_VALUE"""),17.0)</f>
        <v>17</v>
      </c>
      <c r="C589" s="7">
        <f>IFERROR(__xludf.DUMMYFUNCTION("""COMPUTED_VALUE"""),10.571428571428571)</f>
        <v>10.57142857</v>
      </c>
      <c r="D589" s="5">
        <f>IFERROR(__xludf.DUMMYFUNCTION("""COMPUTED_VALUE"""),312.0)</f>
        <v>312</v>
      </c>
      <c r="E589" s="5">
        <f t="shared" si="1"/>
        <v>348.4285714</v>
      </c>
    </row>
    <row r="590">
      <c r="A590" s="4">
        <f>IFERROR(__xludf.DUMMYFUNCTION("""COMPUTED_VALUE"""),44482.0)</f>
        <v>44482</v>
      </c>
      <c r="B590" s="5">
        <f>IFERROR(__xludf.DUMMYFUNCTION("""COMPUTED_VALUE"""),10.0)</f>
        <v>10</v>
      </c>
      <c r="C590" s="7">
        <f>IFERROR(__xludf.DUMMYFUNCTION("""COMPUTED_VALUE"""),11.0)</f>
        <v>11</v>
      </c>
      <c r="D590" s="5">
        <f>IFERROR(__xludf.DUMMYFUNCTION("""COMPUTED_VALUE"""),383.0)</f>
        <v>383</v>
      </c>
      <c r="E590" s="5">
        <f t="shared" si="1"/>
        <v>353.5714286</v>
      </c>
    </row>
    <row r="591">
      <c r="A591" s="4">
        <f>IFERROR(__xludf.DUMMYFUNCTION("""COMPUTED_VALUE"""),44483.0)</f>
        <v>44483</v>
      </c>
      <c r="B591" s="5">
        <f>IFERROR(__xludf.DUMMYFUNCTION("""COMPUTED_VALUE"""),11.0)</f>
        <v>11</v>
      </c>
      <c r="C591" s="7">
        <f>IFERROR(__xludf.DUMMYFUNCTION("""COMPUTED_VALUE"""),11.714285714285714)</f>
        <v>11.71428571</v>
      </c>
      <c r="D591" s="5">
        <f>IFERROR(__xludf.DUMMYFUNCTION("""COMPUTED_VALUE"""),422.0)</f>
        <v>422</v>
      </c>
      <c r="E591" s="5">
        <f t="shared" si="1"/>
        <v>353.1428571</v>
      </c>
    </row>
    <row r="592">
      <c r="A592" s="4">
        <f>IFERROR(__xludf.DUMMYFUNCTION("""COMPUTED_VALUE"""),44484.0)</f>
        <v>44484</v>
      </c>
      <c r="B592" s="5">
        <f>IFERROR(__xludf.DUMMYFUNCTION("""COMPUTED_VALUE"""),10.0)</f>
        <v>10</v>
      </c>
      <c r="C592" s="7">
        <f>IFERROR(__xludf.DUMMYFUNCTION("""COMPUTED_VALUE"""),10.857142857142858)</f>
        <v>10.85714286</v>
      </c>
      <c r="D592" s="5">
        <f>IFERROR(__xludf.DUMMYFUNCTION("""COMPUTED_VALUE"""),519.0)</f>
        <v>519</v>
      </c>
      <c r="E592" s="5">
        <f t="shared" si="1"/>
        <v>376</v>
      </c>
    </row>
    <row r="593">
      <c r="A593" s="4">
        <f>IFERROR(__xludf.DUMMYFUNCTION("""COMPUTED_VALUE"""),44485.0)</f>
        <v>44485</v>
      </c>
      <c r="B593" s="5"/>
      <c r="C593" s="5"/>
      <c r="D593" s="5"/>
      <c r="E593" s="5">
        <f t="shared" si="1"/>
        <v>376</v>
      </c>
    </row>
    <row r="594">
      <c r="A594" s="4">
        <f>IFERROR(__xludf.DUMMYFUNCTION("""COMPUTED_VALUE"""),44486.0)</f>
        <v>44486</v>
      </c>
      <c r="B594" s="5"/>
      <c r="C594" s="5"/>
      <c r="D594" s="5"/>
      <c r="E594" s="5">
        <f t="shared" si="1"/>
        <v>376</v>
      </c>
    </row>
    <row r="595">
      <c r="A595" s="4">
        <f>IFERROR(__xludf.DUMMYFUNCTION("""COMPUTED_VALUE"""),44487.0)</f>
        <v>44487</v>
      </c>
      <c r="B595" s="5">
        <f>IFERROR(__xludf.DUMMYFUNCTION("""COMPUTED_VALUE"""),51.0)</f>
        <v>51</v>
      </c>
      <c r="C595" s="7">
        <f>IFERROR(__xludf.DUMMYFUNCTION("""COMPUTED_VALUE"""),14.142857142857142)</f>
        <v>14.14285714</v>
      </c>
      <c r="D595" s="5">
        <f>IFERROR(__xludf.DUMMYFUNCTION("""COMPUTED_VALUE"""),1352.0)</f>
        <v>1352</v>
      </c>
      <c r="E595" s="5">
        <f t="shared" si="1"/>
        <v>426.8571429</v>
      </c>
    </row>
    <row r="596">
      <c r="A596" s="4">
        <f>IFERROR(__xludf.DUMMYFUNCTION("""COMPUTED_VALUE"""),44488.0)</f>
        <v>44488</v>
      </c>
      <c r="B596" s="5">
        <f>IFERROR(__xludf.DUMMYFUNCTION("""COMPUTED_VALUE"""),16.0)</f>
        <v>16</v>
      </c>
      <c r="C596" s="7">
        <f>IFERROR(__xludf.DUMMYFUNCTION("""COMPUTED_VALUE"""),14.0)</f>
        <v>14</v>
      </c>
      <c r="D596" s="5">
        <f>IFERROR(__xludf.DUMMYFUNCTION("""COMPUTED_VALUE"""),244.0)</f>
        <v>244</v>
      </c>
      <c r="E596" s="5">
        <f t="shared" si="1"/>
        <v>417.1428571</v>
      </c>
    </row>
    <row r="597">
      <c r="A597" s="4">
        <f>IFERROR(__xludf.DUMMYFUNCTION("""COMPUTED_VALUE"""),44489.0)</f>
        <v>44489</v>
      </c>
      <c r="B597" s="5">
        <f>IFERROR(__xludf.DUMMYFUNCTION("""COMPUTED_VALUE"""),30.0)</f>
        <v>30</v>
      </c>
      <c r="C597" s="7">
        <f>IFERROR(__xludf.DUMMYFUNCTION("""COMPUTED_VALUE"""),16.857142857142858)</f>
        <v>16.85714286</v>
      </c>
      <c r="D597" s="5">
        <f>IFERROR(__xludf.DUMMYFUNCTION("""COMPUTED_VALUE"""),515.0)</f>
        <v>515</v>
      </c>
      <c r="E597" s="5">
        <f t="shared" si="1"/>
        <v>436</v>
      </c>
    </row>
    <row r="598">
      <c r="A598" s="4">
        <f>IFERROR(__xludf.DUMMYFUNCTION("""COMPUTED_VALUE"""),44490.0)</f>
        <v>44490</v>
      </c>
      <c r="B598" s="5">
        <f>IFERROR(__xludf.DUMMYFUNCTION("""COMPUTED_VALUE"""),20.0)</f>
        <v>20</v>
      </c>
      <c r="C598" s="7">
        <f>IFERROR(__xludf.DUMMYFUNCTION("""COMPUTED_VALUE"""),18.142857142857142)</f>
        <v>18.14285714</v>
      </c>
      <c r="D598" s="5">
        <f>IFERROR(__xludf.DUMMYFUNCTION("""COMPUTED_VALUE"""),531.0)</f>
        <v>531</v>
      </c>
      <c r="E598" s="5">
        <f t="shared" si="1"/>
        <v>451.5714286</v>
      </c>
    </row>
    <row r="599">
      <c r="A599" s="4">
        <f>IFERROR(__xludf.DUMMYFUNCTION("""COMPUTED_VALUE"""),44491.0)</f>
        <v>44491</v>
      </c>
      <c r="B599" s="5">
        <f>IFERROR(__xludf.DUMMYFUNCTION("""COMPUTED_VALUE"""),24.0)</f>
        <v>24</v>
      </c>
      <c r="C599" s="7">
        <f>IFERROR(__xludf.DUMMYFUNCTION("""COMPUTED_VALUE"""),20.142857142857142)</f>
        <v>20.14285714</v>
      </c>
      <c r="D599" s="5">
        <f>IFERROR(__xludf.DUMMYFUNCTION("""COMPUTED_VALUE"""),554.0)</f>
        <v>554</v>
      </c>
      <c r="E599" s="5">
        <f t="shared" si="1"/>
        <v>456.5714286</v>
      </c>
    </row>
    <row r="600">
      <c r="A600" s="4">
        <f>IFERROR(__xludf.DUMMYFUNCTION("""COMPUTED_VALUE"""),44492.0)</f>
        <v>44492</v>
      </c>
      <c r="B600" s="5"/>
      <c r="C600" s="5"/>
      <c r="D600" s="5"/>
      <c r="E600" s="5">
        <f t="shared" si="1"/>
        <v>456.5714286</v>
      </c>
    </row>
    <row r="601">
      <c r="A601" s="4">
        <f>IFERROR(__xludf.DUMMYFUNCTION("""COMPUTED_VALUE"""),44493.0)</f>
        <v>44493</v>
      </c>
      <c r="B601" s="5"/>
      <c r="C601" s="5"/>
      <c r="D601" s="5"/>
      <c r="E601" s="5">
        <f t="shared" si="1"/>
        <v>456.5714286</v>
      </c>
    </row>
    <row r="602">
      <c r="A602" s="4">
        <f>IFERROR(__xludf.DUMMYFUNCTION("""COMPUTED_VALUE"""),44494.0)</f>
        <v>44494</v>
      </c>
      <c r="B602" s="5">
        <f>IFERROR(__xludf.DUMMYFUNCTION("""COMPUTED_VALUE"""),75.0)</f>
        <v>75</v>
      </c>
      <c r="C602" s="7">
        <f>IFERROR(__xludf.DUMMYFUNCTION("""COMPUTED_VALUE"""),23.571428571428573)</f>
        <v>23.57142857</v>
      </c>
      <c r="D602" s="5">
        <f>IFERROR(__xludf.DUMMYFUNCTION("""COMPUTED_VALUE"""),1720.0)</f>
        <v>1720</v>
      </c>
      <c r="E602" s="5">
        <f t="shared" si="1"/>
        <v>509.1428571</v>
      </c>
    </row>
    <row r="603">
      <c r="A603" s="4">
        <f>IFERROR(__xludf.DUMMYFUNCTION("""COMPUTED_VALUE"""),44495.0)</f>
        <v>44495</v>
      </c>
      <c r="B603" s="5">
        <f>IFERROR(__xludf.DUMMYFUNCTION("""COMPUTED_VALUE"""),44.0)</f>
        <v>44</v>
      </c>
      <c r="C603" s="7">
        <f>IFERROR(__xludf.DUMMYFUNCTION("""COMPUTED_VALUE"""),27.571428571428573)</f>
        <v>27.57142857</v>
      </c>
      <c r="D603" s="5">
        <f>IFERROR(__xludf.DUMMYFUNCTION("""COMPUTED_VALUE"""),266.0)</f>
        <v>266</v>
      </c>
      <c r="E603" s="5">
        <f t="shared" si="1"/>
        <v>512.2857143</v>
      </c>
    </row>
    <row r="604">
      <c r="A604" s="4">
        <f>IFERROR(__xludf.DUMMYFUNCTION("""COMPUTED_VALUE"""),44496.0)</f>
        <v>44496</v>
      </c>
      <c r="B604" s="5">
        <f>IFERROR(__xludf.DUMMYFUNCTION("""COMPUTED_VALUE"""),36.0)</f>
        <v>36</v>
      </c>
      <c r="C604" s="7">
        <f>IFERROR(__xludf.DUMMYFUNCTION("""COMPUTED_VALUE"""),28.428571428571427)</f>
        <v>28.42857143</v>
      </c>
      <c r="D604" s="5">
        <f>IFERROR(__xludf.DUMMYFUNCTION("""COMPUTED_VALUE"""),607.0)</f>
        <v>607</v>
      </c>
      <c r="E604" s="5">
        <f t="shared" si="1"/>
        <v>525.4285714</v>
      </c>
    </row>
    <row r="605">
      <c r="A605" s="4">
        <f>IFERROR(__xludf.DUMMYFUNCTION("""COMPUTED_VALUE"""),44497.0)</f>
        <v>44497</v>
      </c>
      <c r="B605" s="5">
        <f>IFERROR(__xludf.DUMMYFUNCTION("""COMPUTED_VALUE"""),45.0)</f>
        <v>45</v>
      </c>
      <c r="C605" s="7">
        <f>IFERROR(__xludf.DUMMYFUNCTION("""COMPUTED_VALUE"""),32.0)</f>
        <v>32</v>
      </c>
      <c r="D605" s="5">
        <f>IFERROR(__xludf.DUMMYFUNCTION("""COMPUTED_VALUE"""),707.0)</f>
        <v>707</v>
      </c>
      <c r="E605" s="5">
        <f t="shared" si="1"/>
        <v>550.5714286</v>
      </c>
    </row>
    <row r="606">
      <c r="A606" s="4">
        <f>IFERROR(__xludf.DUMMYFUNCTION("""COMPUTED_VALUE"""),44498.0)</f>
        <v>44498</v>
      </c>
      <c r="B606" s="5">
        <f>IFERROR(__xludf.DUMMYFUNCTION("""COMPUTED_VALUE"""),37.0)</f>
        <v>37</v>
      </c>
      <c r="C606" s="7">
        <f>IFERROR(__xludf.DUMMYFUNCTION("""COMPUTED_VALUE"""),33.857142857142854)</f>
        <v>33.85714286</v>
      </c>
      <c r="D606" s="5">
        <f>IFERROR(__xludf.DUMMYFUNCTION("""COMPUTED_VALUE"""),768.0)</f>
        <v>768</v>
      </c>
      <c r="E606" s="5">
        <f t="shared" si="1"/>
        <v>581.1428571</v>
      </c>
    </row>
    <row r="607">
      <c r="A607" s="4">
        <f>IFERROR(__xludf.DUMMYFUNCTION("""COMPUTED_VALUE"""),44499.0)</f>
        <v>44499</v>
      </c>
      <c r="B607" s="5"/>
      <c r="C607" s="5"/>
      <c r="D607" s="5"/>
      <c r="E607" s="5">
        <f t="shared" si="1"/>
        <v>581.1428571</v>
      </c>
    </row>
    <row r="608">
      <c r="A608" s="4">
        <f>IFERROR(__xludf.DUMMYFUNCTION("""COMPUTED_VALUE"""),44500.0)</f>
        <v>44500</v>
      </c>
      <c r="B608" s="5"/>
      <c r="C608" s="5"/>
      <c r="D608" s="5"/>
      <c r="E608" s="5">
        <f t="shared" si="1"/>
        <v>581.1428571</v>
      </c>
    </row>
    <row r="609">
      <c r="A609" s="4">
        <f>IFERROR(__xludf.DUMMYFUNCTION("""COMPUTED_VALUE"""),44501.0)</f>
        <v>44501</v>
      </c>
      <c r="B609" s="5">
        <f>IFERROR(__xludf.DUMMYFUNCTION("""COMPUTED_VALUE"""),152.0)</f>
        <v>152</v>
      </c>
      <c r="C609" s="7">
        <f>IFERROR(__xludf.DUMMYFUNCTION("""COMPUTED_VALUE"""),44.857142857142854)</f>
        <v>44.85714286</v>
      </c>
      <c r="D609" s="5">
        <f>IFERROR(__xludf.DUMMYFUNCTION("""COMPUTED_VALUE"""),2297.0)</f>
        <v>2297</v>
      </c>
      <c r="E609" s="5">
        <f t="shared" si="1"/>
        <v>663.5714286</v>
      </c>
    </row>
    <row r="610">
      <c r="A610" s="4">
        <f>IFERROR(__xludf.DUMMYFUNCTION("""COMPUTED_VALUE"""),44502.0)</f>
        <v>44502</v>
      </c>
      <c r="B610" s="5">
        <f>IFERROR(__xludf.DUMMYFUNCTION("""COMPUTED_VALUE"""),39.0)</f>
        <v>39</v>
      </c>
      <c r="C610" s="7">
        <f>IFERROR(__xludf.DUMMYFUNCTION("""COMPUTED_VALUE"""),44.142857142857146)</f>
        <v>44.14285714</v>
      </c>
      <c r="D610" s="5">
        <f>IFERROR(__xludf.DUMMYFUNCTION("""COMPUTED_VALUE"""),589.0)</f>
        <v>589</v>
      </c>
      <c r="E610" s="5">
        <f t="shared" si="1"/>
        <v>709.7142857</v>
      </c>
    </row>
    <row r="611">
      <c r="A611" s="4">
        <f>IFERROR(__xludf.DUMMYFUNCTION("""COMPUTED_VALUE"""),44503.0)</f>
        <v>44503</v>
      </c>
      <c r="B611" s="5">
        <f>IFERROR(__xludf.DUMMYFUNCTION("""COMPUTED_VALUE"""),74.0)</f>
        <v>74</v>
      </c>
      <c r="C611" s="7">
        <f>IFERROR(__xludf.DUMMYFUNCTION("""COMPUTED_VALUE"""),49.57142857142857)</f>
        <v>49.57142857</v>
      </c>
      <c r="D611" s="5">
        <f>IFERROR(__xludf.DUMMYFUNCTION("""COMPUTED_VALUE"""),894.0)</f>
        <v>894</v>
      </c>
      <c r="E611" s="5">
        <f t="shared" si="1"/>
        <v>750.7142857</v>
      </c>
    </row>
    <row r="612">
      <c r="A612" s="4">
        <f>IFERROR(__xludf.DUMMYFUNCTION("""COMPUTED_VALUE"""),44504.0)</f>
        <v>44504</v>
      </c>
      <c r="B612" s="5">
        <f>IFERROR(__xludf.DUMMYFUNCTION("""COMPUTED_VALUE"""),107.0)</f>
        <v>107</v>
      </c>
      <c r="C612" s="7">
        <f>IFERROR(__xludf.DUMMYFUNCTION("""COMPUTED_VALUE"""),58.42857142857143)</f>
        <v>58.42857143</v>
      </c>
      <c r="D612" s="5">
        <f>IFERROR(__xludf.DUMMYFUNCTION("""COMPUTED_VALUE"""),1461.0)</f>
        <v>1461</v>
      </c>
      <c r="E612" s="5">
        <f t="shared" si="1"/>
        <v>858.4285714</v>
      </c>
    </row>
    <row r="613">
      <c r="A613" s="4">
        <f>IFERROR(__xludf.DUMMYFUNCTION("""COMPUTED_VALUE"""),44505.0)</f>
        <v>44505</v>
      </c>
      <c r="B613" s="5">
        <f>IFERROR(__xludf.DUMMYFUNCTION("""COMPUTED_VALUE"""),83.0)</f>
        <v>83</v>
      </c>
      <c r="C613" s="7">
        <f>IFERROR(__xludf.DUMMYFUNCTION("""COMPUTED_VALUE"""),65.0)</f>
        <v>65</v>
      </c>
      <c r="D613" s="5">
        <f>IFERROR(__xludf.DUMMYFUNCTION("""COMPUTED_VALUE"""),1569.0)</f>
        <v>1569</v>
      </c>
      <c r="E613" s="5">
        <f t="shared" si="1"/>
        <v>972.8571429</v>
      </c>
    </row>
    <row r="614">
      <c r="A614" s="4">
        <f>IFERROR(__xludf.DUMMYFUNCTION("""COMPUTED_VALUE"""),44506.0)</f>
        <v>44506</v>
      </c>
      <c r="B614" s="5"/>
      <c r="C614" s="5"/>
      <c r="D614" s="5"/>
      <c r="E614" s="5">
        <f t="shared" si="1"/>
        <v>972.8571429</v>
      </c>
    </row>
    <row r="615">
      <c r="A615" s="4">
        <f>IFERROR(__xludf.DUMMYFUNCTION("""COMPUTED_VALUE"""),44507.0)</f>
        <v>44507</v>
      </c>
      <c r="B615" s="5"/>
      <c r="C615" s="5"/>
      <c r="D615" s="5"/>
      <c r="E615" s="5">
        <f t="shared" si="1"/>
        <v>972.8571429</v>
      </c>
    </row>
    <row r="616">
      <c r="A616" s="4">
        <f>IFERROR(__xludf.DUMMYFUNCTION("""COMPUTED_VALUE"""),44508.0)</f>
        <v>44508</v>
      </c>
      <c r="B616" s="5">
        <f>IFERROR(__xludf.DUMMYFUNCTION("""COMPUTED_VALUE"""),214.0)</f>
        <v>214</v>
      </c>
      <c r="C616" s="7">
        <f>IFERROR(__xludf.DUMMYFUNCTION("""COMPUTED_VALUE"""),73.85714285714286)</f>
        <v>73.85714286</v>
      </c>
      <c r="D616" s="5">
        <f>IFERROR(__xludf.DUMMYFUNCTION("""COMPUTED_VALUE"""),5294.0)</f>
        <v>5294</v>
      </c>
      <c r="E616" s="5">
        <f t="shared" si="1"/>
        <v>1401</v>
      </c>
    </row>
    <row r="617">
      <c r="A617" s="4">
        <f>IFERROR(__xludf.DUMMYFUNCTION("""COMPUTED_VALUE"""),44509.0)</f>
        <v>44509</v>
      </c>
      <c r="B617" s="5">
        <f>IFERROR(__xludf.DUMMYFUNCTION("""COMPUTED_VALUE"""),123.0)</f>
        <v>123</v>
      </c>
      <c r="C617" s="7">
        <f>IFERROR(__xludf.DUMMYFUNCTION("""COMPUTED_VALUE"""),85.85714285714286)</f>
        <v>85.85714286</v>
      </c>
      <c r="D617" s="5">
        <f>IFERROR(__xludf.DUMMYFUNCTION("""COMPUTED_VALUE"""),1252.0)</f>
        <v>1252</v>
      </c>
      <c r="E617" s="5">
        <f t="shared" si="1"/>
        <v>1495.714286</v>
      </c>
    </row>
    <row r="618">
      <c r="A618" s="4">
        <f>IFERROR(__xludf.DUMMYFUNCTION("""COMPUTED_VALUE"""),44510.0)</f>
        <v>44510</v>
      </c>
      <c r="B618" s="5">
        <f>IFERROR(__xludf.DUMMYFUNCTION("""COMPUTED_VALUE"""),98.0)</f>
        <v>98</v>
      </c>
      <c r="C618" s="7">
        <f>IFERROR(__xludf.DUMMYFUNCTION("""COMPUTED_VALUE"""),89.28571428571429)</f>
        <v>89.28571429</v>
      </c>
      <c r="D618" s="5">
        <f>IFERROR(__xludf.DUMMYFUNCTION("""COMPUTED_VALUE"""),2110.0)</f>
        <v>2110</v>
      </c>
      <c r="E618" s="5">
        <f t="shared" si="1"/>
        <v>1669.428571</v>
      </c>
    </row>
    <row r="619">
      <c r="A619" s="4">
        <f>IFERROR(__xludf.DUMMYFUNCTION("""COMPUTED_VALUE"""),44511.0)</f>
        <v>44511</v>
      </c>
      <c r="B619" s="5">
        <f>IFERROR(__xludf.DUMMYFUNCTION("""COMPUTED_VALUE"""),132.0)</f>
        <v>132</v>
      </c>
      <c r="C619" s="7">
        <f>IFERROR(__xludf.DUMMYFUNCTION("""COMPUTED_VALUE"""),92.85714285714286)</f>
        <v>92.85714286</v>
      </c>
      <c r="D619" s="5">
        <f>IFERROR(__xludf.DUMMYFUNCTION("""COMPUTED_VALUE"""),2469.0)</f>
        <v>2469</v>
      </c>
      <c r="E619" s="5">
        <f t="shared" si="1"/>
        <v>1813.428571</v>
      </c>
    </row>
    <row r="620">
      <c r="A620" s="4">
        <f>IFERROR(__xludf.DUMMYFUNCTION("""COMPUTED_VALUE"""),44512.0)</f>
        <v>44512</v>
      </c>
      <c r="B620" s="5">
        <f>IFERROR(__xludf.DUMMYFUNCTION("""COMPUTED_VALUE"""),116.0)</f>
        <v>116</v>
      </c>
      <c r="C620" s="7">
        <f>IFERROR(__xludf.DUMMYFUNCTION("""COMPUTED_VALUE"""),97.57142857142857)</f>
        <v>97.57142857</v>
      </c>
      <c r="D620" s="5">
        <f>IFERROR(__xludf.DUMMYFUNCTION("""COMPUTED_VALUE"""),2491.0)</f>
        <v>2491</v>
      </c>
      <c r="E620" s="5">
        <f t="shared" si="1"/>
        <v>1945.142857</v>
      </c>
    </row>
    <row r="621">
      <c r="A621" s="4">
        <f>IFERROR(__xludf.DUMMYFUNCTION("""COMPUTED_VALUE"""),44513.0)</f>
        <v>44513</v>
      </c>
      <c r="B621" s="5"/>
      <c r="C621" s="5"/>
      <c r="D621" s="5"/>
      <c r="E621" s="5">
        <f t="shared" si="1"/>
        <v>1945.142857</v>
      </c>
    </row>
    <row r="622">
      <c r="A622" s="4">
        <f>IFERROR(__xludf.DUMMYFUNCTION("""COMPUTED_VALUE"""),44514.0)</f>
        <v>44514</v>
      </c>
      <c r="B622" s="5"/>
      <c r="C622" s="5"/>
      <c r="D622" s="5"/>
      <c r="E622" s="5">
        <f t="shared" si="1"/>
        <v>1945.142857</v>
      </c>
    </row>
    <row r="623">
      <c r="A623" s="4">
        <f>IFERROR(__xludf.DUMMYFUNCTION("""COMPUTED_VALUE"""),44515.0)</f>
        <v>44515</v>
      </c>
      <c r="B623" s="5">
        <f>IFERROR(__xludf.DUMMYFUNCTION("""COMPUTED_VALUE"""),304.0)</f>
        <v>304</v>
      </c>
      <c r="C623" s="7">
        <f>IFERROR(__xludf.DUMMYFUNCTION("""COMPUTED_VALUE"""),110.42857142857143)</f>
        <v>110.4285714</v>
      </c>
      <c r="D623" s="5">
        <f>IFERROR(__xludf.DUMMYFUNCTION("""COMPUTED_VALUE"""),7439.0)</f>
        <v>7439</v>
      </c>
      <c r="E623" s="5">
        <f t="shared" si="1"/>
        <v>2251.571429</v>
      </c>
    </row>
    <row r="624">
      <c r="A624" s="4">
        <f>IFERROR(__xludf.DUMMYFUNCTION("""COMPUTED_VALUE"""),44516.0)</f>
        <v>44516</v>
      </c>
      <c r="B624" s="5">
        <f>IFERROR(__xludf.DUMMYFUNCTION("""COMPUTED_VALUE"""),165.0)</f>
        <v>165</v>
      </c>
      <c r="C624" s="7">
        <f>IFERROR(__xludf.DUMMYFUNCTION("""COMPUTED_VALUE"""),116.42857142857143)</f>
        <v>116.4285714</v>
      </c>
      <c r="D624" s="5">
        <f>IFERROR(__xludf.DUMMYFUNCTION("""COMPUTED_VALUE"""),1462.0)</f>
        <v>1462</v>
      </c>
      <c r="E624" s="5">
        <f t="shared" si="1"/>
        <v>2281.571429</v>
      </c>
    </row>
    <row r="625">
      <c r="A625" s="4">
        <f>IFERROR(__xludf.DUMMYFUNCTION("""COMPUTED_VALUE"""),44517.0)</f>
        <v>44517</v>
      </c>
      <c r="B625" s="5">
        <f>IFERROR(__xludf.DUMMYFUNCTION("""COMPUTED_VALUE"""),178.0)</f>
        <v>178</v>
      </c>
      <c r="C625" s="7">
        <f>IFERROR(__xludf.DUMMYFUNCTION("""COMPUTED_VALUE"""),127.85714285714286)</f>
        <v>127.8571429</v>
      </c>
      <c r="D625" s="5">
        <f>IFERROR(__xludf.DUMMYFUNCTION("""COMPUTED_VALUE"""),1298.0)</f>
        <v>1298</v>
      </c>
      <c r="E625" s="5">
        <f t="shared" si="1"/>
        <v>2165.571429</v>
      </c>
    </row>
    <row r="626">
      <c r="A626" s="4">
        <f>IFERROR(__xludf.DUMMYFUNCTION("""COMPUTED_VALUE"""),44518.0)</f>
        <v>44518</v>
      </c>
      <c r="B626" s="5">
        <f>IFERROR(__xludf.DUMMYFUNCTION("""COMPUTED_VALUE"""),131.0)</f>
        <v>131</v>
      </c>
      <c r="C626" s="7">
        <f>IFERROR(__xludf.DUMMYFUNCTION("""COMPUTED_VALUE"""),127.71428571428571)</f>
        <v>127.7142857</v>
      </c>
      <c r="D626" s="5">
        <f>IFERROR(__xludf.DUMMYFUNCTION("""COMPUTED_VALUE"""),4881.0)</f>
        <v>4881</v>
      </c>
      <c r="E626" s="5">
        <f t="shared" si="1"/>
        <v>2510.142857</v>
      </c>
    </row>
    <row r="627">
      <c r="A627" s="4">
        <f>IFERROR(__xludf.DUMMYFUNCTION("""COMPUTED_VALUE"""),44519.0)</f>
        <v>44519</v>
      </c>
      <c r="B627" s="5">
        <f>IFERROR(__xludf.DUMMYFUNCTION("""COMPUTED_VALUE"""),135.0)</f>
        <v>135</v>
      </c>
      <c r="C627" s="7">
        <f>IFERROR(__xludf.DUMMYFUNCTION("""COMPUTED_VALUE"""),130.42857142857142)</f>
        <v>130.4285714</v>
      </c>
      <c r="D627" s="5">
        <f>IFERROR(__xludf.DUMMYFUNCTION("""COMPUTED_VALUE"""),4168.0)</f>
        <v>4168</v>
      </c>
      <c r="E627" s="5">
        <f t="shared" si="1"/>
        <v>2749.714286</v>
      </c>
    </row>
    <row r="628">
      <c r="A628" s="4">
        <f>IFERROR(__xludf.DUMMYFUNCTION("""COMPUTED_VALUE"""),44520.0)</f>
        <v>44520</v>
      </c>
      <c r="B628" s="5"/>
      <c r="C628" s="5"/>
      <c r="D628" s="5"/>
      <c r="E628" s="5">
        <f t="shared" si="1"/>
        <v>2749.714286</v>
      </c>
    </row>
    <row r="629">
      <c r="A629" s="4">
        <f>IFERROR(__xludf.DUMMYFUNCTION("""COMPUTED_VALUE"""),44521.0)</f>
        <v>44521</v>
      </c>
      <c r="B629" s="5"/>
      <c r="C629" s="5"/>
      <c r="D629" s="5"/>
      <c r="E629" s="5">
        <f t="shared" si="1"/>
        <v>2749.714286</v>
      </c>
    </row>
    <row r="630">
      <c r="A630" s="4">
        <f>IFERROR(__xludf.DUMMYFUNCTION("""COMPUTED_VALUE"""),44522.0)</f>
        <v>44522</v>
      </c>
      <c r="B630" s="5">
        <f>IFERROR(__xludf.DUMMYFUNCTION("""COMPUTED_VALUE"""),392.0)</f>
        <v>392</v>
      </c>
      <c r="C630" s="7">
        <f>IFERROR(__xludf.DUMMYFUNCTION("""COMPUTED_VALUE"""),143.0)</f>
        <v>143</v>
      </c>
      <c r="D630" s="5">
        <f>IFERROR(__xludf.DUMMYFUNCTION("""COMPUTED_VALUE"""),10408.0)</f>
        <v>10408</v>
      </c>
      <c r="E630" s="5">
        <f t="shared" si="1"/>
        <v>3173.857143</v>
      </c>
    </row>
    <row r="631">
      <c r="A631" s="4">
        <f>IFERROR(__xludf.DUMMYFUNCTION("""COMPUTED_VALUE"""),44523.0)</f>
        <v>44523</v>
      </c>
      <c r="B631" s="5">
        <f>IFERROR(__xludf.DUMMYFUNCTION("""COMPUTED_VALUE"""),171.0)</f>
        <v>171</v>
      </c>
      <c r="C631" s="7">
        <f>IFERROR(__xludf.DUMMYFUNCTION("""COMPUTED_VALUE"""),143.85714285714286)</f>
        <v>143.8571429</v>
      </c>
      <c r="D631" s="5">
        <f>IFERROR(__xludf.DUMMYFUNCTION("""COMPUTED_VALUE"""),3322.0)</f>
        <v>3322</v>
      </c>
      <c r="E631" s="5">
        <f t="shared" si="1"/>
        <v>3439.571429</v>
      </c>
    </row>
    <row r="632">
      <c r="A632" s="4">
        <f>IFERROR(__xludf.DUMMYFUNCTION("""COMPUTED_VALUE"""),44524.0)</f>
        <v>44524</v>
      </c>
      <c r="B632" s="5">
        <f>IFERROR(__xludf.DUMMYFUNCTION("""COMPUTED_VALUE"""),176.0)</f>
        <v>176</v>
      </c>
      <c r="C632" s="7">
        <f>IFERROR(__xludf.DUMMYFUNCTION("""COMPUTED_VALUE"""),143.57142857142858)</f>
        <v>143.5714286</v>
      </c>
      <c r="D632" s="5">
        <f>IFERROR(__xludf.DUMMYFUNCTION("""COMPUTED_VALUE"""),5016.0)</f>
        <v>5016</v>
      </c>
      <c r="E632" s="5">
        <f t="shared" si="1"/>
        <v>3970.714286</v>
      </c>
    </row>
    <row r="633">
      <c r="A633" s="4">
        <f>IFERROR(__xludf.DUMMYFUNCTION("""COMPUTED_VALUE"""),44525.0)</f>
        <v>44525</v>
      </c>
      <c r="B633" s="5">
        <f>IFERROR(__xludf.DUMMYFUNCTION("""COMPUTED_VALUE"""),185.0)</f>
        <v>185</v>
      </c>
      <c r="C633" s="7">
        <f>IFERROR(__xludf.DUMMYFUNCTION("""COMPUTED_VALUE"""),151.28571428571428)</f>
        <v>151.2857143</v>
      </c>
      <c r="D633" s="5">
        <f>IFERROR(__xludf.DUMMYFUNCTION("""COMPUTED_VALUE"""),1121.0)</f>
        <v>1121</v>
      </c>
      <c r="E633" s="5">
        <f t="shared" si="1"/>
        <v>3433.571429</v>
      </c>
    </row>
    <row r="634">
      <c r="A634" s="4">
        <f>IFERROR(__xludf.DUMMYFUNCTION("""COMPUTED_VALUE"""),44526.0)</f>
        <v>44526</v>
      </c>
      <c r="B634" s="5">
        <f>IFERROR(__xludf.DUMMYFUNCTION("""COMPUTED_VALUE"""),162.0)</f>
        <v>162</v>
      </c>
      <c r="C634" s="7">
        <f>IFERROR(__xludf.DUMMYFUNCTION("""COMPUTED_VALUE"""),155.14285714285714)</f>
        <v>155.1428571</v>
      </c>
      <c r="D634" s="5">
        <f>IFERROR(__xludf.DUMMYFUNCTION("""COMPUTED_VALUE"""),5083.0)</f>
        <v>5083</v>
      </c>
      <c r="E634" s="5">
        <f t="shared" si="1"/>
        <v>3564.285714</v>
      </c>
    </row>
    <row r="635">
      <c r="A635" s="4">
        <f>IFERROR(__xludf.DUMMYFUNCTION("""COMPUTED_VALUE"""),44527.0)</f>
        <v>44527</v>
      </c>
      <c r="B635" s="5"/>
      <c r="C635" s="5"/>
      <c r="D635" s="5"/>
      <c r="E635" s="5">
        <f t="shared" si="1"/>
        <v>3564.285714</v>
      </c>
    </row>
    <row r="636">
      <c r="A636" s="4">
        <f>IFERROR(__xludf.DUMMYFUNCTION("""COMPUTED_VALUE"""),44528.0)</f>
        <v>44528</v>
      </c>
      <c r="B636" s="5"/>
      <c r="C636" s="5"/>
      <c r="D636" s="5"/>
      <c r="E636" s="5">
        <f t="shared" si="1"/>
        <v>3564.285714</v>
      </c>
    </row>
    <row r="637">
      <c r="A637" s="4">
        <f>IFERROR(__xludf.DUMMYFUNCTION("""COMPUTED_VALUE"""),44529.0)</f>
        <v>44529</v>
      </c>
      <c r="B637" s="5">
        <f>IFERROR(__xludf.DUMMYFUNCTION("""COMPUTED_VALUE"""),460.0)</f>
        <v>460</v>
      </c>
      <c r="C637" s="7">
        <f>IFERROR(__xludf.DUMMYFUNCTION("""COMPUTED_VALUE"""),164.85714285714286)</f>
        <v>164.8571429</v>
      </c>
      <c r="D637" s="5">
        <f>IFERROR(__xludf.DUMMYFUNCTION("""COMPUTED_VALUE"""),14717.0)</f>
        <v>14717</v>
      </c>
      <c r="E637" s="5">
        <f t="shared" si="1"/>
        <v>4179.857143</v>
      </c>
    </row>
    <row r="638">
      <c r="A638" s="4">
        <f>IFERROR(__xludf.DUMMYFUNCTION("""COMPUTED_VALUE"""),44530.0)</f>
        <v>44530</v>
      </c>
      <c r="B638" s="5">
        <f>IFERROR(__xludf.DUMMYFUNCTION("""COMPUTED_VALUE"""),195.0)</f>
        <v>195</v>
      </c>
      <c r="C638" s="7">
        <f>IFERROR(__xludf.DUMMYFUNCTION("""COMPUTED_VALUE"""),168.28571428571428)</f>
        <v>168.2857143</v>
      </c>
      <c r="D638" s="5">
        <f>IFERROR(__xludf.DUMMYFUNCTION("""COMPUTED_VALUE"""),5408.0)</f>
        <v>5408</v>
      </c>
      <c r="E638" s="5">
        <f t="shared" si="1"/>
        <v>4477.857143</v>
      </c>
    </row>
    <row r="639">
      <c r="A639" s="4">
        <f>IFERROR(__xludf.DUMMYFUNCTION("""COMPUTED_VALUE"""),44531.0)</f>
        <v>44531</v>
      </c>
      <c r="B639" s="5">
        <f>IFERROR(__xludf.DUMMYFUNCTION("""COMPUTED_VALUE"""),192.0)</f>
        <v>192</v>
      </c>
      <c r="C639" s="7">
        <f>IFERROR(__xludf.DUMMYFUNCTION("""COMPUTED_VALUE"""),170.57142857142858)</f>
        <v>170.5714286</v>
      </c>
      <c r="D639" s="5">
        <f>IFERROR(__xludf.DUMMYFUNCTION("""COMPUTED_VALUE"""),9032.0)</f>
        <v>9032</v>
      </c>
      <c r="E639" s="5">
        <f t="shared" si="1"/>
        <v>5051.571429</v>
      </c>
    </row>
    <row r="640">
      <c r="A640" s="4">
        <f>IFERROR(__xludf.DUMMYFUNCTION("""COMPUTED_VALUE"""),44532.0)</f>
        <v>44532</v>
      </c>
      <c r="B640" s="5">
        <f>IFERROR(__xludf.DUMMYFUNCTION("""COMPUTED_VALUE"""),218.0)</f>
        <v>218</v>
      </c>
      <c r="C640" s="7">
        <f>IFERROR(__xludf.DUMMYFUNCTION("""COMPUTED_VALUE"""),175.28571428571428)</f>
        <v>175.2857143</v>
      </c>
      <c r="D640" s="5">
        <f>IFERROR(__xludf.DUMMYFUNCTION("""COMPUTED_VALUE"""),10309.0)</f>
        <v>10309</v>
      </c>
      <c r="E640" s="5">
        <f t="shared" si="1"/>
        <v>6364.142857</v>
      </c>
    </row>
    <row r="641">
      <c r="A641" s="4">
        <f>IFERROR(__xludf.DUMMYFUNCTION("""COMPUTED_VALUE"""),44533.0)</f>
        <v>44533</v>
      </c>
      <c r="B641" s="5">
        <f>IFERROR(__xludf.DUMMYFUNCTION("""COMPUTED_VALUE"""),191.0)</f>
        <v>191</v>
      </c>
      <c r="C641" s="7">
        <f>IFERROR(__xludf.DUMMYFUNCTION("""COMPUTED_VALUE"""),179.42857142857142)</f>
        <v>179.4285714</v>
      </c>
      <c r="D641" s="5">
        <f>IFERROR(__xludf.DUMMYFUNCTION("""COMPUTED_VALUE"""),8745.0)</f>
        <v>8745</v>
      </c>
      <c r="E641" s="5">
        <f t="shared" si="1"/>
        <v>6887.285714</v>
      </c>
    </row>
    <row r="642">
      <c r="A642" s="4">
        <f>IFERROR(__xludf.DUMMYFUNCTION("""COMPUTED_VALUE"""),44534.0)</f>
        <v>44534</v>
      </c>
      <c r="B642" s="5"/>
      <c r="C642" s="5"/>
      <c r="D642" s="5"/>
      <c r="E642" s="5">
        <f t="shared" si="1"/>
        <v>6887.285714</v>
      </c>
    </row>
    <row r="643">
      <c r="A643" s="4">
        <f>IFERROR(__xludf.DUMMYFUNCTION("""COMPUTED_VALUE"""),44535.0)</f>
        <v>44535</v>
      </c>
      <c r="B643" s="5"/>
      <c r="C643" s="5"/>
      <c r="D643" s="5"/>
      <c r="E643" s="5">
        <f t="shared" si="1"/>
        <v>6887.285714</v>
      </c>
    </row>
    <row r="644">
      <c r="A644" s="4">
        <f>IFERROR(__xludf.DUMMYFUNCTION("""COMPUTED_VALUE"""),44536.0)</f>
        <v>44536</v>
      </c>
      <c r="B644" s="5">
        <f>IFERROR(__xludf.DUMMYFUNCTION("""COMPUTED_VALUE"""),489.0)</f>
        <v>489</v>
      </c>
      <c r="C644" s="7">
        <f>IFERROR(__xludf.DUMMYFUNCTION("""COMPUTED_VALUE"""),183.57142857142858)</f>
        <v>183.5714286</v>
      </c>
      <c r="D644" s="5">
        <f>IFERROR(__xludf.DUMMYFUNCTION("""COMPUTED_VALUE"""),21459.0)</f>
        <v>21459</v>
      </c>
      <c r="E644" s="5">
        <f t="shared" si="1"/>
        <v>7850.428571</v>
      </c>
    </row>
    <row r="645">
      <c r="A645" s="4">
        <f>IFERROR(__xludf.DUMMYFUNCTION("""COMPUTED_VALUE"""),44537.0)</f>
        <v>44537</v>
      </c>
      <c r="B645" s="5">
        <f>IFERROR(__xludf.DUMMYFUNCTION("""COMPUTED_VALUE"""),224.0)</f>
        <v>224</v>
      </c>
      <c r="C645" s="7">
        <f>IFERROR(__xludf.DUMMYFUNCTION("""COMPUTED_VALUE"""),187.71428571428572)</f>
        <v>187.7142857</v>
      </c>
      <c r="D645" s="5">
        <f>IFERROR(__xludf.DUMMYFUNCTION("""COMPUTED_VALUE"""),6632.0)</f>
        <v>6632</v>
      </c>
      <c r="E645" s="5">
        <f t="shared" si="1"/>
        <v>8025.285714</v>
      </c>
    </row>
    <row r="646">
      <c r="A646" s="4">
        <f>IFERROR(__xludf.DUMMYFUNCTION("""COMPUTED_VALUE"""),44538.0)</f>
        <v>44538</v>
      </c>
      <c r="B646" s="5">
        <f>IFERROR(__xludf.DUMMYFUNCTION("""COMPUTED_VALUE"""),213.0)</f>
        <v>213</v>
      </c>
      <c r="C646" s="7">
        <f>IFERROR(__xludf.DUMMYFUNCTION("""COMPUTED_VALUE"""),190.71428571428572)</f>
        <v>190.7142857</v>
      </c>
      <c r="D646" s="5">
        <f>IFERROR(__xludf.DUMMYFUNCTION("""COMPUTED_VALUE"""),9549.0)</f>
        <v>9549</v>
      </c>
      <c r="E646" s="5">
        <f t="shared" si="1"/>
        <v>8099.142857</v>
      </c>
    </row>
    <row r="647">
      <c r="A647" s="4">
        <f>IFERROR(__xludf.DUMMYFUNCTION("""COMPUTED_VALUE"""),44539.0)</f>
        <v>44539</v>
      </c>
      <c r="B647" s="5">
        <f>IFERROR(__xludf.DUMMYFUNCTION("""COMPUTED_VALUE"""),215.0)</f>
        <v>215</v>
      </c>
      <c r="C647" s="7">
        <f>IFERROR(__xludf.DUMMYFUNCTION("""COMPUTED_VALUE"""),190.28571428571428)</f>
        <v>190.2857143</v>
      </c>
      <c r="D647" s="5">
        <f>IFERROR(__xludf.DUMMYFUNCTION("""COMPUTED_VALUE"""),6863.0)</f>
        <v>6863</v>
      </c>
      <c r="E647" s="5">
        <f t="shared" si="1"/>
        <v>7606.857143</v>
      </c>
    </row>
    <row r="648">
      <c r="A648" s="4">
        <f>IFERROR(__xludf.DUMMYFUNCTION("""COMPUTED_VALUE"""),44540.0)</f>
        <v>44540</v>
      </c>
      <c r="B648" s="5">
        <f>IFERROR(__xludf.DUMMYFUNCTION("""COMPUTED_VALUE"""),166.0)</f>
        <v>166</v>
      </c>
      <c r="C648" s="7">
        <f>IFERROR(__xludf.DUMMYFUNCTION("""COMPUTED_VALUE"""),186.71428571428572)</f>
        <v>186.7142857</v>
      </c>
      <c r="D648" s="5">
        <f>IFERROR(__xludf.DUMMYFUNCTION("""COMPUTED_VALUE"""),13649.0)</f>
        <v>13649</v>
      </c>
      <c r="E648" s="5">
        <f t="shared" si="1"/>
        <v>8307.428571</v>
      </c>
    </row>
    <row r="649">
      <c r="A649" s="4">
        <f>IFERROR(__xludf.DUMMYFUNCTION("""COMPUTED_VALUE"""),44541.0)</f>
        <v>44541</v>
      </c>
      <c r="B649" s="5"/>
      <c r="C649" s="5"/>
      <c r="D649" s="5"/>
      <c r="E649" s="5">
        <f t="shared" si="1"/>
        <v>8307.428571</v>
      </c>
    </row>
    <row r="650">
      <c r="A650" s="4">
        <f>IFERROR(__xludf.DUMMYFUNCTION("""COMPUTED_VALUE"""),44542.0)</f>
        <v>44542</v>
      </c>
      <c r="B650" s="5"/>
      <c r="C650" s="5"/>
      <c r="D650" s="5"/>
      <c r="E650" s="5">
        <f t="shared" si="1"/>
        <v>8307.428571</v>
      </c>
    </row>
    <row r="651">
      <c r="A651" s="4">
        <f>IFERROR(__xludf.DUMMYFUNCTION("""COMPUTED_VALUE"""),44543.0)</f>
        <v>44543</v>
      </c>
      <c r="B651" s="5">
        <f>IFERROR(__xludf.DUMMYFUNCTION("""COMPUTED_VALUE"""),455.0)</f>
        <v>455</v>
      </c>
      <c r="C651" s="7">
        <f>IFERROR(__xludf.DUMMYFUNCTION("""COMPUTED_VALUE"""),181.85714285714286)</f>
        <v>181.8571429</v>
      </c>
      <c r="D651" s="5">
        <f>IFERROR(__xludf.DUMMYFUNCTION("""COMPUTED_VALUE"""),22742.0)</f>
        <v>22742</v>
      </c>
      <c r="E651" s="5">
        <f t="shared" si="1"/>
        <v>8490.714286</v>
      </c>
    </row>
    <row r="652">
      <c r="A652" s="4">
        <f>IFERROR(__xludf.DUMMYFUNCTION("""COMPUTED_VALUE"""),44544.0)</f>
        <v>44544</v>
      </c>
      <c r="B652" s="5">
        <f>IFERROR(__xludf.DUMMYFUNCTION("""COMPUTED_VALUE"""),195.0)</f>
        <v>195</v>
      </c>
      <c r="C652" s="7">
        <f>IFERROR(__xludf.DUMMYFUNCTION("""COMPUTED_VALUE"""),177.71428571428572)</f>
        <v>177.7142857</v>
      </c>
      <c r="D652" s="5">
        <f>IFERROR(__xludf.DUMMYFUNCTION("""COMPUTED_VALUE"""),4878.0)</f>
        <v>4878</v>
      </c>
      <c r="E652" s="5">
        <f t="shared" si="1"/>
        <v>8240.142857</v>
      </c>
    </row>
    <row r="653">
      <c r="A653" s="4">
        <f>IFERROR(__xludf.DUMMYFUNCTION("""COMPUTED_VALUE"""),44545.0)</f>
        <v>44545</v>
      </c>
      <c r="B653" s="5">
        <f>IFERROR(__xludf.DUMMYFUNCTION("""COMPUTED_VALUE"""),153.0)</f>
        <v>153</v>
      </c>
      <c r="C653" s="7">
        <f>IFERROR(__xludf.DUMMYFUNCTION("""COMPUTED_VALUE"""),169.14285714285714)</f>
        <v>169.1428571</v>
      </c>
      <c r="D653" s="5">
        <f>IFERROR(__xludf.DUMMYFUNCTION("""COMPUTED_VALUE"""),9069.0)</f>
        <v>9069</v>
      </c>
      <c r="E653" s="5">
        <f t="shared" si="1"/>
        <v>8171.571429</v>
      </c>
    </row>
    <row r="654">
      <c r="A654" s="4">
        <f>IFERROR(__xludf.DUMMYFUNCTION("""COMPUTED_VALUE"""),44546.0)</f>
        <v>44546</v>
      </c>
      <c r="B654" s="5">
        <f>IFERROR(__xludf.DUMMYFUNCTION("""COMPUTED_VALUE"""),144.0)</f>
        <v>144</v>
      </c>
      <c r="C654" s="7">
        <f>IFERROR(__xludf.DUMMYFUNCTION("""COMPUTED_VALUE"""),159.0)</f>
        <v>159</v>
      </c>
      <c r="D654" s="5">
        <f>IFERROR(__xludf.DUMMYFUNCTION("""COMPUTED_VALUE"""),10503.0)</f>
        <v>10503</v>
      </c>
      <c r="E654" s="5">
        <f t="shared" si="1"/>
        <v>8691.571429</v>
      </c>
    </row>
    <row r="655">
      <c r="A655" s="4">
        <f>IFERROR(__xludf.DUMMYFUNCTION("""COMPUTED_VALUE"""),44547.0)</f>
        <v>44547</v>
      </c>
      <c r="B655" s="5">
        <f>IFERROR(__xludf.DUMMYFUNCTION("""COMPUTED_VALUE"""),154.0)</f>
        <v>154</v>
      </c>
      <c r="C655" s="7">
        <f>IFERROR(__xludf.DUMMYFUNCTION("""COMPUTED_VALUE"""),157.28571428571428)</f>
        <v>157.2857143</v>
      </c>
      <c r="D655" s="5">
        <f>IFERROR(__xludf.DUMMYFUNCTION("""COMPUTED_VALUE"""),10165.0)</f>
        <v>10165</v>
      </c>
      <c r="E655" s="5">
        <f t="shared" si="1"/>
        <v>8193.857143</v>
      </c>
    </row>
    <row r="656">
      <c r="A656" s="4">
        <f>IFERROR(__xludf.DUMMYFUNCTION("""COMPUTED_VALUE"""),44548.0)</f>
        <v>44548</v>
      </c>
      <c r="B656" s="5"/>
      <c r="C656" s="5"/>
      <c r="D656" s="5"/>
      <c r="E656" s="5">
        <f t="shared" si="1"/>
        <v>8193.857143</v>
      </c>
    </row>
    <row r="657">
      <c r="A657" s="4">
        <f>IFERROR(__xludf.DUMMYFUNCTION("""COMPUTED_VALUE"""),44549.0)</f>
        <v>44549</v>
      </c>
      <c r="B657" s="5"/>
      <c r="C657" s="5"/>
      <c r="D657" s="5"/>
      <c r="E657" s="5">
        <f t="shared" si="1"/>
        <v>8193.857143</v>
      </c>
    </row>
    <row r="658">
      <c r="A658" s="4">
        <f>IFERROR(__xludf.DUMMYFUNCTION("""COMPUTED_VALUE"""),44550.0)</f>
        <v>44550</v>
      </c>
      <c r="B658" s="5">
        <f>IFERROR(__xludf.DUMMYFUNCTION("""COMPUTED_VALUE"""),366.0)</f>
        <v>366</v>
      </c>
      <c r="C658" s="7">
        <f>IFERROR(__xludf.DUMMYFUNCTION("""COMPUTED_VALUE"""),144.57142857142858)</f>
        <v>144.5714286</v>
      </c>
      <c r="D658" s="5">
        <f>IFERROR(__xludf.DUMMYFUNCTION("""COMPUTED_VALUE"""),22379.0)</f>
        <v>22379</v>
      </c>
      <c r="E658" s="5">
        <f t="shared" si="1"/>
        <v>8142</v>
      </c>
    </row>
    <row r="659">
      <c r="A659" s="4">
        <f>IFERROR(__xludf.DUMMYFUNCTION("""COMPUTED_VALUE"""),44551.0)</f>
        <v>44551</v>
      </c>
      <c r="B659" s="5">
        <f>IFERROR(__xludf.DUMMYFUNCTION("""COMPUTED_VALUE"""),132.0)</f>
        <v>132</v>
      </c>
      <c r="C659" s="7">
        <f>IFERROR(__xludf.DUMMYFUNCTION("""COMPUTED_VALUE"""),135.57142857142858)</f>
        <v>135.5714286</v>
      </c>
      <c r="D659" s="5">
        <f>IFERROR(__xludf.DUMMYFUNCTION("""COMPUTED_VALUE"""),5655.0)</f>
        <v>5655</v>
      </c>
      <c r="E659" s="5">
        <f t="shared" si="1"/>
        <v>8253</v>
      </c>
    </row>
    <row r="660">
      <c r="A660" s="4">
        <f>IFERROR(__xludf.DUMMYFUNCTION("""COMPUTED_VALUE"""),44552.0)</f>
        <v>44552</v>
      </c>
      <c r="B660" s="5">
        <f>IFERROR(__xludf.DUMMYFUNCTION("""COMPUTED_VALUE"""),139.0)</f>
        <v>139</v>
      </c>
      <c r="C660" s="7">
        <f>IFERROR(__xludf.DUMMYFUNCTION("""COMPUTED_VALUE"""),133.57142857142858)</f>
        <v>133.5714286</v>
      </c>
      <c r="D660" s="5">
        <f>IFERROR(__xludf.DUMMYFUNCTION("""COMPUTED_VALUE"""),6072.0)</f>
        <v>6072</v>
      </c>
      <c r="E660" s="5">
        <f t="shared" si="1"/>
        <v>7824.857143</v>
      </c>
    </row>
    <row r="661">
      <c r="A661" s="4">
        <f>IFERROR(__xludf.DUMMYFUNCTION("""COMPUTED_VALUE"""),44553.0)</f>
        <v>44553</v>
      </c>
      <c r="B661" s="5">
        <f>IFERROR(__xludf.DUMMYFUNCTION("""COMPUTED_VALUE"""),140.0)</f>
        <v>140</v>
      </c>
      <c r="C661" s="7">
        <f>IFERROR(__xludf.DUMMYFUNCTION("""COMPUTED_VALUE"""),133.0)</f>
        <v>133</v>
      </c>
      <c r="D661" s="5">
        <f>IFERROR(__xludf.DUMMYFUNCTION("""COMPUTED_VALUE"""),11412.0)</f>
        <v>11412</v>
      </c>
      <c r="E661" s="5">
        <f t="shared" si="1"/>
        <v>7954.714286</v>
      </c>
    </row>
    <row r="662">
      <c r="A662" s="4">
        <f>IFERROR(__xludf.DUMMYFUNCTION("""COMPUTED_VALUE"""),44554.0)</f>
        <v>44554</v>
      </c>
      <c r="B662" s="5"/>
      <c r="C662" s="5"/>
      <c r="D662" s="5"/>
      <c r="E662" s="5">
        <f t="shared" si="1"/>
        <v>6502.571429</v>
      </c>
    </row>
    <row r="663">
      <c r="A663" s="4">
        <f>IFERROR(__xludf.DUMMYFUNCTION("""COMPUTED_VALUE"""),44555.0)</f>
        <v>44555</v>
      </c>
      <c r="B663" s="5"/>
      <c r="C663" s="5"/>
      <c r="D663" s="5"/>
      <c r="E663" s="5">
        <f t="shared" si="1"/>
        <v>6502.571429</v>
      </c>
    </row>
    <row r="664">
      <c r="A664" s="4">
        <f>IFERROR(__xludf.DUMMYFUNCTION("""COMPUTED_VALUE"""),44556.0)</f>
        <v>44556</v>
      </c>
      <c r="B664" s="5"/>
      <c r="C664" s="5"/>
      <c r="D664" s="5"/>
      <c r="E664" s="5">
        <f t="shared" si="1"/>
        <v>6502.571429</v>
      </c>
    </row>
    <row r="665">
      <c r="A665" s="4">
        <f>IFERROR(__xludf.DUMMYFUNCTION("""COMPUTED_VALUE"""),44557.0)</f>
        <v>44557</v>
      </c>
      <c r="B665" s="5">
        <f>IFERROR(__xludf.DUMMYFUNCTION("""COMPUTED_VALUE"""),436.0)</f>
        <v>436</v>
      </c>
      <c r="C665" s="7">
        <f>IFERROR(__xludf.DUMMYFUNCTION("""COMPUTED_VALUE"""),121.0)</f>
        <v>121</v>
      </c>
      <c r="D665" s="5">
        <f>IFERROR(__xludf.DUMMYFUNCTION("""COMPUTED_VALUE"""),16171.0)</f>
        <v>16171</v>
      </c>
      <c r="E665" s="5">
        <f t="shared" si="1"/>
        <v>5615.714286</v>
      </c>
    </row>
    <row r="666">
      <c r="A666" s="4">
        <f>IFERROR(__xludf.DUMMYFUNCTION("""COMPUTED_VALUE"""),44558.0)</f>
        <v>44558</v>
      </c>
      <c r="B666" s="5">
        <f>IFERROR(__xludf.DUMMYFUNCTION("""COMPUTED_VALUE"""),151.0)</f>
        <v>151</v>
      </c>
      <c r="C666" s="7">
        <f>IFERROR(__xludf.DUMMYFUNCTION("""COMPUTED_VALUE"""),123.71428571428571)</f>
        <v>123.7142857</v>
      </c>
      <c r="D666" s="5">
        <f>IFERROR(__xludf.DUMMYFUNCTION("""COMPUTED_VALUE"""),3074.0)</f>
        <v>3074</v>
      </c>
      <c r="E666" s="5">
        <f t="shared" si="1"/>
        <v>5247</v>
      </c>
    </row>
    <row r="667">
      <c r="A667" s="4">
        <f>IFERROR(__xludf.DUMMYFUNCTION("""COMPUTED_VALUE"""),44559.0)</f>
        <v>44559</v>
      </c>
      <c r="B667" s="5">
        <f>IFERROR(__xludf.DUMMYFUNCTION("""COMPUTED_VALUE"""),115.0)</f>
        <v>115</v>
      </c>
      <c r="C667" s="7">
        <f>IFERROR(__xludf.DUMMYFUNCTION("""COMPUTED_VALUE"""),120.28571428571429)</f>
        <v>120.2857143</v>
      </c>
      <c r="D667" s="5">
        <f>IFERROR(__xludf.DUMMYFUNCTION("""COMPUTED_VALUE"""),6611.0)</f>
        <v>6611</v>
      </c>
      <c r="E667" s="5">
        <f t="shared" si="1"/>
        <v>5324</v>
      </c>
    </row>
    <row r="668">
      <c r="A668" s="4">
        <f>IFERROR(__xludf.DUMMYFUNCTION("""COMPUTED_VALUE"""),44560.0)</f>
        <v>44560</v>
      </c>
      <c r="B668" s="5">
        <f>IFERROR(__xludf.DUMMYFUNCTION("""COMPUTED_VALUE"""),95.0)</f>
        <v>95</v>
      </c>
      <c r="C668" s="7">
        <f>IFERROR(__xludf.DUMMYFUNCTION("""COMPUTED_VALUE"""),113.85714285714286)</f>
        <v>113.8571429</v>
      </c>
      <c r="D668" s="5">
        <f>IFERROR(__xludf.DUMMYFUNCTION("""COMPUTED_VALUE"""),8903.0)</f>
        <v>8903</v>
      </c>
      <c r="E668" s="5">
        <f t="shared" si="1"/>
        <v>4965.571429</v>
      </c>
    </row>
    <row r="669">
      <c r="A669" s="4">
        <f>IFERROR(__xludf.DUMMYFUNCTION("""COMPUTED_VALUE"""),44561.0)</f>
        <v>44561</v>
      </c>
      <c r="B669" s="5">
        <f>IFERROR(__xludf.DUMMYFUNCTION("""COMPUTED_VALUE"""),82.0)</f>
        <v>82</v>
      </c>
      <c r="C669" s="7">
        <f>IFERROR(__xludf.DUMMYFUNCTION("""COMPUTED_VALUE"""),125.57142857142857)</f>
        <v>125.5714286</v>
      </c>
      <c r="D669" s="5">
        <f>IFERROR(__xludf.DUMMYFUNCTION("""COMPUTED_VALUE"""),5145.0)</f>
        <v>5145</v>
      </c>
      <c r="E669" s="5">
        <f t="shared" si="1"/>
        <v>5700.571429</v>
      </c>
    </row>
    <row r="670">
      <c r="A670" s="4">
        <f>IFERROR(__xludf.DUMMYFUNCTION("""COMPUTED_VALUE"""),44562.0)</f>
        <v>44562</v>
      </c>
      <c r="B670" s="5"/>
      <c r="C670" s="5"/>
      <c r="D670" s="5"/>
      <c r="E670" s="5">
        <f t="shared" si="1"/>
        <v>5700.571429</v>
      </c>
    </row>
    <row r="671">
      <c r="A671" s="4">
        <f>IFERROR(__xludf.DUMMYFUNCTION("""COMPUTED_VALUE"""),44563.0)</f>
        <v>44563</v>
      </c>
      <c r="B671" s="5"/>
      <c r="C671" s="5"/>
      <c r="D671" s="5"/>
      <c r="E671" s="5">
        <f t="shared" si="1"/>
        <v>5700.571429</v>
      </c>
    </row>
    <row r="672">
      <c r="A672" s="4">
        <f>IFERROR(__xludf.DUMMYFUNCTION("""COMPUTED_VALUE"""),44564.0)</f>
        <v>44564</v>
      </c>
      <c r="B672" s="5">
        <f>IFERROR(__xludf.DUMMYFUNCTION("""COMPUTED_VALUE"""),248.0)</f>
        <v>248</v>
      </c>
      <c r="C672" s="7">
        <f>IFERROR(__xludf.DUMMYFUNCTION("""COMPUTED_VALUE"""),98.71428571428571)</f>
        <v>98.71428571</v>
      </c>
      <c r="D672" s="5">
        <f>IFERROR(__xludf.DUMMYFUNCTION("""COMPUTED_VALUE"""),10147.0)</f>
        <v>10147</v>
      </c>
      <c r="E672" s="5">
        <f t="shared" si="1"/>
        <v>4840</v>
      </c>
    </row>
    <row r="673">
      <c r="A673" s="4">
        <f>IFERROR(__xludf.DUMMYFUNCTION("""COMPUTED_VALUE"""),44565.0)</f>
        <v>44565</v>
      </c>
      <c r="B673" s="5">
        <f>IFERROR(__xludf.DUMMYFUNCTION("""COMPUTED_VALUE"""),83.0)</f>
        <v>83</v>
      </c>
      <c r="C673" s="7">
        <f>IFERROR(__xludf.DUMMYFUNCTION("""COMPUTED_VALUE"""),89.0)</f>
        <v>89</v>
      </c>
      <c r="D673" s="5">
        <f>IFERROR(__xludf.DUMMYFUNCTION("""COMPUTED_VALUE"""),3122.0)</f>
        <v>3122</v>
      </c>
      <c r="E673" s="5">
        <f t="shared" si="1"/>
        <v>4846.857143</v>
      </c>
    </row>
    <row r="674">
      <c r="A674" s="4">
        <f>IFERROR(__xludf.DUMMYFUNCTION("""COMPUTED_VALUE"""),44566.0)</f>
        <v>44566</v>
      </c>
      <c r="B674" s="5">
        <f>IFERROR(__xludf.DUMMYFUNCTION("""COMPUTED_VALUE"""),82.0)</f>
        <v>82</v>
      </c>
      <c r="C674" s="7">
        <f>IFERROR(__xludf.DUMMYFUNCTION("""COMPUTED_VALUE"""),84.28571428571429)</f>
        <v>84.28571429</v>
      </c>
      <c r="D674" s="5">
        <f>IFERROR(__xludf.DUMMYFUNCTION("""COMPUTED_VALUE"""),3978.0)</f>
        <v>3978</v>
      </c>
      <c r="E674" s="5">
        <f t="shared" si="1"/>
        <v>4470.714286</v>
      </c>
    </row>
    <row r="675">
      <c r="A675" s="4">
        <f>IFERROR(__xludf.DUMMYFUNCTION("""COMPUTED_VALUE"""),44567.0)</f>
        <v>44567</v>
      </c>
      <c r="B675" s="5">
        <f>IFERROR(__xludf.DUMMYFUNCTION("""COMPUTED_VALUE"""),80.0)</f>
        <v>80</v>
      </c>
      <c r="C675" s="7">
        <f>IFERROR(__xludf.DUMMYFUNCTION("""COMPUTED_VALUE"""),82.14285714285714)</f>
        <v>82.14285714</v>
      </c>
      <c r="D675" s="5">
        <f>IFERROR(__xludf.DUMMYFUNCTION("""COMPUTED_VALUE"""),4422.0)</f>
        <v>4422</v>
      </c>
      <c r="E675" s="5">
        <f t="shared" si="1"/>
        <v>3830.571429</v>
      </c>
    </row>
    <row r="676">
      <c r="A676" s="4">
        <f>IFERROR(__xludf.DUMMYFUNCTION("""COMPUTED_VALUE"""),44568.0)</f>
        <v>44568</v>
      </c>
      <c r="B676" s="5">
        <f>IFERROR(__xludf.DUMMYFUNCTION("""COMPUTED_VALUE"""),101.0)</f>
        <v>101</v>
      </c>
      <c r="C676" s="7">
        <f>IFERROR(__xludf.DUMMYFUNCTION("""COMPUTED_VALUE"""),84.85714285714286)</f>
        <v>84.85714286</v>
      </c>
      <c r="D676" s="5">
        <f>IFERROR(__xludf.DUMMYFUNCTION("""COMPUTED_VALUE"""),4303.0)</f>
        <v>4303</v>
      </c>
      <c r="E676" s="5">
        <f t="shared" si="1"/>
        <v>3710.285714</v>
      </c>
    </row>
    <row r="677">
      <c r="A677" s="4">
        <f>IFERROR(__xludf.DUMMYFUNCTION("""COMPUTED_VALUE"""),44569.0)</f>
        <v>44569</v>
      </c>
      <c r="B677" s="5"/>
      <c r="C677" s="5"/>
      <c r="D677" s="5"/>
      <c r="E677" s="5">
        <f t="shared" si="1"/>
        <v>3710.285714</v>
      </c>
    </row>
    <row r="678">
      <c r="A678" s="4">
        <f>IFERROR(__xludf.DUMMYFUNCTION("""COMPUTED_VALUE"""),44570.0)</f>
        <v>44570</v>
      </c>
      <c r="B678" s="5"/>
      <c r="C678" s="5"/>
      <c r="D678" s="5"/>
      <c r="E678" s="5">
        <f t="shared" si="1"/>
        <v>3710.285714</v>
      </c>
    </row>
    <row r="679">
      <c r="A679" s="4">
        <f>IFERROR(__xludf.DUMMYFUNCTION("""COMPUTED_VALUE"""),44571.0)</f>
        <v>44571</v>
      </c>
      <c r="B679" s="5">
        <f>IFERROR(__xludf.DUMMYFUNCTION("""COMPUTED_VALUE"""),167.0)</f>
        <v>167</v>
      </c>
      <c r="C679" s="7">
        <f>IFERROR(__xludf.DUMMYFUNCTION("""COMPUTED_VALUE"""),73.28571428571429)</f>
        <v>73.28571429</v>
      </c>
      <c r="D679" s="5">
        <f>IFERROR(__xludf.DUMMYFUNCTION("""COMPUTED_VALUE"""),8122.0)</f>
        <v>8122</v>
      </c>
      <c r="E679" s="5">
        <f t="shared" si="1"/>
        <v>3421</v>
      </c>
    </row>
    <row r="680">
      <c r="A680" s="4">
        <f>IFERROR(__xludf.DUMMYFUNCTION("""COMPUTED_VALUE"""),44572.0)</f>
        <v>44572</v>
      </c>
      <c r="B680" s="5">
        <f>IFERROR(__xludf.DUMMYFUNCTION("""COMPUTED_VALUE"""),69.0)</f>
        <v>69</v>
      </c>
      <c r="C680" s="7">
        <f>IFERROR(__xludf.DUMMYFUNCTION("""COMPUTED_VALUE"""),71.28571428571429)</f>
        <v>71.28571429</v>
      </c>
      <c r="D680" s="5">
        <f>IFERROR(__xludf.DUMMYFUNCTION("""COMPUTED_VALUE"""),2048.0)</f>
        <v>2048</v>
      </c>
      <c r="E680" s="5">
        <f t="shared" si="1"/>
        <v>3267.571429</v>
      </c>
    </row>
    <row r="681">
      <c r="A681" s="4">
        <f>IFERROR(__xludf.DUMMYFUNCTION("""COMPUTED_VALUE"""),44573.0)</f>
        <v>44573</v>
      </c>
      <c r="B681" s="5">
        <f>IFERROR(__xludf.DUMMYFUNCTION("""COMPUTED_VALUE"""),67.0)</f>
        <v>67</v>
      </c>
      <c r="C681" s="7">
        <f>IFERROR(__xludf.DUMMYFUNCTION("""COMPUTED_VALUE"""),69.14285714285714)</f>
        <v>69.14285714</v>
      </c>
      <c r="D681" s="5">
        <f>IFERROR(__xludf.DUMMYFUNCTION("""COMPUTED_VALUE"""),2031.0)</f>
        <v>2031</v>
      </c>
      <c r="E681" s="5">
        <f t="shared" si="1"/>
        <v>2989.428571</v>
      </c>
    </row>
    <row r="682">
      <c r="A682" s="4">
        <f>IFERROR(__xludf.DUMMYFUNCTION("""COMPUTED_VALUE"""),44574.0)</f>
        <v>44574</v>
      </c>
      <c r="B682" s="5">
        <f>IFERROR(__xludf.DUMMYFUNCTION("""COMPUTED_VALUE"""),81.0)</f>
        <v>81</v>
      </c>
      <c r="C682" s="7">
        <f>IFERROR(__xludf.DUMMYFUNCTION("""COMPUTED_VALUE"""),69.28571428571429)</f>
        <v>69.28571429</v>
      </c>
      <c r="D682" s="5">
        <f>IFERROR(__xludf.DUMMYFUNCTION("""COMPUTED_VALUE"""),5656.0)</f>
        <v>5656</v>
      </c>
      <c r="E682" s="5">
        <f t="shared" si="1"/>
        <v>3165.714286</v>
      </c>
    </row>
    <row r="683">
      <c r="A683" s="4">
        <f>IFERROR(__xludf.DUMMYFUNCTION("""COMPUTED_VALUE"""),44575.0)</f>
        <v>44575</v>
      </c>
      <c r="B683" s="5">
        <f>IFERROR(__xludf.DUMMYFUNCTION("""COMPUTED_VALUE"""),73.0)</f>
        <v>73</v>
      </c>
      <c r="C683" s="7">
        <f>IFERROR(__xludf.DUMMYFUNCTION("""COMPUTED_VALUE"""),65.28571428571429)</f>
        <v>65.28571429</v>
      </c>
      <c r="D683" s="5">
        <f>IFERROR(__xludf.DUMMYFUNCTION("""COMPUTED_VALUE"""),3004.0)</f>
        <v>3004</v>
      </c>
      <c r="E683" s="5">
        <f t="shared" si="1"/>
        <v>2980.142857</v>
      </c>
    </row>
    <row r="684">
      <c r="A684" s="4">
        <f>IFERROR(__xludf.DUMMYFUNCTION("""COMPUTED_VALUE"""),44576.0)</f>
        <v>44576</v>
      </c>
      <c r="B684" s="5"/>
      <c r="C684" s="5"/>
      <c r="D684" s="5"/>
      <c r="E684" s="5">
        <f t="shared" si="1"/>
        <v>2980.142857</v>
      </c>
    </row>
    <row r="685">
      <c r="A685" s="4">
        <f>IFERROR(__xludf.DUMMYFUNCTION("""COMPUTED_VALUE"""),44577.0)</f>
        <v>44577</v>
      </c>
      <c r="B685" s="5"/>
      <c r="C685" s="5"/>
      <c r="D685" s="5"/>
      <c r="E685" s="5">
        <f t="shared" si="1"/>
        <v>2980.142857</v>
      </c>
    </row>
    <row r="686">
      <c r="A686" s="4">
        <f>IFERROR(__xludf.DUMMYFUNCTION("""COMPUTED_VALUE"""),44578.0)</f>
        <v>44578</v>
      </c>
      <c r="B686" s="5">
        <f>IFERROR(__xludf.DUMMYFUNCTION("""COMPUTED_VALUE"""),270.0)</f>
        <v>270</v>
      </c>
      <c r="C686" s="7">
        <f>IFERROR(__xludf.DUMMYFUNCTION("""COMPUTED_VALUE"""),80.0)</f>
        <v>80</v>
      </c>
      <c r="D686" s="5">
        <f>IFERROR(__xludf.DUMMYFUNCTION("""COMPUTED_VALUE"""),11266.0)</f>
        <v>11266</v>
      </c>
      <c r="E686" s="5">
        <f t="shared" si="1"/>
        <v>3429.285714</v>
      </c>
    </row>
    <row r="687">
      <c r="A687" s="4">
        <f>IFERROR(__xludf.DUMMYFUNCTION("""COMPUTED_VALUE"""),44579.0)</f>
        <v>44579</v>
      </c>
      <c r="B687" s="5">
        <f>IFERROR(__xludf.DUMMYFUNCTION("""COMPUTED_VALUE"""),94.0)</f>
        <v>94</v>
      </c>
      <c r="C687" s="7">
        <f>IFERROR(__xludf.DUMMYFUNCTION("""COMPUTED_VALUE"""),83.57142857142857)</f>
        <v>83.57142857</v>
      </c>
      <c r="D687" s="5">
        <f>IFERROR(__xludf.DUMMYFUNCTION("""COMPUTED_VALUE"""),7080.0)</f>
        <v>7080</v>
      </c>
      <c r="E687" s="5">
        <f t="shared" si="1"/>
        <v>4148.142857</v>
      </c>
    </row>
    <row r="688">
      <c r="A688" s="4">
        <f>IFERROR(__xludf.DUMMYFUNCTION("""COMPUTED_VALUE"""),44580.0)</f>
        <v>44580</v>
      </c>
      <c r="B688" s="5">
        <f>IFERROR(__xludf.DUMMYFUNCTION("""COMPUTED_VALUE"""),85.0)</f>
        <v>85</v>
      </c>
      <c r="C688" s="7">
        <f>IFERROR(__xludf.DUMMYFUNCTION("""COMPUTED_VALUE"""),86.14285714285714)</f>
        <v>86.14285714</v>
      </c>
      <c r="D688" s="5">
        <f>IFERROR(__xludf.DUMMYFUNCTION("""COMPUTED_VALUE"""),4860.0)</f>
        <v>4860</v>
      </c>
      <c r="E688" s="5">
        <f t="shared" si="1"/>
        <v>4552.285714</v>
      </c>
    </row>
    <row r="689">
      <c r="A689" s="4">
        <f>IFERROR(__xludf.DUMMYFUNCTION("""COMPUTED_VALUE"""),44581.0)</f>
        <v>44581</v>
      </c>
      <c r="B689" s="5">
        <f>IFERROR(__xludf.DUMMYFUNCTION("""COMPUTED_VALUE"""),71.0)</f>
        <v>71</v>
      </c>
      <c r="C689" s="7">
        <f>IFERROR(__xludf.DUMMYFUNCTION("""COMPUTED_VALUE"""),84.71428571428571)</f>
        <v>84.71428571</v>
      </c>
      <c r="D689" s="5">
        <f>IFERROR(__xludf.DUMMYFUNCTION("""COMPUTED_VALUE"""),4604.0)</f>
        <v>4604</v>
      </c>
      <c r="E689" s="5">
        <f t="shared" si="1"/>
        <v>4402</v>
      </c>
    </row>
    <row r="690">
      <c r="A690" s="4">
        <f>IFERROR(__xludf.DUMMYFUNCTION("""COMPUTED_VALUE"""),44582.0)</f>
        <v>44582</v>
      </c>
      <c r="B690" s="5">
        <f>IFERROR(__xludf.DUMMYFUNCTION("""COMPUTED_VALUE"""),65.0)</f>
        <v>65</v>
      </c>
      <c r="C690" s="7">
        <f>IFERROR(__xludf.DUMMYFUNCTION("""COMPUTED_VALUE"""),83.57142857142857)</f>
        <v>83.57142857</v>
      </c>
      <c r="D690" s="5">
        <f>IFERROR(__xludf.DUMMYFUNCTION("""COMPUTED_VALUE"""),6891.0)</f>
        <v>6891</v>
      </c>
      <c r="E690" s="5">
        <f t="shared" si="1"/>
        <v>4957.285714</v>
      </c>
    </row>
    <row r="691">
      <c r="A691" s="4">
        <f>IFERROR(__xludf.DUMMYFUNCTION("""COMPUTED_VALUE"""),44583.0)</f>
        <v>44583</v>
      </c>
      <c r="B691" s="5"/>
      <c r="C691" s="5"/>
      <c r="D691" s="5"/>
      <c r="E691" s="5">
        <f t="shared" si="1"/>
        <v>4957.285714</v>
      </c>
    </row>
    <row r="692">
      <c r="A692" s="4">
        <f>IFERROR(__xludf.DUMMYFUNCTION("""COMPUTED_VALUE"""),44584.0)</f>
        <v>44584</v>
      </c>
      <c r="B692" s="5"/>
      <c r="C692" s="5"/>
      <c r="D692" s="5"/>
      <c r="E692" s="5">
        <f t="shared" si="1"/>
        <v>4957.285714</v>
      </c>
    </row>
    <row r="693">
      <c r="A693" s="4">
        <f>IFERROR(__xludf.DUMMYFUNCTION("""COMPUTED_VALUE"""),44585.0)</f>
        <v>44585</v>
      </c>
      <c r="B693" s="5">
        <f>IFERROR(__xludf.DUMMYFUNCTION("""COMPUTED_VALUE"""),122.0)</f>
        <v>122</v>
      </c>
      <c r="C693" s="7">
        <f>IFERROR(__xludf.DUMMYFUNCTION("""COMPUTED_VALUE"""),62.42857142857143)</f>
        <v>62.42857143</v>
      </c>
      <c r="D693" s="5">
        <f>IFERROR(__xludf.DUMMYFUNCTION("""COMPUTED_VALUE"""),15919.0)</f>
        <v>15919</v>
      </c>
      <c r="E693" s="5">
        <f t="shared" si="1"/>
        <v>5622</v>
      </c>
    </row>
    <row r="694">
      <c r="A694" s="4">
        <f>IFERROR(__xludf.DUMMYFUNCTION("""COMPUTED_VALUE"""),44586.0)</f>
        <v>44586</v>
      </c>
      <c r="B694" s="5">
        <f>IFERROR(__xludf.DUMMYFUNCTION("""COMPUTED_VALUE"""),74.0)</f>
        <v>74</v>
      </c>
      <c r="C694" s="7">
        <f>IFERROR(__xludf.DUMMYFUNCTION("""COMPUTED_VALUE"""),59.57142857142857)</f>
        <v>59.57142857</v>
      </c>
      <c r="D694" s="5">
        <f>IFERROR(__xludf.DUMMYFUNCTION("""COMPUTED_VALUE"""),7325.0)</f>
        <v>7325</v>
      </c>
      <c r="E694" s="5">
        <f t="shared" si="1"/>
        <v>5657</v>
      </c>
    </row>
    <row r="695">
      <c r="A695" s="4">
        <f>IFERROR(__xludf.DUMMYFUNCTION("""COMPUTED_VALUE"""),44587.0)</f>
        <v>44587</v>
      </c>
      <c r="B695" s="5">
        <f>IFERROR(__xludf.DUMMYFUNCTION("""COMPUTED_VALUE"""),69.0)</f>
        <v>69</v>
      </c>
      <c r="C695" s="7">
        <f>IFERROR(__xludf.DUMMYFUNCTION("""COMPUTED_VALUE"""),57.285714285714285)</f>
        <v>57.28571429</v>
      </c>
      <c r="D695" s="5">
        <f>IFERROR(__xludf.DUMMYFUNCTION("""COMPUTED_VALUE"""),8359.0)</f>
        <v>8359</v>
      </c>
      <c r="E695" s="5">
        <f t="shared" si="1"/>
        <v>6156.857143</v>
      </c>
    </row>
    <row r="696">
      <c r="A696" s="4">
        <f>IFERROR(__xludf.DUMMYFUNCTION("""COMPUTED_VALUE"""),44588.0)</f>
        <v>44588</v>
      </c>
      <c r="B696" s="5">
        <f>IFERROR(__xludf.DUMMYFUNCTION("""COMPUTED_VALUE"""),64.0)</f>
        <v>64</v>
      </c>
      <c r="C696" s="7">
        <f>IFERROR(__xludf.DUMMYFUNCTION("""COMPUTED_VALUE"""),56.285714285714285)</f>
        <v>56.28571429</v>
      </c>
      <c r="D696" s="5">
        <f>IFERROR(__xludf.DUMMYFUNCTION("""COMPUTED_VALUE"""),8686.0)</f>
        <v>8686</v>
      </c>
      <c r="E696" s="5">
        <f t="shared" si="1"/>
        <v>6740</v>
      </c>
    </row>
    <row r="697">
      <c r="A697" s="4">
        <f>IFERROR(__xludf.DUMMYFUNCTION("""COMPUTED_VALUE"""),44589.0)</f>
        <v>44589</v>
      </c>
      <c r="B697" s="5">
        <f>IFERROR(__xludf.DUMMYFUNCTION("""COMPUTED_VALUE"""),78.0)</f>
        <v>78</v>
      </c>
      <c r="C697" s="7">
        <f>IFERROR(__xludf.DUMMYFUNCTION("""COMPUTED_VALUE"""),58.142857142857146)</f>
        <v>58.14285714</v>
      </c>
      <c r="D697" s="5">
        <f>IFERROR(__xludf.DUMMYFUNCTION("""COMPUTED_VALUE"""),7829.0)</f>
        <v>7829</v>
      </c>
      <c r="E697" s="5">
        <f t="shared" si="1"/>
        <v>6874</v>
      </c>
    </row>
    <row r="698">
      <c r="A698" s="4">
        <f>IFERROR(__xludf.DUMMYFUNCTION("""COMPUTED_VALUE"""),44590.0)</f>
        <v>44590</v>
      </c>
      <c r="B698" s="5"/>
      <c r="C698" s="5"/>
      <c r="D698" s="5"/>
      <c r="E698" s="5">
        <f t="shared" si="1"/>
        <v>6874</v>
      </c>
    </row>
    <row r="699">
      <c r="A699" s="4">
        <f>IFERROR(__xludf.DUMMYFUNCTION("""COMPUTED_VALUE"""),44591.0)</f>
        <v>44591</v>
      </c>
      <c r="B699" s="5"/>
      <c r="C699" s="5"/>
      <c r="D699" s="5"/>
      <c r="E699" s="5">
        <f t="shared" si="1"/>
        <v>6874</v>
      </c>
    </row>
    <row r="700">
      <c r="A700" s="4">
        <f>IFERROR(__xludf.DUMMYFUNCTION("""COMPUTED_VALUE"""),44592.0)</f>
        <v>44592</v>
      </c>
      <c r="B700" s="5">
        <f>IFERROR(__xludf.DUMMYFUNCTION("""COMPUTED_VALUE"""),176.0)</f>
        <v>176</v>
      </c>
      <c r="C700" s="7">
        <f>IFERROR(__xludf.DUMMYFUNCTION("""COMPUTED_VALUE"""),65.85714285714286)</f>
        <v>65.85714286</v>
      </c>
      <c r="D700" s="5">
        <f>IFERROR(__xludf.DUMMYFUNCTION("""COMPUTED_VALUE"""),39071.0)</f>
        <v>39071</v>
      </c>
      <c r="E700" s="5">
        <f t="shared" si="1"/>
        <v>10181.42857</v>
      </c>
    </row>
    <row r="701">
      <c r="A701" s="4">
        <f>IFERROR(__xludf.DUMMYFUNCTION("""COMPUTED_VALUE"""),44593.0)</f>
        <v>44593</v>
      </c>
      <c r="B701" s="5">
        <f>IFERROR(__xludf.DUMMYFUNCTION("""COMPUTED_VALUE"""),66.0)</f>
        <v>66</v>
      </c>
      <c r="C701" s="7">
        <f>IFERROR(__xludf.DUMMYFUNCTION("""COMPUTED_VALUE"""),64.71428571428571)</f>
        <v>64.71428571</v>
      </c>
      <c r="D701" s="5">
        <f>IFERROR(__xludf.DUMMYFUNCTION("""COMPUTED_VALUE"""),11100.0)</f>
        <v>11100</v>
      </c>
      <c r="E701" s="5">
        <f t="shared" si="1"/>
        <v>10720.71429</v>
      </c>
    </row>
    <row r="702">
      <c r="A702" s="4">
        <f>IFERROR(__xludf.DUMMYFUNCTION("""COMPUTED_VALUE"""),44594.0)</f>
        <v>44594</v>
      </c>
      <c r="B702" s="5">
        <f>IFERROR(__xludf.DUMMYFUNCTION("""COMPUTED_VALUE"""),77.0)</f>
        <v>77</v>
      </c>
      <c r="C702" s="7">
        <f>IFERROR(__xludf.DUMMYFUNCTION("""COMPUTED_VALUE"""),65.85714285714286)</f>
        <v>65.85714286</v>
      </c>
      <c r="D702" s="5">
        <f>IFERROR(__xludf.DUMMYFUNCTION("""COMPUTED_VALUE"""),18921.0)</f>
        <v>18921</v>
      </c>
      <c r="E702" s="5">
        <f t="shared" si="1"/>
        <v>12229.57143</v>
      </c>
    </row>
    <row r="703">
      <c r="A703" s="4">
        <f>IFERROR(__xludf.DUMMYFUNCTION("""COMPUTED_VALUE"""),44595.0)</f>
        <v>44595</v>
      </c>
      <c r="B703" s="5">
        <f>IFERROR(__xludf.DUMMYFUNCTION("""COMPUTED_VALUE"""),88.0)</f>
        <v>88</v>
      </c>
      <c r="C703" s="7">
        <f>IFERROR(__xludf.DUMMYFUNCTION("""COMPUTED_VALUE"""),69.28571428571429)</f>
        <v>69.28571429</v>
      </c>
      <c r="D703" s="5">
        <f>IFERROR(__xludf.DUMMYFUNCTION("""COMPUTED_VALUE"""),20456.0)</f>
        <v>20456</v>
      </c>
      <c r="E703" s="5">
        <f t="shared" si="1"/>
        <v>13911</v>
      </c>
    </row>
    <row r="704">
      <c r="A704" s="4">
        <f>IFERROR(__xludf.DUMMYFUNCTION("""COMPUTED_VALUE"""),44596.0)</f>
        <v>44596</v>
      </c>
      <c r="B704" s="5">
        <f>IFERROR(__xludf.DUMMYFUNCTION("""COMPUTED_VALUE"""),105.0)</f>
        <v>105</v>
      </c>
      <c r="C704" s="7">
        <f>IFERROR(__xludf.DUMMYFUNCTION("""COMPUTED_VALUE"""),73.14285714285714)</f>
        <v>73.14285714</v>
      </c>
      <c r="D704" s="5">
        <f>IFERROR(__xludf.DUMMYFUNCTION("""COMPUTED_VALUE"""),16822.0)</f>
        <v>16822</v>
      </c>
      <c r="E704" s="5">
        <f t="shared" si="1"/>
        <v>15195.71429</v>
      </c>
    </row>
    <row r="705">
      <c r="A705" s="4">
        <f>IFERROR(__xludf.DUMMYFUNCTION("""COMPUTED_VALUE"""),44597.0)</f>
        <v>44597</v>
      </c>
      <c r="B705" s="5"/>
      <c r="C705" s="5"/>
      <c r="D705" s="5"/>
      <c r="E705" s="5">
        <f t="shared" si="1"/>
        <v>15195.71429</v>
      </c>
    </row>
    <row r="706">
      <c r="A706" s="4">
        <f>IFERROR(__xludf.DUMMYFUNCTION("""COMPUTED_VALUE"""),44598.0)</f>
        <v>44598</v>
      </c>
      <c r="B706" s="5"/>
      <c r="C706" s="5"/>
      <c r="D706" s="5"/>
      <c r="E706" s="5">
        <f t="shared" si="1"/>
        <v>15195.71429</v>
      </c>
    </row>
    <row r="707">
      <c r="A707" s="4">
        <f>IFERROR(__xludf.DUMMYFUNCTION("""COMPUTED_VALUE"""),44599.0)</f>
        <v>44599</v>
      </c>
      <c r="B707" s="5">
        <f>IFERROR(__xludf.DUMMYFUNCTION("""COMPUTED_VALUE"""),234.0)</f>
        <v>234</v>
      </c>
      <c r="C707" s="7">
        <f>IFERROR(__xludf.DUMMYFUNCTION("""COMPUTED_VALUE"""),81.42857142857143)</f>
        <v>81.42857143</v>
      </c>
      <c r="D707" s="5">
        <f>IFERROR(__xludf.DUMMYFUNCTION("""COMPUTED_VALUE"""),29399.0)</f>
        <v>29399</v>
      </c>
      <c r="E707" s="5">
        <f t="shared" si="1"/>
        <v>13814</v>
      </c>
    </row>
    <row r="708">
      <c r="A708" s="4">
        <f>IFERROR(__xludf.DUMMYFUNCTION("""COMPUTED_VALUE"""),44600.0)</f>
        <v>44600</v>
      </c>
      <c r="B708" s="5">
        <f>IFERROR(__xludf.DUMMYFUNCTION("""COMPUTED_VALUE"""),94.0)</f>
        <v>94</v>
      </c>
      <c r="C708" s="7">
        <f>IFERROR(__xludf.DUMMYFUNCTION("""COMPUTED_VALUE"""),85.42857142857143)</f>
        <v>85.42857143</v>
      </c>
      <c r="D708" s="5">
        <f>IFERROR(__xludf.DUMMYFUNCTION("""COMPUTED_VALUE"""),7073.0)</f>
        <v>7073</v>
      </c>
      <c r="E708" s="5">
        <f t="shared" si="1"/>
        <v>13238.71429</v>
      </c>
    </row>
    <row r="709">
      <c r="A709" s="4">
        <f>IFERROR(__xludf.DUMMYFUNCTION("""COMPUTED_VALUE"""),44601.0)</f>
        <v>44601</v>
      </c>
      <c r="B709" s="5">
        <f>IFERROR(__xludf.DUMMYFUNCTION("""COMPUTED_VALUE"""),101.0)</f>
        <v>101</v>
      </c>
      <c r="C709" s="7">
        <f>IFERROR(__xludf.DUMMYFUNCTION("""COMPUTED_VALUE"""),88.85714285714286)</f>
        <v>88.85714286</v>
      </c>
      <c r="D709" s="5">
        <f>IFERROR(__xludf.DUMMYFUNCTION("""COMPUTED_VALUE"""),15967.0)</f>
        <v>15967</v>
      </c>
      <c r="E709" s="5">
        <f t="shared" si="1"/>
        <v>12816.71429</v>
      </c>
    </row>
    <row r="710">
      <c r="A710" s="4">
        <f>IFERROR(__xludf.DUMMYFUNCTION("""COMPUTED_VALUE"""),44602.0)</f>
        <v>44602</v>
      </c>
      <c r="B710" s="5">
        <f>IFERROR(__xludf.DUMMYFUNCTION("""COMPUTED_VALUE"""),99.0)</f>
        <v>99</v>
      </c>
      <c r="C710" s="7">
        <f>IFERROR(__xludf.DUMMYFUNCTION("""COMPUTED_VALUE"""),90.42857142857143)</f>
        <v>90.42857143</v>
      </c>
      <c r="D710" s="5">
        <f>IFERROR(__xludf.DUMMYFUNCTION("""COMPUTED_VALUE"""),10413.0)</f>
        <v>10413</v>
      </c>
      <c r="E710" s="5">
        <f t="shared" si="1"/>
        <v>11382</v>
      </c>
    </row>
    <row r="711">
      <c r="A711" s="4">
        <f>IFERROR(__xludf.DUMMYFUNCTION("""COMPUTED_VALUE"""),44603.0)</f>
        <v>44603</v>
      </c>
      <c r="B711" s="5">
        <f>IFERROR(__xludf.DUMMYFUNCTION("""COMPUTED_VALUE"""),91.0)</f>
        <v>91</v>
      </c>
      <c r="C711" s="7">
        <f>IFERROR(__xludf.DUMMYFUNCTION("""COMPUTED_VALUE"""),88.42857142857143)</f>
        <v>88.42857143</v>
      </c>
      <c r="D711" s="5">
        <f>IFERROR(__xludf.DUMMYFUNCTION("""COMPUTED_VALUE"""),13371.0)</f>
        <v>13371</v>
      </c>
      <c r="E711" s="5">
        <f t="shared" si="1"/>
        <v>10889</v>
      </c>
    </row>
    <row r="712">
      <c r="A712" s="4">
        <f>IFERROR(__xludf.DUMMYFUNCTION("""COMPUTED_VALUE"""),44604.0)</f>
        <v>44604</v>
      </c>
      <c r="B712" s="5"/>
      <c r="C712" s="5"/>
      <c r="D712" s="5"/>
      <c r="E712" s="5">
        <f t="shared" si="1"/>
        <v>10889</v>
      </c>
    </row>
    <row r="713">
      <c r="A713" s="4">
        <f>IFERROR(__xludf.DUMMYFUNCTION("""COMPUTED_VALUE"""),44605.0)</f>
        <v>44605</v>
      </c>
      <c r="B713" s="5"/>
      <c r="C713" s="5"/>
      <c r="D713" s="5"/>
      <c r="E713" s="5">
        <f t="shared" si="1"/>
        <v>10889</v>
      </c>
    </row>
    <row r="714">
      <c r="A714" s="4">
        <f>IFERROR(__xludf.DUMMYFUNCTION("""COMPUTED_VALUE"""),44606.0)</f>
        <v>44606</v>
      </c>
      <c r="B714" s="5">
        <f>IFERROR(__xludf.DUMMYFUNCTION("""COMPUTED_VALUE"""),271.0)</f>
        <v>271</v>
      </c>
      <c r="C714" s="7">
        <f>IFERROR(__xludf.DUMMYFUNCTION("""COMPUTED_VALUE"""),93.71428571428571)</f>
        <v>93.71428571</v>
      </c>
      <c r="D714" s="5">
        <f>IFERROR(__xludf.DUMMYFUNCTION("""COMPUTED_VALUE"""),26710.0)</f>
        <v>26710</v>
      </c>
      <c r="E714" s="5">
        <f t="shared" si="1"/>
        <v>10504.85714</v>
      </c>
    </row>
    <row r="715">
      <c r="A715" s="4">
        <f>IFERROR(__xludf.DUMMYFUNCTION("""COMPUTED_VALUE"""),44607.0)</f>
        <v>44607</v>
      </c>
      <c r="B715" s="5">
        <f>IFERROR(__xludf.DUMMYFUNCTION("""COMPUTED_VALUE"""),123.0)</f>
        <v>123</v>
      </c>
      <c r="C715" s="7">
        <f>IFERROR(__xludf.DUMMYFUNCTION("""COMPUTED_VALUE"""),97.85714285714286)</f>
        <v>97.85714286</v>
      </c>
      <c r="D715" s="5">
        <f>IFERROR(__xludf.DUMMYFUNCTION("""COMPUTED_VALUE"""),17813.0)</f>
        <v>17813</v>
      </c>
      <c r="E715" s="5">
        <f t="shared" si="1"/>
        <v>12039.14286</v>
      </c>
    </row>
    <row r="716">
      <c r="A716" s="4">
        <f>IFERROR(__xludf.DUMMYFUNCTION("""COMPUTED_VALUE"""),44608.0)</f>
        <v>44608</v>
      </c>
      <c r="B716" s="5">
        <f>IFERROR(__xludf.DUMMYFUNCTION("""COMPUTED_VALUE"""),97.0)</f>
        <v>97</v>
      </c>
      <c r="C716" s="7">
        <f>IFERROR(__xludf.DUMMYFUNCTION("""COMPUTED_VALUE"""),97.28571428571429)</f>
        <v>97.28571429</v>
      </c>
      <c r="D716" s="5">
        <f>IFERROR(__xludf.DUMMYFUNCTION("""COMPUTED_VALUE"""),10036.0)</f>
        <v>10036</v>
      </c>
      <c r="E716" s="5">
        <f t="shared" si="1"/>
        <v>11191.85714</v>
      </c>
    </row>
    <row r="717">
      <c r="A717" s="4">
        <f>IFERROR(__xludf.DUMMYFUNCTION("""COMPUTED_VALUE"""),44609.0)</f>
        <v>44609</v>
      </c>
      <c r="B717" s="5">
        <f>IFERROR(__xludf.DUMMYFUNCTION("""COMPUTED_VALUE"""),115.0)</f>
        <v>115</v>
      </c>
      <c r="C717" s="7">
        <f>IFERROR(__xludf.DUMMYFUNCTION("""COMPUTED_VALUE"""),99.57142857142857)</f>
        <v>99.57142857</v>
      </c>
      <c r="D717" s="5">
        <f>IFERROR(__xludf.DUMMYFUNCTION("""COMPUTED_VALUE"""),14760.0)</f>
        <v>14760</v>
      </c>
      <c r="E717" s="5">
        <f t="shared" si="1"/>
        <v>11812.85714</v>
      </c>
    </row>
    <row r="718">
      <c r="A718" s="4">
        <f>IFERROR(__xludf.DUMMYFUNCTION("""COMPUTED_VALUE"""),44610.0)</f>
        <v>44610</v>
      </c>
      <c r="B718" s="5">
        <f>IFERROR(__xludf.DUMMYFUNCTION("""COMPUTED_VALUE"""),100.0)</f>
        <v>100</v>
      </c>
      <c r="C718" s="7">
        <f>IFERROR(__xludf.DUMMYFUNCTION("""COMPUTED_VALUE"""),100.85714285714286)</f>
        <v>100.8571429</v>
      </c>
      <c r="D718" s="5">
        <f>IFERROR(__xludf.DUMMYFUNCTION("""COMPUTED_VALUE"""),10815.0)</f>
        <v>10815</v>
      </c>
      <c r="E718" s="5">
        <f t="shared" si="1"/>
        <v>11447.71429</v>
      </c>
    </row>
    <row r="719">
      <c r="A719" s="4">
        <f>IFERROR(__xludf.DUMMYFUNCTION("""COMPUTED_VALUE"""),44611.0)</f>
        <v>44611</v>
      </c>
      <c r="B719" s="5"/>
      <c r="C719" s="5"/>
      <c r="D719" s="5"/>
      <c r="E719" s="5">
        <f t="shared" si="1"/>
        <v>11447.71429</v>
      </c>
    </row>
    <row r="720">
      <c r="A720" s="4">
        <f>IFERROR(__xludf.DUMMYFUNCTION("""COMPUTED_VALUE"""),44612.0)</f>
        <v>44612</v>
      </c>
      <c r="B720" s="5"/>
      <c r="C720" s="5"/>
      <c r="D720" s="5"/>
      <c r="E720" s="5">
        <f t="shared" si="1"/>
        <v>11447.71429</v>
      </c>
    </row>
    <row r="721">
      <c r="A721" s="4">
        <f>IFERROR(__xludf.DUMMYFUNCTION("""COMPUTED_VALUE"""),44613.0)</f>
        <v>44613</v>
      </c>
      <c r="B721" s="5">
        <f>IFERROR(__xludf.DUMMYFUNCTION("""COMPUTED_VALUE"""),233.0)</f>
        <v>233</v>
      </c>
      <c r="C721" s="7">
        <f>IFERROR(__xludf.DUMMYFUNCTION("""COMPUTED_VALUE"""),95.42857142857143)</f>
        <v>95.42857143</v>
      </c>
      <c r="D721" s="5">
        <f>IFERROR(__xludf.DUMMYFUNCTION("""COMPUTED_VALUE"""),22771.0)</f>
        <v>22771</v>
      </c>
      <c r="E721" s="5">
        <f t="shared" si="1"/>
        <v>10885</v>
      </c>
    </row>
    <row r="722">
      <c r="A722" s="4">
        <f>IFERROR(__xludf.DUMMYFUNCTION("""COMPUTED_VALUE"""),44614.0)</f>
        <v>44614</v>
      </c>
      <c r="B722" s="5">
        <f>IFERROR(__xludf.DUMMYFUNCTION("""COMPUTED_VALUE"""),131.0)</f>
        <v>131</v>
      </c>
      <c r="C722" s="7">
        <f>IFERROR(__xludf.DUMMYFUNCTION("""COMPUTED_VALUE"""),96.57142857142857)</f>
        <v>96.57142857</v>
      </c>
      <c r="D722" s="5">
        <f>IFERROR(__xludf.DUMMYFUNCTION("""COMPUTED_VALUE"""),8630.0)</f>
        <v>8630</v>
      </c>
      <c r="E722" s="5">
        <f t="shared" si="1"/>
        <v>9573.142857</v>
      </c>
    </row>
    <row r="723">
      <c r="A723" s="4">
        <f>IFERROR(__xludf.DUMMYFUNCTION("""COMPUTED_VALUE"""),44615.0)</f>
        <v>44615</v>
      </c>
      <c r="B723" s="5">
        <f>IFERROR(__xludf.DUMMYFUNCTION("""COMPUTED_VALUE"""),132.0)</f>
        <v>132</v>
      </c>
      <c r="C723" s="7">
        <f>IFERROR(__xludf.DUMMYFUNCTION("""COMPUTED_VALUE"""),101.57142857142857)</f>
        <v>101.5714286</v>
      </c>
      <c r="D723" s="5">
        <f>IFERROR(__xludf.DUMMYFUNCTION("""COMPUTED_VALUE"""),11416.0)</f>
        <v>11416</v>
      </c>
      <c r="E723" s="5">
        <f t="shared" si="1"/>
        <v>9770.285714</v>
      </c>
    </row>
    <row r="724">
      <c r="A724" s="4">
        <f>IFERROR(__xludf.DUMMYFUNCTION("""COMPUTED_VALUE"""),44616.0)</f>
        <v>44616</v>
      </c>
      <c r="B724" s="5">
        <f>IFERROR(__xludf.DUMMYFUNCTION("""COMPUTED_VALUE"""),102.0)</f>
        <v>102</v>
      </c>
      <c r="C724" s="7">
        <f>IFERROR(__xludf.DUMMYFUNCTION("""COMPUTED_VALUE"""),99.71428571428571)</f>
        <v>99.71428571</v>
      </c>
      <c r="D724" s="5">
        <f>IFERROR(__xludf.DUMMYFUNCTION("""COMPUTED_VALUE"""),10342.0)</f>
        <v>10342</v>
      </c>
      <c r="E724" s="5">
        <f t="shared" si="1"/>
        <v>9139.142857</v>
      </c>
    </row>
    <row r="725">
      <c r="A725" s="4">
        <f>IFERROR(__xludf.DUMMYFUNCTION("""COMPUTED_VALUE"""),44617.0)</f>
        <v>44617</v>
      </c>
      <c r="B725" s="5">
        <f>IFERROR(__xludf.DUMMYFUNCTION("""COMPUTED_VALUE"""),88.0)</f>
        <v>88</v>
      </c>
      <c r="C725" s="7">
        <f>IFERROR(__xludf.DUMMYFUNCTION("""COMPUTED_VALUE"""),98.0)</f>
        <v>98</v>
      </c>
      <c r="D725" s="5">
        <f>IFERROR(__xludf.DUMMYFUNCTION("""COMPUTED_VALUE"""),9295.0)</f>
        <v>9295</v>
      </c>
      <c r="E725" s="5">
        <f t="shared" si="1"/>
        <v>8922</v>
      </c>
    </row>
    <row r="726">
      <c r="A726" s="4">
        <f>IFERROR(__xludf.DUMMYFUNCTION("""COMPUTED_VALUE"""),44618.0)</f>
        <v>44618</v>
      </c>
      <c r="B726" s="5"/>
      <c r="C726" s="5"/>
      <c r="D726" s="5"/>
      <c r="E726" s="5">
        <f t="shared" si="1"/>
        <v>8922</v>
      </c>
    </row>
    <row r="727">
      <c r="A727" s="4">
        <f>IFERROR(__xludf.DUMMYFUNCTION("""COMPUTED_VALUE"""),44619.0)</f>
        <v>44619</v>
      </c>
      <c r="B727" s="5"/>
      <c r="C727" s="5"/>
      <c r="D727" s="5"/>
      <c r="E727" s="5">
        <f t="shared" si="1"/>
        <v>8922</v>
      </c>
    </row>
    <row r="728">
      <c r="A728" s="4">
        <f>IFERROR(__xludf.DUMMYFUNCTION("""COMPUTED_VALUE"""),44620.0)</f>
        <v>44620</v>
      </c>
      <c r="B728" s="5">
        <f>IFERROR(__xludf.DUMMYFUNCTION("""COMPUTED_VALUE"""),197.0)</f>
        <v>197</v>
      </c>
      <c r="C728" s="7">
        <f>IFERROR(__xludf.DUMMYFUNCTION("""COMPUTED_VALUE"""),92.85714285714286)</f>
        <v>92.85714286</v>
      </c>
      <c r="D728" s="5">
        <f>IFERROR(__xludf.DUMMYFUNCTION("""COMPUTED_VALUE"""),22334.0)</f>
        <v>22334</v>
      </c>
      <c r="E728" s="5">
        <f t="shared" si="1"/>
        <v>8859.571429</v>
      </c>
    </row>
    <row r="729">
      <c r="A729" s="4">
        <f>IFERROR(__xludf.DUMMYFUNCTION("""COMPUTED_VALUE"""),44621.0)</f>
        <v>44621</v>
      </c>
      <c r="B729" s="5">
        <f>IFERROR(__xludf.DUMMYFUNCTION("""COMPUTED_VALUE"""),102.0)</f>
        <v>102</v>
      </c>
      <c r="C729" s="7">
        <f>IFERROR(__xludf.DUMMYFUNCTION("""COMPUTED_VALUE"""),88.71428571428571)</f>
        <v>88.71428571</v>
      </c>
      <c r="D729" s="5">
        <f>IFERROR(__xludf.DUMMYFUNCTION("""COMPUTED_VALUE"""),6165.0)</f>
        <v>6165</v>
      </c>
      <c r="E729" s="5">
        <f t="shared" si="1"/>
        <v>8507.428571</v>
      </c>
    </row>
    <row r="730">
      <c r="A730" s="4">
        <f>IFERROR(__xludf.DUMMYFUNCTION("""COMPUTED_VALUE"""),44622.0)</f>
        <v>44622</v>
      </c>
      <c r="B730" s="5">
        <f>IFERROR(__xludf.DUMMYFUNCTION("""COMPUTED_VALUE"""),83.0)</f>
        <v>83</v>
      </c>
      <c r="C730" s="7">
        <f>IFERROR(__xludf.DUMMYFUNCTION("""COMPUTED_VALUE"""),81.71428571428571)</f>
        <v>81.71428571</v>
      </c>
      <c r="D730" s="5">
        <f>IFERROR(__xludf.DUMMYFUNCTION("""COMPUTED_VALUE"""),11076.0)</f>
        <v>11076</v>
      </c>
      <c r="E730" s="5">
        <f t="shared" si="1"/>
        <v>8458.857143</v>
      </c>
    </row>
    <row r="731">
      <c r="A731" s="4">
        <f>IFERROR(__xludf.DUMMYFUNCTION("""COMPUTED_VALUE"""),44623.0)</f>
        <v>44623</v>
      </c>
      <c r="B731" s="5">
        <f>IFERROR(__xludf.DUMMYFUNCTION("""COMPUTED_VALUE"""),77.0)</f>
        <v>77</v>
      </c>
      <c r="C731" s="7">
        <f>IFERROR(__xludf.DUMMYFUNCTION("""COMPUTED_VALUE"""),78.14285714285714)</f>
        <v>78.14285714</v>
      </c>
      <c r="D731" s="5">
        <f>IFERROR(__xludf.DUMMYFUNCTION("""COMPUTED_VALUE"""),4231.0)</f>
        <v>4231</v>
      </c>
      <c r="E731" s="5">
        <f t="shared" si="1"/>
        <v>7585.857143</v>
      </c>
    </row>
    <row r="732">
      <c r="A732" s="4">
        <f>IFERROR(__xludf.DUMMYFUNCTION("""COMPUTED_VALUE"""),44624.0)</f>
        <v>44624</v>
      </c>
      <c r="B732" s="5">
        <f>IFERROR(__xludf.DUMMYFUNCTION("""COMPUTED_VALUE"""),75.0)</f>
        <v>75</v>
      </c>
      <c r="C732" s="7">
        <f>IFERROR(__xludf.DUMMYFUNCTION("""COMPUTED_VALUE"""),76.28571428571429)</f>
        <v>76.28571429</v>
      </c>
      <c r="D732" s="5">
        <f>IFERROR(__xludf.DUMMYFUNCTION("""COMPUTED_VALUE"""),8259.0)</f>
        <v>8259</v>
      </c>
      <c r="E732" s="5">
        <f t="shared" si="1"/>
        <v>7437.857143</v>
      </c>
    </row>
    <row r="733">
      <c r="A733" s="4">
        <f>IFERROR(__xludf.DUMMYFUNCTION("""COMPUTED_VALUE"""),44625.0)</f>
        <v>44625</v>
      </c>
      <c r="B733" s="5"/>
      <c r="C733" s="5"/>
      <c r="D733" s="5"/>
      <c r="E733" s="5">
        <f t="shared" si="1"/>
        <v>7437.857143</v>
      </c>
    </row>
    <row r="734">
      <c r="A734" s="4">
        <f>IFERROR(__xludf.DUMMYFUNCTION("""COMPUTED_VALUE"""),44626.0)</f>
        <v>44626</v>
      </c>
      <c r="B734" s="5"/>
      <c r="C734" s="5"/>
      <c r="D734" s="5"/>
      <c r="E734" s="5">
        <f t="shared" si="1"/>
        <v>7437.857143</v>
      </c>
    </row>
    <row r="735">
      <c r="A735" s="4">
        <f>IFERROR(__xludf.DUMMYFUNCTION("""COMPUTED_VALUE"""),44627.0)</f>
        <v>44627</v>
      </c>
      <c r="B735" s="5">
        <f>IFERROR(__xludf.DUMMYFUNCTION("""COMPUTED_VALUE"""),150.0)</f>
        <v>150</v>
      </c>
      <c r="C735" s="7">
        <f>IFERROR(__xludf.DUMMYFUNCTION("""COMPUTED_VALUE"""),69.57142857142857)</f>
        <v>69.57142857</v>
      </c>
      <c r="D735" s="5">
        <f>IFERROR(__xludf.DUMMYFUNCTION("""COMPUTED_VALUE"""),13751.0)</f>
        <v>13751</v>
      </c>
      <c r="E735" s="5">
        <f t="shared" si="1"/>
        <v>6211.714286</v>
      </c>
    </row>
    <row r="736">
      <c r="A736" s="4">
        <f>IFERROR(__xludf.DUMMYFUNCTION("""COMPUTED_VALUE"""),44628.0)</f>
        <v>44628</v>
      </c>
      <c r="B736" s="5">
        <f>IFERROR(__xludf.DUMMYFUNCTION("""COMPUTED_VALUE"""),59.0)</f>
        <v>59</v>
      </c>
      <c r="C736" s="7">
        <f>IFERROR(__xludf.DUMMYFUNCTION("""COMPUTED_VALUE"""),63.42857142857143)</f>
        <v>63.42857143</v>
      </c>
      <c r="D736" s="5">
        <f>IFERROR(__xludf.DUMMYFUNCTION("""COMPUTED_VALUE"""),4456.0)</f>
        <v>4456</v>
      </c>
      <c r="E736" s="5">
        <f t="shared" si="1"/>
        <v>5967.571429</v>
      </c>
    </row>
    <row r="737">
      <c r="A737" s="4">
        <f>IFERROR(__xludf.DUMMYFUNCTION("""COMPUTED_VALUE"""),44629.0)</f>
        <v>44629</v>
      </c>
      <c r="B737" s="5">
        <f>IFERROR(__xludf.DUMMYFUNCTION("""COMPUTED_VALUE"""),54.0)</f>
        <v>54</v>
      </c>
      <c r="C737" s="7">
        <f>IFERROR(__xludf.DUMMYFUNCTION("""COMPUTED_VALUE"""),59.285714285714285)</f>
        <v>59.28571429</v>
      </c>
      <c r="D737" s="5">
        <f>IFERROR(__xludf.DUMMYFUNCTION("""COMPUTED_VALUE"""),4475.0)</f>
        <v>4475</v>
      </c>
      <c r="E737" s="5">
        <f t="shared" si="1"/>
        <v>5024.571429</v>
      </c>
    </row>
    <row r="738">
      <c r="A738" s="4">
        <f>IFERROR(__xludf.DUMMYFUNCTION("""COMPUTED_VALUE"""),44630.0)</f>
        <v>44630</v>
      </c>
      <c r="B738" s="5">
        <f>IFERROR(__xludf.DUMMYFUNCTION("""COMPUTED_VALUE"""),54.0)</f>
        <v>54</v>
      </c>
      <c r="C738" s="7">
        <f>IFERROR(__xludf.DUMMYFUNCTION("""COMPUTED_VALUE"""),56.0)</f>
        <v>56</v>
      </c>
      <c r="D738" s="5">
        <f>IFERROR(__xludf.DUMMYFUNCTION("""COMPUTED_VALUE"""),4781.0)</f>
        <v>4781</v>
      </c>
      <c r="E738" s="5">
        <f t="shared" si="1"/>
        <v>5103.142857</v>
      </c>
    </row>
    <row r="739">
      <c r="A739" s="4">
        <f>IFERROR(__xludf.DUMMYFUNCTION("""COMPUTED_VALUE"""),44631.0)</f>
        <v>44631</v>
      </c>
      <c r="B739" s="5">
        <f>IFERROR(__xludf.DUMMYFUNCTION("""COMPUTED_VALUE"""),50.0)</f>
        <v>50</v>
      </c>
      <c r="C739" s="7">
        <f>IFERROR(__xludf.DUMMYFUNCTION("""COMPUTED_VALUE"""),52.42857142857143)</f>
        <v>52.42857143</v>
      </c>
      <c r="D739" s="5">
        <f>IFERROR(__xludf.DUMMYFUNCTION("""COMPUTED_VALUE"""),4606.0)</f>
        <v>4606</v>
      </c>
      <c r="E739" s="5">
        <f t="shared" si="1"/>
        <v>4581.285714</v>
      </c>
    </row>
    <row r="740">
      <c r="A740" s="4">
        <f>IFERROR(__xludf.DUMMYFUNCTION("""COMPUTED_VALUE"""),44632.0)</f>
        <v>44632</v>
      </c>
      <c r="B740" s="5"/>
      <c r="C740" s="5"/>
      <c r="D740" s="5"/>
      <c r="E740" s="5">
        <f t="shared" si="1"/>
        <v>4581.285714</v>
      </c>
    </row>
    <row r="741">
      <c r="A741" s="4">
        <f>IFERROR(__xludf.DUMMYFUNCTION("""COMPUTED_VALUE"""),44633.0)</f>
        <v>44633</v>
      </c>
      <c r="B741" s="5"/>
      <c r="C741" s="5"/>
      <c r="D741" s="5"/>
      <c r="E741" s="5">
        <f t="shared" si="1"/>
        <v>4581.285714</v>
      </c>
    </row>
    <row r="742">
      <c r="A742" s="4">
        <f>IFERROR(__xludf.DUMMYFUNCTION("""COMPUTED_VALUE"""),44634.0)</f>
        <v>44634</v>
      </c>
      <c r="B742" s="5"/>
      <c r="C742" s="5"/>
      <c r="D742" s="5"/>
      <c r="E742" s="5">
        <f t="shared" si="1"/>
        <v>2616.857143</v>
      </c>
    </row>
    <row r="743">
      <c r="A743" s="4">
        <f>IFERROR(__xludf.DUMMYFUNCTION("""COMPUTED_VALUE"""),44635.0)</f>
        <v>44635</v>
      </c>
      <c r="B743" s="5"/>
      <c r="C743" s="5"/>
      <c r="D743" s="5"/>
      <c r="E743" s="5">
        <f t="shared" si="1"/>
        <v>1980.285714</v>
      </c>
    </row>
    <row r="744">
      <c r="A744" s="4">
        <f>IFERROR(__xludf.DUMMYFUNCTION("""COMPUTED_VALUE"""),44636.0)</f>
        <v>44636</v>
      </c>
      <c r="B744" s="5">
        <f>IFERROR(__xludf.DUMMYFUNCTION("""COMPUTED_VALUE"""),178.0)</f>
        <v>178</v>
      </c>
      <c r="C744" s="7">
        <f>IFERROR(__xludf.DUMMYFUNCTION("""COMPUTED_VALUE"""),40.285714285714285)</f>
        <v>40.28571429</v>
      </c>
      <c r="D744" s="5">
        <f>IFERROR(__xludf.DUMMYFUNCTION("""COMPUTED_VALUE"""),13264.0)</f>
        <v>13264</v>
      </c>
      <c r="E744" s="5">
        <f t="shared" si="1"/>
        <v>3235.857143</v>
      </c>
    </row>
    <row r="745">
      <c r="A745" s="4">
        <f>IFERROR(__xludf.DUMMYFUNCTION("""COMPUTED_VALUE"""),44637.0)</f>
        <v>44637</v>
      </c>
      <c r="B745" s="5">
        <f>IFERROR(__xludf.DUMMYFUNCTION("""COMPUTED_VALUE"""),64.0)</f>
        <v>64</v>
      </c>
      <c r="C745" s="7">
        <f>IFERROR(__xludf.DUMMYFUNCTION("""COMPUTED_VALUE"""),41.714285714285715)</f>
        <v>41.71428571</v>
      </c>
      <c r="D745" s="5">
        <f>IFERROR(__xludf.DUMMYFUNCTION("""COMPUTED_VALUE"""),3204.0)</f>
        <v>3204</v>
      </c>
      <c r="E745" s="5">
        <f t="shared" si="1"/>
        <v>3010.571429</v>
      </c>
    </row>
    <row r="746">
      <c r="A746" s="4">
        <f>IFERROR(__xludf.DUMMYFUNCTION("""COMPUTED_VALUE"""),44638.0)</f>
        <v>44638</v>
      </c>
      <c r="B746" s="5">
        <f>IFERROR(__xludf.DUMMYFUNCTION("""COMPUTED_VALUE"""),66.0)</f>
        <v>66</v>
      </c>
      <c r="C746" s="7">
        <f>IFERROR(__xludf.DUMMYFUNCTION("""COMPUTED_VALUE"""),44.0)</f>
        <v>44</v>
      </c>
      <c r="D746" s="5">
        <f>IFERROR(__xludf.DUMMYFUNCTION("""COMPUTED_VALUE"""),5588.0)</f>
        <v>5588</v>
      </c>
      <c r="E746" s="5">
        <f t="shared" si="1"/>
        <v>3150.857143</v>
      </c>
    </row>
    <row r="747">
      <c r="A747" s="4">
        <f>IFERROR(__xludf.DUMMYFUNCTION("""COMPUTED_VALUE"""),44639.0)</f>
        <v>44639</v>
      </c>
      <c r="B747" s="5"/>
      <c r="C747" s="5"/>
      <c r="D747" s="5"/>
      <c r="E747" s="5">
        <f t="shared" si="1"/>
        <v>3150.857143</v>
      </c>
    </row>
    <row r="748">
      <c r="A748" s="4">
        <f>IFERROR(__xludf.DUMMYFUNCTION("""COMPUTED_VALUE"""),44640.0)</f>
        <v>44640</v>
      </c>
      <c r="B748" s="5"/>
      <c r="C748" s="5"/>
      <c r="D748" s="5"/>
      <c r="E748" s="5">
        <f t="shared" si="1"/>
        <v>3150.857143</v>
      </c>
    </row>
    <row r="749">
      <c r="A749" s="4">
        <f>IFERROR(__xludf.DUMMYFUNCTION("""COMPUTED_VALUE"""),44641.0)</f>
        <v>44641</v>
      </c>
      <c r="B749" s="5">
        <f>IFERROR(__xludf.DUMMYFUNCTION("""COMPUTED_VALUE"""),134.0)</f>
        <v>134</v>
      </c>
      <c r="C749" s="7">
        <f>IFERROR(__xludf.DUMMYFUNCTION("""COMPUTED_VALUE"""),63.142857142857146)</f>
        <v>63.14285714</v>
      </c>
      <c r="D749" s="5">
        <f>IFERROR(__xludf.DUMMYFUNCTION("""COMPUTED_VALUE"""),8569.0)</f>
        <v>8569</v>
      </c>
      <c r="E749" s="5">
        <f t="shared" si="1"/>
        <v>4375</v>
      </c>
    </row>
    <row r="750">
      <c r="A750" s="4">
        <f>IFERROR(__xludf.DUMMYFUNCTION("""COMPUTED_VALUE"""),44642.0)</f>
        <v>44642</v>
      </c>
      <c r="B750" s="5">
        <f>IFERROR(__xludf.DUMMYFUNCTION("""COMPUTED_VALUE"""),48.0)</f>
        <v>48</v>
      </c>
      <c r="C750" s="7">
        <f>IFERROR(__xludf.DUMMYFUNCTION("""COMPUTED_VALUE"""),70.0)</f>
        <v>70</v>
      </c>
      <c r="D750" s="5">
        <f>IFERROR(__xludf.DUMMYFUNCTION("""COMPUTED_VALUE"""),1746.0)</f>
        <v>1746</v>
      </c>
      <c r="E750" s="5">
        <f t="shared" si="1"/>
        <v>4624.428571</v>
      </c>
    </row>
    <row r="751">
      <c r="A751" s="4">
        <f>IFERROR(__xludf.DUMMYFUNCTION("""COMPUTED_VALUE"""),44643.0)</f>
        <v>44643</v>
      </c>
      <c r="B751" s="5">
        <f>IFERROR(__xludf.DUMMYFUNCTION("""COMPUTED_VALUE"""),42.0)</f>
        <v>42</v>
      </c>
      <c r="C751" s="7">
        <f>IFERROR(__xludf.DUMMYFUNCTION("""COMPUTED_VALUE"""),50.57142857142857)</f>
        <v>50.57142857</v>
      </c>
      <c r="D751" s="5">
        <f>IFERROR(__xludf.DUMMYFUNCTION("""COMPUTED_VALUE"""),3305.0)</f>
        <v>3305</v>
      </c>
      <c r="E751" s="5">
        <f t="shared" si="1"/>
        <v>3201.714286</v>
      </c>
    </row>
    <row r="752">
      <c r="A752" s="4">
        <f>IFERROR(__xludf.DUMMYFUNCTION("""COMPUTED_VALUE"""),44644.0)</f>
        <v>44644</v>
      </c>
      <c r="B752" s="5">
        <f>IFERROR(__xludf.DUMMYFUNCTION("""COMPUTED_VALUE"""),35.0)</f>
        <v>35</v>
      </c>
      <c r="C752" s="7">
        <f>IFERROR(__xludf.DUMMYFUNCTION("""COMPUTED_VALUE"""),46.42857142857143)</f>
        <v>46.42857143</v>
      </c>
      <c r="D752" s="5">
        <f>IFERROR(__xludf.DUMMYFUNCTION("""COMPUTED_VALUE"""),3141.0)</f>
        <v>3141</v>
      </c>
      <c r="E752" s="5">
        <f t="shared" si="1"/>
        <v>3192.714286</v>
      </c>
    </row>
    <row r="753">
      <c r="A753" s="4">
        <f>IFERROR(__xludf.DUMMYFUNCTION("""COMPUTED_VALUE"""),44645.0)</f>
        <v>44645</v>
      </c>
      <c r="B753" s="5">
        <f>IFERROR(__xludf.DUMMYFUNCTION("""COMPUTED_VALUE"""),38.0)</f>
        <v>38</v>
      </c>
      <c r="C753" s="7">
        <f>IFERROR(__xludf.DUMMYFUNCTION("""COMPUTED_VALUE"""),42.42857142857143)</f>
        <v>42.42857143</v>
      </c>
      <c r="D753" s="5">
        <f>IFERROR(__xludf.DUMMYFUNCTION("""COMPUTED_VALUE"""),3933.0)</f>
        <v>3933</v>
      </c>
      <c r="E753" s="5">
        <f t="shared" si="1"/>
        <v>2956.285714</v>
      </c>
    </row>
    <row r="754">
      <c r="A754" s="4">
        <f>IFERROR(__xludf.DUMMYFUNCTION("""COMPUTED_VALUE"""),44646.0)</f>
        <v>44646</v>
      </c>
      <c r="B754" s="5"/>
      <c r="C754" s="5"/>
      <c r="D754" s="5"/>
      <c r="E754" s="5">
        <f t="shared" si="1"/>
        <v>2956.285714</v>
      </c>
    </row>
    <row r="755">
      <c r="A755" s="4">
        <f>IFERROR(__xludf.DUMMYFUNCTION("""COMPUTED_VALUE"""),44647.0)</f>
        <v>44647</v>
      </c>
      <c r="B755" s="5"/>
      <c r="C755" s="5"/>
      <c r="D755" s="5"/>
      <c r="E755" s="5">
        <f t="shared" si="1"/>
        <v>2956.285714</v>
      </c>
    </row>
    <row r="756">
      <c r="A756" s="4">
        <f>IFERROR(__xludf.DUMMYFUNCTION("""COMPUTED_VALUE"""),44648.0)</f>
        <v>44648</v>
      </c>
      <c r="B756" s="5">
        <f>IFERROR(__xludf.DUMMYFUNCTION("""COMPUTED_VALUE"""),84.0)</f>
        <v>84</v>
      </c>
      <c r="C756" s="7">
        <f>IFERROR(__xludf.DUMMYFUNCTION("""COMPUTED_VALUE"""),35.285714285714285)</f>
        <v>35.28571429</v>
      </c>
      <c r="D756" s="5">
        <f>IFERROR(__xludf.DUMMYFUNCTION("""COMPUTED_VALUE"""),5779.0)</f>
        <v>5779</v>
      </c>
      <c r="E756" s="5">
        <f t="shared" si="1"/>
        <v>2557.714286</v>
      </c>
    </row>
    <row r="757">
      <c r="A757" s="4">
        <f>IFERROR(__xludf.DUMMYFUNCTION("""COMPUTED_VALUE"""),44649.0)</f>
        <v>44649</v>
      </c>
      <c r="B757" s="5">
        <f>IFERROR(__xludf.DUMMYFUNCTION("""COMPUTED_VALUE"""),48.0)</f>
        <v>48</v>
      </c>
      <c r="C757" s="7">
        <f>IFERROR(__xludf.DUMMYFUNCTION("""COMPUTED_VALUE"""),35.285714285714285)</f>
        <v>35.28571429</v>
      </c>
      <c r="D757" s="5">
        <f>IFERROR(__xludf.DUMMYFUNCTION("""COMPUTED_VALUE"""),1556.0)</f>
        <v>1556</v>
      </c>
      <c r="E757" s="5">
        <f t="shared" si="1"/>
        <v>2530.571429</v>
      </c>
    </row>
    <row r="758">
      <c r="A758" s="4">
        <f>IFERROR(__xludf.DUMMYFUNCTION("""COMPUTED_VALUE"""),44650.0)</f>
        <v>44650</v>
      </c>
      <c r="B758" s="5">
        <f>IFERROR(__xludf.DUMMYFUNCTION("""COMPUTED_VALUE"""),40.0)</f>
        <v>40</v>
      </c>
      <c r="C758" s="7">
        <f>IFERROR(__xludf.DUMMYFUNCTION("""COMPUTED_VALUE"""),35.0)</f>
        <v>35</v>
      </c>
      <c r="D758" s="5">
        <f>IFERROR(__xludf.DUMMYFUNCTION("""COMPUTED_VALUE"""),3204.0)</f>
        <v>3204</v>
      </c>
      <c r="E758" s="5">
        <f t="shared" si="1"/>
        <v>2516.142857</v>
      </c>
    </row>
    <row r="759">
      <c r="A759" s="4">
        <f>IFERROR(__xludf.DUMMYFUNCTION("""COMPUTED_VALUE"""),44651.0)</f>
        <v>44651</v>
      </c>
      <c r="B759" s="5">
        <f>IFERROR(__xludf.DUMMYFUNCTION("""COMPUTED_VALUE"""),40.0)</f>
        <v>40</v>
      </c>
      <c r="C759" s="7">
        <f>IFERROR(__xludf.DUMMYFUNCTION("""COMPUTED_VALUE"""),35.714285714285715)</f>
        <v>35.71428571</v>
      </c>
      <c r="D759" s="5">
        <f>IFERROR(__xludf.DUMMYFUNCTION("""COMPUTED_VALUE"""),2794.0)</f>
        <v>2794</v>
      </c>
      <c r="E759" s="5">
        <f t="shared" si="1"/>
        <v>2466.571429</v>
      </c>
    </row>
    <row r="760">
      <c r="A760" s="4">
        <f>IFERROR(__xludf.DUMMYFUNCTION("""COMPUTED_VALUE"""),44652.0)</f>
        <v>44652</v>
      </c>
      <c r="B760" s="5">
        <f>IFERROR(__xludf.DUMMYFUNCTION("""COMPUTED_VALUE"""),40.0)</f>
        <v>40</v>
      </c>
      <c r="C760" s="7">
        <f>IFERROR(__xludf.DUMMYFUNCTION("""COMPUTED_VALUE"""),36.0)</f>
        <v>36</v>
      </c>
      <c r="D760" s="5">
        <f>IFERROR(__xludf.DUMMYFUNCTION("""COMPUTED_VALUE"""),2644.0)</f>
        <v>2644</v>
      </c>
      <c r="E760" s="5">
        <f t="shared" si="1"/>
        <v>2282.428571</v>
      </c>
    </row>
    <row r="761">
      <c r="A761" s="4">
        <f>IFERROR(__xludf.DUMMYFUNCTION("""COMPUTED_VALUE"""),44653.0)</f>
        <v>44653</v>
      </c>
      <c r="B761" s="5"/>
      <c r="C761" s="5"/>
      <c r="D761" s="5"/>
      <c r="E761" s="5">
        <f t="shared" si="1"/>
        <v>2282.428571</v>
      </c>
    </row>
    <row r="762">
      <c r="A762" s="4">
        <f>IFERROR(__xludf.DUMMYFUNCTION("""COMPUTED_VALUE"""),44654.0)</f>
        <v>44654</v>
      </c>
      <c r="B762" s="5"/>
      <c r="C762" s="5"/>
      <c r="D762" s="5"/>
      <c r="E762" s="5">
        <f t="shared" si="1"/>
        <v>2282.428571</v>
      </c>
    </row>
    <row r="763">
      <c r="A763" s="4">
        <f>IFERROR(__xludf.DUMMYFUNCTION("""COMPUTED_VALUE"""),44655.0)</f>
        <v>44655</v>
      </c>
      <c r="B763" s="5"/>
      <c r="C763" s="5"/>
      <c r="D763" s="5"/>
      <c r="E763" s="5">
        <f t="shared" si="1"/>
        <v>1456.857143</v>
      </c>
    </row>
    <row r="764">
      <c r="A764" s="4">
        <f>IFERROR(__xludf.DUMMYFUNCTION("""COMPUTED_VALUE"""),44656.0)</f>
        <v>44656</v>
      </c>
      <c r="B764" s="5">
        <f>IFERROR(__xludf.DUMMYFUNCTION("""COMPUTED_VALUE"""),101.0)</f>
        <v>101</v>
      </c>
      <c r="C764" s="7">
        <f>IFERROR(__xludf.DUMMYFUNCTION("""COMPUTED_VALUE"""),31.571428571428573)</f>
        <v>31.57142857</v>
      </c>
      <c r="D764" s="5">
        <f>IFERROR(__xludf.DUMMYFUNCTION("""COMPUTED_VALUE"""),7898.0)</f>
        <v>7898</v>
      </c>
      <c r="E764" s="5">
        <f t="shared" si="1"/>
        <v>2362.857143</v>
      </c>
    </row>
    <row r="765">
      <c r="A765" s="4">
        <f>IFERROR(__xludf.DUMMYFUNCTION("""COMPUTED_VALUE"""),44657.0)</f>
        <v>44657</v>
      </c>
      <c r="B765" s="5">
        <f>IFERROR(__xludf.DUMMYFUNCTION("""COMPUTED_VALUE"""),36.0)</f>
        <v>36</v>
      </c>
      <c r="C765" s="7">
        <f>IFERROR(__xludf.DUMMYFUNCTION("""COMPUTED_VALUE"""),31.0)</f>
        <v>31</v>
      </c>
      <c r="D765" s="5">
        <f>IFERROR(__xludf.DUMMYFUNCTION("""COMPUTED_VALUE"""),3229.0)</f>
        <v>3229</v>
      </c>
      <c r="E765" s="5">
        <f t="shared" si="1"/>
        <v>2366.428571</v>
      </c>
    </row>
    <row r="766">
      <c r="A766" s="4">
        <f>IFERROR(__xludf.DUMMYFUNCTION("""COMPUTED_VALUE"""),44658.0)</f>
        <v>44658</v>
      </c>
      <c r="B766" s="5">
        <f>IFERROR(__xludf.DUMMYFUNCTION("""COMPUTED_VALUE"""),37.0)</f>
        <v>37</v>
      </c>
      <c r="C766" s="7">
        <f>IFERROR(__xludf.DUMMYFUNCTION("""COMPUTED_VALUE"""),30.571428571428573)</f>
        <v>30.57142857</v>
      </c>
      <c r="D766" s="5">
        <f>IFERROR(__xludf.DUMMYFUNCTION("""COMPUTED_VALUE"""),2523.0)</f>
        <v>2523</v>
      </c>
      <c r="E766" s="5">
        <f t="shared" si="1"/>
        <v>2327.714286</v>
      </c>
    </row>
    <row r="767">
      <c r="A767" s="4">
        <f>IFERROR(__xludf.DUMMYFUNCTION("""COMPUTED_VALUE"""),44659.0)</f>
        <v>44659</v>
      </c>
      <c r="B767" s="5">
        <f>IFERROR(__xludf.DUMMYFUNCTION("""COMPUTED_VALUE"""),37.0)</f>
        <v>37</v>
      </c>
      <c r="C767" s="7">
        <f>IFERROR(__xludf.DUMMYFUNCTION("""COMPUTED_VALUE"""),30.142857142857142)</f>
        <v>30.14285714</v>
      </c>
      <c r="D767" s="5">
        <f>IFERROR(__xludf.DUMMYFUNCTION("""COMPUTED_VALUE"""),2304.0)</f>
        <v>2304</v>
      </c>
      <c r="E767" s="5">
        <f t="shared" si="1"/>
        <v>2279.142857</v>
      </c>
    </row>
    <row r="768">
      <c r="A768" s="4">
        <f>IFERROR(__xludf.DUMMYFUNCTION("""COMPUTED_VALUE"""),44660.0)</f>
        <v>44660</v>
      </c>
      <c r="B768" s="5"/>
      <c r="C768" s="5"/>
      <c r="D768" s="5"/>
      <c r="E768" s="5">
        <f t="shared" si="1"/>
        <v>2279.142857</v>
      </c>
    </row>
    <row r="769">
      <c r="A769" s="4">
        <f>IFERROR(__xludf.DUMMYFUNCTION("""COMPUTED_VALUE"""),44661.0)</f>
        <v>44661</v>
      </c>
      <c r="B769" s="5"/>
      <c r="C769" s="5"/>
      <c r="D769" s="5"/>
      <c r="E769" s="5">
        <f t="shared" si="1"/>
        <v>2279.142857</v>
      </c>
    </row>
    <row r="770">
      <c r="A770" s="4">
        <f>IFERROR(__xludf.DUMMYFUNCTION("""COMPUTED_VALUE"""),44662.0)</f>
        <v>44662</v>
      </c>
      <c r="B770" s="5">
        <f>IFERROR(__xludf.DUMMYFUNCTION("""COMPUTED_VALUE"""),60.0)</f>
        <v>60</v>
      </c>
      <c r="C770" s="7">
        <f>IFERROR(__xludf.DUMMYFUNCTION("""COMPUTED_VALUE"""),38.714285714285715)</f>
        <v>38.71428571</v>
      </c>
      <c r="D770" s="5">
        <f>IFERROR(__xludf.DUMMYFUNCTION("""COMPUTED_VALUE"""),6492.0)</f>
        <v>6492</v>
      </c>
      <c r="E770" s="5">
        <f t="shared" si="1"/>
        <v>3206.571429</v>
      </c>
    </row>
    <row r="771">
      <c r="A771" s="4">
        <f>IFERROR(__xludf.DUMMYFUNCTION("""COMPUTED_VALUE"""),44663.0)</f>
        <v>44663</v>
      </c>
      <c r="B771" s="5">
        <f>IFERROR(__xludf.DUMMYFUNCTION("""COMPUTED_VALUE"""),31.0)</f>
        <v>31</v>
      </c>
      <c r="C771" s="7">
        <f>IFERROR(__xludf.DUMMYFUNCTION("""COMPUTED_VALUE"""),28.714285714285715)</f>
        <v>28.71428571</v>
      </c>
      <c r="D771" s="5">
        <f>IFERROR(__xludf.DUMMYFUNCTION("""COMPUTED_VALUE"""),4113.0)</f>
        <v>4113</v>
      </c>
      <c r="E771" s="5">
        <f t="shared" si="1"/>
        <v>2665.857143</v>
      </c>
    </row>
    <row r="772">
      <c r="A772" s="4">
        <f>IFERROR(__xludf.DUMMYFUNCTION("""COMPUTED_VALUE"""),44664.0)</f>
        <v>44664</v>
      </c>
      <c r="B772" s="5">
        <f>IFERROR(__xludf.DUMMYFUNCTION("""COMPUTED_VALUE"""),26.0)</f>
        <v>26</v>
      </c>
      <c r="C772" s="7">
        <f>IFERROR(__xludf.DUMMYFUNCTION("""COMPUTED_VALUE"""),27.285714285714285)</f>
        <v>27.28571429</v>
      </c>
      <c r="D772" s="5">
        <f>IFERROR(__xludf.DUMMYFUNCTION("""COMPUTED_VALUE"""),6122.0)</f>
        <v>6122</v>
      </c>
      <c r="E772" s="5">
        <f t="shared" si="1"/>
        <v>3079.142857</v>
      </c>
    </row>
    <row r="773">
      <c r="A773" s="4">
        <f>IFERROR(__xludf.DUMMYFUNCTION("""COMPUTED_VALUE"""),44665.0)</f>
        <v>44665</v>
      </c>
      <c r="B773" s="5">
        <f>IFERROR(__xludf.DUMMYFUNCTION("""COMPUTED_VALUE"""),27.0)</f>
        <v>27</v>
      </c>
      <c r="C773" s="7">
        <f>IFERROR(__xludf.DUMMYFUNCTION("""COMPUTED_VALUE"""),25.857142857142858)</f>
        <v>25.85714286</v>
      </c>
      <c r="D773" s="5">
        <f>IFERROR(__xludf.DUMMYFUNCTION("""COMPUTED_VALUE"""),6656.0)</f>
        <v>6656</v>
      </c>
      <c r="E773" s="5">
        <f t="shared" si="1"/>
        <v>3669.571429</v>
      </c>
    </row>
    <row r="774">
      <c r="A774" s="4">
        <f>IFERROR(__xludf.DUMMYFUNCTION("""COMPUTED_VALUE"""),44666.0)</f>
        <v>44666</v>
      </c>
      <c r="B774" s="5"/>
      <c r="C774" s="5"/>
      <c r="D774" s="5"/>
      <c r="E774" s="5">
        <f t="shared" si="1"/>
        <v>3340.428571</v>
      </c>
    </row>
    <row r="775">
      <c r="A775" s="4">
        <f>IFERROR(__xludf.DUMMYFUNCTION("""COMPUTED_VALUE"""),44667.0)</f>
        <v>44667</v>
      </c>
      <c r="B775" s="5"/>
      <c r="C775" s="5"/>
      <c r="D775" s="5"/>
      <c r="E775" s="5">
        <f t="shared" si="1"/>
        <v>3340.428571</v>
      </c>
    </row>
    <row r="776">
      <c r="A776" s="4">
        <f>IFERROR(__xludf.DUMMYFUNCTION("""COMPUTED_VALUE"""),44668.0)</f>
        <v>44668</v>
      </c>
      <c r="B776" s="5"/>
      <c r="C776" s="5"/>
      <c r="D776" s="5"/>
      <c r="E776" s="5">
        <f t="shared" si="1"/>
        <v>3340.428571</v>
      </c>
    </row>
    <row r="777">
      <c r="A777" s="4">
        <f>IFERROR(__xludf.DUMMYFUNCTION("""COMPUTED_VALUE"""),44669.0)</f>
        <v>44669</v>
      </c>
      <c r="B777" s="5"/>
      <c r="C777" s="5"/>
      <c r="D777" s="5"/>
      <c r="E777" s="5">
        <f t="shared" si="1"/>
        <v>2413</v>
      </c>
    </row>
    <row r="778">
      <c r="A778" s="4">
        <f>IFERROR(__xludf.DUMMYFUNCTION("""COMPUTED_VALUE"""),44670.0)</f>
        <v>44670</v>
      </c>
      <c r="B778" s="5">
        <f>IFERROR(__xludf.DUMMYFUNCTION("""COMPUTED_VALUE"""),106.0)</f>
        <v>106</v>
      </c>
      <c r="C778" s="7">
        <f>IFERROR(__xludf.DUMMYFUNCTION("""COMPUTED_VALUE"""),22.714285714285715)</f>
        <v>22.71428571</v>
      </c>
      <c r="D778" s="5">
        <f>IFERROR(__xludf.DUMMYFUNCTION("""COMPUTED_VALUE"""),12070.0)</f>
        <v>12070</v>
      </c>
      <c r="E778" s="5">
        <f t="shared" si="1"/>
        <v>3549.714286</v>
      </c>
    </row>
    <row r="779">
      <c r="A779" s="4">
        <f>IFERROR(__xludf.DUMMYFUNCTION("""COMPUTED_VALUE"""),44671.0)</f>
        <v>44671</v>
      </c>
      <c r="B779" s="5">
        <f>IFERROR(__xludf.DUMMYFUNCTION("""COMPUTED_VALUE"""),29.0)</f>
        <v>29</v>
      </c>
      <c r="C779" s="7">
        <f>IFERROR(__xludf.DUMMYFUNCTION("""COMPUTED_VALUE"""),23.142857142857142)</f>
        <v>23.14285714</v>
      </c>
      <c r="D779" s="5">
        <f>IFERROR(__xludf.DUMMYFUNCTION("""COMPUTED_VALUE"""),3134.0)</f>
        <v>3134</v>
      </c>
      <c r="E779" s="5">
        <f t="shared" si="1"/>
        <v>3122.857143</v>
      </c>
    </row>
    <row r="780">
      <c r="A780" s="4">
        <f>IFERROR(__xludf.DUMMYFUNCTION("""COMPUTED_VALUE"""),44672.0)</f>
        <v>44672</v>
      </c>
      <c r="B780" s="5">
        <f>IFERROR(__xludf.DUMMYFUNCTION("""COMPUTED_VALUE"""),24.0)</f>
        <v>24</v>
      </c>
      <c r="C780" s="7">
        <f>IFERROR(__xludf.DUMMYFUNCTION("""COMPUTED_VALUE"""),22.714285714285715)</f>
        <v>22.71428571</v>
      </c>
      <c r="D780" s="5">
        <f>IFERROR(__xludf.DUMMYFUNCTION("""COMPUTED_VALUE"""),6155.0)</f>
        <v>6155</v>
      </c>
      <c r="E780" s="5">
        <f t="shared" si="1"/>
        <v>3051.285714</v>
      </c>
    </row>
    <row r="781">
      <c r="A781" s="4">
        <f>IFERROR(__xludf.DUMMYFUNCTION("""COMPUTED_VALUE"""),44673.0)</f>
        <v>44673</v>
      </c>
      <c r="B781" s="5">
        <f>IFERROR(__xludf.DUMMYFUNCTION("""COMPUTED_VALUE"""),24.0)</f>
        <v>24</v>
      </c>
      <c r="C781" s="7">
        <f>IFERROR(__xludf.DUMMYFUNCTION("""COMPUTED_VALUE"""),26.142857142857142)</f>
        <v>26.14285714</v>
      </c>
      <c r="D781" s="5">
        <f>IFERROR(__xludf.DUMMYFUNCTION("""COMPUTED_VALUE"""),6551.0)</f>
        <v>6551</v>
      </c>
      <c r="E781" s="5">
        <f t="shared" si="1"/>
        <v>3987.142857</v>
      </c>
    </row>
    <row r="782">
      <c r="A782" s="4">
        <f>IFERROR(__xludf.DUMMYFUNCTION("""COMPUTED_VALUE"""),44674.0)</f>
        <v>44674</v>
      </c>
      <c r="B782" s="5"/>
      <c r="C782" s="5"/>
      <c r="D782" s="5"/>
      <c r="E782" s="5">
        <f t="shared" si="1"/>
        <v>3987.142857</v>
      </c>
    </row>
    <row r="783">
      <c r="A783" s="4">
        <f>IFERROR(__xludf.DUMMYFUNCTION("""COMPUTED_VALUE"""),44675.0)</f>
        <v>44675</v>
      </c>
      <c r="B783" s="5"/>
      <c r="C783" s="5"/>
      <c r="D783" s="5"/>
      <c r="E783" s="5">
        <f t="shared" si="1"/>
        <v>3987.142857</v>
      </c>
    </row>
    <row r="784">
      <c r="A784" s="4">
        <f>IFERROR(__xludf.DUMMYFUNCTION("""COMPUTED_VALUE"""),44676.0)</f>
        <v>44676</v>
      </c>
      <c r="B784" s="5">
        <f>IFERROR(__xludf.DUMMYFUNCTION("""COMPUTED_VALUE"""),53.0)</f>
        <v>53</v>
      </c>
      <c r="C784" s="7">
        <f>IFERROR(__xludf.DUMMYFUNCTION("""COMPUTED_VALUE"""),33.714285714285715)</f>
        <v>33.71428571</v>
      </c>
      <c r="D784" s="5">
        <f>IFERROR(__xludf.DUMMYFUNCTION("""COMPUTED_VALUE"""),11574.0)</f>
        <v>11574</v>
      </c>
      <c r="E784" s="5">
        <f t="shared" si="1"/>
        <v>5640.571429</v>
      </c>
    </row>
    <row r="785">
      <c r="A785" s="4">
        <f>IFERROR(__xludf.DUMMYFUNCTION("""COMPUTED_VALUE"""),44677.0)</f>
        <v>44677</v>
      </c>
      <c r="B785" s="5">
        <f>IFERROR(__xludf.DUMMYFUNCTION("""COMPUTED_VALUE"""),32.0)</f>
        <v>32</v>
      </c>
      <c r="C785" s="7">
        <f>IFERROR(__xludf.DUMMYFUNCTION("""COMPUTED_VALUE"""),23.142857142857142)</f>
        <v>23.14285714</v>
      </c>
      <c r="D785" s="5">
        <f>IFERROR(__xludf.DUMMYFUNCTION("""COMPUTED_VALUE"""),4425.0)</f>
        <v>4425</v>
      </c>
      <c r="E785" s="5">
        <f t="shared" si="1"/>
        <v>4548.428571</v>
      </c>
    </row>
    <row r="786">
      <c r="A786" s="4">
        <f>IFERROR(__xludf.DUMMYFUNCTION("""COMPUTED_VALUE"""),44678.0)</f>
        <v>44678</v>
      </c>
      <c r="B786" s="5">
        <f>IFERROR(__xludf.DUMMYFUNCTION("""COMPUTED_VALUE"""),29.0)</f>
        <v>29</v>
      </c>
      <c r="C786" s="7">
        <f>IFERROR(__xludf.DUMMYFUNCTION("""COMPUTED_VALUE"""),23.142857142857142)</f>
        <v>23.14285714</v>
      </c>
      <c r="D786" s="5">
        <f>IFERROR(__xludf.DUMMYFUNCTION("""COMPUTED_VALUE"""),4528.0)</f>
        <v>4528</v>
      </c>
      <c r="E786" s="5">
        <f t="shared" si="1"/>
        <v>4747.571429</v>
      </c>
    </row>
    <row r="787">
      <c r="A787" s="4">
        <f>IFERROR(__xludf.DUMMYFUNCTION("""COMPUTED_VALUE"""),44679.0)</f>
        <v>44679</v>
      </c>
      <c r="B787" s="5">
        <f>IFERROR(__xludf.DUMMYFUNCTION("""COMPUTED_VALUE"""),27.0)</f>
        <v>27</v>
      </c>
      <c r="C787" s="7">
        <f>IFERROR(__xludf.DUMMYFUNCTION("""COMPUTED_VALUE"""),23.571428571428573)</f>
        <v>23.57142857</v>
      </c>
      <c r="D787" s="5">
        <f>IFERROR(__xludf.DUMMYFUNCTION("""COMPUTED_VALUE"""),4669.0)</f>
        <v>4669</v>
      </c>
      <c r="E787" s="5">
        <f t="shared" si="1"/>
        <v>4535.285714</v>
      </c>
    </row>
    <row r="788">
      <c r="A788" s="4">
        <f>IFERROR(__xludf.DUMMYFUNCTION("""COMPUTED_VALUE"""),44680.0)</f>
        <v>44680</v>
      </c>
      <c r="B788" s="5">
        <f>IFERROR(__xludf.DUMMYFUNCTION("""COMPUTED_VALUE"""),12.0)</f>
        <v>12</v>
      </c>
      <c r="C788" s="7">
        <f>IFERROR(__xludf.DUMMYFUNCTION("""COMPUTED_VALUE"""),21.857142857142858)</f>
        <v>21.85714286</v>
      </c>
      <c r="D788" s="5">
        <f>IFERROR(__xludf.DUMMYFUNCTION("""COMPUTED_VALUE"""),2482.0)</f>
        <v>2482</v>
      </c>
      <c r="E788" s="5">
        <f t="shared" si="1"/>
        <v>3954</v>
      </c>
    </row>
    <row r="789">
      <c r="A789" s="4">
        <f>IFERROR(__xludf.DUMMYFUNCTION("""COMPUTED_VALUE"""),44681.0)</f>
        <v>44681</v>
      </c>
      <c r="B789" s="5"/>
      <c r="C789" s="5"/>
      <c r="D789" s="5"/>
      <c r="E789" s="5">
        <f t="shared" si="1"/>
        <v>3954</v>
      </c>
    </row>
    <row r="790">
      <c r="A790" s="4">
        <f>IFERROR(__xludf.DUMMYFUNCTION("""COMPUTED_VALUE"""),44682.0)</f>
        <v>44682</v>
      </c>
      <c r="B790" s="5"/>
      <c r="C790" s="5"/>
      <c r="D790" s="5"/>
      <c r="E790" s="5">
        <f t="shared" si="1"/>
        <v>3954</v>
      </c>
    </row>
    <row r="791">
      <c r="A791" s="4">
        <f>IFERROR(__xludf.DUMMYFUNCTION("""COMPUTED_VALUE"""),44683.0)</f>
        <v>44683</v>
      </c>
      <c r="B791" s="5">
        <f>IFERROR(__xludf.DUMMYFUNCTION("""COMPUTED_VALUE"""),65.0)</f>
        <v>65</v>
      </c>
      <c r="C791" s="7">
        <f>IFERROR(__xludf.DUMMYFUNCTION("""COMPUTED_VALUE"""),23.571428571428573)</f>
        <v>23.57142857</v>
      </c>
      <c r="D791" s="5">
        <f>IFERROR(__xludf.DUMMYFUNCTION("""COMPUTED_VALUE"""),3766.0)</f>
        <v>3766</v>
      </c>
      <c r="E791" s="5">
        <f t="shared" si="1"/>
        <v>2838.571429</v>
      </c>
    </row>
    <row r="792">
      <c r="A792" s="4">
        <f>IFERROR(__xludf.DUMMYFUNCTION("""COMPUTED_VALUE"""),44684.0)</f>
        <v>44684</v>
      </c>
      <c r="B792" s="5"/>
      <c r="C792" s="5"/>
      <c r="D792" s="5"/>
      <c r="E792" s="5">
        <f t="shared" si="1"/>
        <v>2206.428571</v>
      </c>
    </row>
    <row r="793">
      <c r="A793" s="4">
        <f>IFERROR(__xludf.DUMMYFUNCTION("""COMPUTED_VALUE"""),44685.0)</f>
        <v>44685</v>
      </c>
      <c r="B793" s="5"/>
      <c r="C793" s="5"/>
      <c r="D793" s="5"/>
      <c r="E793" s="5">
        <f t="shared" si="1"/>
        <v>1559.571429</v>
      </c>
    </row>
    <row r="794">
      <c r="A794" s="4">
        <f>IFERROR(__xludf.DUMMYFUNCTION("""COMPUTED_VALUE"""),44686.0)</f>
        <v>44686</v>
      </c>
      <c r="B794" s="5"/>
      <c r="C794" s="5"/>
      <c r="D794" s="5"/>
      <c r="E794" s="5">
        <f t="shared" si="1"/>
        <v>892.5714286</v>
      </c>
    </row>
    <row r="795">
      <c r="A795" s="4">
        <f>IFERROR(__xludf.DUMMYFUNCTION("""COMPUTED_VALUE"""),44687.0)</f>
        <v>44687</v>
      </c>
      <c r="B795" s="5"/>
      <c r="C795" s="5"/>
      <c r="D795" s="5"/>
      <c r="E795" s="5">
        <f t="shared" si="1"/>
        <v>538</v>
      </c>
    </row>
    <row r="796">
      <c r="A796" s="4">
        <f>IFERROR(__xludf.DUMMYFUNCTION("""COMPUTED_VALUE"""),44688.0)</f>
        <v>44688</v>
      </c>
      <c r="B796" s="5"/>
      <c r="C796" s="5"/>
      <c r="D796" s="5"/>
      <c r="E796" s="5">
        <f t="shared" si="1"/>
        <v>538</v>
      </c>
    </row>
    <row r="797">
      <c r="A797" s="4">
        <f>IFERROR(__xludf.DUMMYFUNCTION("""COMPUTED_VALUE"""),44689.0)</f>
        <v>44689</v>
      </c>
      <c r="B797" s="5"/>
      <c r="C797" s="5"/>
      <c r="D797" s="5"/>
      <c r="E797" s="5">
        <f t="shared" si="1"/>
        <v>538</v>
      </c>
    </row>
    <row r="798">
      <c r="A798" s="4">
        <f>IFERROR(__xludf.DUMMYFUNCTION("""COMPUTED_VALUE"""),44690.0)</f>
        <v>44690</v>
      </c>
      <c r="B798" s="5"/>
      <c r="C798" s="5"/>
      <c r="D798" s="5"/>
      <c r="E798" s="5">
        <f t="shared" si="1"/>
        <v>0</v>
      </c>
    </row>
    <row r="799">
      <c r="A799" s="4">
        <f>IFERROR(__xludf.DUMMYFUNCTION("""COMPUTED_VALUE"""),44691.0)</f>
        <v>44691</v>
      </c>
      <c r="B799" s="5"/>
      <c r="C799" s="5"/>
      <c r="D799" s="5"/>
      <c r="E799" s="5">
        <f t="shared" si="1"/>
        <v>0</v>
      </c>
    </row>
    <row r="800">
      <c r="A800" s="4">
        <f>IFERROR(__xludf.DUMMYFUNCTION("""COMPUTED_VALUE"""),44692.0)</f>
        <v>44692</v>
      </c>
      <c r="B800" s="5">
        <f>IFERROR(__xludf.DUMMYFUNCTION("""COMPUTED_VALUE"""),77.0)</f>
        <v>77</v>
      </c>
      <c r="C800" s="7">
        <f>IFERROR(__xludf.DUMMYFUNCTION("""COMPUTED_VALUE"""),11.0)</f>
        <v>11</v>
      </c>
      <c r="D800" s="5">
        <f>IFERROR(__xludf.DUMMYFUNCTION("""COMPUTED_VALUE"""),13374.0)</f>
        <v>13374</v>
      </c>
      <c r="E800" s="5">
        <f t="shared" si="1"/>
        <v>1910.571429</v>
      </c>
    </row>
    <row r="801">
      <c r="A801" s="4">
        <f>IFERROR(__xludf.DUMMYFUNCTION("""COMPUTED_VALUE"""),44693.0)</f>
        <v>44693</v>
      </c>
      <c r="B801" s="5"/>
      <c r="C801" s="5"/>
      <c r="D801" s="5"/>
      <c r="E801" s="5">
        <f t="shared" si="1"/>
        <v>1910.571429</v>
      </c>
    </row>
    <row r="802">
      <c r="A802" s="4">
        <f>IFERROR(__xludf.DUMMYFUNCTION("""COMPUTED_VALUE"""),44694.0)</f>
        <v>44694</v>
      </c>
      <c r="B802" s="5"/>
      <c r="C802" s="5"/>
      <c r="D802" s="5"/>
      <c r="E802" s="5">
        <f t="shared" si="1"/>
        <v>1910.571429</v>
      </c>
    </row>
    <row r="803">
      <c r="A803" s="4">
        <f>IFERROR(__xludf.DUMMYFUNCTION("""COMPUTED_VALUE"""),44695.0)</f>
        <v>44695</v>
      </c>
      <c r="B803" s="5"/>
      <c r="C803" s="5"/>
      <c r="D803" s="5"/>
      <c r="E803" s="5">
        <f t="shared" si="1"/>
        <v>1910.571429</v>
      </c>
    </row>
    <row r="804">
      <c r="A804" s="4">
        <f>IFERROR(__xludf.DUMMYFUNCTION("""COMPUTED_VALUE"""),44696.0)</f>
        <v>44696</v>
      </c>
      <c r="B804" s="5"/>
      <c r="C804" s="5"/>
      <c r="D804" s="5"/>
      <c r="E804" s="5">
        <f t="shared" si="1"/>
        <v>1910.571429</v>
      </c>
    </row>
    <row r="805">
      <c r="A805" s="4">
        <f>IFERROR(__xludf.DUMMYFUNCTION("""COMPUTED_VALUE"""),44697.0)</f>
        <v>44697</v>
      </c>
      <c r="B805" s="5"/>
      <c r="C805" s="5"/>
      <c r="D805" s="5"/>
      <c r="E805" s="5">
        <f t="shared" si="1"/>
        <v>1910.571429</v>
      </c>
    </row>
    <row r="806">
      <c r="A806" s="4">
        <f>IFERROR(__xludf.DUMMYFUNCTION("""COMPUTED_VALUE"""),44698.0)</f>
        <v>44698</v>
      </c>
      <c r="B806" s="5"/>
      <c r="C806" s="5"/>
      <c r="D806" s="5"/>
      <c r="E806" s="5">
        <f t="shared" si="1"/>
        <v>1910.571429</v>
      </c>
    </row>
    <row r="807">
      <c r="A807" s="4">
        <f>IFERROR(__xludf.DUMMYFUNCTION("""COMPUTED_VALUE"""),44699.0)</f>
        <v>44699</v>
      </c>
      <c r="B807" s="5">
        <f>IFERROR(__xludf.DUMMYFUNCTION("""COMPUTED_VALUE"""),103.0)</f>
        <v>103</v>
      </c>
      <c r="C807" s="7">
        <f>IFERROR(__xludf.DUMMYFUNCTION("""COMPUTED_VALUE"""),14.714285714285714)</f>
        <v>14.71428571</v>
      </c>
      <c r="D807" s="5">
        <f>IFERROR(__xludf.DUMMYFUNCTION("""COMPUTED_VALUE"""),9368.0)</f>
        <v>9368</v>
      </c>
      <c r="E807" s="5">
        <f t="shared" si="1"/>
        <v>1338.285714</v>
      </c>
    </row>
    <row r="808">
      <c r="A808" s="4">
        <f>IFERROR(__xludf.DUMMYFUNCTION("""COMPUTED_VALUE"""),44700.0)</f>
        <v>44700</v>
      </c>
      <c r="B808" s="5"/>
      <c r="C808" s="5"/>
      <c r="D808" s="5"/>
      <c r="E808" s="5">
        <f t="shared" si="1"/>
        <v>1338.285714</v>
      </c>
    </row>
    <row r="809">
      <c r="A809" s="4">
        <f>IFERROR(__xludf.DUMMYFUNCTION("""COMPUTED_VALUE"""),44701.0)</f>
        <v>44701</v>
      </c>
      <c r="B809" s="5"/>
      <c r="C809" s="5"/>
      <c r="D809" s="5"/>
      <c r="E809" s="5">
        <f t="shared" si="1"/>
        <v>1338.285714</v>
      </c>
    </row>
    <row r="810">
      <c r="A810" s="4">
        <f>IFERROR(__xludf.DUMMYFUNCTION("""COMPUTED_VALUE"""),44702.0)</f>
        <v>44702</v>
      </c>
      <c r="B810" s="5"/>
      <c r="C810" s="5"/>
      <c r="D810" s="5"/>
      <c r="E810" s="5">
        <f t="shared" si="1"/>
        <v>1338.285714</v>
      </c>
    </row>
    <row r="811">
      <c r="A811" s="4">
        <f>IFERROR(__xludf.DUMMYFUNCTION("""COMPUTED_VALUE"""),44703.0)</f>
        <v>44703</v>
      </c>
      <c r="B811" s="5"/>
      <c r="C811" s="5"/>
      <c r="D811" s="5"/>
      <c r="E811" s="5">
        <f t="shared" si="1"/>
        <v>1338.285714</v>
      </c>
    </row>
    <row r="812">
      <c r="A812" s="4">
        <f>IFERROR(__xludf.DUMMYFUNCTION("""COMPUTED_VALUE"""),44704.0)</f>
        <v>44704</v>
      </c>
      <c r="B812" s="5"/>
      <c r="C812" s="5"/>
      <c r="D812" s="5"/>
      <c r="E812" s="5">
        <f t="shared" si="1"/>
        <v>1338.285714</v>
      </c>
    </row>
    <row r="813">
      <c r="A813" s="4">
        <f>IFERROR(__xludf.DUMMYFUNCTION("""COMPUTED_VALUE"""),44705.0)</f>
        <v>44705</v>
      </c>
      <c r="B813" s="5"/>
      <c r="C813" s="5"/>
      <c r="D813" s="5"/>
      <c r="E813" s="5">
        <f t="shared" si="1"/>
        <v>1338.285714</v>
      </c>
    </row>
    <row r="814">
      <c r="A814" s="4">
        <f>IFERROR(__xludf.DUMMYFUNCTION("""COMPUTED_VALUE"""),44706.0)</f>
        <v>44706</v>
      </c>
      <c r="B814" s="5">
        <f>IFERROR(__xludf.DUMMYFUNCTION("""COMPUTED_VALUE"""),61.0)</f>
        <v>61</v>
      </c>
      <c r="C814" s="7">
        <f>IFERROR(__xludf.DUMMYFUNCTION("""COMPUTED_VALUE"""),8.714285714285714)</f>
        <v>8.714285714</v>
      </c>
      <c r="D814" s="5">
        <f>IFERROR(__xludf.DUMMYFUNCTION("""COMPUTED_VALUE"""),10928.0)</f>
        <v>10928</v>
      </c>
      <c r="E814" s="5">
        <f t="shared" si="1"/>
        <v>1561.142857</v>
      </c>
    </row>
    <row r="815">
      <c r="A815" s="4">
        <f>IFERROR(__xludf.DUMMYFUNCTION("""COMPUTED_VALUE"""),44707.0)</f>
        <v>44707</v>
      </c>
      <c r="B815" s="5"/>
      <c r="C815" s="5"/>
      <c r="D815" s="5"/>
      <c r="E815" s="5">
        <f t="shared" si="1"/>
        <v>1561.142857</v>
      </c>
    </row>
    <row r="816">
      <c r="A816" s="4">
        <f>IFERROR(__xludf.DUMMYFUNCTION("""COMPUTED_VALUE"""),44708.0)</f>
        <v>44708</v>
      </c>
      <c r="B816" s="5"/>
      <c r="C816" s="5"/>
      <c r="D816" s="5"/>
      <c r="E816" s="5">
        <f t="shared" si="1"/>
        <v>1561.142857</v>
      </c>
    </row>
    <row r="817">
      <c r="A817" s="4">
        <f>IFERROR(__xludf.DUMMYFUNCTION("""COMPUTED_VALUE"""),44709.0)</f>
        <v>44709</v>
      </c>
      <c r="B817" s="5"/>
      <c r="C817" s="5"/>
      <c r="D817" s="5"/>
      <c r="E817" s="5">
        <f t="shared" si="1"/>
        <v>1561.142857</v>
      </c>
    </row>
    <row r="818">
      <c r="A818" s="4">
        <f>IFERROR(__xludf.DUMMYFUNCTION("""COMPUTED_VALUE"""),44710.0)</f>
        <v>44710</v>
      </c>
      <c r="B818" s="5"/>
      <c r="C818" s="5"/>
      <c r="D818" s="5"/>
      <c r="E818" s="5">
        <f t="shared" si="1"/>
        <v>1561.142857</v>
      </c>
    </row>
    <row r="819">
      <c r="A819" s="4">
        <f>IFERROR(__xludf.DUMMYFUNCTION("""COMPUTED_VALUE"""),44711.0)</f>
        <v>44711</v>
      </c>
      <c r="B819" s="5"/>
      <c r="C819" s="5"/>
      <c r="D819" s="5"/>
      <c r="E819" s="5">
        <f t="shared" si="1"/>
        <v>1561.142857</v>
      </c>
    </row>
    <row r="820">
      <c r="A820" s="4">
        <f>IFERROR(__xludf.DUMMYFUNCTION("""COMPUTED_VALUE"""),44712.0)</f>
        <v>44712</v>
      </c>
      <c r="B820" s="5"/>
      <c r="C820" s="5"/>
      <c r="D820" s="5"/>
      <c r="E820" s="5">
        <f t="shared" si="1"/>
        <v>1561.142857</v>
      </c>
    </row>
    <row r="821">
      <c r="A821" s="4">
        <f>IFERROR(__xludf.DUMMYFUNCTION("""COMPUTED_VALUE"""),44713.0)</f>
        <v>44713</v>
      </c>
      <c r="B821" s="5">
        <f>IFERROR(__xludf.DUMMYFUNCTION("""COMPUTED_VALUE"""),40.0)</f>
        <v>40</v>
      </c>
      <c r="C821" s="7">
        <f>IFERROR(__xludf.DUMMYFUNCTION("""COMPUTED_VALUE"""),5.714285714285714)</f>
        <v>5.714285714</v>
      </c>
      <c r="D821" s="5">
        <f>IFERROR(__xludf.DUMMYFUNCTION("""COMPUTED_VALUE"""),6015.0)</f>
        <v>6015</v>
      </c>
      <c r="E821" s="5">
        <f t="shared" si="1"/>
        <v>859.2857143</v>
      </c>
    </row>
    <row r="822">
      <c r="A822" s="4">
        <f>IFERROR(__xludf.DUMMYFUNCTION("""COMPUTED_VALUE"""),44714.0)</f>
        <v>44714</v>
      </c>
      <c r="B822" s="5"/>
      <c r="C822" s="5"/>
      <c r="D822" s="5"/>
      <c r="E822" s="5">
        <f t="shared" si="1"/>
        <v>859.2857143</v>
      </c>
    </row>
    <row r="823">
      <c r="A823" s="4">
        <f>IFERROR(__xludf.DUMMYFUNCTION("""COMPUTED_VALUE"""),44715.0)</f>
        <v>44715</v>
      </c>
      <c r="B823" s="5"/>
      <c r="C823" s="5"/>
      <c r="D823" s="5"/>
      <c r="E823" s="5">
        <f t="shared" si="1"/>
        <v>859.2857143</v>
      </c>
    </row>
    <row r="824">
      <c r="A824" s="4">
        <f>IFERROR(__xludf.DUMMYFUNCTION("""COMPUTED_VALUE"""),44716.0)</f>
        <v>44716</v>
      </c>
      <c r="B824" s="5"/>
      <c r="C824" s="5"/>
      <c r="D824" s="5"/>
      <c r="E824" s="5">
        <f t="shared" si="1"/>
        <v>859.2857143</v>
      </c>
    </row>
    <row r="825">
      <c r="A825" s="4">
        <f>IFERROR(__xludf.DUMMYFUNCTION("""COMPUTED_VALUE"""),44717.0)</f>
        <v>44717</v>
      </c>
      <c r="B825" s="5"/>
      <c r="C825" s="5"/>
      <c r="D825" s="5"/>
      <c r="E825" s="5">
        <f t="shared" si="1"/>
        <v>859.2857143</v>
      </c>
    </row>
    <row r="826">
      <c r="A826" s="4">
        <f>IFERROR(__xludf.DUMMYFUNCTION("""COMPUTED_VALUE"""),44718.0)</f>
        <v>44718</v>
      </c>
      <c r="B826" s="5"/>
      <c r="C826" s="5"/>
      <c r="D826" s="5"/>
      <c r="E826" s="5">
        <f t="shared" si="1"/>
        <v>859.2857143</v>
      </c>
    </row>
    <row r="827">
      <c r="A827" s="4">
        <f>IFERROR(__xludf.DUMMYFUNCTION("""COMPUTED_VALUE"""),44719.0)</f>
        <v>44719</v>
      </c>
      <c r="B827" s="5"/>
      <c r="C827" s="5"/>
      <c r="D827" s="5"/>
      <c r="E827" s="5">
        <f t="shared" si="1"/>
        <v>859.2857143</v>
      </c>
    </row>
    <row r="828">
      <c r="A828" s="4">
        <f>IFERROR(__xludf.DUMMYFUNCTION("""COMPUTED_VALUE"""),44720.0)</f>
        <v>44720</v>
      </c>
      <c r="B828" s="5">
        <f>IFERROR(__xludf.DUMMYFUNCTION("""COMPUTED_VALUE"""),24.0)</f>
        <v>24</v>
      </c>
      <c r="C828" s="7">
        <f>IFERROR(__xludf.DUMMYFUNCTION("""COMPUTED_VALUE"""),3.4285714285714284)</f>
        <v>3.428571429</v>
      </c>
      <c r="D828" s="5">
        <f>IFERROR(__xludf.DUMMYFUNCTION("""COMPUTED_VALUE"""),5348.0)</f>
        <v>5348</v>
      </c>
      <c r="E828" s="5">
        <f t="shared" si="1"/>
        <v>764</v>
      </c>
    </row>
    <row r="829">
      <c r="A829" s="4">
        <f>IFERROR(__xludf.DUMMYFUNCTION("""COMPUTED_VALUE"""),44721.0)</f>
        <v>44721</v>
      </c>
      <c r="B829" s="5"/>
      <c r="C829" s="5"/>
      <c r="D829" s="5"/>
      <c r="E829" s="5">
        <f t="shared" si="1"/>
        <v>764</v>
      </c>
    </row>
    <row r="830">
      <c r="A830" s="4">
        <f>IFERROR(__xludf.DUMMYFUNCTION("""COMPUTED_VALUE"""),44722.0)</f>
        <v>44722</v>
      </c>
      <c r="B830" s="5"/>
      <c r="C830" s="5"/>
      <c r="D830" s="5"/>
      <c r="E830" s="5">
        <f t="shared" si="1"/>
        <v>764</v>
      </c>
    </row>
    <row r="831">
      <c r="A831" s="4">
        <f>IFERROR(__xludf.DUMMYFUNCTION("""COMPUTED_VALUE"""),44723.0)</f>
        <v>44723</v>
      </c>
      <c r="B831" s="5"/>
      <c r="C831" s="5"/>
      <c r="D831" s="5"/>
      <c r="E831" s="5">
        <f t="shared" si="1"/>
        <v>764</v>
      </c>
    </row>
    <row r="832">
      <c r="A832" s="4">
        <f>IFERROR(__xludf.DUMMYFUNCTION("""COMPUTED_VALUE"""),44724.0)</f>
        <v>44724</v>
      </c>
      <c r="B832" s="5"/>
      <c r="C832" s="5"/>
      <c r="D832" s="5"/>
      <c r="E832" s="5">
        <f t="shared" si="1"/>
        <v>764</v>
      </c>
    </row>
    <row r="833">
      <c r="A833" s="4">
        <f>IFERROR(__xludf.DUMMYFUNCTION("""COMPUTED_VALUE"""),44725.0)</f>
        <v>44725</v>
      </c>
      <c r="B833" s="5"/>
      <c r="C833" s="5"/>
      <c r="D833" s="5"/>
      <c r="E833" s="5">
        <f t="shared" si="1"/>
        <v>764</v>
      </c>
    </row>
    <row r="834">
      <c r="A834" s="4">
        <f>IFERROR(__xludf.DUMMYFUNCTION("""COMPUTED_VALUE"""),44726.0)</f>
        <v>44726</v>
      </c>
      <c r="B834" s="5"/>
      <c r="C834" s="5"/>
      <c r="D834" s="5"/>
      <c r="E834" s="5">
        <f t="shared" si="1"/>
        <v>764</v>
      </c>
    </row>
    <row r="835">
      <c r="A835" s="4">
        <f>IFERROR(__xludf.DUMMYFUNCTION("""COMPUTED_VALUE"""),44727.0)</f>
        <v>44727</v>
      </c>
      <c r="B835" s="5">
        <f>IFERROR(__xludf.DUMMYFUNCTION("""COMPUTED_VALUE"""),23.0)</f>
        <v>23</v>
      </c>
      <c r="C835" s="7">
        <f>IFERROR(__xludf.DUMMYFUNCTION("""COMPUTED_VALUE"""),3.2857142857142856)</f>
        <v>3.285714286</v>
      </c>
      <c r="D835" s="5">
        <f>IFERROR(__xludf.DUMMYFUNCTION("""COMPUTED_VALUE"""),9240.0)</f>
        <v>9240</v>
      </c>
      <c r="E835" s="5">
        <f t="shared" si="1"/>
        <v>1320</v>
      </c>
    </row>
    <row r="836">
      <c r="A836" s="4">
        <f>IFERROR(__xludf.DUMMYFUNCTION("""COMPUTED_VALUE"""),44728.0)</f>
        <v>44728</v>
      </c>
      <c r="B836" s="5"/>
      <c r="C836" s="5"/>
      <c r="D836" s="5"/>
      <c r="E836" s="5">
        <f t="shared" si="1"/>
        <v>1320</v>
      </c>
    </row>
    <row r="837">
      <c r="A837" s="4">
        <f>IFERROR(__xludf.DUMMYFUNCTION("""COMPUTED_VALUE"""),44729.0)</f>
        <v>44729</v>
      </c>
      <c r="B837" s="5"/>
      <c r="C837" s="5"/>
      <c r="D837" s="5"/>
      <c r="E837" s="5">
        <f t="shared" si="1"/>
        <v>1320</v>
      </c>
    </row>
    <row r="838">
      <c r="A838" s="4">
        <f>IFERROR(__xludf.DUMMYFUNCTION("""COMPUTED_VALUE"""),44730.0)</f>
        <v>44730</v>
      </c>
      <c r="B838" s="5"/>
      <c r="C838" s="5"/>
      <c r="D838" s="5"/>
      <c r="E838" s="5">
        <f t="shared" si="1"/>
        <v>1320</v>
      </c>
    </row>
    <row r="839">
      <c r="A839" s="4">
        <f>IFERROR(__xludf.DUMMYFUNCTION("""COMPUTED_VALUE"""),44731.0)</f>
        <v>44731</v>
      </c>
      <c r="B839" s="5"/>
      <c r="C839" s="5"/>
      <c r="D839" s="5"/>
      <c r="E839" s="5">
        <f t="shared" si="1"/>
        <v>1320</v>
      </c>
    </row>
    <row r="840">
      <c r="A840" s="4">
        <f>IFERROR(__xludf.DUMMYFUNCTION("""COMPUTED_VALUE"""),44732.0)</f>
        <v>44732</v>
      </c>
      <c r="B840" s="5"/>
      <c r="C840" s="5"/>
      <c r="D840" s="5"/>
      <c r="E840" s="5">
        <f t="shared" si="1"/>
        <v>1320</v>
      </c>
    </row>
    <row r="841">
      <c r="A841" s="4">
        <f>IFERROR(__xludf.DUMMYFUNCTION("""COMPUTED_VALUE"""),44733.0)</f>
        <v>44733</v>
      </c>
      <c r="B841" s="5"/>
      <c r="C841" s="5"/>
      <c r="D841" s="5"/>
      <c r="E841" s="5">
        <f t="shared" si="1"/>
        <v>1320</v>
      </c>
    </row>
    <row r="842">
      <c r="A842" s="4">
        <f>IFERROR(__xludf.DUMMYFUNCTION("""COMPUTED_VALUE"""),44734.0)</f>
        <v>44734</v>
      </c>
      <c r="B842" s="5">
        <f>IFERROR(__xludf.DUMMYFUNCTION("""COMPUTED_VALUE"""),32.0)</f>
        <v>32</v>
      </c>
      <c r="C842" s="7">
        <f>IFERROR(__xludf.DUMMYFUNCTION("""COMPUTED_VALUE"""),4.571428571428571)</f>
        <v>4.571428571</v>
      </c>
      <c r="D842" s="5">
        <f>IFERROR(__xludf.DUMMYFUNCTION("""COMPUTED_VALUE"""),6910.0)</f>
        <v>6910</v>
      </c>
      <c r="E842" s="5">
        <f t="shared" si="1"/>
        <v>987.1428571</v>
      </c>
    </row>
    <row r="843">
      <c r="A843" s="4">
        <f>IFERROR(__xludf.DUMMYFUNCTION("""COMPUTED_VALUE"""),44735.0)</f>
        <v>44735</v>
      </c>
      <c r="B843" s="5"/>
      <c r="C843" s="5"/>
      <c r="D843" s="5"/>
      <c r="E843" s="5">
        <f t="shared" si="1"/>
        <v>987.1428571</v>
      </c>
    </row>
    <row r="844">
      <c r="A844" s="4">
        <f>IFERROR(__xludf.DUMMYFUNCTION("""COMPUTED_VALUE"""),44736.0)</f>
        <v>44736</v>
      </c>
      <c r="B844" s="5"/>
      <c r="C844" s="5"/>
      <c r="D844" s="5"/>
      <c r="E844" s="5">
        <f t="shared" si="1"/>
        <v>987.1428571</v>
      </c>
    </row>
    <row r="845">
      <c r="A845" s="4">
        <f>IFERROR(__xludf.DUMMYFUNCTION("""COMPUTED_VALUE"""),44737.0)</f>
        <v>44737</v>
      </c>
      <c r="B845" s="5"/>
      <c r="C845" s="5"/>
      <c r="D845" s="5"/>
      <c r="E845" s="5">
        <f t="shared" si="1"/>
        <v>987.1428571</v>
      </c>
    </row>
    <row r="846">
      <c r="A846" s="4">
        <f>IFERROR(__xludf.DUMMYFUNCTION("""COMPUTED_VALUE"""),44738.0)</f>
        <v>44738</v>
      </c>
      <c r="B846" s="5"/>
      <c r="C846" s="5"/>
      <c r="D846" s="5"/>
      <c r="E846" s="5">
        <f t="shared" si="1"/>
        <v>987.1428571</v>
      </c>
    </row>
    <row r="847">
      <c r="A847" s="4">
        <f>IFERROR(__xludf.DUMMYFUNCTION("""COMPUTED_VALUE"""),44739.0)</f>
        <v>44739</v>
      </c>
      <c r="B847" s="5"/>
      <c r="C847" s="5"/>
      <c r="D847" s="5"/>
      <c r="E847" s="5">
        <f t="shared" si="1"/>
        <v>987.1428571</v>
      </c>
    </row>
    <row r="848">
      <c r="A848" s="4">
        <f>IFERROR(__xludf.DUMMYFUNCTION("""COMPUTED_VALUE"""),44740.0)</f>
        <v>44740</v>
      </c>
      <c r="B848" s="5"/>
      <c r="C848" s="5"/>
      <c r="D848" s="5"/>
      <c r="E848" s="5">
        <f t="shared" si="1"/>
        <v>987.1428571</v>
      </c>
    </row>
    <row r="849">
      <c r="A849" s="4">
        <f>IFERROR(__xludf.DUMMYFUNCTION("""COMPUTED_VALUE"""),44741.0)</f>
        <v>44741</v>
      </c>
      <c r="B849" s="5">
        <f>IFERROR(__xludf.DUMMYFUNCTION("""COMPUTED_VALUE"""),21.0)</f>
        <v>21</v>
      </c>
      <c r="C849" s="7">
        <f>IFERROR(__xludf.DUMMYFUNCTION("""COMPUTED_VALUE"""),3.0)</f>
        <v>3</v>
      </c>
      <c r="D849" s="5">
        <f>IFERROR(__xludf.DUMMYFUNCTION("""COMPUTED_VALUE"""),2686.0)</f>
        <v>2686</v>
      </c>
      <c r="E849" s="5">
        <f t="shared" si="1"/>
        <v>383.7142857</v>
      </c>
    </row>
    <row r="850">
      <c r="A850" s="4">
        <f>IFERROR(__xludf.DUMMYFUNCTION("""COMPUTED_VALUE"""),44742.0)</f>
        <v>44742</v>
      </c>
      <c r="B850" s="5"/>
      <c r="C850" s="5"/>
      <c r="D850" s="5"/>
      <c r="E850" s="5">
        <f t="shared" si="1"/>
        <v>383.7142857</v>
      </c>
    </row>
    <row r="851">
      <c r="A851" s="4">
        <f>IFERROR(__xludf.DUMMYFUNCTION("""COMPUTED_VALUE"""),44743.0)</f>
        <v>44743</v>
      </c>
      <c r="B851" s="5"/>
      <c r="C851" s="5"/>
      <c r="D851" s="5"/>
      <c r="E851" s="5">
        <f t="shared" si="1"/>
        <v>383.7142857</v>
      </c>
    </row>
    <row r="852">
      <c r="A852" s="4">
        <f>IFERROR(__xludf.DUMMYFUNCTION("""COMPUTED_VALUE"""),44744.0)</f>
        <v>44744</v>
      </c>
      <c r="B852" s="5"/>
      <c r="C852" s="5"/>
      <c r="D852" s="5"/>
      <c r="E852" s="5">
        <f t="shared" si="1"/>
        <v>383.7142857</v>
      </c>
    </row>
    <row r="853">
      <c r="A853" s="4">
        <f>IFERROR(__xludf.DUMMYFUNCTION("""COMPUTED_VALUE"""),44745.0)</f>
        <v>44745</v>
      </c>
      <c r="B853" s="5"/>
      <c r="C853" s="5"/>
      <c r="D853" s="5"/>
      <c r="E853" s="5">
        <f t="shared" si="1"/>
        <v>383.7142857</v>
      </c>
    </row>
    <row r="854">
      <c r="A854" s="4">
        <f>IFERROR(__xludf.DUMMYFUNCTION("""COMPUTED_VALUE"""),44746.0)</f>
        <v>44746</v>
      </c>
      <c r="B854" s="5"/>
      <c r="C854" s="5"/>
      <c r="D854" s="5"/>
      <c r="E854" s="5">
        <f t="shared" si="1"/>
        <v>383.7142857</v>
      </c>
    </row>
    <row r="855">
      <c r="A855" s="4">
        <f>IFERROR(__xludf.DUMMYFUNCTION("""COMPUTED_VALUE"""),44747.0)</f>
        <v>44747</v>
      </c>
      <c r="B855" s="5"/>
      <c r="C855" s="5"/>
      <c r="D855" s="5"/>
      <c r="E855" s="5">
        <f t="shared" si="1"/>
        <v>383.7142857</v>
      </c>
    </row>
    <row r="856">
      <c r="A856" s="4">
        <f>IFERROR(__xludf.DUMMYFUNCTION("""COMPUTED_VALUE"""),44748.0)</f>
        <v>44748</v>
      </c>
      <c r="B856" s="5">
        <f>IFERROR(__xludf.DUMMYFUNCTION("""COMPUTED_VALUE"""),14.0)</f>
        <v>14</v>
      </c>
      <c r="C856" s="7">
        <f>IFERROR(__xludf.DUMMYFUNCTION("""COMPUTED_VALUE"""),2.0)</f>
        <v>2</v>
      </c>
      <c r="D856" s="5">
        <f>IFERROR(__xludf.DUMMYFUNCTION("""COMPUTED_VALUE"""),3002.0)</f>
        <v>3002</v>
      </c>
      <c r="E856" s="5">
        <f t="shared" si="1"/>
        <v>428.8571429</v>
      </c>
    </row>
    <row r="857">
      <c r="A857" s="4">
        <f>IFERROR(__xludf.DUMMYFUNCTION("""COMPUTED_VALUE"""),44749.0)</f>
        <v>44749</v>
      </c>
      <c r="B857" s="5"/>
      <c r="C857" s="5"/>
      <c r="D857" s="5"/>
      <c r="E857" s="5">
        <f t="shared" si="1"/>
        <v>428.8571429</v>
      </c>
    </row>
    <row r="858">
      <c r="A858" s="4">
        <f>IFERROR(__xludf.DUMMYFUNCTION("""COMPUTED_VALUE"""),44750.0)</f>
        <v>44750</v>
      </c>
      <c r="B858" s="5"/>
      <c r="C858" s="5"/>
      <c r="D858" s="5"/>
      <c r="E858" s="5">
        <f t="shared" si="1"/>
        <v>428.8571429</v>
      </c>
    </row>
    <row r="859">
      <c r="A859" s="4">
        <f>IFERROR(__xludf.DUMMYFUNCTION("""COMPUTED_VALUE"""),44751.0)</f>
        <v>44751</v>
      </c>
      <c r="B859" s="5"/>
      <c r="C859" s="5"/>
      <c r="D859" s="5"/>
      <c r="E859" s="5">
        <f t="shared" si="1"/>
        <v>428.8571429</v>
      </c>
    </row>
    <row r="860">
      <c r="A860" s="4">
        <f>IFERROR(__xludf.DUMMYFUNCTION("""COMPUTED_VALUE"""),44752.0)</f>
        <v>44752</v>
      </c>
      <c r="B860" s="5"/>
      <c r="C860" s="5"/>
      <c r="D860" s="5"/>
      <c r="E860" s="5">
        <f t="shared" si="1"/>
        <v>428.8571429</v>
      </c>
    </row>
    <row r="861">
      <c r="A861" s="4">
        <f>IFERROR(__xludf.DUMMYFUNCTION("""COMPUTED_VALUE"""),44753.0)</f>
        <v>44753</v>
      </c>
      <c r="B861" s="5"/>
      <c r="C861" s="5"/>
      <c r="D861" s="5"/>
      <c r="E861" s="5">
        <f t="shared" si="1"/>
        <v>428.8571429</v>
      </c>
    </row>
    <row r="862">
      <c r="A862" s="4">
        <f>IFERROR(__xludf.DUMMYFUNCTION("""COMPUTED_VALUE"""),44754.0)</f>
        <v>44754</v>
      </c>
      <c r="B862" s="5"/>
      <c r="C862" s="5"/>
      <c r="D862" s="5"/>
      <c r="E862" s="5">
        <f t="shared" si="1"/>
        <v>428.8571429</v>
      </c>
    </row>
    <row r="863">
      <c r="A863" s="4">
        <f>IFERROR(__xludf.DUMMYFUNCTION("""COMPUTED_VALUE"""),44755.0)</f>
        <v>44755</v>
      </c>
      <c r="B863" s="5">
        <f>IFERROR(__xludf.DUMMYFUNCTION("""COMPUTED_VALUE"""),35.0)</f>
        <v>35</v>
      </c>
      <c r="C863" s="7">
        <f>IFERROR(__xludf.DUMMYFUNCTION("""COMPUTED_VALUE"""),5.0)</f>
        <v>5</v>
      </c>
      <c r="D863" s="5">
        <f>IFERROR(__xludf.DUMMYFUNCTION("""COMPUTED_VALUE"""),3289.0)</f>
        <v>3289</v>
      </c>
      <c r="E863" s="5">
        <f t="shared" si="1"/>
        <v>469.8571429</v>
      </c>
    </row>
    <row r="864">
      <c r="A864" s="4">
        <f>IFERROR(__xludf.DUMMYFUNCTION("""COMPUTED_VALUE"""),44756.0)</f>
        <v>44756</v>
      </c>
      <c r="B864" s="5"/>
      <c r="C864" s="5"/>
      <c r="D864" s="5"/>
      <c r="E864" s="5">
        <f t="shared" si="1"/>
        <v>469.8571429</v>
      </c>
    </row>
    <row r="865">
      <c r="A865" s="4">
        <f>IFERROR(__xludf.DUMMYFUNCTION("""COMPUTED_VALUE"""),44757.0)</f>
        <v>44757</v>
      </c>
      <c r="B865" s="5"/>
      <c r="C865" s="5"/>
      <c r="D865" s="5"/>
      <c r="E865" s="5">
        <f t="shared" si="1"/>
        <v>469.8571429</v>
      </c>
    </row>
    <row r="866">
      <c r="A866" s="4">
        <f>IFERROR(__xludf.DUMMYFUNCTION("""COMPUTED_VALUE"""),44758.0)</f>
        <v>44758</v>
      </c>
      <c r="B866" s="5"/>
      <c r="C866" s="5"/>
      <c r="D866" s="5"/>
      <c r="E866" s="5">
        <f t="shared" si="1"/>
        <v>469.8571429</v>
      </c>
    </row>
    <row r="867">
      <c r="A867" s="4">
        <f>IFERROR(__xludf.DUMMYFUNCTION("""COMPUTED_VALUE"""),44759.0)</f>
        <v>44759</v>
      </c>
      <c r="B867" s="5"/>
      <c r="C867" s="5"/>
      <c r="D867" s="5"/>
      <c r="E867" s="5">
        <f t="shared" si="1"/>
        <v>469.8571429</v>
      </c>
    </row>
    <row r="868">
      <c r="A868" s="4">
        <f>IFERROR(__xludf.DUMMYFUNCTION("""COMPUTED_VALUE"""),44760.0)</f>
        <v>44760</v>
      </c>
      <c r="B868" s="5"/>
      <c r="C868" s="5"/>
      <c r="D868" s="5"/>
      <c r="E868" s="5">
        <f t="shared" si="1"/>
        <v>469.8571429</v>
      </c>
    </row>
    <row r="869">
      <c r="A869" s="4">
        <f>IFERROR(__xludf.DUMMYFUNCTION("""COMPUTED_VALUE"""),44761.0)</f>
        <v>44761</v>
      </c>
      <c r="B869" s="5"/>
      <c r="C869" s="5"/>
      <c r="D869" s="5"/>
      <c r="E869" s="5">
        <f t="shared" si="1"/>
        <v>469.8571429</v>
      </c>
    </row>
    <row r="870">
      <c r="A870" s="4">
        <f>IFERROR(__xludf.DUMMYFUNCTION("""COMPUTED_VALUE"""),44762.0)</f>
        <v>44762</v>
      </c>
      <c r="B870" s="5">
        <f>IFERROR(__xludf.DUMMYFUNCTION("""COMPUTED_VALUE"""),40.0)</f>
        <v>40</v>
      </c>
      <c r="C870" s="7">
        <f>IFERROR(__xludf.DUMMYFUNCTION("""COMPUTED_VALUE"""),5.714285714285714)</f>
        <v>5.714285714</v>
      </c>
      <c r="D870" s="5">
        <f>IFERROR(__xludf.DUMMYFUNCTION("""COMPUTED_VALUE"""),4864.0)</f>
        <v>4864</v>
      </c>
      <c r="E870" s="5">
        <f t="shared" si="1"/>
        <v>694.8571429</v>
      </c>
    </row>
    <row r="871">
      <c r="A871" s="4">
        <f>IFERROR(__xludf.DUMMYFUNCTION("""COMPUTED_VALUE"""),44763.0)</f>
        <v>44763</v>
      </c>
      <c r="B871" s="5"/>
      <c r="C871" s="5"/>
      <c r="D871" s="5"/>
      <c r="E871" s="5">
        <f t="shared" si="1"/>
        <v>694.8571429</v>
      </c>
    </row>
    <row r="872">
      <c r="A872" s="4">
        <f>IFERROR(__xludf.DUMMYFUNCTION("""COMPUTED_VALUE"""),44764.0)</f>
        <v>44764</v>
      </c>
      <c r="B872" s="5"/>
      <c r="C872" s="5"/>
      <c r="D872" s="5"/>
      <c r="E872" s="5">
        <f t="shared" si="1"/>
        <v>694.8571429</v>
      </c>
    </row>
    <row r="873">
      <c r="A873" s="4">
        <f>IFERROR(__xludf.DUMMYFUNCTION("""COMPUTED_VALUE"""),44765.0)</f>
        <v>44765</v>
      </c>
      <c r="B873" s="5"/>
      <c r="C873" s="5"/>
      <c r="D873" s="5"/>
      <c r="E873" s="5">
        <f t="shared" si="1"/>
        <v>694.8571429</v>
      </c>
    </row>
    <row r="874">
      <c r="A874" s="4">
        <f>IFERROR(__xludf.DUMMYFUNCTION("""COMPUTED_VALUE"""),44766.0)</f>
        <v>44766</v>
      </c>
      <c r="B874" s="5"/>
      <c r="C874" s="5"/>
      <c r="D874" s="5"/>
      <c r="E874" s="5">
        <f t="shared" si="1"/>
        <v>694.8571429</v>
      </c>
    </row>
    <row r="875">
      <c r="A875" s="4">
        <f>IFERROR(__xludf.DUMMYFUNCTION("""COMPUTED_VALUE"""),44767.0)</f>
        <v>44767</v>
      </c>
      <c r="B875" s="5"/>
      <c r="C875" s="5"/>
      <c r="D875" s="5"/>
      <c r="E875" s="5">
        <f t="shared" si="1"/>
        <v>694.8571429</v>
      </c>
    </row>
    <row r="876">
      <c r="A876" s="4">
        <f>IFERROR(__xludf.DUMMYFUNCTION("""COMPUTED_VALUE"""),44768.0)</f>
        <v>44768</v>
      </c>
      <c r="B876" s="5"/>
      <c r="C876" s="5"/>
      <c r="D876" s="5"/>
      <c r="E876" s="5">
        <f t="shared" si="1"/>
        <v>694.8571429</v>
      </c>
    </row>
    <row r="877">
      <c r="A877" s="4">
        <f>IFERROR(__xludf.DUMMYFUNCTION("""COMPUTED_VALUE"""),44769.0)</f>
        <v>44769</v>
      </c>
      <c r="B877" s="5">
        <f>IFERROR(__xludf.DUMMYFUNCTION("""COMPUTED_VALUE"""),54.0)</f>
        <v>54</v>
      </c>
      <c r="C877" s="7">
        <f>IFERROR(__xludf.DUMMYFUNCTION("""COMPUTED_VALUE"""),7.714285714285714)</f>
        <v>7.714285714</v>
      </c>
      <c r="D877" s="5">
        <f>IFERROR(__xludf.DUMMYFUNCTION("""COMPUTED_VALUE"""),7096.0)</f>
        <v>7096</v>
      </c>
      <c r="E877" s="5">
        <f t="shared" si="1"/>
        <v>1013.714286</v>
      </c>
    </row>
    <row r="878">
      <c r="A878" s="4">
        <f>IFERROR(__xludf.DUMMYFUNCTION("""COMPUTED_VALUE"""),44770.0)</f>
        <v>44770</v>
      </c>
      <c r="B878" s="5"/>
      <c r="C878" s="5"/>
      <c r="D878" s="5"/>
      <c r="E878" s="5">
        <f t="shared" si="1"/>
        <v>1013.714286</v>
      </c>
    </row>
    <row r="879">
      <c r="A879" s="4">
        <f>IFERROR(__xludf.DUMMYFUNCTION("""COMPUTED_VALUE"""),44771.0)</f>
        <v>44771</v>
      </c>
      <c r="B879" s="5"/>
      <c r="C879" s="5"/>
      <c r="D879" s="5"/>
      <c r="E879" s="5">
        <f t="shared" si="1"/>
        <v>1013.714286</v>
      </c>
    </row>
    <row r="880">
      <c r="A880" s="4">
        <f>IFERROR(__xludf.DUMMYFUNCTION("""COMPUTED_VALUE"""),44772.0)</f>
        <v>44772</v>
      </c>
      <c r="B880" s="5"/>
      <c r="C880" s="5"/>
      <c r="D880" s="5"/>
      <c r="E880" s="5">
        <f t="shared" si="1"/>
        <v>1013.714286</v>
      </c>
    </row>
    <row r="881">
      <c r="A881" s="4">
        <f>IFERROR(__xludf.DUMMYFUNCTION("""COMPUTED_VALUE"""),44773.0)</f>
        <v>44773</v>
      </c>
      <c r="B881" s="5"/>
      <c r="C881" s="5"/>
      <c r="D881" s="5"/>
      <c r="E881" s="5">
        <f t="shared" si="1"/>
        <v>1013.714286</v>
      </c>
    </row>
    <row r="882">
      <c r="A882" s="4">
        <f>IFERROR(__xludf.DUMMYFUNCTION("""COMPUTED_VALUE"""),44774.0)</f>
        <v>44774</v>
      </c>
      <c r="B882" s="5"/>
      <c r="C882" s="5"/>
      <c r="D882" s="5"/>
      <c r="E882" s="5">
        <f t="shared" si="1"/>
        <v>1013.714286</v>
      </c>
    </row>
    <row r="883">
      <c r="A883" s="4">
        <f>IFERROR(__xludf.DUMMYFUNCTION("""COMPUTED_VALUE"""),44775.0)</f>
        <v>44775</v>
      </c>
      <c r="B883" s="5"/>
      <c r="C883" s="5"/>
      <c r="D883" s="5"/>
      <c r="E883" s="5">
        <f t="shared" si="1"/>
        <v>1013.714286</v>
      </c>
    </row>
    <row r="884">
      <c r="A884" s="4">
        <f>IFERROR(__xludf.DUMMYFUNCTION("""COMPUTED_VALUE"""),44776.0)</f>
        <v>44776</v>
      </c>
      <c r="B884" s="5">
        <f>IFERROR(__xludf.DUMMYFUNCTION("""COMPUTED_VALUE"""),96.0)</f>
        <v>96</v>
      </c>
      <c r="C884" s="7">
        <f>IFERROR(__xludf.DUMMYFUNCTION("""COMPUTED_VALUE"""),13.714285714285714)</f>
        <v>13.71428571</v>
      </c>
      <c r="D884" s="5">
        <f>IFERROR(__xludf.DUMMYFUNCTION("""COMPUTED_VALUE"""),8193.0)</f>
        <v>8193</v>
      </c>
      <c r="E884" s="5">
        <f t="shared" si="1"/>
        <v>1170.428571</v>
      </c>
    </row>
    <row r="885">
      <c r="A885" s="4">
        <f>IFERROR(__xludf.DUMMYFUNCTION("""COMPUTED_VALUE"""),44777.0)</f>
        <v>44777</v>
      </c>
      <c r="B885" s="5"/>
      <c r="C885" s="5"/>
      <c r="D885" s="5"/>
      <c r="E885" s="5">
        <f t="shared" si="1"/>
        <v>1170.428571</v>
      </c>
    </row>
    <row r="886">
      <c r="A886" s="4">
        <f>IFERROR(__xludf.DUMMYFUNCTION("""COMPUTED_VALUE"""),44778.0)</f>
        <v>44778</v>
      </c>
      <c r="B886" s="5"/>
      <c r="C886" s="5"/>
      <c r="D886" s="5"/>
      <c r="E886" s="5">
        <f t="shared" si="1"/>
        <v>1170.428571</v>
      </c>
    </row>
    <row r="887">
      <c r="A887" s="4">
        <f>IFERROR(__xludf.DUMMYFUNCTION("""COMPUTED_VALUE"""),44779.0)</f>
        <v>44779</v>
      </c>
      <c r="B887" s="5"/>
      <c r="C887" s="5"/>
      <c r="D887" s="5"/>
      <c r="E887" s="5">
        <f t="shared" si="1"/>
        <v>1170.428571</v>
      </c>
    </row>
    <row r="888">
      <c r="A888" s="4">
        <f>IFERROR(__xludf.DUMMYFUNCTION("""COMPUTED_VALUE"""),44780.0)</f>
        <v>44780</v>
      </c>
      <c r="B888" s="5"/>
      <c r="C888" s="5"/>
      <c r="D888" s="5"/>
      <c r="E888" s="5">
        <f t="shared" si="1"/>
        <v>1170.428571</v>
      </c>
    </row>
    <row r="889">
      <c r="A889" s="4">
        <f>IFERROR(__xludf.DUMMYFUNCTION("""COMPUTED_VALUE"""),44781.0)</f>
        <v>44781</v>
      </c>
      <c r="B889" s="5"/>
      <c r="C889" s="5"/>
      <c r="D889" s="5"/>
      <c r="E889" s="5">
        <f t="shared" si="1"/>
        <v>1170.428571</v>
      </c>
    </row>
    <row r="890">
      <c r="A890" s="4">
        <f>IFERROR(__xludf.DUMMYFUNCTION("""COMPUTED_VALUE"""),44782.0)</f>
        <v>44782</v>
      </c>
      <c r="B890" s="5"/>
      <c r="C890" s="5"/>
      <c r="D890" s="5"/>
      <c r="E890" s="5">
        <f t="shared" si="1"/>
        <v>1170.428571</v>
      </c>
    </row>
    <row r="891">
      <c r="A891" s="4">
        <f>IFERROR(__xludf.DUMMYFUNCTION("""COMPUTED_VALUE"""),44783.0)</f>
        <v>44783</v>
      </c>
      <c r="B891" s="5">
        <f>IFERROR(__xludf.DUMMYFUNCTION("""COMPUTED_VALUE"""),80.0)</f>
        <v>80</v>
      </c>
      <c r="C891" s="7">
        <f>IFERROR(__xludf.DUMMYFUNCTION("""COMPUTED_VALUE"""),11.428571428571429)</f>
        <v>11.42857143</v>
      </c>
      <c r="D891" s="5">
        <f>IFERROR(__xludf.DUMMYFUNCTION("""COMPUTED_VALUE"""),10533.0)</f>
        <v>10533</v>
      </c>
      <c r="E891" s="5">
        <f t="shared" si="1"/>
        <v>1504.714286</v>
      </c>
    </row>
    <row r="892">
      <c r="A892" s="4">
        <f>IFERROR(__xludf.DUMMYFUNCTION("""COMPUTED_VALUE"""),44784.0)</f>
        <v>44784</v>
      </c>
      <c r="B892" s="5"/>
      <c r="C892" s="5"/>
      <c r="D892" s="5"/>
      <c r="E892" s="5">
        <f t="shared" si="1"/>
        <v>1504.714286</v>
      </c>
    </row>
    <row r="893">
      <c r="A893" s="4">
        <f>IFERROR(__xludf.DUMMYFUNCTION("""COMPUTED_VALUE"""),44785.0)</f>
        <v>44785</v>
      </c>
      <c r="B893" s="5"/>
      <c r="C893" s="5"/>
      <c r="D893" s="5"/>
      <c r="E893" s="5">
        <f t="shared" si="1"/>
        <v>1504.714286</v>
      </c>
    </row>
    <row r="894">
      <c r="A894" s="4">
        <f>IFERROR(__xludf.DUMMYFUNCTION("""COMPUTED_VALUE"""),44786.0)</f>
        <v>44786</v>
      </c>
      <c r="B894" s="5"/>
      <c r="C894" s="5"/>
      <c r="D894" s="5"/>
      <c r="E894" s="5">
        <f t="shared" si="1"/>
        <v>1504.714286</v>
      </c>
    </row>
    <row r="895">
      <c r="A895" s="4">
        <f>IFERROR(__xludf.DUMMYFUNCTION("""COMPUTED_VALUE"""),44787.0)</f>
        <v>44787</v>
      </c>
      <c r="B895" s="5"/>
      <c r="C895" s="5"/>
      <c r="D895" s="5"/>
      <c r="E895" s="5">
        <f t="shared" si="1"/>
        <v>1504.714286</v>
      </c>
    </row>
    <row r="896">
      <c r="A896" s="4">
        <f>IFERROR(__xludf.DUMMYFUNCTION("""COMPUTED_VALUE"""),44788.0)</f>
        <v>44788</v>
      </c>
      <c r="B896" s="5"/>
      <c r="C896" s="5"/>
      <c r="D896" s="5"/>
      <c r="E896" s="5">
        <f t="shared" si="1"/>
        <v>1504.714286</v>
      </c>
    </row>
    <row r="897">
      <c r="A897" s="4">
        <f>IFERROR(__xludf.DUMMYFUNCTION("""COMPUTED_VALUE"""),44789.0)</f>
        <v>44789</v>
      </c>
      <c r="B897" s="5"/>
      <c r="C897" s="5"/>
      <c r="D897" s="5"/>
      <c r="E897" s="5">
        <f t="shared" si="1"/>
        <v>1504.714286</v>
      </c>
    </row>
    <row r="898">
      <c r="A898" s="4">
        <f>IFERROR(__xludf.DUMMYFUNCTION("""COMPUTED_VALUE"""),44790.0)</f>
        <v>44790</v>
      </c>
      <c r="B898" s="5">
        <f>IFERROR(__xludf.DUMMYFUNCTION("""COMPUTED_VALUE"""),117.0)</f>
        <v>117</v>
      </c>
      <c r="C898" s="7">
        <f>IFERROR(__xludf.DUMMYFUNCTION("""COMPUTED_VALUE"""),16.714285714285715)</f>
        <v>16.71428571</v>
      </c>
      <c r="D898" s="5">
        <f>IFERROR(__xludf.DUMMYFUNCTION("""COMPUTED_VALUE"""),15115.0)</f>
        <v>15115</v>
      </c>
      <c r="E898" s="5">
        <f t="shared" si="1"/>
        <v>2159.285714</v>
      </c>
    </row>
    <row r="899">
      <c r="A899" s="4">
        <f>IFERROR(__xludf.DUMMYFUNCTION("""COMPUTED_VALUE"""),44791.0)</f>
        <v>44791</v>
      </c>
      <c r="B899" s="5"/>
      <c r="C899" s="5"/>
      <c r="D899" s="5"/>
      <c r="E899" s="5">
        <f t="shared" si="1"/>
        <v>2159.285714</v>
      </c>
    </row>
    <row r="900">
      <c r="A900" s="4">
        <f>IFERROR(__xludf.DUMMYFUNCTION("""COMPUTED_VALUE"""),44792.0)</f>
        <v>44792</v>
      </c>
      <c r="B900" s="5"/>
      <c r="C900" s="5"/>
      <c r="D900" s="5"/>
      <c r="E900" s="5">
        <f t="shared" si="1"/>
        <v>2159.285714</v>
      </c>
    </row>
    <row r="901">
      <c r="A901" s="4">
        <f>IFERROR(__xludf.DUMMYFUNCTION("""COMPUTED_VALUE"""),44793.0)</f>
        <v>44793</v>
      </c>
      <c r="B901" s="5"/>
      <c r="C901" s="5"/>
      <c r="D901" s="5"/>
      <c r="E901" s="5">
        <f t="shared" si="1"/>
        <v>2159.285714</v>
      </c>
    </row>
    <row r="902">
      <c r="A902" s="4">
        <f>IFERROR(__xludf.DUMMYFUNCTION("""COMPUTED_VALUE"""),44794.0)</f>
        <v>44794</v>
      </c>
      <c r="B902" s="5"/>
      <c r="C902" s="5"/>
      <c r="D902" s="5"/>
      <c r="E902" s="5">
        <f t="shared" si="1"/>
        <v>2159.285714</v>
      </c>
    </row>
    <row r="903">
      <c r="A903" s="4">
        <f>IFERROR(__xludf.DUMMYFUNCTION("""COMPUTED_VALUE"""),44795.0)</f>
        <v>44795</v>
      </c>
      <c r="B903" s="5"/>
      <c r="C903" s="5"/>
      <c r="D903" s="5"/>
      <c r="E903" s="5">
        <f t="shared" si="1"/>
        <v>2159.285714</v>
      </c>
    </row>
    <row r="904">
      <c r="A904" s="4">
        <f>IFERROR(__xludf.DUMMYFUNCTION("""COMPUTED_VALUE"""),44796.0)</f>
        <v>44796</v>
      </c>
      <c r="B904" s="5"/>
      <c r="C904" s="5"/>
      <c r="D904" s="5"/>
      <c r="E904" s="5">
        <f t="shared" si="1"/>
        <v>2159.285714</v>
      </c>
    </row>
    <row r="905">
      <c r="A905" s="4">
        <f>IFERROR(__xludf.DUMMYFUNCTION("""COMPUTED_VALUE"""),44797.0)</f>
        <v>44797</v>
      </c>
      <c r="B905" s="5">
        <f>IFERROR(__xludf.DUMMYFUNCTION("""COMPUTED_VALUE"""),108.0)</f>
        <v>108</v>
      </c>
      <c r="C905" s="7">
        <f>IFERROR(__xludf.DUMMYFUNCTION("""COMPUTED_VALUE"""),15.428571428571429)</f>
        <v>15.42857143</v>
      </c>
      <c r="D905" s="5">
        <f>IFERROR(__xludf.DUMMYFUNCTION("""COMPUTED_VALUE"""),21888.0)</f>
        <v>21888</v>
      </c>
      <c r="E905" s="5">
        <f t="shared" si="1"/>
        <v>3126.857143</v>
      </c>
    </row>
    <row r="906">
      <c r="A906" s="4">
        <f>IFERROR(__xludf.DUMMYFUNCTION("""COMPUTED_VALUE"""),44798.0)</f>
        <v>44798</v>
      </c>
      <c r="B906" s="5"/>
      <c r="C906" s="5"/>
      <c r="D906" s="5"/>
      <c r="E906" s="5">
        <f t="shared" si="1"/>
        <v>3126.857143</v>
      </c>
    </row>
    <row r="907">
      <c r="A907" s="4">
        <f>IFERROR(__xludf.DUMMYFUNCTION("""COMPUTED_VALUE"""),44799.0)</f>
        <v>44799</v>
      </c>
      <c r="B907" s="5"/>
      <c r="C907" s="5"/>
      <c r="D907" s="5"/>
      <c r="E907" s="5">
        <f t="shared" si="1"/>
        <v>3126.857143</v>
      </c>
    </row>
    <row r="908">
      <c r="A908" s="4">
        <f>IFERROR(__xludf.DUMMYFUNCTION("""COMPUTED_VALUE"""),44800.0)</f>
        <v>44800</v>
      </c>
      <c r="B908" s="5"/>
      <c r="C908" s="5"/>
      <c r="D908" s="5"/>
      <c r="E908" s="5">
        <f t="shared" si="1"/>
        <v>3126.857143</v>
      </c>
    </row>
    <row r="909">
      <c r="A909" s="4">
        <f>IFERROR(__xludf.DUMMYFUNCTION("""COMPUTED_VALUE"""),44801.0)</f>
        <v>44801</v>
      </c>
      <c r="B909" s="5"/>
      <c r="C909" s="5"/>
      <c r="D909" s="5"/>
      <c r="E909" s="5">
        <f t="shared" si="1"/>
        <v>3126.857143</v>
      </c>
    </row>
    <row r="910">
      <c r="A910" s="4">
        <f>IFERROR(__xludf.DUMMYFUNCTION("""COMPUTED_VALUE"""),44802.0)</f>
        <v>44802</v>
      </c>
      <c r="B910" s="5"/>
      <c r="C910" s="5"/>
      <c r="D910" s="5"/>
      <c r="E910" s="5">
        <f t="shared" si="1"/>
        <v>3126.857143</v>
      </c>
    </row>
    <row r="911">
      <c r="A911" s="4">
        <f>IFERROR(__xludf.DUMMYFUNCTION("""COMPUTED_VALUE"""),44803.0)</f>
        <v>44803</v>
      </c>
      <c r="B911" s="5"/>
      <c r="C911" s="5"/>
      <c r="D911" s="5"/>
      <c r="E911" s="5">
        <f t="shared" si="1"/>
        <v>3126.857143</v>
      </c>
    </row>
    <row r="912">
      <c r="A912" s="4">
        <f>IFERROR(__xludf.DUMMYFUNCTION("""COMPUTED_VALUE"""),44804.0)</f>
        <v>44804</v>
      </c>
      <c r="B912" s="5">
        <f>IFERROR(__xludf.DUMMYFUNCTION("""COMPUTED_VALUE"""),100.0)</f>
        <v>100</v>
      </c>
      <c r="C912" s="7">
        <f>IFERROR(__xludf.DUMMYFUNCTION("""COMPUTED_VALUE"""),14.285714285714286)</f>
        <v>14.28571429</v>
      </c>
      <c r="D912" s="5">
        <f>IFERROR(__xludf.DUMMYFUNCTION("""COMPUTED_VALUE"""),16788.0)</f>
        <v>16788</v>
      </c>
      <c r="E912" s="5">
        <f t="shared" si="1"/>
        <v>2398.285714</v>
      </c>
    </row>
    <row r="913">
      <c r="A913" s="4">
        <f>IFERROR(__xludf.DUMMYFUNCTION("""COMPUTED_VALUE"""),44805.0)</f>
        <v>44805</v>
      </c>
      <c r="B913" s="5"/>
      <c r="C913" s="5"/>
      <c r="D913" s="5"/>
      <c r="E913" s="5">
        <f t="shared" si="1"/>
        <v>2398.285714</v>
      </c>
    </row>
    <row r="914">
      <c r="A914" s="4">
        <f>IFERROR(__xludf.DUMMYFUNCTION("""COMPUTED_VALUE"""),44806.0)</f>
        <v>44806</v>
      </c>
      <c r="B914" s="5"/>
      <c r="C914" s="5"/>
      <c r="D914" s="5"/>
      <c r="E914" s="5">
        <f t="shared" si="1"/>
        <v>2398.285714</v>
      </c>
    </row>
    <row r="915">
      <c r="A915" s="4">
        <f>IFERROR(__xludf.DUMMYFUNCTION("""COMPUTED_VALUE"""),44807.0)</f>
        <v>44807</v>
      </c>
      <c r="B915" s="5"/>
      <c r="C915" s="5"/>
      <c r="D915" s="5"/>
      <c r="E915" s="5">
        <f t="shared" si="1"/>
        <v>2398.285714</v>
      </c>
    </row>
    <row r="916">
      <c r="A916" s="4">
        <f>IFERROR(__xludf.DUMMYFUNCTION("""COMPUTED_VALUE"""),44808.0)</f>
        <v>44808</v>
      </c>
      <c r="B916" s="5"/>
      <c r="C916" s="5"/>
      <c r="D916" s="5"/>
      <c r="E916" s="5">
        <f t="shared" si="1"/>
        <v>2398.285714</v>
      </c>
    </row>
    <row r="917">
      <c r="A917" s="4">
        <f>IFERROR(__xludf.DUMMYFUNCTION("""COMPUTED_VALUE"""),44809.0)</f>
        <v>44809</v>
      </c>
      <c r="B917" s="5"/>
      <c r="C917" s="5"/>
      <c r="D917" s="5"/>
      <c r="E917" s="5">
        <f t="shared" si="1"/>
        <v>2398.285714</v>
      </c>
    </row>
    <row r="918">
      <c r="A918" s="4">
        <f>IFERROR(__xludf.DUMMYFUNCTION("""COMPUTED_VALUE"""),44810.0)</f>
        <v>44810</v>
      </c>
      <c r="B918" s="5"/>
      <c r="C918" s="5"/>
      <c r="D918" s="5"/>
      <c r="E918" s="5">
        <f t="shared" si="1"/>
        <v>2398.285714</v>
      </c>
    </row>
    <row r="919">
      <c r="A919" s="4">
        <f>IFERROR(__xludf.DUMMYFUNCTION("""COMPUTED_VALUE"""),44811.0)</f>
        <v>44811</v>
      </c>
      <c r="B919" s="5">
        <f>IFERROR(__xludf.DUMMYFUNCTION("""COMPUTED_VALUE"""),76.0)</f>
        <v>76</v>
      </c>
      <c r="C919" s="7">
        <f>IFERROR(__xludf.DUMMYFUNCTION("""COMPUTED_VALUE"""),10.857142857142858)</f>
        <v>10.85714286</v>
      </c>
      <c r="D919" s="5">
        <f>IFERROR(__xludf.DUMMYFUNCTION("""COMPUTED_VALUE"""),14110.0)</f>
        <v>14110</v>
      </c>
      <c r="E919" s="5">
        <f t="shared" si="1"/>
        <v>2015.714286</v>
      </c>
    </row>
    <row r="920">
      <c r="A920" s="4">
        <f>IFERROR(__xludf.DUMMYFUNCTION("""COMPUTED_VALUE"""),44812.0)</f>
        <v>44812</v>
      </c>
      <c r="B920" s="5"/>
      <c r="C920" s="5"/>
      <c r="D920" s="5"/>
      <c r="E920" s="5">
        <f t="shared" si="1"/>
        <v>2015.714286</v>
      </c>
    </row>
    <row r="921">
      <c r="A921" s="4">
        <f>IFERROR(__xludf.DUMMYFUNCTION("""COMPUTED_VALUE"""),44813.0)</f>
        <v>44813</v>
      </c>
      <c r="B921" s="5"/>
      <c r="C921" s="5"/>
      <c r="D921" s="5"/>
      <c r="E921" s="5">
        <f t="shared" si="1"/>
        <v>2015.714286</v>
      </c>
    </row>
    <row r="922">
      <c r="A922" s="4">
        <f>IFERROR(__xludf.DUMMYFUNCTION("""COMPUTED_VALUE"""),44814.0)</f>
        <v>44814</v>
      </c>
      <c r="B922" s="5"/>
      <c r="C922" s="5"/>
      <c r="D922" s="5"/>
      <c r="E922" s="5">
        <f t="shared" si="1"/>
        <v>2015.714286</v>
      </c>
    </row>
    <row r="923">
      <c r="A923" s="4">
        <f>IFERROR(__xludf.DUMMYFUNCTION("""COMPUTED_VALUE"""),44815.0)</f>
        <v>44815</v>
      </c>
      <c r="B923" s="5"/>
      <c r="C923" s="5"/>
      <c r="D923" s="5"/>
      <c r="E923" s="5">
        <f t="shared" si="1"/>
        <v>2015.714286</v>
      </c>
    </row>
    <row r="924">
      <c r="A924" s="4">
        <f>IFERROR(__xludf.DUMMYFUNCTION("""COMPUTED_VALUE"""),44816.0)</f>
        <v>44816</v>
      </c>
      <c r="B924" s="5"/>
      <c r="C924" s="5"/>
      <c r="D924" s="5"/>
      <c r="E924" s="5">
        <f t="shared" si="1"/>
        <v>2015.714286</v>
      </c>
    </row>
    <row r="925">
      <c r="A925" s="4">
        <f>IFERROR(__xludf.DUMMYFUNCTION("""COMPUTED_VALUE"""),44817.0)</f>
        <v>44817</v>
      </c>
      <c r="B925" s="5"/>
      <c r="C925" s="5"/>
      <c r="D925" s="5"/>
      <c r="E925" s="5">
        <f t="shared" si="1"/>
        <v>2015.714286</v>
      </c>
    </row>
    <row r="926">
      <c r="A926" s="4">
        <f>IFERROR(__xludf.DUMMYFUNCTION("""COMPUTED_VALUE"""),44818.0)</f>
        <v>44818</v>
      </c>
      <c r="B926" s="5">
        <f>IFERROR(__xludf.DUMMYFUNCTION("""COMPUTED_VALUE"""),42.0)</f>
        <v>42</v>
      </c>
      <c r="C926" s="7">
        <f>IFERROR(__xludf.DUMMYFUNCTION("""COMPUTED_VALUE"""),6.0)</f>
        <v>6</v>
      </c>
      <c r="D926" s="5">
        <f>IFERROR(__xludf.DUMMYFUNCTION("""COMPUTED_VALUE"""),11951.0)</f>
        <v>11951</v>
      </c>
      <c r="E926" s="5">
        <f t="shared" si="1"/>
        <v>1707.285714</v>
      </c>
    </row>
    <row r="927">
      <c r="A927" s="4">
        <f>IFERROR(__xludf.DUMMYFUNCTION("""COMPUTED_VALUE"""),44819.0)</f>
        <v>44819</v>
      </c>
      <c r="B927" s="5"/>
      <c r="C927" s="5"/>
      <c r="D927" s="5"/>
      <c r="E927" s="5">
        <f t="shared" si="1"/>
        <v>1707.285714</v>
      </c>
    </row>
    <row r="928">
      <c r="A928" s="4">
        <f>IFERROR(__xludf.DUMMYFUNCTION("""COMPUTED_VALUE"""),44820.0)</f>
        <v>44820</v>
      </c>
      <c r="B928" s="5"/>
      <c r="C928" s="5"/>
      <c r="D928" s="5"/>
      <c r="E928" s="5">
        <f t="shared" si="1"/>
        <v>1707.285714</v>
      </c>
    </row>
    <row r="929">
      <c r="A929" s="4">
        <f>IFERROR(__xludf.DUMMYFUNCTION("""COMPUTED_VALUE"""),44821.0)</f>
        <v>44821</v>
      </c>
      <c r="B929" s="5"/>
      <c r="C929" s="5"/>
      <c r="D929" s="5"/>
      <c r="E929" s="5">
        <f t="shared" si="1"/>
        <v>1707.285714</v>
      </c>
    </row>
    <row r="930">
      <c r="A930" s="4">
        <f>IFERROR(__xludf.DUMMYFUNCTION("""COMPUTED_VALUE"""),44822.0)</f>
        <v>44822</v>
      </c>
      <c r="B930" s="5"/>
      <c r="C930" s="5"/>
      <c r="D930" s="5"/>
      <c r="E930" s="5">
        <f t="shared" si="1"/>
        <v>1707.285714</v>
      </c>
    </row>
    <row r="931">
      <c r="A931" s="4">
        <f>IFERROR(__xludf.DUMMYFUNCTION("""COMPUTED_VALUE"""),44823.0)</f>
        <v>44823</v>
      </c>
      <c r="B931" s="5"/>
      <c r="C931" s="5"/>
      <c r="D931" s="5"/>
      <c r="E931" s="5">
        <f t="shared" si="1"/>
        <v>1707.285714</v>
      </c>
    </row>
    <row r="932">
      <c r="A932" s="4">
        <f>IFERROR(__xludf.DUMMYFUNCTION("""COMPUTED_VALUE"""),44824.0)</f>
        <v>44824</v>
      </c>
      <c r="B932" s="5"/>
      <c r="C932" s="5"/>
      <c r="D932" s="5"/>
      <c r="E932" s="5">
        <f t="shared" si="1"/>
        <v>1707.285714</v>
      </c>
    </row>
    <row r="933">
      <c r="A933" s="4">
        <f>IFERROR(__xludf.DUMMYFUNCTION("""COMPUTED_VALUE"""),44825.0)</f>
        <v>44825</v>
      </c>
      <c r="B933" s="5">
        <f>IFERROR(__xludf.DUMMYFUNCTION("""COMPUTED_VALUE"""),48.0)</f>
        <v>48</v>
      </c>
      <c r="C933" s="7">
        <f>IFERROR(__xludf.DUMMYFUNCTION("""COMPUTED_VALUE"""),6.857142857142857)</f>
        <v>6.857142857</v>
      </c>
      <c r="D933" s="5">
        <f>IFERROR(__xludf.DUMMYFUNCTION("""COMPUTED_VALUE"""),12970.0)</f>
        <v>12970</v>
      </c>
      <c r="E933" s="5">
        <f t="shared" si="1"/>
        <v>1852.857143</v>
      </c>
    </row>
    <row r="934">
      <c r="A934" s="4">
        <f>IFERROR(__xludf.DUMMYFUNCTION("""COMPUTED_VALUE"""),44826.0)</f>
        <v>44826</v>
      </c>
      <c r="B934" s="5"/>
      <c r="C934" s="5"/>
      <c r="D934" s="5"/>
      <c r="E934" s="5">
        <f t="shared" si="1"/>
        <v>1852.857143</v>
      </c>
    </row>
    <row r="935">
      <c r="A935" s="4">
        <f>IFERROR(__xludf.DUMMYFUNCTION("""COMPUTED_VALUE"""),44827.0)</f>
        <v>44827</v>
      </c>
      <c r="B935" s="5"/>
      <c r="C935" s="5"/>
      <c r="D935" s="5"/>
      <c r="E935" s="5">
        <f t="shared" si="1"/>
        <v>1852.857143</v>
      </c>
    </row>
    <row r="936">
      <c r="A936" s="4">
        <f>IFERROR(__xludf.DUMMYFUNCTION("""COMPUTED_VALUE"""),44828.0)</f>
        <v>44828</v>
      </c>
      <c r="B936" s="5"/>
      <c r="C936" s="5"/>
      <c r="D936" s="5"/>
      <c r="E936" s="5">
        <f t="shared" si="1"/>
        <v>1852.857143</v>
      </c>
    </row>
    <row r="937">
      <c r="A937" s="4">
        <f>IFERROR(__xludf.DUMMYFUNCTION("""COMPUTED_VALUE"""),44829.0)</f>
        <v>44829</v>
      </c>
      <c r="B937" s="5"/>
      <c r="C937" s="5"/>
      <c r="D937" s="5"/>
      <c r="E937" s="5">
        <f t="shared" si="1"/>
        <v>1852.857143</v>
      </c>
    </row>
    <row r="938">
      <c r="A938" s="4">
        <f>IFERROR(__xludf.DUMMYFUNCTION("""COMPUTED_VALUE"""),44830.0)</f>
        <v>44830</v>
      </c>
      <c r="B938" s="5"/>
      <c r="C938" s="5"/>
      <c r="D938" s="5"/>
      <c r="E938" s="5">
        <f t="shared" si="1"/>
        <v>1852.857143</v>
      </c>
    </row>
    <row r="939">
      <c r="A939" s="4">
        <f>IFERROR(__xludf.DUMMYFUNCTION("""COMPUTED_VALUE"""),44831.0)</f>
        <v>44831</v>
      </c>
      <c r="B939" s="5"/>
      <c r="C939" s="5"/>
      <c r="D939" s="5"/>
      <c r="E939" s="5">
        <f t="shared" si="1"/>
        <v>1852.857143</v>
      </c>
    </row>
    <row r="940">
      <c r="A940" s="4">
        <f>IFERROR(__xludf.DUMMYFUNCTION("""COMPUTED_VALUE"""),44832.0)</f>
        <v>44832</v>
      </c>
      <c r="B940" s="5">
        <f>IFERROR(__xludf.DUMMYFUNCTION("""COMPUTED_VALUE"""),46.0)</f>
        <v>46</v>
      </c>
      <c r="C940" s="7">
        <f>IFERROR(__xludf.DUMMYFUNCTION("""COMPUTED_VALUE"""),6.571428571428571)</f>
        <v>6.571428571</v>
      </c>
      <c r="D940" s="5">
        <f>IFERROR(__xludf.DUMMYFUNCTION("""COMPUTED_VALUE"""),12446.0)</f>
        <v>12446</v>
      </c>
      <c r="E940" s="5">
        <f t="shared" si="1"/>
        <v>1778</v>
      </c>
    </row>
    <row r="941">
      <c r="A941" s="4">
        <f>IFERROR(__xludf.DUMMYFUNCTION("""COMPUTED_VALUE"""),44833.0)</f>
        <v>44833</v>
      </c>
      <c r="B941" s="5"/>
      <c r="C941" s="5"/>
      <c r="D941" s="5"/>
      <c r="E941" s="5">
        <f t="shared" si="1"/>
        <v>1778</v>
      </c>
    </row>
    <row r="942">
      <c r="A942" s="4">
        <f>IFERROR(__xludf.DUMMYFUNCTION("""COMPUTED_VALUE"""),44834.0)</f>
        <v>44834</v>
      </c>
      <c r="B942" s="5"/>
      <c r="C942" s="5"/>
      <c r="D942" s="5"/>
      <c r="E942" s="5">
        <f t="shared" si="1"/>
        <v>1778</v>
      </c>
    </row>
    <row r="943">
      <c r="A943" s="4">
        <f>IFERROR(__xludf.DUMMYFUNCTION("""COMPUTED_VALUE"""),44835.0)</f>
        <v>44835</v>
      </c>
      <c r="B943" s="5"/>
      <c r="C943" s="5"/>
      <c r="D943" s="5"/>
      <c r="E943" s="5">
        <f t="shared" si="1"/>
        <v>1778</v>
      </c>
    </row>
    <row r="944">
      <c r="A944" s="4">
        <f>IFERROR(__xludf.DUMMYFUNCTION("""COMPUTED_VALUE"""),44836.0)</f>
        <v>44836</v>
      </c>
      <c r="B944" s="5"/>
      <c r="C944" s="5"/>
      <c r="D944" s="5"/>
      <c r="E944" s="5">
        <f t="shared" si="1"/>
        <v>1778</v>
      </c>
    </row>
    <row r="945">
      <c r="A945" s="4">
        <f>IFERROR(__xludf.DUMMYFUNCTION("""COMPUTED_VALUE"""),44837.0)</f>
        <v>44837</v>
      </c>
      <c r="B945" s="5"/>
      <c r="C945" s="5"/>
      <c r="D945" s="5"/>
      <c r="E945" s="5">
        <f t="shared" si="1"/>
        <v>1778</v>
      </c>
    </row>
    <row r="946">
      <c r="A946" s="4">
        <f>IFERROR(__xludf.DUMMYFUNCTION("""COMPUTED_VALUE"""),44838.0)</f>
        <v>44838</v>
      </c>
      <c r="B946" s="5"/>
      <c r="C946" s="5"/>
      <c r="D946" s="5"/>
      <c r="E946" s="5">
        <f t="shared" si="1"/>
        <v>1778</v>
      </c>
    </row>
    <row r="947">
      <c r="A947" s="4">
        <f>IFERROR(__xludf.DUMMYFUNCTION("""COMPUTED_VALUE"""),44839.0)</f>
        <v>44839</v>
      </c>
      <c r="B947" s="5">
        <f>IFERROR(__xludf.DUMMYFUNCTION("""COMPUTED_VALUE"""),73.0)</f>
        <v>73</v>
      </c>
      <c r="C947" s="7">
        <f>IFERROR(__xludf.DUMMYFUNCTION("""COMPUTED_VALUE"""),10.428571428571429)</f>
        <v>10.42857143</v>
      </c>
      <c r="D947" s="5">
        <f>IFERROR(__xludf.DUMMYFUNCTION("""COMPUTED_VALUE"""),11117.0)</f>
        <v>11117</v>
      </c>
      <c r="E947" s="5">
        <f t="shared" si="1"/>
        <v>1588.142857</v>
      </c>
    </row>
    <row r="948">
      <c r="A948" s="4">
        <f>IFERROR(__xludf.DUMMYFUNCTION("""COMPUTED_VALUE"""),44840.0)</f>
        <v>44840</v>
      </c>
      <c r="B948" s="5"/>
      <c r="C948" s="5"/>
      <c r="D948" s="5"/>
      <c r="E948" s="5">
        <f t="shared" si="1"/>
        <v>1588.142857</v>
      </c>
    </row>
    <row r="949">
      <c r="A949" s="4">
        <f>IFERROR(__xludf.DUMMYFUNCTION("""COMPUTED_VALUE"""),44841.0)</f>
        <v>44841</v>
      </c>
      <c r="B949" s="5"/>
      <c r="C949" s="5"/>
      <c r="D949" s="5"/>
      <c r="E949" s="5">
        <f t="shared" si="1"/>
        <v>1588.142857</v>
      </c>
    </row>
    <row r="950">
      <c r="A950" s="4">
        <f>IFERROR(__xludf.DUMMYFUNCTION("""COMPUTED_VALUE"""),44842.0)</f>
        <v>44842</v>
      </c>
      <c r="B950" s="5"/>
      <c r="C950" s="5"/>
      <c r="D950" s="5"/>
      <c r="E950" s="5">
        <f t="shared" si="1"/>
        <v>1588.142857</v>
      </c>
    </row>
    <row r="951">
      <c r="A951" s="4">
        <f>IFERROR(__xludf.DUMMYFUNCTION("""COMPUTED_VALUE"""),44843.0)</f>
        <v>44843</v>
      </c>
      <c r="B951" s="5"/>
      <c r="C951" s="5"/>
      <c r="D951" s="5"/>
      <c r="E951" s="5">
        <f t="shared" si="1"/>
        <v>1588.142857</v>
      </c>
    </row>
    <row r="952">
      <c r="A952" s="4">
        <f>IFERROR(__xludf.DUMMYFUNCTION("""COMPUTED_VALUE"""),44844.0)</f>
        <v>44844</v>
      </c>
      <c r="B952" s="5"/>
      <c r="C952" s="5"/>
      <c r="D952" s="5"/>
      <c r="E952" s="5">
        <f t="shared" si="1"/>
        <v>1588.142857</v>
      </c>
    </row>
    <row r="953">
      <c r="A953" s="4">
        <f>IFERROR(__xludf.DUMMYFUNCTION("""COMPUTED_VALUE"""),44845.0)</f>
        <v>44845</v>
      </c>
      <c r="B953" s="5"/>
      <c r="C953" s="5"/>
      <c r="D953" s="5"/>
      <c r="E953" s="5">
        <f t="shared" si="1"/>
        <v>1588.142857</v>
      </c>
    </row>
    <row r="954">
      <c r="A954" s="4">
        <f>IFERROR(__xludf.DUMMYFUNCTION("""COMPUTED_VALUE"""),44846.0)</f>
        <v>44846</v>
      </c>
      <c r="B954" s="5">
        <f>IFERROR(__xludf.DUMMYFUNCTION("""COMPUTED_VALUE"""),104.0)</f>
        <v>104</v>
      </c>
      <c r="C954" s="7">
        <f>IFERROR(__xludf.DUMMYFUNCTION("""COMPUTED_VALUE"""),14.857142857142858)</f>
        <v>14.85714286</v>
      </c>
      <c r="D954" s="5">
        <f>IFERROR(__xludf.DUMMYFUNCTION("""COMPUTED_VALUE"""),11408.0)</f>
        <v>11408</v>
      </c>
      <c r="E954" s="5">
        <f t="shared" si="1"/>
        <v>1629.714286</v>
      </c>
    </row>
    <row r="955">
      <c r="A955" s="4">
        <f>IFERROR(__xludf.DUMMYFUNCTION("""COMPUTED_VALUE"""),44847.0)</f>
        <v>44847</v>
      </c>
      <c r="B955" s="5"/>
      <c r="C955" s="5"/>
      <c r="D955" s="5"/>
      <c r="E955" s="5">
        <f t="shared" si="1"/>
        <v>1629.714286</v>
      </c>
    </row>
    <row r="956">
      <c r="A956" s="4">
        <f>IFERROR(__xludf.DUMMYFUNCTION("""COMPUTED_VALUE"""),44848.0)</f>
        <v>44848</v>
      </c>
      <c r="B956" s="5"/>
      <c r="C956" s="5"/>
      <c r="D956" s="5"/>
      <c r="E956" s="5">
        <f t="shared" si="1"/>
        <v>1629.714286</v>
      </c>
    </row>
    <row r="957">
      <c r="A957" s="4">
        <f>IFERROR(__xludf.DUMMYFUNCTION("""COMPUTED_VALUE"""),44849.0)</f>
        <v>44849</v>
      </c>
      <c r="B957" s="5"/>
      <c r="C957" s="5"/>
      <c r="D957" s="5"/>
      <c r="E957" s="5">
        <f t="shared" si="1"/>
        <v>1629.714286</v>
      </c>
    </row>
    <row r="958">
      <c r="A958" s="4">
        <f>IFERROR(__xludf.DUMMYFUNCTION("""COMPUTED_VALUE"""),44850.0)</f>
        <v>44850</v>
      </c>
      <c r="B958" s="5"/>
      <c r="C958" s="5"/>
      <c r="D958" s="5"/>
      <c r="E958" s="5">
        <f t="shared" si="1"/>
        <v>1629.714286</v>
      </c>
    </row>
    <row r="959">
      <c r="A959" s="4">
        <f>IFERROR(__xludf.DUMMYFUNCTION("""COMPUTED_VALUE"""),44851.0)</f>
        <v>44851</v>
      </c>
      <c r="B959" s="5"/>
      <c r="C959" s="5"/>
      <c r="D959" s="5"/>
      <c r="E959" s="5">
        <f t="shared" si="1"/>
        <v>1629.714286</v>
      </c>
    </row>
    <row r="960">
      <c r="A960" s="4">
        <f>IFERROR(__xludf.DUMMYFUNCTION("""COMPUTED_VALUE"""),44852.0)</f>
        <v>44852</v>
      </c>
      <c r="B960" s="5"/>
      <c r="C960" s="5"/>
      <c r="D960" s="5"/>
      <c r="E960" s="5">
        <f t="shared" si="1"/>
        <v>1629.714286</v>
      </c>
    </row>
    <row r="961">
      <c r="A961" s="4">
        <f>IFERROR(__xludf.DUMMYFUNCTION("""COMPUTED_VALUE"""),44853.0)</f>
        <v>44853</v>
      </c>
      <c r="B961" s="5">
        <f>IFERROR(__xludf.DUMMYFUNCTION("""COMPUTED_VALUE"""),118.0)</f>
        <v>118</v>
      </c>
      <c r="C961" s="7">
        <f>IFERROR(__xludf.DUMMYFUNCTION("""COMPUTED_VALUE"""),16.857142857142858)</f>
        <v>16.85714286</v>
      </c>
      <c r="D961" s="5">
        <f>IFERROR(__xludf.DUMMYFUNCTION("""COMPUTED_VALUE"""),12949.0)</f>
        <v>12949</v>
      </c>
      <c r="E961" s="5">
        <f t="shared" si="1"/>
        <v>1849.857143</v>
      </c>
    </row>
    <row r="962">
      <c r="A962" s="4">
        <f>IFERROR(__xludf.DUMMYFUNCTION("""COMPUTED_VALUE"""),44854.0)</f>
        <v>44854</v>
      </c>
      <c r="B962" s="5"/>
      <c r="C962" s="5"/>
      <c r="D962" s="5"/>
      <c r="E962" s="5">
        <f t="shared" si="1"/>
        <v>1849.857143</v>
      </c>
    </row>
    <row r="963">
      <c r="A963" s="4">
        <f>IFERROR(__xludf.DUMMYFUNCTION("""COMPUTED_VALUE"""),44855.0)</f>
        <v>44855</v>
      </c>
      <c r="B963" s="5"/>
      <c r="C963" s="5"/>
      <c r="D963" s="5"/>
      <c r="E963" s="5">
        <f t="shared" si="1"/>
        <v>1849.857143</v>
      </c>
    </row>
    <row r="964">
      <c r="A964" s="4">
        <f>IFERROR(__xludf.DUMMYFUNCTION("""COMPUTED_VALUE"""),44856.0)</f>
        <v>44856</v>
      </c>
      <c r="B964" s="5"/>
      <c r="C964" s="5"/>
      <c r="D964" s="5"/>
      <c r="E964" s="5">
        <f t="shared" si="1"/>
        <v>1849.857143</v>
      </c>
    </row>
    <row r="965">
      <c r="A965" s="4">
        <f>IFERROR(__xludf.DUMMYFUNCTION("""COMPUTED_VALUE"""),44857.0)</f>
        <v>44857</v>
      </c>
      <c r="B965" s="5"/>
      <c r="C965" s="5"/>
      <c r="D965" s="5"/>
      <c r="E965" s="5">
        <f t="shared" si="1"/>
        <v>1849.857143</v>
      </c>
    </row>
    <row r="966">
      <c r="A966" s="4">
        <f>IFERROR(__xludf.DUMMYFUNCTION("""COMPUTED_VALUE"""),44858.0)</f>
        <v>44858</v>
      </c>
      <c r="B966" s="5"/>
      <c r="C966" s="5"/>
      <c r="D966" s="5"/>
      <c r="E966" s="5">
        <f t="shared" si="1"/>
        <v>1849.857143</v>
      </c>
    </row>
    <row r="967">
      <c r="A967" s="4">
        <f>IFERROR(__xludf.DUMMYFUNCTION("""COMPUTED_VALUE"""),44859.0)</f>
        <v>44859</v>
      </c>
      <c r="B967" s="5"/>
      <c r="C967" s="5"/>
      <c r="D967" s="5"/>
      <c r="E967" s="5">
        <f t="shared" si="1"/>
        <v>1849.857143</v>
      </c>
    </row>
    <row r="968">
      <c r="A968" s="4">
        <f>IFERROR(__xludf.DUMMYFUNCTION("""COMPUTED_VALUE"""),44860.0)</f>
        <v>44860</v>
      </c>
      <c r="B968" s="5">
        <f>IFERROR(__xludf.DUMMYFUNCTION("""COMPUTED_VALUE"""),140.0)</f>
        <v>140</v>
      </c>
      <c r="C968" s="7">
        <f>IFERROR(__xludf.DUMMYFUNCTION("""COMPUTED_VALUE"""),20.0)</f>
        <v>20</v>
      </c>
      <c r="D968" s="5">
        <f>IFERROR(__xludf.DUMMYFUNCTION("""COMPUTED_VALUE"""),12350.0)</f>
        <v>12350</v>
      </c>
      <c r="E968" s="5">
        <f t="shared" si="1"/>
        <v>1764.285714</v>
      </c>
    </row>
    <row r="969">
      <c r="A969" s="4">
        <f>IFERROR(__xludf.DUMMYFUNCTION("""COMPUTED_VALUE"""),44861.0)</f>
        <v>44861</v>
      </c>
      <c r="B969" s="5"/>
      <c r="C969" s="5"/>
      <c r="D969" s="5"/>
      <c r="E969" s="5">
        <f t="shared" si="1"/>
        <v>1764.285714</v>
      </c>
    </row>
    <row r="970">
      <c r="A970" s="4">
        <f>IFERROR(__xludf.DUMMYFUNCTION("""COMPUTED_VALUE"""),44862.0)</f>
        <v>44862</v>
      </c>
      <c r="B970" s="5"/>
      <c r="C970" s="5"/>
      <c r="D970" s="5"/>
      <c r="E970" s="5">
        <f t="shared" si="1"/>
        <v>1764.285714</v>
      </c>
    </row>
    <row r="971">
      <c r="A971" s="4">
        <f>IFERROR(__xludf.DUMMYFUNCTION("""COMPUTED_VALUE"""),44863.0)</f>
        <v>44863</v>
      </c>
      <c r="B971" s="5"/>
      <c r="C971" s="5"/>
      <c r="D971" s="5"/>
      <c r="E971" s="5">
        <f t="shared" si="1"/>
        <v>1764.285714</v>
      </c>
    </row>
    <row r="972">
      <c r="A972" s="4">
        <f>IFERROR(__xludf.DUMMYFUNCTION("""COMPUTED_VALUE"""),44864.0)</f>
        <v>44864</v>
      </c>
      <c r="B972" s="5"/>
      <c r="C972" s="5"/>
      <c r="D972" s="5"/>
      <c r="E972" s="5">
        <f t="shared" si="1"/>
        <v>1764.285714</v>
      </c>
    </row>
    <row r="973">
      <c r="A973" s="4">
        <f>IFERROR(__xludf.DUMMYFUNCTION("""COMPUTED_VALUE"""),44865.0)</f>
        <v>44865</v>
      </c>
      <c r="B973" s="5"/>
      <c r="C973" s="5"/>
      <c r="D973" s="5"/>
      <c r="E973" s="5">
        <f t="shared" si="1"/>
        <v>1764.285714</v>
      </c>
    </row>
    <row r="974">
      <c r="A974" s="4">
        <f>IFERROR(__xludf.DUMMYFUNCTION("""COMPUTED_VALUE"""),44866.0)</f>
        <v>44866</v>
      </c>
      <c r="B974" s="5"/>
      <c r="C974" s="5"/>
      <c r="D974" s="5"/>
      <c r="E974" s="5">
        <f t="shared" si="1"/>
        <v>1764.285714</v>
      </c>
    </row>
    <row r="975">
      <c r="A975" s="4">
        <f>IFERROR(__xludf.DUMMYFUNCTION("""COMPUTED_VALUE"""),44867.0)</f>
        <v>44867</v>
      </c>
      <c r="B975" s="5"/>
      <c r="C975" s="5"/>
      <c r="D975" s="5"/>
      <c r="E975" s="5">
        <f t="shared" si="1"/>
        <v>0</v>
      </c>
    </row>
    <row r="976">
      <c r="A976" s="4">
        <f>IFERROR(__xludf.DUMMYFUNCTION("""COMPUTED_VALUE"""),44868.0)</f>
        <v>44868</v>
      </c>
      <c r="B976" s="5"/>
      <c r="C976" s="5"/>
      <c r="D976" s="5"/>
      <c r="E976" s="5">
        <f t="shared" si="1"/>
        <v>0</v>
      </c>
    </row>
    <row r="977">
      <c r="A977" s="4">
        <f>IFERROR(__xludf.DUMMYFUNCTION("""COMPUTED_VALUE"""),44869.0)</f>
        <v>44869</v>
      </c>
      <c r="B977" s="5"/>
      <c r="C977" s="5"/>
      <c r="D977" s="5"/>
      <c r="E977" s="5">
        <f t="shared" si="1"/>
        <v>0</v>
      </c>
    </row>
    <row r="978">
      <c r="A978" s="4">
        <f>IFERROR(__xludf.DUMMYFUNCTION("""COMPUTED_VALUE"""),44870.0)</f>
        <v>44870</v>
      </c>
      <c r="B978" s="5"/>
      <c r="C978" s="5"/>
      <c r="D978" s="5"/>
      <c r="E978" s="5">
        <f t="shared" si="1"/>
        <v>0</v>
      </c>
    </row>
    <row r="979">
      <c r="A979" s="4">
        <f>IFERROR(__xludf.DUMMYFUNCTION("""COMPUTED_VALUE"""),44871.0)</f>
        <v>44871</v>
      </c>
      <c r="B979" s="5"/>
      <c r="C979" s="5"/>
      <c r="D979" s="5"/>
      <c r="E979" s="5">
        <f t="shared" si="1"/>
        <v>0</v>
      </c>
    </row>
    <row r="980">
      <c r="A980" s="4">
        <f>IFERROR(__xludf.DUMMYFUNCTION("""COMPUTED_VALUE"""),44872.0)</f>
        <v>44872</v>
      </c>
      <c r="B980" s="5"/>
      <c r="C980" s="5"/>
      <c r="D980" s="5"/>
      <c r="E980" s="5">
        <f t="shared" si="1"/>
        <v>0</v>
      </c>
    </row>
    <row r="981">
      <c r="A981" s="4">
        <f>IFERROR(__xludf.DUMMYFUNCTION("""COMPUTED_VALUE"""),44873.0)</f>
        <v>44873</v>
      </c>
      <c r="B981" s="5"/>
      <c r="C981" s="5"/>
      <c r="D981" s="5"/>
      <c r="E981" s="5">
        <f t="shared" si="1"/>
        <v>0</v>
      </c>
    </row>
    <row r="982">
      <c r="A982" s="4">
        <f>IFERROR(__xludf.DUMMYFUNCTION("""COMPUTED_VALUE"""),44874.0)</f>
        <v>44874</v>
      </c>
      <c r="B982" s="5">
        <f>IFERROR(__xludf.DUMMYFUNCTION("""COMPUTED_VALUE"""),173.0)</f>
        <v>173</v>
      </c>
      <c r="C982" s="7">
        <f>IFERROR(__xludf.DUMMYFUNCTION("""COMPUTED_VALUE"""),12.357142857142858)</f>
        <v>12.35714286</v>
      </c>
      <c r="D982" s="5">
        <f>IFERROR(__xludf.DUMMYFUNCTION("""COMPUTED_VALUE"""),20526.0)</f>
        <v>20526</v>
      </c>
      <c r="E982" s="5">
        <f t="shared" si="1"/>
        <v>2932.285714</v>
      </c>
    </row>
    <row r="983">
      <c r="A983" s="4">
        <f>IFERROR(__xludf.DUMMYFUNCTION("""COMPUTED_VALUE"""),44875.0)</f>
        <v>44875</v>
      </c>
      <c r="B983" s="5"/>
      <c r="C983" s="5"/>
      <c r="D983" s="5"/>
      <c r="E983" s="5">
        <f t="shared" si="1"/>
        <v>2932.285714</v>
      </c>
    </row>
    <row r="984">
      <c r="A984" s="4">
        <f>IFERROR(__xludf.DUMMYFUNCTION("""COMPUTED_VALUE"""),44876.0)</f>
        <v>44876</v>
      </c>
      <c r="B984" s="5"/>
      <c r="C984" s="5"/>
      <c r="D984" s="5"/>
      <c r="E984" s="5">
        <f t="shared" si="1"/>
        <v>2932.285714</v>
      </c>
    </row>
    <row r="985">
      <c r="A985" s="4">
        <f>IFERROR(__xludf.DUMMYFUNCTION("""COMPUTED_VALUE"""),44877.0)</f>
        <v>44877</v>
      </c>
      <c r="B985" s="5"/>
      <c r="C985" s="5"/>
      <c r="D985" s="5"/>
      <c r="E985" s="5">
        <f t="shared" si="1"/>
        <v>2932.285714</v>
      </c>
    </row>
    <row r="986">
      <c r="A986" s="4">
        <f>IFERROR(__xludf.DUMMYFUNCTION("""COMPUTED_VALUE"""),44878.0)</f>
        <v>44878</v>
      </c>
      <c r="B986" s="5"/>
      <c r="C986" s="5"/>
      <c r="D986" s="5"/>
      <c r="E986" s="5">
        <f t="shared" si="1"/>
        <v>2932.285714</v>
      </c>
    </row>
    <row r="987">
      <c r="A987" s="4">
        <f>IFERROR(__xludf.DUMMYFUNCTION("""COMPUTED_VALUE"""),44879.0)</f>
        <v>44879</v>
      </c>
      <c r="B987" s="5"/>
      <c r="C987" s="5"/>
      <c r="D987" s="5"/>
      <c r="E987" s="5">
        <f t="shared" si="1"/>
        <v>2932.285714</v>
      </c>
    </row>
    <row r="988">
      <c r="A988" s="4">
        <f>IFERROR(__xludf.DUMMYFUNCTION("""COMPUTED_VALUE"""),44880.0)</f>
        <v>44880</v>
      </c>
      <c r="B988" s="5"/>
      <c r="C988" s="5"/>
      <c r="D988" s="5"/>
      <c r="E988" s="5">
        <f t="shared" si="1"/>
        <v>2932.285714</v>
      </c>
    </row>
    <row r="989">
      <c r="A989" s="4">
        <f>IFERROR(__xludf.DUMMYFUNCTION("""COMPUTED_VALUE"""),44881.0)</f>
        <v>44881</v>
      </c>
      <c r="B989" s="5">
        <f>IFERROR(__xludf.DUMMYFUNCTION("""COMPUTED_VALUE"""),73.0)</f>
        <v>73</v>
      </c>
      <c r="C989" s="7">
        <f>IFERROR(__xludf.DUMMYFUNCTION("""COMPUTED_VALUE"""),10.428571428571429)</f>
        <v>10.42857143</v>
      </c>
      <c r="D989" s="5">
        <f>IFERROR(__xludf.DUMMYFUNCTION("""COMPUTED_VALUE"""),8753.0)</f>
        <v>8753</v>
      </c>
      <c r="E989" s="5">
        <f t="shared" si="1"/>
        <v>1250.428571</v>
      </c>
    </row>
    <row r="990">
      <c r="A990" s="4">
        <f>IFERROR(__xludf.DUMMYFUNCTION("""COMPUTED_VALUE"""),44882.0)</f>
        <v>44882</v>
      </c>
      <c r="B990" s="5"/>
      <c r="C990" s="5"/>
      <c r="D990" s="5"/>
      <c r="E990" s="5">
        <f t="shared" si="1"/>
        <v>1250.428571</v>
      </c>
    </row>
    <row r="991">
      <c r="A991" s="4">
        <f>IFERROR(__xludf.DUMMYFUNCTION("""COMPUTED_VALUE"""),44883.0)</f>
        <v>44883</v>
      </c>
      <c r="B991" s="5"/>
      <c r="C991" s="5"/>
      <c r="D991" s="5"/>
      <c r="E991" s="5">
        <f t="shared" si="1"/>
        <v>1250.428571</v>
      </c>
    </row>
    <row r="992">
      <c r="A992" s="4">
        <f>IFERROR(__xludf.DUMMYFUNCTION("""COMPUTED_VALUE"""),44884.0)</f>
        <v>44884</v>
      </c>
      <c r="B992" s="5"/>
      <c r="C992" s="5"/>
      <c r="D992" s="5"/>
      <c r="E992" s="5">
        <f t="shared" si="1"/>
        <v>1250.428571</v>
      </c>
    </row>
    <row r="993">
      <c r="A993" s="4">
        <f>IFERROR(__xludf.DUMMYFUNCTION("""COMPUTED_VALUE"""),44885.0)</f>
        <v>44885</v>
      </c>
      <c r="B993" s="5"/>
      <c r="C993" s="5"/>
      <c r="D993" s="5"/>
      <c r="E993" s="5">
        <f t="shared" si="1"/>
        <v>1250.428571</v>
      </c>
    </row>
    <row r="994">
      <c r="A994" s="4">
        <f>IFERROR(__xludf.DUMMYFUNCTION("""COMPUTED_VALUE"""),44886.0)</f>
        <v>44886</v>
      </c>
      <c r="B994" s="5"/>
      <c r="C994" s="5"/>
      <c r="D994" s="5"/>
      <c r="E994" s="5">
        <f t="shared" si="1"/>
        <v>1250.428571</v>
      </c>
    </row>
    <row r="995">
      <c r="A995" s="4">
        <f>IFERROR(__xludf.DUMMYFUNCTION("""COMPUTED_VALUE"""),44887.0)</f>
        <v>44887</v>
      </c>
      <c r="B995" s="5"/>
      <c r="C995" s="5"/>
      <c r="D995" s="5"/>
      <c r="E995" s="5">
        <f t="shared" si="1"/>
        <v>1250.428571</v>
      </c>
    </row>
    <row r="996">
      <c r="A996" s="4">
        <f>IFERROR(__xludf.DUMMYFUNCTION("""COMPUTED_VALUE"""),44888.0)</f>
        <v>44888</v>
      </c>
      <c r="B996" s="5">
        <f>IFERROR(__xludf.DUMMYFUNCTION("""COMPUTED_VALUE"""),61.0)</f>
        <v>61</v>
      </c>
      <c r="C996" s="7">
        <f>IFERROR(__xludf.DUMMYFUNCTION("""COMPUTED_VALUE"""),8.714285714285714)</f>
        <v>8.714285714</v>
      </c>
      <c r="D996" s="5">
        <f>IFERROR(__xludf.DUMMYFUNCTION("""COMPUTED_VALUE"""),6962.0)</f>
        <v>6962</v>
      </c>
      <c r="E996" s="5">
        <f t="shared" si="1"/>
        <v>994.5714286</v>
      </c>
    </row>
    <row r="997">
      <c r="A997" s="4">
        <f>IFERROR(__xludf.DUMMYFUNCTION("""COMPUTED_VALUE"""),44889.0)</f>
        <v>44889</v>
      </c>
      <c r="B997" s="5"/>
      <c r="C997" s="5"/>
      <c r="D997" s="5"/>
      <c r="E997" s="5">
        <f t="shared" si="1"/>
        <v>994.5714286</v>
      </c>
    </row>
    <row r="998">
      <c r="A998" s="4">
        <f>IFERROR(__xludf.DUMMYFUNCTION("""COMPUTED_VALUE"""),44890.0)</f>
        <v>44890</v>
      </c>
      <c r="B998" s="5"/>
      <c r="C998" s="5"/>
      <c r="D998" s="5"/>
      <c r="E998" s="5">
        <f t="shared" si="1"/>
        <v>994.5714286</v>
      </c>
    </row>
    <row r="999">
      <c r="E999" s="5" t="str">
        <f t="shared" si="1"/>
        <v> </v>
      </c>
    </row>
    <row r="1000">
      <c r="E1000" s="5" t="str">
        <f t="shared" si="1"/>
        <v> </v>
      </c>
    </row>
  </sheetData>
  <drawing r:id="rId1"/>
</worksheet>
</file>