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ktív fertőzöttek" sheetId="1" r:id="rId4"/>
  </sheets>
  <definedNames/>
  <calcPr/>
</workbook>
</file>

<file path=xl/sharedStrings.xml><?xml version="1.0" encoding="utf-8"?>
<sst xmlns="http://schemas.openxmlformats.org/spreadsheetml/2006/main" count="2" uniqueCount="2">
  <si>
    <t>Dátum</t>
  </si>
  <si>
    <t>Az aktív fertőzöttek számának napi alakulása Magyarországon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</si>
</sst>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Font="1" applyNumberFormat="1"/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sheetData>
    <row r="1">
      <c r="A1" s="1" t="s">
        <v>0</v>
      </c>
      <c r="B1" s="1" t="s">
        <v>1</v>
      </c>
    </row>
    <row r="2">
      <c r="A2" s="2">
        <f>IFERROR(__xludf.DUMMYFUNCTION("importrange(""https://docs.google.com/spreadsheets/d/1e4VEZL1xvsALoOIq9V2SQuICeQrT5MtWfBm32ad7i8Q/edit#gid=311133316"",""koronahun!a2:a998"")"),43894.0)</f>
        <v>43894</v>
      </c>
      <c r="B2" s="3">
        <f>IFERROR(__xludf.DUMMYFUNCTION("importrange(""https://docs.google.com/spreadsheets/d/1e4VEZL1xvsALoOIq9V2SQuICeQrT5MtWfBm32ad7i8Q/edit#gid=311133316"",""koronahun!l2:l998"")"),2.0)</f>
        <v>2</v>
      </c>
    </row>
    <row r="3">
      <c r="A3" s="2">
        <f>IFERROR(__xludf.DUMMYFUNCTION("""COMPUTED_VALUE"""),43895.0)</f>
        <v>43895</v>
      </c>
      <c r="B3" s="3">
        <f>IFERROR(__xludf.DUMMYFUNCTION("""COMPUTED_VALUE"""),4.0)</f>
        <v>4</v>
      </c>
    </row>
    <row r="4">
      <c r="A4" s="2">
        <f>IFERROR(__xludf.DUMMYFUNCTION("""COMPUTED_VALUE"""),43896.0)</f>
        <v>43896</v>
      </c>
      <c r="B4" s="3">
        <f>IFERROR(__xludf.DUMMYFUNCTION("""COMPUTED_VALUE"""),4.0)</f>
        <v>4</v>
      </c>
    </row>
    <row r="5">
      <c r="A5" s="2">
        <f>IFERROR(__xludf.DUMMYFUNCTION("""COMPUTED_VALUE"""),43897.0)</f>
        <v>43897</v>
      </c>
      <c r="B5" s="3">
        <f>IFERROR(__xludf.DUMMYFUNCTION("""COMPUTED_VALUE"""),5.0)</f>
        <v>5</v>
      </c>
    </row>
    <row r="6">
      <c r="A6" s="2">
        <f>IFERROR(__xludf.DUMMYFUNCTION("""COMPUTED_VALUE"""),43898.0)</f>
        <v>43898</v>
      </c>
      <c r="B6" s="3">
        <f>IFERROR(__xludf.DUMMYFUNCTION("""COMPUTED_VALUE"""),7.0)</f>
        <v>7</v>
      </c>
    </row>
    <row r="7">
      <c r="A7" s="2">
        <f>IFERROR(__xludf.DUMMYFUNCTION("""COMPUTED_VALUE"""),43899.0)</f>
        <v>43899</v>
      </c>
      <c r="B7" s="3">
        <f>IFERROR(__xludf.DUMMYFUNCTION("""COMPUTED_VALUE"""),9.0)</f>
        <v>9</v>
      </c>
    </row>
    <row r="8">
      <c r="A8" s="2">
        <f>IFERROR(__xludf.DUMMYFUNCTION("""COMPUTED_VALUE"""),43900.0)</f>
        <v>43900</v>
      </c>
      <c r="B8" s="3">
        <f>IFERROR(__xludf.DUMMYFUNCTION("""COMPUTED_VALUE"""),12.0)</f>
        <v>12</v>
      </c>
    </row>
    <row r="9">
      <c r="A9" s="2">
        <f>IFERROR(__xludf.DUMMYFUNCTION("""COMPUTED_VALUE"""),43901.0)</f>
        <v>43901</v>
      </c>
      <c r="B9" s="3">
        <f>IFERROR(__xludf.DUMMYFUNCTION("""COMPUTED_VALUE"""),13.0)</f>
        <v>13</v>
      </c>
    </row>
    <row r="10">
      <c r="A10" s="2">
        <f>IFERROR(__xludf.DUMMYFUNCTION("""COMPUTED_VALUE"""),43902.0)</f>
        <v>43902</v>
      </c>
      <c r="B10" s="3">
        <f>IFERROR(__xludf.DUMMYFUNCTION("""COMPUTED_VALUE"""),16.0)</f>
        <v>16</v>
      </c>
    </row>
    <row r="11">
      <c r="A11" s="2">
        <f>IFERROR(__xludf.DUMMYFUNCTION("""COMPUTED_VALUE"""),43903.0)</f>
        <v>43903</v>
      </c>
      <c r="B11" s="3">
        <f>IFERROR(__xludf.DUMMYFUNCTION("""COMPUTED_VALUE"""),18.0)</f>
        <v>18</v>
      </c>
    </row>
    <row r="12">
      <c r="A12" s="2">
        <f>IFERROR(__xludf.DUMMYFUNCTION("""COMPUTED_VALUE"""),43904.0)</f>
        <v>43904</v>
      </c>
      <c r="B12" s="3">
        <f>IFERROR(__xludf.DUMMYFUNCTION("""COMPUTED_VALUE"""),29.0)</f>
        <v>29</v>
      </c>
    </row>
    <row r="13">
      <c r="A13" s="2">
        <f>IFERROR(__xludf.DUMMYFUNCTION("""COMPUTED_VALUE"""),43905.0)</f>
        <v>43905</v>
      </c>
      <c r="B13" s="3">
        <f>IFERROR(__xludf.DUMMYFUNCTION("""COMPUTED_VALUE"""),31.0)</f>
        <v>31</v>
      </c>
    </row>
    <row r="14">
      <c r="A14" s="2">
        <f>IFERROR(__xludf.DUMMYFUNCTION("""COMPUTED_VALUE"""),43906.0)</f>
        <v>43906</v>
      </c>
      <c r="B14" s="3">
        <f>IFERROR(__xludf.DUMMYFUNCTION("""COMPUTED_VALUE"""),36.0)</f>
        <v>36</v>
      </c>
    </row>
    <row r="15">
      <c r="A15" s="2">
        <f>IFERROR(__xludf.DUMMYFUNCTION("""COMPUTED_VALUE"""),43907.0)</f>
        <v>43907</v>
      </c>
      <c r="B15" s="3">
        <f>IFERROR(__xludf.DUMMYFUNCTION("""COMPUTED_VALUE"""),47.0)</f>
        <v>47</v>
      </c>
    </row>
    <row r="16">
      <c r="A16" s="2">
        <f>IFERROR(__xludf.DUMMYFUNCTION("""COMPUTED_VALUE"""),43908.0)</f>
        <v>43908</v>
      </c>
      <c r="B16" s="3">
        <f>IFERROR(__xludf.DUMMYFUNCTION("""COMPUTED_VALUE"""),55.0)</f>
        <v>55</v>
      </c>
    </row>
    <row r="17">
      <c r="A17" s="2">
        <f>IFERROR(__xludf.DUMMYFUNCTION("""COMPUTED_VALUE"""),43909.0)</f>
        <v>43909</v>
      </c>
      <c r="B17" s="3">
        <f>IFERROR(__xludf.DUMMYFUNCTION("""COMPUTED_VALUE"""),70.0)</f>
        <v>70</v>
      </c>
    </row>
    <row r="18">
      <c r="A18" s="2">
        <f>IFERROR(__xludf.DUMMYFUNCTION("""COMPUTED_VALUE"""),43910.0)</f>
        <v>43910</v>
      </c>
      <c r="B18" s="3">
        <f>IFERROR(__xludf.DUMMYFUNCTION("""COMPUTED_VALUE"""),74.0)</f>
        <v>74</v>
      </c>
    </row>
    <row r="19">
      <c r="A19" s="2">
        <f>IFERROR(__xludf.DUMMYFUNCTION("""COMPUTED_VALUE"""),43911.0)</f>
        <v>43911</v>
      </c>
      <c r="B19" s="3">
        <f>IFERROR(__xludf.DUMMYFUNCTION("""COMPUTED_VALUE"""),92.0)</f>
        <v>92</v>
      </c>
    </row>
    <row r="20">
      <c r="A20" s="2">
        <f>IFERROR(__xludf.DUMMYFUNCTION("""COMPUTED_VALUE"""),43912.0)</f>
        <v>43912</v>
      </c>
      <c r="B20" s="3">
        <f>IFERROR(__xludf.DUMMYFUNCTION("""COMPUTED_VALUE"""),109.0)</f>
        <v>109</v>
      </c>
    </row>
    <row r="21">
      <c r="A21" s="2">
        <f>IFERROR(__xludf.DUMMYFUNCTION("""COMPUTED_VALUE"""),43913.0)</f>
        <v>43913</v>
      </c>
      <c r="B21" s="3">
        <f>IFERROR(__xludf.DUMMYFUNCTION("""COMPUTED_VALUE"""),138.0)</f>
        <v>138</v>
      </c>
    </row>
    <row r="22">
      <c r="A22" s="2">
        <f>IFERROR(__xludf.DUMMYFUNCTION("""COMPUTED_VALUE"""),43914.0)</f>
        <v>43914</v>
      </c>
      <c r="B22" s="3">
        <f>IFERROR(__xludf.DUMMYFUNCTION("""COMPUTED_VALUE"""),157.0)</f>
        <v>157</v>
      </c>
    </row>
    <row r="23">
      <c r="A23" s="2">
        <f>IFERROR(__xludf.DUMMYFUNCTION("""COMPUTED_VALUE"""),43915.0)</f>
        <v>43915</v>
      </c>
      <c r="B23" s="3">
        <f>IFERROR(__xludf.DUMMYFUNCTION("""COMPUTED_VALUE"""),195.0)</f>
        <v>195</v>
      </c>
    </row>
    <row r="24">
      <c r="A24" s="2">
        <f>IFERROR(__xludf.DUMMYFUNCTION("""COMPUTED_VALUE"""),43916.0)</f>
        <v>43916</v>
      </c>
      <c r="B24" s="3">
        <f>IFERROR(__xludf.DUMMYFUNCTION("""COMPUTED_VALUE"""),223.0)</f>
        <v>223</v>
      </c>
    </row>
    <row r="25">
      <c r="A25" s="2">
        <f>IFERROR(__xludf.DUMMYFUNCTION("""COMPUTED_VALUE"""),43917.0)</f>
        <v>43917</v>
      </c>
      <c r="B25" s="3">
        <f>IFERROR(__xludf.DUMMYFUNCTION("""COMPUTED_VALUE"""),256.0)</f>
        <v>256</v>
      </c>
    </row>
    <row r="26">
      <c r="A26" s="2">
        <f>IFERROR(__xludf.DUMMYFUNCTION("""COMPUTED_VALUE"""),43918.0)</f>
        <v>43918</v>
      </c>
      <c r="B26" s="3">
        <f>IFERROR(__xludf.DUMMYFUNCTION("""COMPUTED_VALUE"""),298.0)</f>
        <v>298</v>
      </c>
    </row>
    <row r="27">
      <c r="A27" s="2">
        <f>IFERROR(__xludf.DUMMYFUNCTION("""COMPUTED_VALUE"""),43919.0)</f>
        <v>43919</v>
      </c>
      <c r="B27" s="3">
        <f>IFERROR(__xludf.DUMMYFUNCTION("""COMPUTED_VALUE"""),361.0)</f>
        <v>361</v>
      </c>
    </row>
    <row r="28">
      <c r="A28" s="2">
        <f>IFERROR(__xludf.DUMMYFUNCTION("""COMPUTED_VALUE"""),43920.0)</f>
        <v>43920</v>
      </c>
      <c r="B28" s="3">
        <f>IFERROR(__xludf.DUMMYFUNCTION("""COMPUTED_VALUE"""),398.0)</f>
        <v>398</v>
      </c>
    </row>
    <row r="29">
      <c r="A29" s="2">
        <f>IFERROR(__xludf.DUMMYFUNCTION("""COMPUTED_VALUE"""),43921.0)</f>
        <v>43921</v>
      </c>
      <c r="B29" s="3">
        <f>IFERROR(__xludf.DUMMYFUNCTION("""COMPUTED_VALUE"""),439.0)</f>
        <v>439</v>
      </c>
    </row>
    <row r="30">
      <c r="A30" s="2">
        <f>IFERROR(__xludf.DUMMYFUNCTION("""COMPUTED_VALUE"""),43922.0)</f>
        <v>43922</v>
      </c>
      <c r="B30" s="3">
        <f>IFERROR(__xludf.DUMMYFUNCTION("""COMPUTED_VALUE"""),465.0)</f>
        <v>465</v>
      </c>
    </row>
    <row r="31">
      <c r="A31" s="2">
        <f>IFERROR(__xludf.DUMMYFUNCTION("""COMPUTED_VALUE"""),43923.0)</f>
        <v>43923</v>
      </c>
      <c r="B31" s="3">
        <f>IFERROR(__xludf.DUMMYFUNCTION("""COMPUTED_VALUE"""),522.0)</f>
        <v>522</v>
      </c>
    </row>
    <row r="32">
      <c r="A32" s="2">
        <f>IFERROR(__xludf.DUMMYFUNCTION("""COMPUTED_VALUE"""),43924.0)</f>
        <v>43924</v>
      </c>
      <c r="B32" s="3">
        <f>IFERROR(__xludf.DUMMYFUNCTION("""COMPUTED_VALUE"""),554.0)</f>
        <v>554</v>
      </c>
    </row>
    <row r="33">
      <c r="A33" s="2">
        <f>IFERROR(__xludf.DUMMYFUNCTION("""COMPUTED_VALUE"""),43925.0)</f>
        <v>43925</v>
      </c>
      <c r="B33" s="3">
        <f>IFERROR(__xludf.DUMMYFUNCTION("""COMPUTED_VALUE"""),588.0)</f>
        <v>588</v>
      </c>
    </row>
    <row r="34">
      <c r="A34" s="2">
        <f>IFERROR(__xludf.DUMMYFUNCTION("""COMPUTED_VALUE"""),43926.0)</f>
        <v>43926</v>
      </c>
      <c r="B34" s="3">
        <f>IFERROR(__xludf.DUMMYFUNCTION("""COMPUTED_VALUE"""),633.0)</f>
        <v>633</v>
      </c>
    </row>
    <row r="35">
      <c r="A35" s="2">
        <f>IFERROR(__xludf.DUMMYFUNCTION("""COMPUTED_VALUE"""),43927.0)</f>
        <v>43927</v>
      </c>
      <c r="B35" s="3">
        <f>IFERROR(__xludf.DUMMYFUNCTION("""COMPUTED_VALUE"""),639.0)</f>
        <v>639</v>
      </c>
    </row>
    <row r="36">
      <c r="A36" s="2">
        <f>IFERROR(__xludf.DUMMYFUNCTION("""COMPUTED_VALUE"""),43928.0)</f>
        <v>43928</v>
      </c>
      <c r="B36" s="3">
        <f>IFERROR(__xludf.DUMMYFUNCTION("""COMPUTED_VALUE"""),699.0)</f>
        <v>699</v>
      </c>
    </row>
    <row r="37">
      <c r="A37" s="2">
        <f>IFERROR(__xludf.DUMMYFUNCTION("""COMPUTED_VALUE"""),43929.0)</f>
        <v>43929</v>
      </c>
      <c r="B37" s="3">
        <f>IFERROR(__xludf.DUMMYFUNCTION("""COMPUTED_VALUE"""),743.0)</f>
        <v>743</v>
      </c>
    </row>
    <row r="38">
      <c r="A38" s="2">
        <f>IFERROR(__xludf.DUMMYFUNCTION("""COMPUTED_VALUE"""),43930.0)</f>
        <v>43930</v>
      </c>
      <c r="B38" s="3">
        <f>IFERROR(__xludf.DUMMYFUNCTION("""COMPUTED_VALUE"""),818.0)</f>
        <v>818</v>
      </c>
    </row>
    <row r="39">
      <c r="A39" s="2">
        <f>IFERROR(__xludf.DUMMYFUNCTION("""COMPUTED_VALUE"""),43931.0)</f>
        <v>43931</v>
      </c>
      <c r="B39" s="3">
        <f>IFERROR(__xludf.DUMMYFUNCTION("""COMPUTED_VALUE"""),1001.0)</f>
        <v>1001</v>
      </c>
    </row>
    <row r="40">
      <c r="A40" s="2">
        <f>IFERROR(__xludf.DUMMYFUNCTION("""COMPUTED_VALUE"""),43932.0)</f>
        <v>43932</v>
      </c>
      <c r="B40" s="3">
        <f>IFERROR(__xludf.DUMMYFUNCTION("""COMPUTED_VALUE"""),1110.0)</f>
        <v>1110</v>
      </c>
    </row>
    <row r="41">
      <c r="A41" s="2">
        <f>IFERROR(__xludf.DUMMYFUNCTION("""COMPUTED_VALUE"""),43933.0)</f>
        <v>43933</v>
      </c>
      <c r="B41" s="3">
        <f>IFERROR(__xludf.DUMMYFUNCTION("""COMPUTED_VALUE"""),1193.0)</f>
        <v>1193</v>
      </c>
    </row>
    <row r="42">
      <c r="A42" s="2">
        <f>IFERROR(__xludf.DUMMYFUNCTION("""COMPUTED_VALUE"""),43934.0)</f>
        <v>43934</v>
      </c>
      <c r="B42" s="3">
        <f>IFERROR(__xludf.DUMMYFUNCTION("""COMPUTED_VALUE"""),1229.0)</f>
        <v>1229</v>
      </c>
    </row>
    <row r="43">
      <c r="A43" s="2">
        <f>IFERROR(__xludf.DUMMYFUNCTION("""COMPUTED_VALUE"""),43935.0)</f>
        <v>43935</v>
      </c>
      <c r="B43" s="3">
        <f>IFERROR(__xludf.DUMMYFUNCTION("""COMPUTED_VALUE"""),1268.0)</f>
        <v>1268</v>
      </c>
    </row>
    <row r="44">
      <c r="A44" s="2">
        <f>IFERROR(__xludf.DUMMYFUNCTION("""COMPUTED_VALUE"""),43936.0)</f>
        <v>43936</v>
      </c>
      <c r="B44" s="3">
        <f>IFERROR(__xludf.DUMMYFUNCTION("""COMPUTED_VALUE"""),1253.0)</f>
        <v>1253</v>
      </c>
    </row>
    <row r="45">
      <c r="A45" s="2">
        <f>IFERROR(__xludf.DUMMYFUNCTION("""COMPUTED_VALUE"""),43937.0)</f>
        <v>43937</v>
      </c>
      <c r="B45" s="3">
        <f>IFERROR(__xludf.DUMMYFUNCTION("""COMPUTED_VALUE"""),1311.0)</f>
        <v>1311</v>
      </c>
    </row>
    <row r="46">
      <c r="A46" s="2">
        <f>IFERROR(__xludf.DUMMYFUNCTION("""COMPUTED_VALUE"""),43938.0)</f>
        <v>43938</v>
      </c>
      <c r="B46" s="3">
        <f>IFERROR(__xludf.DUMMYFUNCTION("""COMPUTED_VALUE"""),1400.0)</f>
        <v>1400</v>
      </c>
    </row>
    <row r="47">
      <c r="A47" s="2">
        <f>IFERROR(__xludf.DUMMYFUNCTION("""COMPUTED_VALUE"""),43939.0)</f>
        <v>43939</v>
      </c>
      <c r="B47" s="3">
        <f>IFERROR(__xludf.DUMMYFUNCTION("""COMPUTED_VALUE"""),1431.0)</f>
        <v>1431</v>
      </c>
    </row>
    <row r="48">
      <c r="A48" s="2">
        <f>IFERROR(__xludf.DUMMYFUNCTION("""COMPUTED_VALUE"""),43940.0)</f>
        <v>43940</v>
      </c>
      <c r="B48" s="3">
        <f>IFERROR(__xludf.DUMMYFUNCTION("""COMPUTED_VALUE"""),1477.0)</f>
        <v>1477</v>
      </c>
    </row>
    <row r="49">
      <c r="A49" s="2">
        <f>IFERROR(__xludf.DUMMYFUNCTION("""COMPUTED_VALUE"""),43941.0)</f>
        <v>43941</v>
      </c>
      <c r="B49" s="3">
        <f>IFERROR(__xludf.DUMMYFUNCTION("""COMPUTED_VALUE"""),1518.0)</f>
        <v>1518</v>
      </c>
    </row>
    <row r="50">
      <c r="A50" s="2">
        <f>IFERROR(__xludf.DUMMYFUNCTION("""COMPUTED_VALUE"""),43942.0)</f>
        <v>43942</v>
      </c>
      <c r="B50" s="3">
        <f>IFERROR(__xludf.DUMMYFUNCTION("""COMPUTED_VALUE"""),1598.0)</f>
        <v>1598</v>
      </c>
    </row>
    <row r="51">
      <c r="A51" s="2">
        <f>IFERROR(__xludf.DUMMYFUNCTION("""COMPUTED_VALUE"""),43943.0)</f>
        <v>43943</v>
      </c>
      <c r="B51" s="3">
        <f>IFERROR(__xludf.DUMMYFUNCTION("""COMPUTED_VALUE"""),1648.0)</f>
        <v>1648</v>
      </c>
    </row>
    <row r="52">
      <c r="A52" s="2">
        <f>IFERROR(__xludf.DUMMYFUNCTION("""COMPUTED_VALUE"""),43944.0)</f>
        <v>43944</v>
      </c>
      <c r="B52" s="3">
        <f>IFERROR(__xludf.DUMMYFUNCTION("""COMPUTED_VALUE"""),1655.0)</f>
        <v>1655</v>
      </c>
    </row>
    <row r="53">
      <c r="A53" s="2">
        <f>IFERROR(__xludf.DUMMYFUNCTION("""COMPUTED_VALUE"""),43945.0)</f>
        <v>43945</v>
      </c>
      <c r="B53" s="3">
        <f>IFERROR(__xludf.DUMMYFUNCTION("""COMPUTED_VALUE"""),1732.0)</f>
        <v>1732</v>
      </c>
    </row>
    <row r="54">
      <c r="A54" s="2">
        <f>IFERROR(__xludf.DUMMYFUNCTION("""COMPUTED_VALUE"""),43946.0)</f>
        <v>43946</v>
      </c>
      <c r="B54" s="3">
        <f>IFERROR(__xludf.DUMMYFUNCTION("""COMPUTED_VALUE"""),1723.0)</f>
        <v>1723</v>
      </c>
    </row>
    <row r="55">
      <c r="A55" s="2">
        <f>IFERROR(__xludf.DUMMYFUNCTION("""COMPUTED_VALUE"""),43947.0)</f>
        <v>43947</v>
      </c>
      <c r="B55" s="3">
        <f>IFERROR(__xludf.DUMMYFUNCTION("""COMPUTED_VALUE"""),1743.0)</f>
        <v>1743</v>
      </c>
    </row>
    <row r="56">
      <c r="A56" s="2">
        <f>IFERROR(__xludf.DUMMYFUNCTION("""COMPUTED_VALUE"""),43948.0)</f>
        <v>43948</v>
      </c>
      <c r="B56" s="3">
        <f>IFERROR(__xludf.DUMMYFUNCTION("""COMPUTED_VALUE"""),1805.0)</f>
        <v>1805</v>
      </c>
    </row>
    <row r="57">
      <c r="A57" s="2">
        <f>IFERROR(__xludf.DUMMYFUNCTION("""COMPUTED_VALUE"""),43949.0)</f>
        <v>43949</v>
      </c>
      <c r="B57" s="3">
        <f>IFERROR(__xludf.DUMMYFUNCTION("""COMPUTED_VALUE"""),1842.0)</f>
        <v>1842</v>
      </c>
    </row>
    <row r="58">
      <c r="A58" s="2">
        <f>IFERROR(__xludf.DUMMYFUNCTION("""COMPUTED_VALUE"""),43950.0)</f>
        <v>43950</v>
      </c>
      <c r="B58" s="3">
        <f>IFERROR(__xludf.DUMMYFUNCTION("""COMPUTED_VALUE"""),1891.0)</f>
        <v>1891</v>
      </c>
    </row>
    <row r="59">
      <c r="A59" s="2">
        <f>IFERROR(__xludf.DUMMYFUNCTION("""COMPUTED_VALUE"""),43951.0)</f>
        <v>43951</v>
      </c>
      <c r="B59" s="3">
        <f>IFERROR(__xludf.DUMMYFUNCTION("""COMPUTED_VALUE"""),1882.0)</f>
        <v>1882</v>
      </c>
    </row>
    <row r="60">
      <c r="A60" s="2">
        <f>IFERROR(__xludf.DUMMYFUNCTION("""COMPUTED_VALUE"""),43952.0)</f>
        <v>43952</v>
      </c>
      <c r="B60" s="3">
        <f>IFERROR(__xludf.DUMMYFUNCTION("""COMPUTED_VALUE"""),1931.0)</f>
        <v>1931</v>
      </c>
    </row>
    <row r="61">
      <c r="A61" s="2">
        <f>IFERROR(__xludf.DUMMYFUNCTION("""COMPUTED_VALUE"""),43953.0)</f>
        <v>43953</v>
      </c>
      <c r="B61" s="3">
        <f>IFERROR(__xludf.DUMMYFUNCTION("""COMPUTED_VALUE"""),1982.0)</f>
        <v>1982</v>
      </c>
    </row>
    <row r="62">
      <c r="A62" s="2">
        <f>IFERROR(__xludf.DUMMYFUNCTION("""COMPUTED_VALUE"""),43954.0)</f>
        <v>43954</v>
      </c>
      <c r="B62" s="3">
        <f>IFERROR(__xludf.DUMMYFUNCTION("""COMPUTED_VALUE"""),2029.0)</f>
        <v>2029</v>
      </c>
    </row>
    <row r="63">
      <c r="A63" s="2">
        <f>IFERROR(__xludf.DUMMYFUNCTION("""COMPUTED_VALUE"""),43955.0)</f>
        <v>43955</v>
      </c>
      <c r="B63" s="3">
        <f>IFERROR(__xludf.DUMMYFUNCTION("""COMPUTED_VALUE"""),2054.0)</f>
        <v>2054</v>
      </c>
    </row>
    <row r="64">
      <c r="A64" s="2">
        <f>IFERROR(__xludf.DUMMYFUNCTION("""COMPUTED_VALUE"""),43956.0)</f>
        <v>43956</v>
      </c>
      <c r="B64" s="3">
        <f>IFERROR(__xludf.DUMMYFUNCTION("""COMPUTED_VALUE"""),1993.0)</f>
        <v>1993</v>
      </c>
    </row>
    <row r="65">
      <c r="A65" s="2">
        <f>IFERROR(__xludf.DUMMYFUNCTION("""COMPUTED_VALUE"""),43957.0)</f>
        <v>43957</v>
      </c>
      <c r="B65" s="3">
        <f>IFERROR(__xludf.DUMMYFUNCTION("""COMPUTED_VALUE"""),1979.0)</f>
        <v>1979</v>
      </c>
    </row>
    <row r="66">
      <c r="A66" s="2">
        <f>IFERROR(__xludf.DUMMYFUNCTION("""COMPUTED_VALUE"""),43958.0)</f>
        <v>43958</v>
      </c>
      <c r="B66" s="3">
        <f>IFERROR(__xludf.DUMMYFUNCTION("""COMPUTED_VALUE"""),1966.0)</f>
        <v>1966</v>
      </c>
    </row>
    <row r="67">
      <c r="A67" s="2">
        <f>IFERROR(__xludf.DUMMYFUNCTION("""COMPUTED_VALUE"""),43959.0)</f>
        <v>43959</v>
      </c>
      <c r="B67" s="3">
        <f>IFERROR(__xludf.DUMMYFUNCTION("""COMPUTED_VALUE"""),1921.0)</f>
        <v>1921</v>
      </c>
    </row>
    <row r="68">
      <c r="A68" s="2">
        <f>IFERROR(__xludf.DUMMYFUNCTION("""COMPUTED_VALUE"""),43960.0)</f>
        <v>43960</v>
      </c>
      <c r="B68" s="3">
        <f>IFERROR(__xludf.DUMMYFUNCTION("""COMPUTED_VALUE"""),1904.0)</f>
        <v>1904</v>
      </c>
    </row>
    <row r="69">
      <c r="A69" s="2">
        <f>IFERROR(__xludf.DUMMYFUNCTION("""COMPUTED_VALUE"""),43961.0)</f>
        <v>43961</v>
      </c>
      <c r="B69" s="3">
        <f>IFERROR(__xludf.DUMMYFUNCTION("""COMPUTED_VALUE"""),1917.0)</f>
        <v>1917</v>
      </c>
    </row>
    <row r="70">
      <c r="A70" s="2">
        <f>IFERROR(__xludf.DUMMYFUNCTION("""COMPUTED_VALUE"""),43962.0)</f>
        <v>43962</v>
      </c>
      <c r="B70" s="3">
        <f>IFERROR(__xludf.DUMMYFUNCTION("""COMPUTED_VALUE"""),1905.0)</f>
        <v>1905</v>
      </c>
    </row>
    <row r="71">
      <c r="A71" s="2">
        <f>IFERROR(__xludf.DUMMYFUNCTION("""COMPUTED_VALUE"""),43963.0)</f>
        <v>43963</v>
      </c>
      <c r="B71" s="3">
        <f>IFERROR(__xludf.DUMMYFUNCTION("""COMPUTED_VALUE"""),1881.0)</f>
        <v>1881</v>
      </c>
    </row>
    <row r="72">
      <c r="A72" s="2">
        <f>IFERROR(__xludf.DUMMYFUNCTION("""COMPUTED_VALUE"""),43964.0)</f>
        <v>43964</v>
      </c>
      <c r="B72" s="3">
        <f>IFERROR(__xludf.DUMMYFUNCTION("""COMPUTED_VALUE"""),1809.0)</f>
        <v>1809</v>
      </c>
    </row>
    <row r="73">
      <c r="A73" s="2">
        <f>IFERROR(__xludf.DUMMYFUNCTION("""COMPUTED_VALUE"""),43965.0)</f>
        <v>43965</v>
      </c>
      <c r="B73" s="3">
        <f>IFERROR(__xludf.DUMMYFUNCTION("""COMPUTED_VALUE"""),1775.0)</f>
        <v>1775</v>
      </c>
    </row>
    <row r="74">
      <c r="A74" s="2">
        <f>IFERROR(__xludf.DUMMYFUNCTION("""COMPUTED_VALUE"""),43966.0)</f>
        <v>43966</v>
      </c>
      <c r="B74" s="3">
        <f>IFERROR(__xludf.DUMMYFUNCTION("""COMPUTED_VALUE"""),1688.0)</f>
        <v>1688</v>
      </c>
    </row>
    <row r="75">
      <c r="A75" s="2">
        <f>IFERROR(__xludf.DUMMYFUNCTION("""COMPUTED_VALUE"""),43967.0)</f>
        <v>43967</v>
      </c>
      <c r="B75" s="3">
        <f>IFERROR(__xludf.DUMMYFUNCTION("""COMPUTED_VALUE"""),1654.0)</f>
        <v>1654</v>
      </c>
    </row>
    <row r="76">
      <c r="A76" s="2">
        <f>IFERROR(__xludf.DUMMYFUNCTION("""COMPUTED_VALUE"""),43968.0)</f>
        <v>43968</v>
      </c>
      <c r="B76" s="3">
        <f>IFERROR(__xludf.DUMMYFUNCTION("""COMPUTED_VALUE"""),1662.0)</f>
        <v>1662</v>
      </c>
    </row>
    <row r="77">
      <c r="A77" s="2">
        <f>IFERROR(__xludf.DUMMYFUNCTION("""COMPUTED_VALUE"""),43969.0)</f>
        <v>43969</v>
      </c>
      <c r="B77" s="3">
        <f>IFERROR(__xludf.DUMMYFUNCTION("""COMPUTED_VALUE"""),1673.0)</f>
        <v>1673</v>
      </c>
    </row>
    <row r="78">
      <c r="A78" s="2">
        <f>IFERROR(__xludf.DUMMYFUNCTION("""COMPUTED_VALUE"""),43970.0)</f>
        <v>43970</v>
      </c>
      <c r="B78" s="3">
        <f>IFERROR(__xludf.DUMMYFUNCTION("""COMPUTED_VALUE"""),1677.0)</f>
        <v>1677</v>
      </c>
    </row>
    <row r="79">
      <c r="A79" s="2">
        <f>IFERROR(__xludf.DUMMYFUNCTION("""COMPUTED_VALUE"""),43971.0)</f>
        <v>43971</v>
      </c>
      <c r="B79" s="3">
        <f>IFERROR(__xludf.DUMMYFUNCTION("""COMPUTED_VALUE"""),1674.0)</f>
        <v>1674</v>
      </c>
    </row>
    <row r="80">
      <c r="A80" s="2">
        <f>IFERROR(__xludf.DUMMYFUNCTION("""COMPUTED_VALUE"""),43972.0)</f>
        <v>43972</v>
      </c>
      <c r="B80" s="3">
        <f>IFERROR(__xludf.DUMMYFUNCTION("""COMPUTED_VALUE"""),1659.0)</f>
        <v>1659</v>
      </c>
    </row>
    <row r="81">
      <c r="A81" s="2">
        <f>IFERROR(__xludf.DUMMYFUNCTION("""COMPUTED_VALUE"""),43973.0)</f>
        <v>43973</v>
      </c>
      <c r="B81" s="3">
        <f>IFERROR(__xludf.DUMMYFUNCTION("""COMPUTED_VALUE"""),1615.0)</f>
        <v>1615</v>
      </c>
    </row>
    <row r="82">
      <c r="A82" s="2">
        <f>IFERROR(__xludf.DUMMYFUNCTION("""COMPUTED_VALUE"""),43974.0)</f>
        <v>43974</v>
      </c>
      <c r="B82" s="3">
        <f>IFERROR(__xludf.DUMMYFUNCTION("""COMPUTED_VALUE"""),1576.0)</f>
        <v>1576</v>
      </c>
    </row>
    <row r="83">
      <c r="A83" s="2">
        <f>IFERROR(__xludf.DUMMYFUNCTION("""COMPUTED_VALUE"""),43975.0)</f>
        <v>43975</v>
      </c>
      <c r="B83" s="3">
        <f>IFERROR(__xludf.DUMMYFUNCTION("""COMPUTED_VALUE"""),1565.0)</f>
        <v>1565</v>
      </c>
    </row>
    <row r="84">
      <c r="A84" s="2">
        <f>IFERROR(__xludf.DUMMYFUNCTION("""COMPUTED_VALUE"""),43976.0)</f>
        <v>43976</v>
      </c>
      <c r="B84" s="3">
        <f>IFERROR(__xludf.DUMMYFUNCTION("""COMPUTED_VALUE"""),1554.0)</f>
        <v>1554</v>
      </c>
    </row>
    <row r="85">
      <c r="A85" s="2">
        <f>IFERROR(__xludf.DUMMYFUNCTION("""COMPUTED_VALUE"""),43977.0)</f>
        <v>43977</v>
      </c>
      <c r="B85" s="3">
        <f>IFERROR(__xludf.DUMMYFUNCTION("""COMPUTED_VALUE"""),1436.0)</f>
        <v>1436</v>
      </c>
    </row>
    <row r="86">
      <c r="A86" s="2">
        <f>IFERROR(__xludf.DUMMYFUNCTION("""COMPUTED_VALUE"""),43978.0)</f>
        <v>43978</v>
      </c>
      <c r="B86" s="3">
        <f>IFERROR(__xludf.DUMMYFUNCTION("""COMPUTED_VALUE"""),1432.0)</f>
        <v>1432</v>
      </c>
    </row>
    <row r="87">
      <c r="A87" s="2">
        <f>IFERROR(__xludf.DUMMYFUNCTION("""COMPUTED_VALUE"""),43979.0)</f>
        <v>43979</v>
      </c>
      <c r="B87" s="3">
        <f>IFERROR(__xludf.DUMMYFUNCTION("""COMPUTED_VALUE"""),1311.0)</f>
        <v>1311</v>
      </c>
    </row>
    <row r="88">
      <c r="A88" s="2">
        <f>IFERROR(__xludf.DUMMYFUNCTION("""COMPUTED_VALUE"""),43980.0)</f>
        <v>43980</v>
      </c>
      <c r="B88" s="3">
        <f>IFERROR(__xludf.DUMMYFUNCTION("""COMPUTED_VALUE"""),1300.0)</f>
        <v>1300</v>
      </c>
    </row>
    <row r="89">
      <c r="A89" s="2">
        <f>IFERROR(__xludf.DUMMYFUNCTION("""COMPUTED_VALUE"""),43981.0)</f>
        <v>43981</v>
      </c>
      <c r="B89" s="3">
        <f>IFERROR(__xludf.DUMMYFUNCTION("""COMPUTED_VALUE"""),1201.0)</f>
        <v>1201</v>
      </c>
    </row>
    <row r="90">
      <c r="A90" s="2">
        <f>IFERROR(__xludf.DUMMYFUNCTION("""COMPUTED_VALUE"""),43982.0)</f>
        <v>43982</v>
      </c>
      <c r="B90" s="3">
        <f>IFERROR(__xludf.DUMMYFUNCTION("""COMPUTED_VALUE"""),1203.0)</f>
        <v>1203</v>
      </c>
    </row>
    <row r="91">
      <c r="A91" s="2">
        <f>IFERROR(__xludf.DUMMYFUNCTION("""COMPUTED_VALUE"""),43983.0)</f>
        <v>43983</v>
      </c>
      <c r="B91" s="3">
        <f>IFERROR(__xludf.DUMMYFUNCTION("""COMPUTED_VALUE"""),1209.0)</f>
        <v>1209</v>
      </c>
    </row>
    <row r="92">
      <c r="A92" s="2">
        <f>IFERROR(__xludf.DUMMYFUNCTION("""COMPUTED_VALUE"""),43984.0)</f>
        <v>43984</v>
      </c>
      <c r="B92" s="3">
        <f>IFERROR(__xludf.DUMMYFUNCTION("""COMPUTED_VALUE"""),1229.0)</f>
        <v>1229</v>
      </c>
    </row>
    <row r="93">
      <c r="A93" s="2">
        <f>IFERROR(__xludf.DUMMYFUNCTION("""COMPUTED_VALUE"""),43985.0)</f>
        <v>43985</v>
      </c>
      <c r="B93" s="3">
        <f>IFERROR(__xludf.DUMMYFUNCTION("""COMPUTED_VALUE"""),1207.0)</f>
        <v>1207</v>
      </c>
    </row>
    <row r="94">
      <c r="A94" s="2">
        <f>IFERROR(__xludf.DUMMYFUNCTION("""COMPUTED_VALUE"""),43986.0)</f>
        <v>43986</v>
      </c>
      <c r="B94" s="3">
        <f>IFERROR(__xludf.DUMMYFUNCTION("""COMPUTED_VALUE"""),1210.0)</f>
        <v>1210</v>
      </c>
    </row>
    <row r="95">
      <c r="A95" s="2">
        <f>IFERROR(__xludf.DUMMYFUNCTION("""COMPUTED_VALUE"""),43987.0)</f>
        <v>43987</v>
      </c>
      <c r="B95" s="3">
        <f>IFERROR(__xludf.DUMMYFUNCTION("""COMPUTED_VALUE"""),1183.0)</f>
        <v>1183</v>
      </c>
    </row>
    <row r="96">
      <c r="A96" s="2">
        <f>IFERROR(__xludf.DUMMYFUNCTION("""COMPUTED_VALUE"""),43988.0)</f>
        <v>43988</v>
      </c>
      <c r="B96" s="3">
        <f>IFERROR(__xludf.DUMMYFUNCTION("""COMPUTED_VALUE"""),1166.0)</f>
        <v>1166</v>
      </c>
    </row>
    <row r="97">
      <c r="A97" s="2">
        <f>IFERROR(__xludf.DUMMYFUNCTION("""COMPUTED_VALUE"""),43989.0)</f>
        <v>43989</v>
      </c>
      <c r="B97" s="3">
        <f>IFERROR(__xludf.DUMMYFUNCTION("""COMPUTED_VALUE"""),1183.0)</f>
        <v>1183</v>
      </c>
    </row>
    <row r="98">
      <c r="A98" s="2">
        <f>IFERROR(__xludf.DUMMYFUNCTION("""COMPUTED_VALUE"""),43990.0)</f>
        <v>43990</v>
      </c>
      <c r="B98" s="3">
        <f>IFERROR(__xludf.DUMMYFUNCTION("""COMPUTED_VALUE"""),1182.0)</f>
        <v>1182</v>
      </c>
    </row>
    <row r="99">
      <c r="A99" s="2">
        <f>IFERROR(__xludf.DUMMYFUNCTION("""COMPUTED_VALUE"""),43991.0)</f>
        <v>43991</v>
      </c>
      <c r="B99" s="3">
        <f>IFERROR(__xludf.DUMMYFUNCTION("""COMPUTED_VALUE"""),1143.0)</f>
        <v>1143</v>
      </c>
    </row>
    <row r="100">
      <c r="A100" s="2">
        <f>IFERROR(__xludf.DUMMYFUNCTION("""COMPUTED_VALUE"""),43992.0)</f>
        <v>43992</v>
      </c>
      <c r="B100" s="3">
        <f>IFERROR(__xludf.DUMMYFUNCTION("""COMPUTED_VALUE"""),1121.0)</f>
        <v>1121</v>
      </c>
    </row>
    <row r="101">
      <c r="A101" s="2">
        <f>IFERROR(__xludf.DUMMYFUNCTION("""COMPUTED_VALUE"""),43993.0)</f>
        <v>43993</v>
      </c>
      <c r="B101" s="3">
        <f>IFERROR(__xludf.DUMMYFUNCTION("""COMPUTED_VALUE"""),1095.0)</f>
        <v>1095</v>
      </c>
    </row>
    <row r="102">
      <c r="A102" s="2">
        <f>IFERROR(__xludf.DUMMYFUNCTION("""COMPUTED_VALUE"""),43994.0)</f>
        <v>43994</v>
      </c>
      <c r="B102" s="3">
        <f>IFERROR(__xludf.DUMMYFUNCTION("""COMPUTED_VALUE"""),1051.0)</f>
        <v>1051</v>
      </c>
    </row>
    <row r="103">
      <c r="A103" s="2">
        <f>IFERROR(__xludf.DUMMYFUNCTION("""COMPUTED_VALUE"""),43995.0)</f>
        <v>43995</v>
      </c>
      <c r="B103" s="3">
        <f>IFERROR(__xludf.DUMMYFUNCTION("""COMPUTED_VALUE"""),1029.0)</f>
        <v>1029</v>
      </c>
    </row>
    <row r="104">
      <c r="A104" s="2">
        <f>IFERROR(__xludf.DUMMYFUNCTION("""COMPUTED_VALUE"""),43996.0)</f>
        <v>43996</v>
      </c>
      <c r="B104" s="3">
        <f>IFERROR(__xludf.DUMMYFUNCTION("""COMPUTED_VALUE"""),1025.0)</f>
        <v>1025</v>
      </c>
    </row>
    <row r="105">
      <c r="A105" s="2">
        <f>IFERROR(__xludf.DUMMYFUNCTION("""COMPUTED_VALUE"""),43997.0)</f>
        <v>43997</v>
      </c>
      <c r="B105" s="3">
        <f>IFERROR(__xludf.DUMMYFUNCTION("""COMPUTED_VALUE"""),1028.0)</f>
        <v>1028</v>
      </c>
    </row>
    <row r="106">
      <c r="A106" s="2">
        <f>IFERROR(__xludf.DUMMYFUNCTION("""COMPUTED_VALUE"""),43998.0)</f>
        <v>43998</v>
      </c>
      <c r="B106" s="3">
        <f>IFERROR(__xludf.DUMMYFUNCTION("""COMPUTED_VALUE"""),996.0)</f>
        <v>996</v>
      </c>
    </row>
    <row r="107">
      <c r="A107" s="2">
        <f>IFERROR(__xludf.DUMMYFUNCTION("""COMPUTED_VALUE"""),43999.0)</f>
        <v>43999</v>
      </c>
      <c r="B107" s="3">
        <f>IFERROR(__xludf.DUMMYFUNCTION("""COMPUTED_VALUE"""),964.0)</f>
        <v>964</v>
      </c>
    </row>
    <row r="108">
      <c r="A108" s="2">
        <f>IFERROR(__xludf.DUMMYFUNCTION("""COMPUTED_VALUE"""),44000.0)</f>
        <v>44000</v>
      </c>
      <c r="B108" s="3">
        <f>IFERROR(__xludf.DUMMYFUNCTION("""COMPUTED_VALUE"""),947.0)</f>
        <v>947</v>
      </c>
    </row>
    <row r="109">
      <c r="A109" s="2">
        <f>IFERROR(__xludf.DUMMYFUNCTION("""COMPUTED_VALUE"""),44001.0)</f>
        <v>44001</v>
      </c>
      <c r="B109" s="3">
        <f>IFERROR(__xludf.DUMMYFUNCTION("""COMPUTED_VALUE"""),932.0)</f>
        <v>932</v>
      </c>
    </row>
    <row r="110">
      <c r="A110" s="2">
        <f>IFERROR(__xludf.DUMMYFUNCTION("""COMPUTED_VALUE"""),44002.0)</f>
        <v>44002</v>
      </c>
      <c r="B110" s="3">
        <f>IFERROR(__xludf.DUMMYFUNCTION("""COMPUTED_VALUE"""),931.0)</f>
        <v>931</v>
      </c>
    </row>
    <row r="111">
      <c r="A111" s="2">
        <f>IFERROR(__xludf.DUMMYFUNCTION("""COMPUTED_VALUE"""),44003.0)</f>
        <v>44003</v>
      </c>
      <c r="B111" s="3">
        <f>IFERROR(__xludf.DUMMYFUNCTION("""COMPUTED_VALUE"""),935.0)</f>
        <v>935</v>
      </c>
    </row>
    <row r="112">
      <c r="A112" s="2">
        <f>IFERROR(__xludf.DUMMYFUNCTION("""COMPUTED_VALUE"""),44004.0)</f>
        <v>44004</v>
      </c>
      <c r="B112" s="3">
        <f>IFERROR(__xludf.DUMMYFUNCTION("""COMPUTED_VALUE"""),940.0)</f>
        <v>940</v>
      </c>
    </row>
    <row r="113">
      <c r="A113" s="2">
        <f>IFERROR(__xludf.DUMMYFUNCTION("""COMPUTED_VALUE"""),44005.0)</f>
        <v>44005</v>
      </c>
      <c r="B113" s="3">
        <f>IFERROR(__xludf.DUMMYFUNCTION("""COMPUTED_VALUE"""),934.0)</f>
        <v>934</v>
      </c>
    </row>
    <row r="114">
      <c r="A114" s="2">
        <f>IFERROR(__xludf.DUMMYFUNCTION("""COMPUTED_VALUE"""),44006.0)</f>
        <v>44006</v>
      </c>
      <c r="B114" s="3">
        <f>IFERROR(__xludf.DUMMYFUNCTION("""COMPUTED_VALUE"""),920.0)</f>
        <v>920</v>
      </c>
    </row>
    <row r="115">
      <c r="A115" s="2">
        <f>IFERROR(__xludf.DUMMYFUNCTION("""COMPUTED_VALUE"""),44007.0)</f>
        <v>44007</v>
      </c>
      <c r="B115" s="3">
        <f>IFERROR(__xludf.DUMMYFUNCTION("""COMPUTED_VALUE"""),906.0)</f>
        <v>906</v>
      </c>
    </row>
    <row r="116">
      <c r="A116" s="2">
        <f>IFERROR(__xludf.DUMMYFUNCTION("""COMPUTED_VALUE"""),44008.0)</f>
        <v>44008</v>
      </c>
      <c r="B116" s="3">
        <f>IFERROR(__xludf.DUMMYFUNCTION("""COMPUTED_VALUE"""),886.0)</f>
        <v>886</v>
      </c>
    </row>
    <row r="117">
      <c r="A117" s="2">
        <f>IFERROR(__xludf.DUMMYFUNCTION("""COMPUTED_VALUE"""),44009.0)</f>
        <v>44009</v>
      </c>
      <c r="B117" s="3">
        <f>IFERROR(__xludf.DUMMYFUNCTION("""COMPUTED_VALUE"""),879.0)</f>
        <v>879</v>
      </c>
    </row>
    <row r="118">
      <c r="A118" s="2">
        <f>IFERROR(__xludf.DUMMYFUNCTION("""COMPUTED_VALUE"""),44010.0)</f>
        <v>44010</v>
      </c>
      <c r="B118" s="3">
        <f>IFERROR(__xludf.DUMMYFUNCTION("""COMPUTED_VALUE"""),876.0)</f>
        <v>876</v>
      </c>
    </row>
    <row r="119">
      <c r="A119" s="2">
        <f>IFERROR(__xludf.DUMMYFUNCTION("""COMPUTED_VALUE"""),44011.0)</f>
        <v>44011</v>
      </c>
      <c r="B119" s="3">
        <f>IFERROR(__xludf.DUMMYFUNCTION("""COMPUTED_VALUE"""),875.0)</f>
        <v>875</v>
      </c>
    </row>
    <row r="120">
      <c r="A120" s="2">
        <f>IFERROR(__xludf.DUMMYFUNCTION("""COMPUTED_VALUE"""),44012.0)</f>
        <v>44012</v>
      </c>
      <c r="B120" s="3">
        <f>IFERROR(__xludf.DUMMYFUNCTION("""COMPUTED_VALUE"""),878.0)</f>
        <v>878</v>
      </c>
    </row>
    <row r="121">
      <c r="A121" s="2">
        <f>IFERROR(__xludf.DUMMYFUNCTION("""COMPUTED_VALUE"""),44013.0)</f>
        <v>44013</v>
      </c>
      <c r="B121" s="3">
        <f>IFERROR(__xludf.DUMMYFUNCTION("""COMPUTED_VALUE"""),857.0)</f>
        <v>857</v>
      </c>
    </row>
    <row r="122">
      <c r="A122" s="2">
        <f>IFERROR(__xludf.DUMMYFUNCTION("""COMPUTED_VALUE"""),44014.0)</f>
        <v>44014</v>
      </c>
      <c r="B122" s="3">
        <f>IFERROR(__xludf.DUMMYFUNCTION("""COMPUTED_VALUE"""),858.0)</f>
        <v>858</v>
      </c>
    </row>
    <row r="123">
      <c r="A123" s="2">
        <f>IFERROR(__xludf.DUMMYFUNCTION("""COMPUTED_VALUE"""),44015.0)</f>
        <v>44015</v>
      </c>
      <c r="B123" s="3">
        <f>IFERROR(__xludf.DUMMYFUNCTION("""COMPUTED_VALUE"""),832.0)</f>
        <v>832</v>
      </c>
    </row>
    <row r="124">
      <c r="A124" s="2">
        <f>IFERROR(__xludf.DUMMYFUNCTION("""COMPUTED_VALUE"""),44016.0)</f>
        <v>44016</v>
      </c>
      <c r="B124" s="3">
        <f>IFERROR(__xludf.DUMMYFUNCTION("""COMPUTED_VALUE"""),801.0)</f>
        <v>801</v>
      </c>
    </row>
    <row r="125">
      <c r="A125" s="2">
        <f>IFERROR(__xludf.DUMMYFUNCTION("""COMPUTED_VALUE"""),44017.0)</f>
        <v>44017</v>
      </c>
      <c r="B125" s="3">
        <f>IFERROR(__xludf.DUMMYFUNCTION("""COMPUTED_VALUE"""),783.0)</f>
        <v>783</v>
      </c>
    </row>
    <row r="126">
      <c r="A126" s="2">
        <f>IFERROR(__xludf.DUMMYFUNCTION("""COMPUTED_VALUE"""),44018.0)</f>
        <v>44018</v>
      </c>
      <c r="B126" s="3">
        <f>IFERROR(__xludf.DUMMYFUNCTION("""COMPUTED_VALUE"""),740.0)</f>
        <v>740</v>
      </c>
    </row>
    <row r="127">
      <c r="A127" s="2">
        <f>IFERROR(__xludf.DUMMYFUNCTION("""COMPUTED_VALUE"""),44019.0)</f>
        <v>44019</v>
      </c>
      <c r="B127" s="3">
        <f>IFERROR(__xludf.DUMMYFUNCTION("""COMPUTED_VALUE"""),742.0)</f>
        <v>742</v>
      </c>
    </row>
    <row r="128">
      <c r="A128" s="2">
        <f>IFERROR(__xludf.DUMMYFUNCTION("""COMPUTED_VALUE"""),44020.0)</f>
        <v>44020</v>
      </c>
      <c r="B128" s="3">
        <f>IFERROR(__xludf.DUMMYFUNCTION("""COMPUTED_VALUE"""),736.0)</f>
        <v>736</v>
      </c>
    </row>
    <row r="129">
      <c r="A129" s="2">
        <f>IFERROR(__xludf.DUMMYFUNCTION("""COMPUTED_VALUE"""),44021.0)</f>
        <v>44021</v>
      </c>
      <c r="B129" s="3">
        <f>IFERROR(__xludf.DUMMYFUNCTION("""COMPUTED_VALUE"""),742.0)</f>
        <v>742</v>
      </c>
    </row>
    <row r="130">
      <c r="A130" s="2">
        <f>IFERROR(__xludf.DUMMYFUNCTION("""COMPUTED_VALUE"""),44022.0)</f>
        <v>44022</v>
      </c>
      <c r="B130" s="3">
        <f>IFERROR(__xludf.DUMMYFUNCTION("""COMPUTED_VALUE"""),689.0)</f>
        <v>689</v>
      </c>
    </row>
    <row r="131">
      <c r="A131" s="2">
        <f>IFERROR(__xludf.DUMMYFUNCTION("""COMPUTED_VALUE"""),44023.0)</f>
        <v>44023</v>
      </c>
      <c r="B131" s="3">
        <f>IFERROR(__xludf.DUMMYFUNCTION("""COMPUTED_VALUE"""),660.0)</f>
        <v>660</v>
      </c>
    </row>
    <row r="132">
      <c r="A132" s="2">
        <f>IFERROR(__xludf.DUMMYFUNCTION("""COMPUTED_VALUE"""),44024.0)</f>
        <v>44024</v>
      </c>
      <c r="B132" s="3">
        <f>IFERROR(__xludf.DUMMYFUNCTION("""COMPUTED_VALUE"""),603.0)</f>
        <v>603</v>
      </c>
    </row>
    <row r="133">
      <c r="A133" s="2">
        <f>IFERROR(__xludf.DUMMYFUNCTION("""COMPUTED_VALUE"""),44025.0)</f>
        <v>44025</v>
      </c>
      <c r="B133" s="3">
        <f>IFERROR(__xludf.DUMMYFUNCTION("""COMPUTED_VALUE"""),579.0)</f>
        <v>579</v>
      </c>
    </row>
    <row r="134">
      <c r="A134" s="2">
        <f>IFERROR(__xludf.DUMMYFUNCTION("""COMPUTED_VALUE"""),44026.0)</f>
        <v>44026</v>
      </c>
      <c r="B134" s="3">
        <f>IFERROR(__xludf.DUMMYFUNCTION("""COMPUTED_VALUE"""),557.0)</f>
        <v>557</v>
      </c>
    </row>
    <row r="135">
      <c r="A135" s="2">
        <f>IFERROR(__xludf.DUMMYFUNCTION("""COMPUTED_VALUE"""),44027.0)</f>
        <v>44027</v>
      </c>
      <c r="B135" s="3">
        <f>IFERROR(__xludf.DUMMYFUNCTION("""COMPUTED_VALUE"""),541.0)</f>
        <v>541</v>
      </c>
    </row>
    <row r="136">
      <c r="A136" s="2">
        <f>IFERROR(__xludf.DUMMYFUNCTION("""COMPUTED_VALUE"""),44028.0)</f>
        <v>44028</v>
      </c>
      <c r="B136" s="3">
        <f>IFERROR(__xludf.DUMMYFUNCTION("""COMPUTED_VALUE"""),528.0)</f>
        <v>528</v>
      </c>
    </row>
    <row r="137">
      <c r="A137" s="2">
        <f>IFERROR(__xludf.DUMMYFUNCTION("""COMPUTED_VALUE"""),44029.0)</f>
        <v>44029</v>
      </c>
      <c r="B137" s="3">
        <f>IFERROR(__xludf.DUMMYFUNCTION("""COMPUTED_VALUE"""),478.0)</f>
        <v>478</v>
      </c>
    </row>
    <row r="138">
      <c r="A138" s="2">
        <f>IFERROR(__xludf.DUMMYFUNCTION("""COMPUTED_VALUE"""),44030.0)</f>
        <v>44030</v>
      </c>
      <c r="B138" s="3">
        <f>IFERROR(__xludf.DUMMYFUNCTION("""COMPUTED_VALUE"""),497.0)</f>
        <v>497</v>
      </c>
    </row>
    <row r="139">
      <c r="A139" s="2">
        <f>IFERROR(__xludf.DUMMYFUNCTION("""COMPUTED_VALUE"""),44031.0)</f>
        <v>44031</v>
      </c>
      <c r="B139" s="3">
        <f>IFERROR(__xludf.DUMMYFUNCTION("""COMPUTED_VALUE"""),514.0)</f>
        <v>514</v>
      </c>
    </row>
    <row r="140">
      <c r="A140" s="2">
        <f>IFERROR(__xludf.DUMMYFUNCTION("""COMPUTED_VALUE"""),44032.0)</f>
        <v>44032</v>
      </c>
      <c r="B140" s="3">
        <f>IFERROR(__xludf.DUMMYFUNCTION("""COMPUTED_VALUE"""),511.0)</f>
        <v>511</v>
      </c>
    </row>
    <row r="141">
      <c r="A141" s="2">
        <f>IFERROR(__xludf.DUMMYFUNCTION("""COMPUTED_VALUE"""),44033.0)</f>
        <v>44033</v>
      </c>
      <c r="B141" s="3">
        <f>IFERROR(__xludf.DUMMYFUNCTION("""COMPUTED_VALUE"""),494.0)</f>
        <v>494</v>
      </c>
    </row>
    <row r="142">
      <c r="A142" s="2">
        <f>IFERROR(__xludf.DUMMYFUNCTION("""COMPUTED_VALUE"""),44034.0)</f>
        <v>44034</v>
      </c>
      <c r="B142" s="3">
        <f>IFERROR(__xludf.DUMMYFUNCTION("""COMPUTED_VALUE"""),487.0)</f>
        <v>487</v>
      </c>
    </row>
    <row r="143">
      <c r="A143" s="2">
        <f>IFERROR(__xludf.DUMMYFUNCTION("""COMPUTED_VALUE"""),44035.0)</f>
        <v>44035</v>
      </c>
      <c r="B143" s="3">
        <f>IFERROR(__xludf.DUMMYFUNCTION("""COMPUTED_VALUE"""),484.0)</f>
        <v>484</v>
      </c>
    </row>
    <row r="144">
      <c r="A144" s="2">
        <f>IFERROR(__xludf.DUMMYFUNCTION("""COMPUTED_VALUE"""),44036.0)</f>
        <v>44036</v>
      </c>
      <c r="B144" s="3">
        <f>IFERROR(__xludf.DUMMYFUNCTION("""COMPUTED_VALUE"""),490.0)</f>
        <v>490</v>
      </c>
    </row>
    <row r="145">
      <c r="A145" s="2">
        <f>IFERROR(__xludf.DUMMYFUNCTION("""COMPUTED_VALUE"""),44037.0)</f>
        <v>44037</v>
      </c>
      <c r="B145" s="3">
        <f>IFERROR(__xludf.DUMMYFUNCTION("""COMPUTED_VALUE"""),504.0)</f>
        <v>504</v>
      </c>
    </row>
    <row r="146">
      <c r="A146" s="2">
        <f>IFERROR(__xludf.DUMMYFUNCTION("""COMPUTED_VALUE"""),44038.0)</f>
        <v>44038</v>
      </c>
      <c r="B146" s="3">
        <f>IFERROR(__xludf.DUMMYFUNCTION("""COMPUTED_VALUE"""),510.0)</f>
        <v>510</v>
      </c>
    </row>
    <row r="147">
      <c r="A147" s="2">
        <f>IFERROR(__xludf.DUMMYFUNCTION("""COMPUTED_VALUE"""),44039.0)</f>
        <v>44039</v>
      </c>
      <c r="B147" s="3">
        <f>IFERROR(__xludf.DUMMYFUNCTION("""COMPUTED_VALUE"""),523.0)</f>
        <v>523</v>
      </c>
    </row>
    <row r="148">
      <c r="A148" s="2">
        <f>IFERROR(__xludf.DUMMYFUNCTION("""COMPUTED_VALUE"""),44040.0)</f>
        <v>44040</v>
      </c>
      <c r="B148" s="3">
        <f>IFERROR(__xludf.DUMMYFUNCTION("""COMPUTED_VALUE"""),529.0)</f>
        <v>529</v>
      </c>
    </row>
    <row r="149">
      <c r="A149" s="2">
        <f>IFERROR(__xludf.DUMMYFUNCTION("""COMPUTED_VALUE"""),44041.0)</f>
        <v>44041</v>
      </c>
      <c r="B149" s="3">
        <f>IFERROR(__xludf.DUMMYFUNCTION("""COMPUTED_VALUE"""),530.0)</f>
        <v>530</v>
      </c>
    </row>
    <row r="150">
      <c r="A150" s="2">
        <f>IFERROR(__xludf.DUMMYFUNCTION("""COMPUTED_VALUE"""),44042.0)</f>
        <v>44042</v>
      </c>
      <c r="B150" s="3">
        <f>IFERROR(__xludf.DUMMYFUNCTION("""COMPUTED_VALUE"""),542.0)</f>
        <v>542</v>
      </c>
    </row>
    <row r="151">
      <c r="A151" s="2">
        <f>IFERROR(__xludf.DUMMYFUNCTION("""COMPUTED_VALUE"""),44043.0)</f>
        <v>44043</v>
      </c>
      <c r="B151" s="3">
        <f>IFERROR(__xludf.DUMMYFUNCTION("""COMPUTED_VALUE"""),556.0)</f>
        <v>556</v>
      </c>
    </row>
    <row r="152">
      <c r="A152" s="2">
        <f>IFERROR(__xludf.DUMMYFUNCTION("""COMPUTED_VALUE"""),44044.0)</f>
        <v>44044</v>
      </c>
      <c r="B152" s="3">
        <f>IFERROR(__xludf.DUMMYFUNCTION("""COMPUTED_VALUE"""),565.0)</f>
        <v>565</v>
      </c>
    </row>
    <row r="153">
      <c r="A153" s="2">
        <f>IFERROR(__xludf.DUMMYFUNCTION("""COMPUTED_VALUE"""),44045.0)</f>
        <v>44045</v>
      </c>
      <c r="B153" s="3">
        <f>IFERROR(__xludf.DUMMYFUNCTION("""COMPUTED_VALUE"""),549.0)</f>
        <v>549</v>
      </c>
    </row>
    <row r="154">
      <c r="A154" s="2">
        <f>IFERROR(__xludf.DUMMYFUNCTION("""COMPUTED_VALUE"""),44046.0)</f>
        <v>44046</v>
      </c>
      <c r="B154" s="3">
        <f>IFERROR(__xludf.DUMMYFUNCTION("""COMPUTED_VALUE"""),534.0)</f>
        <v>534</v>
      </c>
    </row>
    <row r="155">
      <c r="A155" s="2">
        <f>IFERROR(__xludf.DUMMYFUNCTION("""COMPUTED_VALUE"""),44047.0)</f>
        <v>44047</v>
      </c>
      <c r="B155" s="3">
        <f>IFERROR(__xludf.DUMMYFUNCTION("""COMPUTED_VALUE"""),540.0)</f>
        <v>540</v>
      </c>
    </row>
    <row r="156">
      <c r="A156" s="2">
        <f>IFERROR(__xludf.DUMMYFUNCTION("""COMPUTED_VALUE"""),44048.0)</f>
        <v>44048</v>
      </c>
      <c r="B156" s="3">
        <f>IFERROR(__xludf.DUMMYFUNCTION("""COMPUTED_VALUE"""),534.0)</f>
        <v>534</v>
      </c>
    </row>
    <row r="157">
      <c r="A157" s="2">
        <f>IFERROR(__xludf.DUMMYFUNCTION("""COMPUTED_VALUE"""),44049.0)</f>
        <v>44049</v>
      </c>
      <c r="B157" s="3">
        <f>IFERROR(__xludf.DUMMYFUNCTION("""COMPUTED_VALUE"""),534.0)</f>
        <v>534</v>
      </c>
    </row>
    <row r="158">
      <c r="A158" s="2">
        <f>IFERROR(__xludf.DUMMYFUNCTION("""COMPUTED_VALUE"""),44050.0)</f>
        <v>44050</v>
      </c>
      <c r="B158" s="3">
        <f>IFERROR(__xludf.DUMMYFUNCTION("""COMPUTED_VALUE"""),555.0)</f>
        <v>555</v>
      </c>
    </row>
    <row r="159">
      <c r="A159" s="2">
        <f>IFERROR(__xludf.DUMMYFUNCTION("""COMPUTED_VALUE"""),44051.0)</f>
        <v>44051</v>
      </c>
      <c r="B159" s="3">
        <f>IFERROR(__xludf.DUMMYFUNCTION("""COMPUTED_VALUE"""),560.0)</f>
        <v>560</v>
      </c>
    </row>
    <row r="160">
      <c r="A160" s="2">
        <f>IFERROR(__xludf.DUMMYFUNCTION("""COMPUTED_VALUE"""),44052.0)</f>
        <v>44052</v>
      </c>
      <c r="B160" s="3">
        <f>IFERROR(__xludf.DUMMYFUNCTION("""COMPUTED_VALUE"""),595.0)</f>
        <v>595</v>
      </c>
    </row>
    <row r="161">
      <c r="A161" s="2">
        <f>IFERROR(__xludf.DUMMYFUNCTION("""COMPUTED_VALUE"""),44053.0)</f>
        <v>44053</v>
      </c>
      <c r="B161" s="3">
        <f>IFERROR(__xludf.DUMMYFUNCTION("""COMPUTED_VALUE"""),601.0)</f>
        <v>601</v>
      </c>
    </row>
    <row r="162">
      <c r="A162" s="2">
        <f>IFERROR(__xludf.DUMMYFUNCTION("""COMPUTED_VALUE"""),44054.0)</f>
        <v>44054</v>
      </c>
      <c r="B162" s="3">
        <f>IFERROR(__xludf.DUMMYFUNCTION("""COMPUTED_VALUE"""),614.0)</f>
        <v>614</v>
      </c>
    </row>
    <row r="163">
      <c r="A163" s="2">
        <f>IFERROR(__xludf.DUMMYFUNCTION("""COMPUTED_VALUE"""),44055.0)</f>
        <v>44055</v>
      </c>
      <c r="B163" s="3">
        <f>IFERROR(__xludf.DUMMYFUNCTION("""COMPUTED_VALUE"""),634.0)</f>
        <v>634</v>
      </c>
    </row>
    <row r="164">
      <c r="A164" s="2">
        <f>IFERROR(__xludf.DUMMYFUNCTION("""COMPUTED_VALUE"""),44056.0)</f>
        <v>44056</v>
      </c>
      <c r="B164" s="3">
        <f>IFERROR(__xludf.DUMMYFUNCTION("""COMPUTED_VALUE"""),645.0)</f>
        <v>645</v>
      </c>
    </row>
    <row r="165">
      <c r="A165" s="2">
        <f>IFERROR(__xludf.DUMMYFUNCTION("""COMPUTED_VALUE"""),44057.0)</f>
        <v>44057</v>
      </c>
      <c r="B165" s="3">
        <f>IFERROR(__xludf.DUMMYFUNCTION("""COMPUTED_VALUE"""),656.0)</f>
        <v>656</v>
      </c>
    </row>
    <row r="166">
      <c r="A166" s="2">
        <f>IFERROR(__xludf.DUMMYFUNCTION("""COMPUTED_VALUE"""),44058.0)</f>
        <v>44058</v>
      </c>
      <c r="B166" s="3">
        <f>IFERROR(__xludf.DUMMYFUNCTION("""COMPUTED_VALUE"""),664.0)</f>
        <v>664</v>
      </c>
    </row>
    <row r="167">
      <c r="A167" s="2">
        <f>IFERROR(__xludf.DUMMYFUNCTION("""COMPUTED_VALUE"""),44059.0)</f>
        <v>44059</v>
      </c>
      <c r="B167" s="3">
        <f>IFERROR(__xludf.DUMMYFUNCTION("""COMPUTED_VALUE"""),685.0)</f>
        <v>685</v>
      </c>
    </row>
    <row r="168">
      <c r="A168" s="2">
        <f>IFERROR(__xludf.DUMMYFUNCTION("""COMPUTED_VALUE"""),44060.0)</f>
        <v>44060</v>
      </c>
      <c r="B168" s="3">
        <f>IFERROR(__xludf.DUMMYFUNCTION("""COMPUTED_VALUE"""),708.0)</f>
        <v>708</v>
      </c>
    </row>
    <row r="169">
      <c r="A169" s="2">
        <f>IFERROR(__xludf.DUMMYFUNCTION("""COMPUTED_VALUE"""),44061.0)</f>
        <v>44061</v>
      </c>
      <c r="B169" s="3">
        <f>IFERROR(__xludf.DUMMYFUNCTION("""COMPUTED_VALUE"""),730.0)</f>
        <v>730</v>
      </c>
    </row>
    <row r="170">
      <c r="A170" s="2">
        <f>IFERROR(__xludf.DUMMYFUNCTION("""COMPUTED_VALUE"""),44062.0)</f>
        <v>44062</v>
      </c>
      <c r="B170" s="3">
        <f>IFERROR(__xludf.DUMMYFUNCTION("""COMPUTED_VALUE"""),728.0)</f>
        <v>728</v>
      </c>
    </row>
    <row r="171">
      <c r="A171" s="2">
        <f>IFERROR(__xludf.DUMMYFUNCTION("""COMPUTED_VALUE"""),44063.0)</f>
        <v>44063</v>
      </c>
      <c r="B171" s="3">
        <f>IFERROR(__xludf.DUMMYFUNCTION("""COMPUTED_VALUE"""),759.0)</f>
        <v>759</v>
      </c>
    </row>
    <row r="172">
      <c r="A172" s="2">
        <f>IFERROR(__xludf.DUMMYFUNCTION("""COMPUTED_VALUE"""),44064.0)</f>
        <v>44064</v>
      </c>
      <c r="B172" s="3">
        <f>IFERROR(__xludf.DUMMYFUNCTION("""COMPUTED_VALUE"""),806.0)</f>
        <v>806</v>
      </c>
    </row>
    <row r="173">
      <c r="A173" s="2">
        <f>IFERROR(__xludf.DUMMYFUNCTION("""COMPUTED_VALUE"""),44065.0)</f>
        <v>44065</v>
      </c>
      <c r="B173" s="3">
        <f>IFERROR(__xludf.DUMMYFUNCTION("""COMPUTED_VALUE"""),830.0)</f>
        <v>830</v>
      </c>
    </row>
    <row r="174">
      <c r="A174" s="2">
        <f>IFERROR(__xludf.DUMMYFUNCTION("""COMPUTED_VALUE"""),44066.0)</f>
        <v>44066</v>
      </c>
      <c r="B174" s="3">
        <f>IFERROR(__xludf.DUMMYFUNCTION("""COMPUTED_VALUE"""),847.0)</f>
        <v>847</v>
      </c>
    </row>
    <row r="175">
      <c r="A175" s="2">
        <f>IFERROR(__xludf.DUMMYFUNCTION("""COMPUTED_VALUE"""),44067.0)</f>
        <v>44067</v>
      </c>
      <c r="B175" s="3">
        <f>IFERROR(__xludf.DUMMYFUNCTION("""COMPUTED_VALUE"""),883.0)</f>
        <v>883</v>
      </c>
    </row>
    <row r="176">
      <c r="A176" s="2">
        <f>IFERROR(__xludf.DUMMYFUNCTION("""COMPUTED_VALUE"""),44068.0)</f>
        <v>44068</v>
      </c>
      <c r="B176" s="3">
        <f>IFERROR(__xludf.DUMMYFUNCTION("""COMPUTED_VALUE"""),885.0)</f>
        <v>885</v>
      </c>
    </row>
    <row r="177">
      <c r="A177" s="2">
        <f>IFERROR(__xludf.DUMMYFUNCTION("""COMPUTED_VALUE"""),44069.0)</f>
        <v>44069</v>
      </c>
      <c r="B177" s="3">
        <f>IFERROR(__xludf.DUMMYFUNCTION("""COMPUTED_VALUE"""),940.0)</f>
        <v>940</v>
      </c>
    </row>
    <row r="178">
      <c r="A178" s="2">
        <f>IFERROR(__xludf.DUMMYFUNCTION("""COMPUTED_VALUE"""),44070.0)</f>
        <v>44070</v>
      </c>
      <c r="B178" s="3">
        <f>IFERROR(__xludf.DUMMYFUNCTION("""COMPUTED_VALUE"""),1008.0)</f>
        <v>1008</v>
      </c>
    </row>
    <row r="179">
      <c r="A179" s="2">
        <f>IFERROR(__xludf.DUMMYFUNCTION("""COMPUTED_VALUE"""),44071.0)</f>
        <v>44071</v>
      </c>
      <c r="B179" s="3">
        <f>IFERROR(__xludf.DUMMYFUNCTION("""COMPUTED_VALUE"""),1138.0)</f>
        <v>1138</v>
      </c>
    </row>
    <row r="180">
      <c r="A180" s="2">
        <f>IFERROR(__xludf.DUMMYFUNCTION("""COMPUTED_VALUE"""),44072.0)</f>
        <v>44072</v>
      </c>
      <c r="B180" s="3">
        <f>IFERROR(__xludf.DUMMYFUNCTION("""COMPUTED_VALUE"""),1296.0)</f>
        <v>1296</v>
      </c>
    </row>
    <row r="181">
      <c r="A181" s="2">
        <f>IFERROR(__xludf.DUMMYFUNCTION("""COMPUTED_VALUE"""),44073.0)</f>
        <v>44073</v>
      </c>
      <c r="B181" s="3">
        <f>IFERROR(__xludf.DUMMYFUNCTION("""COMPUTED_VALUE"""),1588.0)</f>
        <v>1588</v>
      </c>
    </row>
    <row r="182">
      <c r="A182" s="2">
        <f>IFERROR(__xludf.DUMMYFUNCTION("""COMPUTED_VALUE"""),44074.0)</f>
        <v>44074</v>
      </c>
      <c r="B182" s="3">
        <f>IFERROR(__xludf.DUMMYFUNCTION("""COMPUTED_VALUE"""),1763.0)</f>
        <v>1763</v>
      </c>
    </row>
    <row r="183">
      <c r="A183" s="2">
        <f>IFERROR(__xludf.DUMMYFUNCTION("""COMPUTED_VALUE"""),44075.0)</f>
        <v>44075</v>
      </c>
      <c r="B183" s="3">
        <f>IFERROR(__xludf.DUMMYFUNCTION("""COMPUTED_VALUE"""),1820.0)</f>
        <v>1820</v>
      </c>
    </row>
    <row r="184">
      <c r="A184" s="2">
        <f>IFERROR(__xludf.DUMMYFUNCTION("""COMPUTED_VALUE"""),44076.0)</f>
        <v>44076</v>
      </c>
      <c r="B184" s="3">
        <f>IFERROR(__xludf.DUMMYFUNCTION("""COMPUTED_VALUE"""),2100.0)</f>
        <v>2100</v>
      </c>
    </row>
    <row r="185">
      <c r="A185" s="2">
        <f>IFERROR(__xludf.DUMMYFUNCTION("""COMPUTED_VALUE"""),44077.0)</f>
        <v>44077</v>
      </c>
      <c r="B185" s="3">
        <f>IFERROR(__xludf.DUMMYFUNCTION("""COMPUTED_VALUE"""),2373.0)</f>
        <v>2373</v>
      </c>
    </row>
    <row r="186">
      <c r="A186" s="2">
        <f>IFERROR(__xludf.DUMMYFUNCTION("""COMPUTED_VALUE"""),44078.0)</f>
        <v>44078</v>
      </c>
      <c r="B186" s="3">
        <f>IFERROR(__xludf.DUMMYFUNCTION("""COMPUTED_VALUE"""),2817.0)</f>
        <v>2817</v>
      </c>
    </row>
    <row r="187">
      <c r="A187" s="2">
        <f>IFERROR(__xludf.DUMMYFUNCTION("""COMPUTED_VALUE"""),44079.0)</f>
        <v>44079</v>
      </c>
      <c r="B187" s="3">
        <f>IFERROR(__xludf.DUMMYFUNCTION("""COMPUTED_VALUE"""),3316.0)</f>
        <v>3316</v>
      </c>
    </row>
    <row r="188">
      <c r="A188" s="2">
        <f>IFERROR(__xludf.DUMMYFUNCTION("""COMPUTED_VALUE"""),44080.0)</f>
        <v>44080</v>
      </c>
      <c r="B188" s="3">
        <f>IFERROR(__xludf.DUMMYFUNCTION("""COMPUTED_VALUE"""),3805.0)</f>
        <v>3805</v>
      </c>
    </row>
    <row r="189">
      <c r="A189" s="2">
        <f>IFERROR(__xludf.DUMMYFUNCTION("""COMPUTED_VALUE"""),44081.0)</f>
        <v>44081</v>
      </c>
      <c r="B189" s="3">
        <f>IFERROR(__xludf.DUMMYFUNCTION("""COMPUTED_VALUE"""),4377.0)</f>
        <v>4377</v>
      </c>
    </row>
    <row r="190">
      <c r="A190" s="2">
        <f>IFERROR(__xludf.DUMMYFUNCTION("""COMPUTED_VALUE"""),44082.0)</f>
        <v>44082</v>
      </c>
      <c r="B190" s="3">
        <f>IFERROR(__xludf.DUMMYFUNCTION("""COMPUTED_VALUE"""),4706.0)</f>
        <v>4706</v>
      </c>
    </row>
    <row r="191">
      <c r="A191" s="2">
        <f>IFERROR(__xludf.DUMMYFUNCTION("""COMPUTED_VALUE"""),44083.0)</f>
        <v>44083</v>
      </c>
      <c r="B191" s="3">
        <f>IFERROR(__xludf.DUMMYFUNCTION("""COMPUTED_VALUE"""),5103.0)</f>
        <v>5103</v>
      </c>
    </row>
    <row r="192">
      <c r="A192" s="2">
        <f>IFERROR(__xludf.DUMMYFUNCTION("""COMPUTED_VALUE"""),44084.0)</f>
        <v>44084</v>
      </c>
      <c r="B192" s="3">
        <f>IFERROR(__xludf.DUMMYFUNCTION("""COMPUTED_VALUE"""),5571.0)</f>
        <v>5571</v>
      </c>
    </row>
    <row r="193">
      <c r="A193" s="2">
        <f>IFERROR(__xludf.DUMMYFUNCTION("""COMPUTED_VALUE"""),44085.0)</f>
        <v>44085</v>
      </c>
      <c r="B193" s="3">
        <f>IFERROR(__xludf.DUMMYFUNCTION("""COMPUTED_VALUE"""),6264.0)</f>
        <v>6264</v>
      </c>
    </row>
    <row r="194">
      <c r="A194" s="2">
        <f>IFERROR(__xludf.DUMMYFUNCTION("""COMPUTED_VALUE"""),44086.0)</f>
        <v>44086</v>
      </c>
      <c r="B194" s="3">
        <f>IFERROR(__xludf.DUMMYFUNCTION("""COMPUTED_VALUE"""),7134.0)</f>
        <v>7134</v>
      </c>
    </row>
    <row r="195">
      <c r="A195" s="2">
        <f>IFERROR(__xludf.DUMMYFUNCTION("""COMPUTED_VALUE"""),44087.0)</f>
        <v>44087</v>
      </c>
      <c r="B195" s="3">
        <f>IFERROR(__xludf.DUMMYFUNCTION("""COMPUTED_VALUE"""),7603.0)</f>
        <v>7603</v>
      </c>
    </row>
    <row r="196">
      <c r="A196" s="2">
        <f>IFERROR(__xludf.DUMMYFUNCTION("""COMPUTED_VALUE"""),44088.0)</f>
        <v>44088</v>
      </c>
      <c r="B196" s="3">
        <f>IFERROR(__xludf.DUMMYFUNCTION("""COMPUTED_VALUE"""),8394.0)</f>
        <v>8394</v>
      </c>
    </row>
    <row r="197">
      <c r="A197" s="2">
        <f>IFERROR(__xludf.DUMMYFUNCTION("""COMPUTED_VALUE"""),44089.0)</f>
        <v>44089</v>
      </c>
      <c r="B197" s="3">
        <f>IFERROR(__xludf.DUMMYFUNCTION("""COMPUTED_VALUE"""),9103.0)</f>
        <v>9103</v>
      </c>
    </row>
    <row r="198">
      <c r="A198" s="2">
        <f>IFERROR(__xludf.DUMMYFUNCTION("""COMPUTED_VALUE"""),44090.0)</f>
        <v>44090</v>
      </c>
      <c r="B198" s="3">
        <f>IFERROR(__xludf.DUMMYFUNCTION("""COMPUTED_VALUE"""),9653.0)</f>
        <v>9653</v>
      </c>
    </row>
    <row r="199">
      <c r="A199" s="2">
        <f>IFERROR(__xludf.DUMMYFUNCTION("""COMPUTED_VALUE"""),44091.0)</f>
        <v>44091</v>
      </c>
      <c r="B199" s="3">
        <f>IFERROR(__xludf.DUMMYFUNCTION("""COMPUTED_VALUE"""),10280.0)</f>
        <v>10280</v>
      </c>
    </row>
    <row r="200">
      <c r="A200" s="2">
        <f>IFERROR(__xludf.DUMMYFUNCTION("""COMPUTED_VALUE"""),44092.0)</f>
        <v>44092</v>
      </c>
      <c r="B200" s="3">
        <f>IFERROR(__xludf.DUMMYFUNCTION("""COMPUTED_VALUE"""),11202.0)</f>
        <v>11202</v>
      </c>
    </row>
    <row r="201">
      <c r="A201" s="2">
        <f>IFERROR(__xludf.DUMMYFUNCTION("""COMPUTED_VALUE"""),44093.0)</f>
        <v>44093</v>
      </c>
      <c r="B201" s="3">
        <f>IFERROR(__xludf.DUMMYFUNCTION("""COMPUTED_VALUE"""),11863.0)</f>
        <v>11863</v>
      </c>
    </row>
    <row r="202">
      <c r="A202" s="2">
        <f>IFERROR(__xludf.DUMMYFUNCTION("""COMPUTED_VALUE"""),44094.0)</f>
        <v>44094</v>
      </c>
      <c r="B202" s="3">
        <f>IFERROR(__xludf.DUMMYFUNCTION("""COMPUTED_VALUE"""),12916.0)</f>
        <v>12916</v>
      </c>
    </row>
    <row r="203">
      <c r="A203" s="2">
        <f>IFERROR(__xludf.DUMMYFUNCTION("""COMPUTED_VALUE"""),44095.0)</f>
        <v>44095</v>
      </c>
      <c r="B203" s="3">
        <f>IFERROR(__xludf.DUMMYFUNCTION("""COMPUTED_VALUE"""),13779.0)</f>
        <v>13779</v>
      </c>
    </row>
    <row r="204">
      <c r="A204" s="2">
        <f>IFERROR(__xludf.DUMMYFUNCTION("""COMPUTED_VALUE"""),44096.0)</f>
        <v>44096</v>
      </c>
      <c r="B204" s="3">
        <f>IFERROR(__xludf.DUMMYFUNCTION("""COMPUTED_VALUE"""),14246.0)</f>
        <v>14246</v>
      </c>
    </row>
    <row r="205">
      <c r="A205" s="2">
        <f>IFERROR(__xludf.DUMMYFUNCTION("""COMPUTED_VALUE"""),44097.0)</f>
        <v>44097</v>
      </c>
      <c r="B205" s="3">
        <f>IFERROR(__xludf.DUMMYFUNCTION("""COMPUTED_VALUE"""),15104.0)</f>
        <v>15104</v>
      </c>
    </row>
    <row r="206">
      <c r="A206" s="2">
        <f>IFERROR(__xludf.DUMMYFUNCTION("""COMPUTED_VALUE"""),44098.0)</f>
        <v>44098</v>
      </c>
      <c r="B206" s="3">
        <f>IFERROR(__xludf.DUMMYFUNCTION("""COMPUTED_VALUE"""),15673.0)</f>
        <v>15673</v>
      </c>
    </row>
    <row r="207">
      <c r="A207" s="2">
        <f>IFERROR(__xludf.DUMMYFUNCTION("""COMPUTED_VALUE"""),44099.0)</f>
        <v>44099</v>
      </c>
      <c r="B207" s="3">
        <f>IFERROR(__xludf.DUMMYFUNCTION("""COMPUTED_VALUE"""),16464.0)</f>
        <v>16464</v>
      </c>
    </row>
    <row r="208">
      <c r="A208" s="2">
        <f>IFERROR(__xludf.DUMMYFUNCTION("""COMPUTED_VALUE"""),44100.0)</f>
        <v>44100</v>
      </c>
      <c r="B208" s="3">
        <f>IFERROR(__xludf.DUMMYFUNCTION("""COMPUTED_VALUE"""),17248.0)</f>
        <v>17248</v>
      </c>
    </row>
    <row r="209">
      <c r="A209" s="2">
        <f>IFERROR(__xludf.DUMMYFUNCTION("""COMPUTED_VALUE"""),44101.0)</f>
        <v>44101</v>
      </c>
      <c r="B209" s="3">
        <f>IFERROR(__xludf.DUMMYFUNCTION("""COMPUTED_VALUE"""),18137.0)</f>
        <v>18137</v>
      </c>
    </row>
    <row r="210">
      <c r="A210" s="2">
        <f>IFERROR(__xludf.DUMMYFUNCTION("""COMPUTED_VALUE"""),44102.0)</f>
        <v>44102</v>
      </c>
      <c r="B210" s="3">
        <f>IFERROR(__xludf.DUMMYFUNCTION("""COMPUTED_VALUE"""),18815.0)</f>
        <v>18815</v>
      </c>
    </row>
    <row r="211">
      <c r="A211" s="2">
        <f>IFERROR(__xludf.DUMMYFUNCTION("""COMPUTED_VALUE"""),44103.0)</f>
        <v>44103</v>
      </c>
      <c r="B211" s="3">
        <f>IFERROR(__xludf.DUMMYFUNCTION("""COMPUTED_VALUE"""),19637.0)</f>
        <v>19637</v>
      </c>
    </row>
    <row r="212">
      <c r="A212" s="2">
        <f>IFERROR(__xludf.DUMMYFUNCTION("""COMPUTED_VALUE"""),44104.0)</f>
        <v>44104</v>
      </c>
      <c r="B212" s="3">
        <f>IFERROR(__xludf.DUMMYFUNCTION("""COMPUTED_VALUE"""),19806.0)</f>
        <v>19806</v>
      </c>
    </row>
    <row r="213">
      <c r="A213" s="2">
        <f>IFERROR(__xludf.DUMMYFUNCTION("""COMPUTED_VALUE"""),44105.0)</f>
        <v>44105</v>
      </c>
      <c r="B213" s="3">
        <f>IFERROR(__xludf.DUMMYFUNCTION("""COMPUTED_VALUE"""),20410.0)</f>
        <v>20410</v>
      </c>
    </row>
    <row r="214">
      <c r="A214" s="2">
        <f>IFERROR(__xludf.DUMMYFUNCTION("""COMPUTED_VALUE"""),44106.0)</f>
        <v>44106</v>
      </c>
      <c r="B214" s="3">
        <f>IFERROR(__xludf.DUMMYFUNCTION("""COMPUTED_VALUE"""),21484.0)</f>
        <v>21484</v>
      </c>
    </row>
    <row r="215">
      <c r="A215" s="2">
        <f>IFERROR(__xludf.DUMMYFUNCTION("""COMPUTED_VALUE"""),44107.0)</f>
        <v>44107</v>
      </c>
      <c r="B215" s="3">
        <f>IFERROR(__xludf.DUMMYFUNCTION("""COMPUTED_VALUE"""),22081.0)</f>
        <v>22081</v>
      </c>
    </row>
    <row r="216">
      <c r="A216" s="2">
        <f>IFERROR(__xludf.DUMMYFUNCTION("""COMPUTED_VALUE"""),44108.0)</f>
        <v>44108</v>
      </c>
      <c r="B216" s="3">
        <f>IFERROR(__xludf.DUMMYFUNCTION("""COMPUTED_VALUE"""),22283.0)</f>
        <v>22283</v>
      </c>
    </row>
    <row r="217">
      <c r="A217" s="2">
        <f>IFERROR(__xludf.DUMMYFUNCTION("""COMPUTED_VALUE"""),44109.0)</f>
        <v>44109</v>
      </c>
      <c r="B217" s="3">
        <f>IFERROR(__xludf.DUMMYFUNCTION("""COMPUTED_VALUE"""),22482.0)</f>
        <v>22482</v>
      </c>
    </row>
    <row r="218">
      <c r="A218" s="2">
        <f>IFERROR(__xludf.DUMMYFUNCTION("""COMPUTED_VALUE"""),44110.0)</f>
        <v>44110</v>
      </c>
      <c r="B218" s="3">
        <f>IFERROR(__xludf.DUMMYFUNCTION("""COMPUTED_VALUE"""),22722.0)</f>
        <v>22722</v>
      </c>
    </row>
    <row r="219">
      <c r="A219" s="2">
        <f>IFERROR(__xludf.DUMMYFUNCTION("""COMPUTED_VALUE"""),44111.0)</f>
        <v>44111</v>
      </c>
      <c r="B219" s="3">
        <f>IFERROR(__xludf.DUMMYFUNCTION("""COMPUTED_VALUE"""),23088.0)</f>
        <v>23088</v>
      </c>
    </row>
    <row r="220">
      <c r="A220" s="2">
        <f>IFERROR(__xludf.DUMMYFUNCTION("""COMPUTED_VALUE"""),44112.0)</f>
        <v>44112</v>
      </c>
      <c r="B220" s="3">
        <f>IFERROR(__xludf.DUMMYFUNCTION("""COMPUTED_VALUE"""),23961.0)</f>
        <v>23961</v>
      </c>
    </row>
    <row r="221">
      <c r="A221" s="2">
        <f>IFERROR(__xludf.DUMMYFUNCTION("""COMPUTED_VALUE"""),44113.0)</f>
        <v>44113</v>
      </c>
      <c r="B221" s="3">
        <f>IFERROR(__xludf.DUMMYFUNCTION("""COMPUTED_VALUE"""),25107.0)</f>
        <v>25107</v>
      </c>
    </row>
    <row r="222">
      <c r="A222" s="2">
        <f>IFERROR(__xludf.DUMMYFUNCTION("""COMPUTED_VALUE"""),44114.0)</f>
        <v>44114</v>
      </c>
      <c r="B222" s="3">
        <f>IFERROR(__xludf.DUMMYFUNCTION("""COMPUTED_VALUE"""),25980.0)</f>
        <v>25980</v>
      </c>
    </row>
    <row r="223">
      <c r="A223" s="2">
        <f>IFERROR(__xludf.DUMMYFUNCTION("""COMPUTED_VALUE"""),44115.0)</f>
        <v>44115</v>
      </c>
      <c r="B223" s="3">
        <f>IFERROR(__xludf.DUMMYFUNCTION("""COMPUTED_VALUE"""),25862.0)</f>
        <v>25862</v>
      </c>
    </row>
    <row r="224">
      <c r="A224" s="2">
        <f>IFERROR(__xludf.DUMMYFUNCTION("""COMPUTED_VALUE"""),44116.0)</f>
        <v>44116</v>
      </c>
      <c r="B224" s="3">
        <f>IFERROR(__xludf.DUMMYFUNCTION("""COMPUTED_VALUE"""),26832.0)</f>
        <v>26832</v>
      </c>
    </row>
    <row r="225">
      <c r="A225" s="2">
        <f>IFERROR(__xludf.DUMMYFUNCTION("""COMPUTED_VALUE"""),44117.0)</f>
        <v>44117</v>
      </c>
      <c r="B225" s="3">
        <f>IFERROR(__xludf.DUMMYFUNCTION("""COMPUTED_VALUE"""),27113.0)</f>
        <v>27113</v>
      </c>
    </row>
    <row r="226">
      <c r="A226" s="2">
        <f>IFERROR(__xludf.DUMMYFUNCTION("""COMPUTED_VALUE"""),44118.0)</f>
        <v>44118</v>
      </c>
      <c r="B226" s="3">
        <f>IFERROR(__xludf.DUMMYFUNCTION("""COMPUTED_VALUE"""),27595.0)</f>
        <v>27595</v>
      </c>
    </row>
    <row r="227">
      <c r="A227" s="2">
        <f>IFERROR(__xludf.DUMMYFUNCTION("""COMPUTED_VALUE"""),44119.0)</f>
        <v>44119</v>
      </c>
      <c r="B227" s="3">
        <f>IFERROR(__xludf.DUMMYFUNCTION("""COMPUTED_VALUE"""),28052.0)</f>
        <v>28052</v>
      </c>
    </row>
    <row r="228">
      <c r="A228" s="2">
        <f>IFERROR(__xludf.DUMMYFUNCTION("""COMPUTED_VALUE"""),44120.0)</f>
        <v>44120</v>
      </c>
      <c r="B228" s="3">
        <f>IFERROR(__xludf.DUMMYFUNCTION("""COMPUTED_VALUE"""),28806.0)</f>
        <v>28806</v>
      </c>
    </row>
    <row r="229">
      <c r="A229" s="2">
        <f>IFERROR(__xludf.DUMMYFUNCTION("""COMPUTED_VALUE"""),44121.0)</f>
        <v>44121</v>
      </c>
      <c r="B229" s="3">
        <f>IFERROR(__xludf.DUMMYFUNCTION("""COMPUTED_VALUE"""),30127.0)</f>
        <v>30127</v>
      </c>
    </row>
    <row r="230">
      <c r="A230" s="2">
        <f>IFERROR(__xludf.DUMMYFUNCTION("""COMPUTED_VALUE"""),44122.0)</f>
        <v>44122</v>
      </c>
      <c r="B230" s="3">
        <f>IFERROR(__xludf.DUMMYFUNCTION("""COMPUTED_VALUE"""),31060.0)</f>
        <v>31060</v>
      </c>
    </row>
    <row r="231">
      <c r="A231" s="2">
        <f>IFERROR(__xludf.DUMMYFUNCTION("""COMPUTED_VALUE"""),44123.0)</f>
        <v>44123</v>
      </c>
      <c r="B231" s="3">
        <f>IFERROR(__xludf.DUMMYFUNCTION("""COMPUTED_VALUE"""),32283.0)</f>
        <v>32283</v>
      </c>
    </row>
    <row r="232">
      <c r="A232" s="2">
        <f>IFERROR(__xludf.DUMMYFUNCTION("""COMPUTED_VALUE"""),44124.0)</f>
        <v>44124</v>
      </c>
      <c r="B232" s="3">
        <f>IFERROR(__xludf.DUMMYFUNCTION("""COMPUTED_VALUE"""),32909.0)</f>
        <v>32909</v>
      </c>
    </row>
    <row r="233">
      <c r="A233" s="2">
        <f>IFERROR(__xludf.DUMMYFUNCTION("""COMPUTED_VALUE"""),44125.0)</f>
        <v>44125</v>
      </c>
      <c r="B233" s="3">
        <f>IFERROR(__xludf.DUMMYFUNCTION("""COMPUTED_VALUE"""),34016.0)</f>
        <v>34016</v>
      </c>
    </row>
    <row r="234">
      <c r="A234" s="2">
        <f>IFERROR(__xludf.DUMMYFUNCTION("""COMPUTED_VALUE"""),44126.0)</f>
        <v>44126</v>
      </c>
      <c r="B234" s="3">
        <f>IFERROR(__xludf.DUMMYFUNCTION("""COMPUTED_VALUE"""),35653.0)</f>
        <v>35653</v>
      </c>
    </row>
    <row r="235">
      <c r="A235" s="2">
        <f>IFERROR(__xludf.DUMMYFUNCTION("""COMPUTED_VALUE"""),44127.0)</f>
        <v>44127</v>
      </c>
      <c r="B235" s="3">
        <f>IFERROR(__xludf.DUMMYFUNCTION("""COMPUTED_VALUE"""),37272.0)</f>
        <v>37272</v>
      </c>
    </row>
    <row r="236">
      <c r="A236" s="2">
        <f>IFERROR(__xludf.DUMMYFUNCTION("""COMPUTED_VALUE"""),44128.0)</f>
        <v>44128</v>
      </c>
      <c r="B236" s="3">
        <f>IFERROR(__xludf.DUMMYFUNCTION("""COMPUTED_VALUE"""),38701.0)</f>
        <v>38701</v>
      </c>
    </row>
    <row r="237">
      <c r="A237" s="2">
        <f>IFERROR(__xludf.DUMMYFUNCTION("""COMPUTED_VALUE"""),44129.0)</f>
        <v>44129</v>
      </c>
      <c r="B237" s="3">
        <f>IFERROR(__xludf.DUMMYFUNCTION("""COMPUTED_VALUE"""),41580.0)</f>
        <v>41580</v>
      </c>
    </row>
    <row r="238">
      <c r="A238" s="2">
        <f>IFERROR(__xludf.DUMMYFUNCTION("""COMPUTED_VALUE"""),44130.0)</f>
        <v>44130</v>
      </c>
      <c r="B238" s="3">
        <f>IFERROR(__xludf.DUMMYFUNCTION("""COMPUTED_VALUE"""),43600.0)</f>
        <v>43600</v>
      </c>
    </row>
    <row r="239">
      <c r="A239" s="2">
        <f>IFERROR(__xludf.DUMMYFUNCTION("""COMPUTED_VALUE"""),44131.0)</f>
        <v>44131</v>
      </c>
      <c r="B239" s="3">
        <f>IFERROR(__xludf.DUMMYFUNCTION("""COMPUTED_VALUE"""),45461.0)</f>
        <v>45461</v>
      </c>
    </row>
    <row r="240">
      <c r="A240" s="2">
        <f>IFERROR(__xludf.DUMMYFUNCTION("""COMPUTED_VALUE"""),44132.0)</f>
        <v>44132</v>
      </c>
      <c r="B240" s="3">
        <f>IFERROR(__xludf.DUMMYFUNCTION("""COMPUTED_VALUE"""),47257.0)</f>
        <v>47257</v>
      </c>
    </row>
    <row r="241">
      <c r="A241" s="2">
        <f>IFERROR(__xludf.DUMMYFUNCTION("""COMPUTED_VALUE"""),44133.0)</f>
        <v>44133</v>
      </c>
      <c r="B241" s="3">
        <f>IFERROR(__xludf.DUMMYFUNCTION("""COMPUTED_VALUE"""),49024.0)</f>
        <v>49024</v>
      </c>
    </row>
    <row r="242">
      <c r="A242" s="2">
        <f>IFERROR(__xludf.DUMMYFUNCTION("""COMPUTED_VALUE"""),44134.0)</f>
        <v>44134</v>
      </c>
      <c r="B242" s="3">
        <f>IFERROR(__xludf.DUMMYFUNCTION("""COMPUTED_VALUE"""),51761.0)</f>
        <v>51761</v>
      </c>
    </row>
    <row r="243">
      <c r="A243" s="2">
        <f>IFERROR(__xludf.DUMMYFUNCTION("""COMPUTED_VALUE"""),44135.0)</f>
        <v>44135</v>
      </c>
      <c r="B243" s="3">
        <f>IFERROR(__xludf.DUMMYFUNCTION("""COMPUTED_VALUE"""),54539.0)</f>
        <v>54539</v>
      </c>
    </row>
    <row r="244">
      <c r="A244" s="2">
        <f>IFERROR(__xludf.DUMMYFUNCTION("""COMPUTED_VALUE"""),44136.0)</f>
        <v>44136</v>
      </c>
      <c r="B244" s="3">
        <f>IFERROR(__xludf.DUMMYFUNCTION("""COMPUTED_VALUE"""),57302.0)</f>
        <v>57302</v>
      </c>
    </row>
    <row r="245">
      <c r="A245" s="2">
        <f>IFERROR(__xludf.DUMMYFUNCTION("""COMPUTED_VALUE"""),44137.0)</f>
        <v>44137</v>
      </c>
      <c r="B245" s="3">
        <f>IFERROR(__xludf.DUMMYFUNCTION("""COMPUTED_VALUE"""),60415.0)</f>
        <v>60415</v>
      </c>
    </row>
    <row r="246">
      <c r="A246" s="2">
        <f>IFERROR(__xludf.DUMMYFUNCTION("""COMPUTED_VALUE"""),44138.0)</f>
        <v>44138</v>
      </c>
      <c r="B246" s="3">
        <f>IFERROR(__xludf.DUMMYFUNCTION("""COMPUTED_VALUE"""),63940.0)</f>
        <v>63940</v>
      </c>
    </row>
    <row r="247">
      <c r="A247" s="2">
        <f>IFERROR(__xludf.DUMMYFUNCTION("""COMPUTED_VALUE"""),44139.0)</f>
        <v>44139</v>
      </c>
      <c r="B247" s="3">
        <f>IFERROR(__xludf.DUMMYFUNCTION("""COMPUTED_VALUE"""),67693.0)</f>
        <v>67693</v>
      </c>
    </row>
    <row r="248">
      <c r="A248" s="2">
        <f>IFERROR(__xludf.DUMMYFUNCTION("""COMPUTED_VALUE"""),44140.0)</f>
        <v>44140</v>
      </c>
      <c r="B248" s="3">
        <f>IFERROR(__xludf.DUMMYFUNCTION("""COMPUTED_VALUE"""),69946.0)</f>
        <v>69946</v>
      </c>
    </row>
    <row r="249">
      <c r="A249" s="2">
        <f>IFERROR(__xludf.DUMMYFUNCTION("""COMPUTED_VALUE"""),44141.0)</f>
        <v>44141</v>
      </c>
      <c r="B249" s="3">
        <f>IFERROR(__xludf.DUMMYFUNCTION("""COMPUTED_VALUE"""),74162.0)</f>
        <v>74162</v>
      </c>
    </row>
    <row r="250">
      <c r="A250" s="2">
        <f>IFERROR(__xludf.DUMMYFUNCTION("""COMPUTED_VALUE"""),44142.0)</f>
        <v>44142</v>
      </c>
      <c r="B250" s="3">
        <f>IFERROR(__xludf.DUMMYFUNCTION("""COMPUTED_VALUE"""),77739.0)</f>
        <v>77739</v>
      </c>
    </row>
    <row r="251">
      <c r="A251" s="2">
        <f>IFERROR(__xludf.DUMMYFUNCTION("""COMPUTED_VALUE"""),44143.0)</f>
        <v>44143</v>
      </c>
      <c r="B251" s="3">
        <f>IFERROR(__xludf.DUMMYFUNCTION("""COMPUTED_VALUE"""),82108.0)</f>
        <v>82108</v>
      </c>
    </row>
    <row r="252">
      <c r="A252" s="2">
        <f>IFERROR(__xludf.DUMMYFUNCTION("""COMPUTED_VALUE"""),44144.0)</f>
        <v>44144</v>
      </c>
      <c r="B252" s="3">
        <f>IFERROR(__xludf.DUMMYFUNCTION("""COMPUTED_VALUE"""),86134.0)</f>
        <v>86134</v>
      </c>
    </row>
    <row r="253">
      <c r="A253" s="2">
        <f>IFERROR(__xludf.DUMMYFUNCTION("""COMPUTED_VALUE"""),44145.0)</f>
        <v>44145</v>
      </c>
      <c r="B253" s="3">
        <f>IFERROR(__xludf.DUMMYFUNCTION("""COMPUTED_VALUE"""),88737.0)</f>
        <v>88737</v>
      </c>
    </row>
    <row r="254">
      <c r="A254" s="2">
        <f>IFERROR(__xludf.DUMMYFUNCTION("""COMPUTED_VALUE"""),44146.0)</f>
        <v>44146</v>
      </c>
      <c r="B254" s="3">
        <f>IFERROR(__xludf.DUMMYFUNCTION("""COMPUTED_VALUE"""),91358.0)</f>
        <v>91358</v>
      </c>
    </row>
    <row r="255">
      <c r="A255" s="2">
        <f>IFERROR(__xludf.DUMMYFUNCTION("""COMPUTED_VALUE"""),44147.0)</f>
        <v>44147</v>
      </c>
      <c r="B255" s="3">
        <f>IFERROR(__xludf.DUMMYFUNCTION("""COMPUTED_VALUE"""),94704.0)</f>
        <v>94704</v>
      </c>
    </row>
    <row r="256">
      <c r="A256" s="2">
        <f>IFERROR(__xludf.DUMMYFUNCTION("""COMPUTED_VALUE"""),44148.0)</f>
        <v>44148</v>
      </c>
      <c r="B256" s="3">
        <f>IFERROR(__xludf.DUMMYFUNCTION("""COMPUTED_VALUE"""),99202.0)</f>
        <v>99202</v>
      </c>
    </row>
    <row r="257">
      <c r="A257" s="2">
        <f>IFERROR(__xludf.DUMMYFUNCTION("""COMPUTED_VALUE"""),44149.0)</f>
        <v>44149</v>
      </c>
      <c r="B257" s="3">
        <f>IFERROR(__xludf.DUMMYFUNCTION("""COMPUTED_VALUE"""),102607.0)</f>
        <v>102607</v>
      </c>
    </row>
    <row r="258">
      <c r="A258" s="2">
        <f>IFERROR(__xludf.DUMMYFUNCTION("""COMPUTED_VALUE"""),44150.0)</f>
        <v>44150</v>
      </c>
      <c r="B258" s="3">
        <f>IFERROR(__xludf.DUMMYFUNCTION("""COMPUTED_VALUE"""),106265.0)</f>
        <v>106265</v>
      </c>
    </row>
    <row r="259">
      <c r="A259" s="2">
        <f>IFERROR(__xludf.DUMMYFUNCTION("""COMPUTED_VALUE"""),44151.0)</f>
        <v>44151</v>
      </c>
      <c r="B259" s="3">
        <f>IFERROR(__xludf.DUMMYFUNCTION("""COMPUTED_VALUE"""),110256.0)</f>
        <v>110256</v>
      </c>
    </row>
    <row r="260">
      <c r="A260" s="2">
        <f>IFERROR(__xludf.DUMMYFUNCTION("""COMPUTED_VALUE"""),44152.0)</f>
        <v>44152</v>
      </c>
      <c r="B260" s="3">
        <f>IFERROR(__xludf.DUMMYFUNCTION("""COMPUTED_VALUE"""),115193.0)</f>
        <v>115193</v>
      </c>
    </row>
    <row r="261">
      <c r="A261" s="2">
        <f>IFERROR(__xludf.DUMMYFUNCTION("""COMPUTED_VALUE"""),44153.0)</f>
        <v>44153</v>
      </c>
      <c r="B261" s="3">
        <f>IFERROR(__xludf.DUMMYFUNCTION("""COMPUTED_VALUE"""),118723.0)</f>
        <v>118723</v>
      </c>
    </row>
    <row r="262">
      <c r="A262" s="2">
        <f>IFERROR(__xludf.DUMMYFUNCTION("""COMPUTED_VALUE"""),44154.0)</f>
        <v>44154</v>
      </c>
      <c r="B262" s="3">
        <f>IFERROR(__xludf.DUMMYFUNCTION("""COMPUTED_VALUE"""),121644.0)</f>
        <v>121644</v>
      </c>
    </row>
    <row r="263">
      <c r="A263" s="2">
        <f>IFERROR(__xludf.DUMMYFUNCTION("""COMPUTED_VALUE"""),44155.0)</f>
        <v>44155</v>
      </c>
      <c r="B263" s="3">
        <f>IFERROR(__xludf.DUMMYFUNCTION("""COMPUTED_VALUE"""),124259.0)</f>
        <v>124259</v>
      </c>
    </row>
    <row r="264">
      <c r="A264" s="2">
        <f>IFERROR(__xludf.DUMMYFUNCTION("""COMPUTED_VALUE"""),44156.0)</f>
        <v>44156</v>
      </c>
      <c r="B264" s="3">
        <f>IFERROR(__xludf.DUMMYFUNCTION("""COMPUTED_VALUE"""),125789.0)</f>
        <v>125789</v>
      </c>
    </row>
    <row r="265">
      <c r="A265" s="2">
        <f>IFERROR(__xludf.DUMMYFUNCTION("""COMPUTED_VALUE"""),44157.0)</f>
        <v>44157</v>
      </c>
      <c r="B265" s="3">
        <f>IFERROR(__xludf.DUMMYFUNCTION("""COMPUTED_VALUE"""),127903.0)</f>
        <v>127903</v>
      </c>
    </row>
    <row r="266">
      <c r="A266" s="2">
        <f>IFERROR(__xludf.DUMMYFUNCTION("""COMPUTED_VALUE"""),44158.0)</f>
        <v>44158</v>
      </c>
      <c r="B266" s="3">
        <f>IFERROR(__xludf.DUMMYFUNCTION("""COMPUTED_VALUE"""),130722.0)</f>
        <v>130722</v>
      </c>
    </row>
    <row r="267">
      <c r="A267" s="2">
        <f>IFERROR(__xludf.DUMMYFUNCTION("""COMPUTED_VALUE"""),44159.0)</f>
        <v>44159</v>
      </c>
      <c r="B267" s="3">
        <f>IFERROR(__xludf.DUMMYFUNCTION("""COMPUTED_VALUE"""),133853.0)</f>
        <v>133853</v>
      </c>
    </row>
    <row r="268">
      <c r="A268" s="2">
        <f>IFERROR(__xludf.DUMMYFUNCTION("""COMPUTED_VALUE"""),44160.0)</f>
        <v>44160</v>
      </c>
      <c r="B268" s="3">
        <f>IFERROR(__xludf.DUMMYFUNCTION("""COMPUTED_VALUE"""),137553.0)</f>
        <v>137553</v>
      </c>
    </row>
    <row r="269">
      <c r="A269" s="2">
        <f>IFERROR(__xludf.DUMMYFUNCTION("""COMPUTED_VALUE"""),44161.0)</f>
        <v>44161</v>
      </c>
      <c r="B269" s="3">
        <f>IFERROR(__xludf.DUMMYFUNCTION("""COMPUTED_VALUE"""),138202.0)</f>
        <v>138202</v>
      </c>
    </row>
    <row r="270">
      <c r="A270" s="2">
        <f>IFERROR(__xludf.DUMMYFUNCTION("""COMPUTED_VALUE"""),44162.0)</f>
        <v>44162</v>
      </c>
      <c r="B270" s="3">
        <f>IFERROR(__xludf.DUMMYFUNCTION("""COMPUTED_VALUE"""),141950.0)</f>
        <v>141950</v>
      </c>
    </row>
    <row r="271">
      <c r="A271" s="2">
        <f>IFERROR(__xludf.DUMMYFUNCTION("""COMPUTED_VALUE"""),44163.0)</f>
        <v>44163</v>
      </c>
      <c r="B271" s="3">
        <f>IFERROR(__xludf.DUMMYFUNCTION("""COMPUTED_VALUE"""),146171.0)</f>
        <v>146171</v>
      </c>
    </row>
    <row r="272">
      <c r="A272" s="2">
        <f>IFERROR(__xludf.DUMMYFUNCTION("""COMPUTED_VALUE"""),44164.0)</f>
        <v>44164</v>
      </c>
      <c r="B272" s="3">
        <f>IFERROR(__xludf.DUMMYFUNCTION("""COMPUTED_VALUE"""),151218.0)</f>
        <v>151218</v>
      </c>
    </row>
    <row r="273">
      <c r="A273" s="2">
        <f>IFERROR(__xludf.DUMMYFUNCTION("""COMPUTED_VALUE"""),44165.0)</f>
        <v>44165</v>
      </c>
      <c r="B273" s="3">
        <f>IFERROR(__xludf.DUMMYFUNCTION("""COMPUTED_VALUE"""),148439.0)</f>
        <v>148439</v>
      </c>
    </row>
    <row r="274">
      <c r="A274" s="2">
        <f>IFERROR(__xludf.DUMMYFUNCTION("""COMPUTED_VALUE"""),44166.0)</f>
        <v>44166</v>
      </c>
      <c r="B274" s="3">
        <f>IFERROR(__xludf.DUMMYFUNCTION("""COMPUTED_VALUE"""),151294.0)</f>
        <v>151294</v>
      </c>
    </row>
    <row r="275">
      <c r="A275" s="2">
        <f>IFERROR(__xludf.DUMMYFUNCTION("""COMPUTED_VALUE"""),44167.0)</f>
        <v>44167</v>
      </c>
      <c r="B275" s="3">
        <f>IFERROR(__xludf.DUMMYFUNCTION("""COMPUTED_VALUE"""),154179.0)</f>
        <v>154179</v>
      </c>
    </row>
    <row r="276">
      <c r="A276" s="2">
        <f>IFERROR(__xludf.DUMMYFUNCTION("""COMPUTED_VALUE"""),44168.0)</f>
        <v>44168</v>
      </c>
      <c r="B276" s="3">
        <f>IFERROR(__xludf.DUMMYFUNCTION("""COMPUTED_VALUE"""),159487.0)</f>
        <v>159487</v>
      </c>
    </row>
    <row r="277">
      <c r="A277" s="2">
        <f>IFERROR(__xludf.DUMMYFUNCTION("""COMPUTED_VALUE"""),44169.0)</f>
        <v>44169</v>
      </c>
      <c r="B277" s="3">
        <f>IFERROR(__xludf.DUMMYFUNCTION("""COMPUTED_VALUE"""),164018.0)</f>
        <v>164018</v>
      </c>
    </row>
    <row r="278">
      <c r="A278" s="2">
        <f>IFERROR(__xludf.DUMMYFUNCTION("""COMPUTED_VALUE"""),44170.0)</f>
        <v>44170</v>
      </c>
      <c r="B278" s="3">
        <f>IFERROR(__xludf.DUMMYFUNCTION("""COMPUTED_VALUE"""),167749.0)</f>
        <v>167749</v>
      </c>
    </row>
    <row r="279">
      <c r="A279" s="2">
        <f>IFERROR(__xludf.DUMMYFUNCTION("""COMPUTED_VALUE"""),44171.0)</f>
        <v>44171</v>
      </c>
      <c r="B279" s="3">
        <f>IFERROR(__xludf.DUMMYFUNCTION("""COMPUTED_VALUE"""),172728.0)</f>
        <v>172728</v>
      </c>
    </row>
    <row r="280">
      <c r="A280" s="2">
        <f>IFERROR(__xludf.DUMMYFUNCTION("""COMPUTED_VALUE"""),44172.0)</f>
        <v>44172</v>
      </c>
      <c r="B280" s="3">
        <f>IFERROR(__xludf.DUMMYFUNCTION("""COMPUTED_VALUE"""),173881.0)</f>
        <v>173881</v>
      </c>
    </row>
    <row r="281">
      <c r="A281" s="2">
        <f>IFERROR(__xludf.DUMMYFUNCTION("""COMPUTED_VALUE"""),44173.0)</f>
        <v>44173</v>
      </c>
      <c r="B281" s="3">
        <f>IFERROR(__xludf.DUMMYFUNCTION("""COMPUTED_VALUE"""),174966.0)</f>
        <v>174966</v>
      </c>
    </row>
    <row r="282">
      <c r="A282" s="2">
        <f>IFERROR(__xludf.DUMMYFUNCTION("""COMPUTED_VALUE"""),44174.0)</f>
        <v>44174</v>
      </c>
      <c r="B282" s="3">
        <f>IFERROR(__xludf.DUMMYFUNCTION("""COMPUTED_VALUE"""),177038.0)</f>
        <v>177038</v>
      </c>
    </row>
    <row r="283">
      <c r="A283" s="2">
        <f>IFERROR(__xludf.DUMMYFUNCTION("""COMPUTED_VALUE"""),44175.0)</f>
        <v>44175</v>
      </c>
      <c r="B283" s="3">
        <f>IFERROR(__xludf.DUMMYFUNCTION("""COMPUTED_VALUE"""),181190.0)</f>
        <v>181190</v>
      </c>
    </row>
    <row r="284">
      <c r="A284" s="2">
        <f>IFERROR(__xludf.DUMMYFUNCTION("""COMPUTED_VALUE"""),44176.0)</f>
        <v>44176</v>
      </c>
      <c r="B284" s="3">
        <f>IFERROR(__xludf.DUMMYFUNCTION("""COMPUTED_VALUE"""),185878.0)</f>
        <v>185878</v>
      </c>
    </row>
    <row r="285">
      <c r="A285" s="2">
        <f>IFERROR(__xludf.DUMMYFUNCTION("""COMPUTED_VALUE"""),44177.0)</f>
        <v>44177</v>
      </c>
      <c r="B285" s="3">
        <f>IFERROR(__xludf.DUMMYFUNCTION("""COMPUTED_VALUE"""),189694.0)</f>
        <v>189694</v>
      </c>
    </row>
    <row r="286">
      <c r="A286" s="2">
        <f>IFERROR(__xludf.DUMMYFUNCTION("""COMPUTED_VALUE"""),44178.0)</f>
        <v>44178</v>
      </c>
      <c r="B286" s="3">
        <f>IFERROR(__xludf.DUMMYFUNCTION("""COMPUTED_VALUE"""),192683.0)</f>
        <v>192683</v>
      </c>
    </row>
    <row r="287">
      <c r="A287" s="2">
        <f>IFERROR(__xludf.DUMMYFUNCTION("""COMPUTED_VALUE"""),44179.0)</f>
        <v>44179</v>
      </c>
      <c r="B287" s="3">
        <f>IFERROR(__xludf.DUMMYFUNCTION("""COMPUTED_VALUE"""),194194.0)</f>
        <v>194194</v>
      </c>
    </row>
    <row r="288">
      <c r="A288" s="2">
        <f>IFERROR(__xludf.DUMMYFUNCTION("""COMPUTED_VALUE"""),44180.0)</f>
        <v>44180</v>
      </c>
      <c r="B288" s="3">
        <f>IFERROR(__xludf.DUMMYFUNCTION("""COMPUTED_VALUE"""),195411.0)</f>
        <v>195411</v>
      </c>
    </row>
    <row r="289">
      <c r="A289" s="2">
        <f>IFERROR(__xludf.DUMMYFUNCTION("""COMPUTED_VALUE"""),44181.0)</f>
        <v>44181</v>
      </c>
      <c r="B289" s="3">
        <f>IFERROR(__xludf.DUMMYFUNCTION("""COMPUTED_VALUE"""),197246.0)</f>
        <v>197246</v>
      </c>
    </row>
    <row r="290">
      <c r="A290" s="2">
        <f>IFERROR(__xludf.DUMMYFUNCTION("""COMPUTED_VALUE"""),44182.0)</f>
        <v>44182</v>
      </c>
      <c r="B290" s="3">
        <f>IFERROR(__xludf.DUMMYFUNCTION("""COMPUTED_VALUE"""),197057.0)</f>
        <v>197057</v>
      </c>
    </row>
    <row r="291">
      <c r="A291" s="2">
        <f>IFERROR(__xludf.DUMMYFUNCTION("""COMPUTED_VALUE"""),44183.0)</f>
        <v>44183</v>
      </c>
      <c r="B291" s="3">
        <f>IFERROR(__xludf.DUMMYFUNCTION("""COMPUTED_VALUE"""),198438.0)</f>
        <v>198438</v>
      </c>
    </row>
    <row r="292">
      <c r="A292" s="2">
        <f>IFERROR(__xludf.DUMMYFUNCTION("""COMPUTED_VALUE"""),44184.0)</f>
        <v>44184</v>
      </c>
      <c r="B292" s="3">
        <f>IFERROR(__xludf.DUMMYFUNCTION("""COMPUTED_VALUE"""),198785.0)</f>
        <v>198785</v>
      </c>
    </row>
    <row r="293">
      <c r="A293" s="2">
        <f>IFERROR(__xludf.DUMMYFUNCTION("""COMPUTED_VALUE"""),44185.0)</f>
        <v>44185</v>
      </c>
      <c r="B293" s="3">
        <f>IFERROR(__xludf.DUMMYFUNCTION("""COMPUTED_VALUE"""),197447.0)</f>
        <v>197447</v>
      </c>
    </row>
    <row r="294">
      <c r="A294" s="2">
        <f>IFERROR(__xludf.DUMMYFUNCTION("""COMPUTED_VALUE"""),44186.0)</f>
        <v>44186</v>
      </c>
      <c r="B294" s="3">
        <f>IFERROR(__xludf.DUMMYFUNCTION("""COMPUTED_VALUE"""),193886.0)</f>
        <v>193886</v>
      </c>
    </row>
    <row r="295">
      <c r="A295" s="2">
        <f>IFERROR(__xludf.DUMMYFUNCTION("""COMPUTED_VALUE"""),44187.0)</f>
        <v>44187</v>
      </c>
      <c r="B295" s="3">
        <f>IFERROR(__xludf.DUMMYFUNCTION("""COMPUTED_VALUE"""),189230.0)</f>
        <v>189230</v>
      </c>
    </row>
    <row r="296">
      <c r="A296" s="2">
        <f>IFERROR(__xludf.DUMMYFUNCTION("""COMPUTED_VALUE"""),44188.0)</f>
        <v>44188</v>
      </c>
      <c r="B296" s="3">
        <f>IFERROR(__xludf.DUMMYFUNCTION("""COMPUTED_VALUE"""),185015.0)</f>
        <v>185015</v>
      </c>
    </row>
    <row r="297">
      <c r="A297" s="2">
        <f>IFERROR(__xludf.DUMMYFUNCTION("""COMPUTED_VALUE"""),44189.0)</f>
        <v>44189</v>
      </c>
      <c r="B297" s="3">
        <f>IFERROR(__xludf.DUMMYFUNCTION("""COMPUTED_VALUE"""),182296.0)</f>
        <v>182296</v>
      </c>
    </row>
    <row r="298">
      <c r="A298" s="2">
        <f>IFERROR(__xludf.DUMMYFUNCTION("""COMPUTED_VALUE"""),44190.0)</f>
        <v>44190</v>
      </c>
      <c r="B298" s="3">
        <f>IFERROR(__xludf.DUMMYFUNCTION("""COMPUTED_VALUE"""),181342.0)</f>
        <v>181342</v>
      </c>
    </row>
    <row r="299">
      <c r="A299" s="2">
        <f>IFERROR(__xludf.DUMMYFUNCTION("""COMPUTED_VALUE"""),44191.0)</f>
        <v>44191</v>
      </c>
      <c r="B299" s="3">
        <f>IFERROR(__xludf.DUMMYFUNCTION("""COMPUTED_VALUE"""),179929.0)</f>
        <v>179929</v>
      </c>
    </row>
    <row r="300">
      <c r="A300" s="2">
        <f>IFERROR(__xludf.DUMMYFUNCTION("""COMPUTED_VALUE"""),44192.0)</f>
        <v>44192</v>
      </c>
      <c r="B300" s="3">
        <f>IFERROR(__xludf.DUMMYFUNCTION("""COMPUTED_VALUE"""),176593.0)</f>
        <v>176593</v>
      </c>
    </row>
    <row r="301">
      <c r="A301" s="2">
        <f>IFERROR(__xludf.DUMMYFUNCTION("""COMPUTED_VALUE"""),44193.0)</f>
        <v>44193</v>
      </c>
      <c r="B301" s="3">
        <f>IFERROR(__xludf.DUMMYFUNCTION("""COMPUTED_VALUE"""),173164.0)</f>
        <v>173164</v>
      </c>
    </row>
    <row r="302">
      <c r="A302" s="2">
        <f>IFERROR(__xludf.DUMMYFUNCTION("""COMPUTED_VALUE"""),44194.0)</f>
        <v>44194</v>
      </c>
      <c r="B302" s="3">
        <f>IFERROR(__xludf.DUMMYFUNCTION("""COMPUTED_VALUE"""),169914.0)</f>
        <v>169914</v>
      </c>
    </row>
    <row r="303">
      <c r="A303" s="2">
        <f>IFERROR(__xludf.DUMMYFUNCTION("""COMPUTED_VALUE"""),44195.0)</f>
        <v>44195</v>
      </c>
      <c r="B303" s="3">
        <f>IFERROR(__xludf.DUMMYFUNCTION("""COMPUTED_VALUE"""),165880.0)</f>
        <v>165880</v>
      </c>
    </row>
    <row r="304">
      <c r="A304" s="2">
        <f>IFERROR(__xludf.DUMMYFUNCTION("""COMPUTED_VALUE"""),44196.0)</f>
        <v>44196</v>
      </c>
      <c r="B304" s="3">
        <f>IFERROR(__xludf.DUMMYFUNCTION("""COMPUTED_VALUE"""),162875.0)</f>
        <v>162875</v>
      </c>
    </row>
    <row r="305">
      <c r="A305" s="2">
        <f>IFERROR(__xludf.DUMMYFUNCTION("""COMPUTED_VALUE"""),44197.0)</f>
        <v>44197</v>
      </c>
      <c r="B305" s="3">
        <f>IFERROR(__xludf.DUMMYFUNCTION("""COMPUTED_VALUE"""),158548.0)</f>
        <v>158548</v>
      </c>
    </row>
    <row r="306">
      <c r="A306" s="2">
        <f>IFERROR(__xludf.DUMMYFUNCTION("""COMPUTED_VALUE"""),44198.0)</f>
        <v>44198</v>
      </c>
      <c r="B306" s="3">
        <f>IFERROR(__xludf.DUMMYFUNCTION("""COMPUTED_VALUE"""),153504.0)</f>
        <v>153504</v>
      </c>
    </row>
    <row r="307">
      <c r="A307" s="2">
        <f>IFERROR(__xludf.DUMMYFUNCTION("""COMPUTED_VALUE"""),44199.0)</f>
        <v>44199</v>
      </c>
      <c r="B307" s="3">
        <f>IFERROR(__xludf.DUMMYFUNCTION("""COMPUTED_VALUE"""),149730.0)</f>
        <v>149730</v>
      </c>
    </row>
    <row r="308">
      <c r="A308" s="2">
        <f>IFERROR(__xludf.DUMMYFUNCTION("""COMPUTED_VALUE"""),44200.0)</f>
        <v>44200</v>
      </c>
      <c r="B308" s="3">
        <f>IFERROR(__xludf.DUMMYFUNCTION("""COMPUTED_VALUE"""),144804.0)</f>
        <v>144804</v>
      </c>
    </row>
    <row r="309">
      <c r="A309" s="2">
        <f>IFERROR(__xludf.DUMMYFUNCTION("""COMPUTED_VALUE"""),44201.0)</f>
        <v>44201</v>
      </c>
      <c r="B309" s="3">
        <f>IFERROR(__xludf.DUMMYFUNCTION("""COMPUTED_VALUE"""),143065.0)</f>
        <v>143065</v>
      </c>
    </row>
    <row r="310">
      <c r="A310" s="2">
        <f>IFERROR(__xludf.DUMMYFUNCTION("""COMPUTED_VALUE"""),44202.0)</f>
        <v>44202</v>
      </c>
      <c r="B310" s="3">
        <f>IFERROR(__xludf.DUMMYFUNCTION("""COMPUTED_VALUE"""),142029.0)</f>
        <v>142029</v>
      </c>
    </row>
    <row r="311">
      <c r="A311" s="2">
        <f>IFERROR(__xludf.DUMMYFUNCTION("""COMPUTED_VALUE"""),44203.0)</f>
        <v>44203</v>
      </c>
      <c r="B311" s="3">
        <f>IFERROR(__xludf.DUMMYFUNCTION("""COMPUTED_VALUE"""),144970.0)</f>
        <v>144970</v>
      </c>
    </row>
    <row r="312">
      <c r="A312" s="2">
        <f>IFERROR(__xludf.DUMMYFUNCTION("""COMPUTED_VALUE"""),44204.0)</f>
        <v>44204</v>
      </c>
      <c r="B312" s="3">
        <f>IFERROR(__xludf.DUMMYFUNCTION("""COMPUTED_VALUE"""),140854.0)</f>
        <v>140854</v>
      </c>
    </row>
    <row r="313">
      <c r="A313" s="2">
        <f>IFERROR(__xludf.DUMMYFUNCTION("""COMPUTED_VALUE"""),44205.0)</f>
        <v>44205</v>
      </c>
      <c r="B313" s="3">
        <f>IFERROR(__xludf.DUMMYFUNCTION("""COMPUTED_VALUE"""),136733.0)</f>
        <v>136733</v>
      </c>
    </row>
    <row r="314">
      <c r="A314" s="2">
        <f>IFERROR(__xludf.DUMMYFUNCTION("""COMPUTED_VALUE"""),44206.0)</f>
        <v>44206</v>
      </c>
      <c r="B314" s="3">
        <f>IFERROR(__xludf.DUMMYFUNCTION("""COMPUTED_VALUE"""),133653.0)</f>
        <v>133653</v>
      </c>
    </row>
    <row r="315">
      <c r="A315" s="2">
        <f>IFERROR(__xludf.DUMMYFUNCTION("""COMPUTED_VALUE"""),44207.0)</f>
        <v>44207</v>
      </c>
      <c r="B315" s="3">
        <f>IFERROR(__xludf.DUMMYFUNCTION("""COMPUTED_VALUE"""),128959.0)</f>
        <v>128959</v>
      </c>
    </row>
    <row r="316">
      <c r="A316" s="2">
        <f>IFERROR(__xludf.DUMMYFUNCTION("""COMPUTED_VALUE"""),44208.0)</f>
        <v>44208</v>
      </c>
      <c r="B316" s="3">
        <f>IFERROR(__xludf.DUMMYFUNCTION("""COMPUTED_VALUE"""),123647.0)</f>
        <v>123647</v>
      </c>
    </row>
    <row r="317">
      <c r="A317" s="2">
        <f>IFERROR(__xludf.DUMMYFUNCTION("""COMPUTED_VALUE"""),44209.0)</f>
        <v>44209</v>
      </c>
      <c r="B317" s="3">
        <f>IFERROR(__xludf.DUMMYFUNCTION("""COMPUTED_VALUE"""),119309.0)</f>
        <v>119309</v>
      </c>
    </row>
    <row r="318">
      <c r="A318" s="2">
        <f>IFERROR(__xludf.DUMMYFUNCTION("""COMPUTED_VALUE"""),44210.0)</f>
        <v>44210</v>
      </c>
      <c r="B318" s="3">
        <f>IFERROR(__xludf.DUMMYFUNCTION("""COMPUTED_VALUE"""),116266.0)</f>
        <v>116266</v>
      </c>
    </row>
    <row r="319">
      <c r="A319" s="2">
        <f>IFERROR(__xludf.DUMMYFUNCTION("""COMPUTED_VALUE"""),44211.0)</f>
        <v>44211</v>
      </c>
      <c r="B319" s="3">
        <f>IFERROR(__xludf.DUMMYFUNCTION("""COMPUTED_VALUE"""),112951.0)</f>
        <v>112951</v>
      </c>
    </row>
    <row r="320">
      <c r="A320" s="2">
        <f>IFERROR(__xludf.DUMMYFUNCTION("""COMPUTED_VALUE"""),44212.0)</f>
        <v>44212</v>
      </c>
      <c r="B320" s="3">
        <f>IFERROR(__xludf.DUMMYFUNCTION("""COMPUTED_VALUE"""),111998.0)</f>
        <v>111998</v>
      </c>
    </row>
    <row r="321">
      <c r="A321" s="2">
        <f>IFERROR(__xludf.DUMMYFUNCTION("""COMPUTED_VALUE"""),44213.0)</f>
        <v>44213</v>
      </c>
      <c r="B321" s="3">
        <f>IFERROR(__xludf.DUMMYFUNCTION("""COMPUTED_VALUE"""),111872.0)</f>
        <v>111872</v>
      </c>
    </row>
    <row r="322">
      <c r="A322" s="2">
        <f>IFERROR(__xludf.DUMMYFUNCTION("""COMPUTED_VALUE"""),44214.0)</f>
        <v>44214</v>
      </c>
      <c r="B322" s="3">
        <f>IFERROR(__xludf.DUMMYFUNCTION("""COMPUTED_VALUE"""),110853.0)</f>
        <v>110853</v>
      </c>
    </row>
    <row r="323">
      <c r="A323" s="2">
        <f>IFERROR(__xludf.DUMMYFUNCTION("""COMPUTED_VALUE"""),44215.0)</f>
        <v>44215</v>
      </c>
      <c r="B323" s="3">
        <f>IFERROR(__xludf.DUMMYFUNCTION("""COMPUTED_VALUE"""),109841.0)</f>
        <v>109841</v>
      </c>
    </row>
    <row r="324">
      <c r="A324" s="2">
        <f>IFERROR(__xludf.DUMMYFUNCTION("""COMPUTED_VALUE"""),44216.0)</f>
        <v>44216</v>
      </c>
      <c r="B324" s="3">
        <f>IFERROR(__xludf.DUMMYFUNCTION("""COMPUTED_VALUE"""),109405.0)</f>
        <v>109405</v>
      </c>
    </row>
    <row r="325">
      <c r="A325" s="2">
        <f>IFERROR(__xludf.DUMMYFUNCTION("""COMPUTED_VALUE"""),44217.0)</f>
        <v>44217</v>
      </c>
      <c r="B325" s="3">
        <f>IFERROR(__xludf.DUMMYFUNCTION("""COMPUTED_VALUE"""),108673.0)</f>
        <v>108673</v>
      </c>
    </row>
    <row r="326">
      <c r="A326" s="2">
        <f>IFERROR(__xludf.DUMMYFUNCTION("""COMPUTED_VALUE"""),44218.0)</f>
        <v>44218</v>
      </c>
      <c r="B326" s="3">
        <f>IFERROR(__xludf.DUMMYFUNCTION("""COMPUTED_VALUE"""),107800.0)</f>
        <v>107800</v>
      </c>
    </row>
    <row r="327">
      <c r="A327" s="2">
        <f>IFERROR(__xludf.DUMMYFUNCTION("""COMPUTED_VALUE"""),44219.0)</f>
        <v>44219</v>
      </c>
      <c r="B327" s="3">
        <f>IFERROR(__xludf.DUMMYFUNCTION("""COMPUTED_VALUE"""),106533.0)</f>
        <v>106533</v>
      </c>
    </row>
    <row r="328">
      <c r="A328" s="2">
        <f>IFERROR(__xludf.DUMMYFUNCTION("""COMPUTED_VALUE"""),44220.0)</f>
        <v>44220</v>
      </c>
      <c r="B328" s="3">
        <f>IFERROR(__xludf.DUMMYFUNCTION("""COMPUTED_VALUE"""),106134.0)</f>
        <v>106134</v>
      </c>
    </row>
    <row r="329">
      <c r="A329" s="2">
        <f>IFERROR(__xludf.DUMMYFUNCTION("""COMPUTED_VALUE"""),44221.0)</f>
        <v>44221</v>
      </c>
      <c r="B329" s="3">
        <f>IFERROR(__xludf.DUMMYFUNCTION("""COMPUTED_VALUE"""),105302.0)</f>
        <v>105302</v>
      </c>
    </row>
    <row r="330">
      <c r="A330" s="2">
        <f>IFERROR(__xludf.DUMMYFUNCTION("""COMPUTED_VALUE"""),44222.0)</f>
        <v>44222</v>
      </c>
      <c r="B330" s="3">
        <f>IFERROR(__xludf.DUMMYFUNCTION("""COMPUTED_VALUE"""),104083.0)</f>
        <v>104083</v>
      </c>
    </row>
    <row r="331">
      <c r="A331" s="2">
        <f>IFERROR(__xludf.DUMMYFUNCTION("""COMPUTED_VALUE"""),44223.0)</f>
        <v>44223</v>
      </c>
      <c r="B331" s="3">
        <f>IFERROR(__xludf.DUMMYFUNCTION("""COMPUTED_VALUE"""),103087.0)</f>
        <v>103087</v>
      </c>
    </row>
    <row r="332">
      <c r="A332" s="2">
        <f>IFERROR(__xludf.DUMMYFUNCTION("""COMPUTED_VALUE"""),44224.0)</f>
        <v>44224</v>
      </c>
      <c r="B332" s="3">
        <f>IFERROR(__xludf.DUMMYFUNCTION("""COMPUTED_VALUE"""),102156.0)</f>
        <v>102156</v>
      </c>
    </row>
    <row r="333">
      <c r="A333" s="2">
        <f>IFERROR(__xludf.DUMMYFUNCTION("""COMPUTED_VALUE"""),44225.0)</f>
        <v>44225</v>
      </c>
      <c r="B333" s="3">
        <f>IFERROR(__xludf.DUMMYFUNCTION("""COMPUTED_VALUE"""),97752.0)</f>
        <v>97752</v>
      </c>
    </row>
    <row r="334">
      <c r="A334" s="2">
        <f>IFERROR(__xludf.DUMMYFUNCTION("""COMPUTED_VALUE"""),44226.0)</f>
        <v>44226</v>
      </c>
      <c r="B334" s="3">
        <f>IFERROR(__xludf.DUMMYFUNCTION("""COMPUTED_VALUE"""),94261.0)</f>
        <v>94261</v>
      </c>
    </row>
    <row r="335">
      <c r="A335" s="2">
        <f>IFERROR(__xludf.DUMMYFUNCTION("""COMPUTED_VALUE"""),44227.0)</f>
        <v>44227</v>
      </c>
      <c r="B335" s="3">
        <f>IFERROR(__xludf.DUMMYFUNCTION("""COMPUTED_VALUE"""),92094.0)</f>
        <v>92094</v>
      </c>
    </row>
    <row r="336">
      <c r="A336" s="2">
        <f>IFERROR(__xludf.DUMMYFUNCTION("""COMPUTED_VALUE"""),44228.0)</f>
        <v>44228</v>
      </c>
      <c r="B336" s="3">
        <f>IFERROR(__xludf.DUMMYFUNCTION("""COMPUTED_VALUE"""),91872.0)</f>
        <v>91872</v>
      </c>
    </row>
    <row r="337">
      <c r="A337" s="2">
        <f>IFERROR(__xludf.DUMMYFUNCTION("""COMPUTED_VALUE"""),44229.0)</f>
        <v>44229</v>
      </c>
      <c r="B337" s="3">
        <f>IFERROR(__xludf.DUMMYFUNCTION("""COMPUTED_VALUE"""),87829.0)</f>
        <v>87829</v>
      </c>
    </row>
    <row r="338">
      <c r="A338" s="2">
        <f>IFERROR(__xludf.DUMMYFUNCTION("""COMPUTED_VALUE"""),44230.0)</f>
        <v>44230</v>
      </c>
      <c r="B338" s="3">
        <f>IFERROR(__xludf.DUMMYFUNCTION("""COMPUTED_VALUE"""),85313.0)</f>
        <v>85313</v>
      </c>
    </row>
    <row r="339">
      <c r="A339" s="2">
        <f>IFERROR(__xludf.DUMMYFUNCTION("""COMPUTED_VALUE"""),44231.0)</f>
        <v>44231</v>
      </c>
      <c r="B339" s="3">
        <f>IFERROR(__xludf.DUMMYFUNCTION("""COMPUTED_VALUE"""),84848.0)</f>
        <v>84848</v>
      </c>
    </row>
    <row r="340">
      <c r="A340" s="2">
        <f>IFERROR(__xludf.DUMMYFUNCTION("""COMPUTED_VALUE"""),44232.0)</f>
        <v>44232</v>
      </c>
      <c r="B340" s="3">
        <f>IFERROR(__xludf.DUMMYFUNCTION("""COMPUTED_VALUE"""),84870.0)</f>
        <v>84870</v>
      </c>
    </row>
    <row r="341">
      <c r="A341" s="2">
        <f>IFERROR(__xludf.DUMMYFUNCTION("""COMPUTED_VALUE"""),44233.0)</f>
        <v>44233</v>
      </c>
      <c r="B341" s="3">
        <f>IFERROR(__xludf.DUMMYFUNCTION("""COMPUTED_VALUE"""),84150.0)</f>
        <v>84150</v>
      </c>
    </row>
    <row r="342">
      <c r="A342" s="2">
        <f>IFERROR(__xludf.DUMMYFUNCTION("""COMPUTED_VALUE"""),44234.0)</f>
        <v>44234</v>
      </c>
      <c r="B342" s="3">
        <f>IFERROR(__xludf.DUMMYFUNCTION("""COMPUTED_VALUE"""),83642.0)</f>
        <v>83642</v>
      </c>
    </row>
    <row r="343">
      <c r="A343" s="2">
        <f>IFERROR(__xludf.DUMMYFUNCTION("""COMPUTED_VALUE"""),44235.0)</f>
        <v>44235</v>
      </c>
      <c r="B343" s="3">
        <f>IFERROR(__xludf.DUMMYFUNCTION("""COMPUTED_VALUE"""),82661.0)</f>
        <v>82661</v>
      </c>
    </row>
    <row r="344">
      <c r="A344" s="2">
        <f>IFERROR(__xludf.DUMMYFUNCTION("""COMPUTED_VALUE"""),44236.0)</f>
        <v>44236</v>
      </c>
      <c r="B344" s="3">
        <f>IFERROR(__xludf.DUMMYFUNCTION("""COMPUTED_VALUE"""),82203.0)</f>
        <v>82203</v>
      </c>
    </row>
    <row r="345">
      <c r="A345" s="2">
        <f>IFERROR(__xludf.DUMMYFUNCTION("""COMPUTED_VALUE"""),44237.0)</f>
        <v>44237</v>
      </c>
      <c r="B345" s="3">
        <f>IFERROR(__xludf.DUMMYFUNCTION("""COMPUTED_VALUE"""),81644.0)</f>
        <v>81644</v>
      </c>
    </row>
    <row r="346">
      <c r="A346" s="2">
        <f>IFERROR(__xludf.DUMMYFUNCTION("""COMPUTED_VALUE"""),44238.0)</f>
        <v>44238</v>
      </c>
      <c r="B346" s="3">
        <f>IFERROR(__xludf.DUMMYFUNCTION("""COMPUTED_VALUE"""),81297.0)</f>
        <v>81297</v>
      </c>
    </row>
    <row r="347">
      <c r="A347" s="2">
        <f>IFERROR(__xludf.DUMMYFUNCTION("""COMPUTED_VALUE"""),44239.0)</f>
        <v>44239</v>
      </c>
      <c r="B347" s="3">
        <f>IFERROR(__xludf.DUMMYFUNCTION("""COMPUTED_VALUE"""),80672.0)</f>
        <v>80672</v>
      </c>
    </row>
    <row r="348">
      <c r="A348" s="2">
        <f>IFERROR(__xludf.DUMMYFUNCTION("""COMPUTED_VALUE"""),44240.0)</f>
        <v>44240</v>
      </c>
      <c r="B348" s="3">
        <f>IFERROR(__xludf.DUMMYFUNCTION("""COMPUTED_VALUE"""),78577.0)</f>
        <v>78577</v>
      </c>
    </row>
    <row r="349">
      <c r="A349" s="2">
        <f>IFERROR(__xludf.DUMMYFUNCTION("""COMPUTED_VALUE"""),44241.0)</f>
        <v>44241</v>
      </c>
      <c r="B349" s="3">
        <f>IFERROR(__xludf.DUMMYFUNCTION("""COMPUTED_VALUE"""),77583.0)</f>
        <v>77583</v>
      </c>
    </row>
    <row r="350">
      <c r="A350" s="2">
        <f>IFERROR(__xludf.DUMMYFUNCTION("""COMPUTED_VALUE"""),44242.0)</f>
        <v>44242</v>
      </c>
      <c r="B350" s="3">
        <f>IFERROR(__xludf.DUMMYFUNCTION("""COMPUTED_VALUE"""),77039.0)</f>
        <v>77039</v>
      </c>
    </row>
    <row r="351">
      <c r="A351" s="2">
        <f>IFERROR(__xludf.DUMMYFUNCTION("""COMPUTED_VALUE"""),44243.0)</f>
        <v>44243</v>
      </c>
      <c r="B351" s="3">
        <f>IFERROR(__xludf.DUMMYFUNCTION("""COMPUTED_VALUE"""),77012.0)</f>
        <v>77012</v>
      </c>
    </row>
    <row r="352">
      <c r="A352" s="2">
        <f>IFERROR(__xludf.DUMMYFUNCTION("""COMPUTED_VALUE"""),44244.0)</f>
        <v>44244</v>
      </c>
      <c r="B352" s="3">
        <f>IFERROR(__xludf.DUMMYFUNCTION("""COMPUTED_VALUE"""),77250.0)</f>
        <v>77250</v>
      </c>
    </row>
    <row r="353">
      <c r="A353" s="2">
        <f>IFERROR(__xludf.DUMMYFUNCTION("""COMPUTED_VALUE"""),44245.0)</f>
        <v>44245</v>
      </c>
      <c r="B353" s="3">
        <f>IFERROR(__xludf.DUMMYFUNCTION("""COMPUTED_VALUE"""),78625.0)</f>
        <v>78625</v>
      </c>
    </row>
    <row r="354">
      <c r="A354" s="2">
        <f>IFERROR(__xludf.DUMMYFUNCTION("""COMPUTED_VALUE"""),44246.0)</f>
        <v>44246</v>
      </c>
      <c r="B354" s="3">
        <f>IFERROR(__xludf.DUMMYFUNCTION("""COMPUTED_VALUE"""),80282.0)</f>
        <v>80282</v>
      </c>
    </row>
    <row r="355">
      <c r="A355" s="2">
        <f>IFERROR(__xludf.DUMMYFUNCTION("""COMPUTED_VALUE"""),44247.0)</f>
        <v>44247</v>
      </c>
      <c r="B355" s="3">
        <f>IFERROR(__xludf.DUMMYFUNCTION("""COMPUTED_VALUE"""),81179.0)</f>
        <v>81179</v>
      </c>
    </row>
    <row r="356">
      <c r="A356" s="2">
        <f>IFERROR(__xludf.DUMMYFUNCTION("""COMPUTED_VALUE"""),44248.0)</f>
        <v>44248</v>
      </c>
      <c r="B356" s="3">
        <f>IFERROR(__xludf.DUMMYFUNCTION("""COMPUTED_VALUE"""),82103.0)</f>
        <v>82103</v>
      </c>
    </row>
    <row r="357">
      <c r="A357" s="2">
        <f>IFERROR(__xludf.DUMMYFUNCTION("""COMPUTED_VALUE"""),44249.0)</f>
        <v>44249</v>
      </c>
      <c r="B357" s="3">
        <f>IFERROR(__xludf.DUMMYFUNCTION("""COMPUTED_VALUE"""),82649.0)</f>
        <v>82649</v>
      </c>
    </row>
    <row r="358">
      <c r="A358" s="2">
        <f>IFERROR(__xludf.DUMMYFUNCTION("""COMPUTED_VALUE"""),44250.0)</f>
        <v>44250</v>
      </c>
      <c r="B358" s="3">
        <f>IFERROR(__xludf.DUMMYFUNCTION("""COMPUTED_VALUE"""),81976.0)</f>
        <v>81976</v>
      </c>
    </row>
    <row r="359">
      <c r="A359" s="2">
        <f>IFERROR(__xludf.DUMMYFUNCTION("""COMPUTED_VALUE"""),44251.0)</f>
        <v>44251</v>
      </c>
      <c r="B359" s="3">
        <f>IFERROR(__xludf.DUMMYFUNCTION("""COMPUTED_VALUE"""),82127.0)</f>
        <v>82127</v>
      </c>
    </row>
    <row r="360">
      <c r="A360" s="2">
        <f>IFERROR(__xludf.DUMMYFUNCTION("""COMPUTED_VALUE"""),44252.0)</f>
        <v>44252</v>
      </c>
      <c r="B360" s="3">
        <f>IFERROR(__xludf.DUMMYFUNCTION("""COMPUTED_VALUE"""),84061.0)</f>
        <v>84061</v>
      </c>
    </row>
    <row r="361">
      <c r="A361" s="2">
        <f>IFERROR(__xludf.DUMMYFUNCTION("""COMPUTED_VALUE"""),44253.0)</f>
        <v>44253</v>
      </c>
      <c r="B361" s="3">
        <f>IFERROR(__xludf.DUMMYFUNCTION("""COMPUTED_VALUE"""),86488.0)</f>
        <v>86488</v>
      </c>
    </row>
    <row r="362">
      <c r="A362" s="2">
        <f>IFERROR(__xludf.DUMMYFUNCTION("""COMPUTED_VALUE"""),44254.0)</f>
        <v>44254</v>
      </c>
      <c r="B362" s="3">
        <f>IFERROR(__xludf.DUMMYFUNCTION("""COMPUTED_VALUE"""),89537.0)</f>
        <v>89537</v>
      </c>
    </row>
    <row r="363">
      <c r="A363" s="2">
        <f>IFERROR(__xludf.DUMMYFUNCTION("""COMPUTED_VALUE"""),44255.0)</f>
        <v>44255</v>
      </c>
      <c r="B363" s="3">
        <f>IFERROR(__xludf.DUMMYFUNCTION("""COMPUTED_VALUE"""),92497.0)</f>
        <v>92497</v>
      </c>
    </row>
    <row r="364">
      <c r="A364" s="2">
        <f>IFERROR(__xludf.DUMMYFUNCTION("""COMPUTED_VALUE"""),44256.0)</f>
        <v>44256</v>
      </c>
      <c r="B364" s="3">
        <f>IFERROR(__xludf.DUMMYFUNCTION("""COMPUTED_VALUE"""),94911.0)</f>
        <v>94911</v>
      </c>
    </row>
    <row r="365">
      <c r="A365" s="2">
        <f>IFERROR(__xludf.DUMMYFUNCTION("""COMPUTED_VALUE"""),44257.0)</f>
        <v>44257</v>
      </c>
      <c r="B365" s="3">
        <f>IFERROR(__xludf.DUMMYFUNCTION("""COMPUTED_VALUE"""),96299.0)</f>
        <v>96299</v>
      </c>
    </row>
    <row r="366">
      <c r="A366" s="2">
        <f>IFERROR(__xludf.DUMMYFUNCTION("""COMPUTED_VALUE"""),44258.0)</f>
        <v>44258</v>
      </c>
      <c r="B366" s="3">
        <f>IFERROR(__xludf.DUMMYFUNCTION("""COMPUTED_VALUE"""),98361.0)</f>
        <v>98361</v>
      </c>
    </row>
    <row r="367">
      <c r="A367" s="2">
        <f>IFERROR(__xludf.DUMMYFUNCTION("""COMPUTED_VALUE"""),44259.0)</f>
        <v>44259</v>
      </c>
      <c r="B367" s="3">
        <f>IFERROR(__xludf.DUMMYFUNCTION("""COMPUTED_VALUE"""),102566.0)</f>
        <v>102566</v>
      </c>
    </row>
    <row r="368">
      <c r="A368" s="2">
        <f>IFERROR(__xludf.DUMMYFUNCTION("""COMPUTED_VALUE"""),44260.0)</f>
        <v>44260</v>
      </c>
      <c r="B368" s="3">
        <f>IFERROR(__xludf.DUMMYFUNCTION("""COMPUTED_VALUE"""),105371.0)</f>
        <v>105371</v>
      </c>
    </row>
    <row r="369">
      <c r="A369" s="2">
        <f>IFERROR(__xludf.DUMMYFUNCTION("""COMPUTED_VALUE"""),44261.0)</f>
        <v>44261</v>
      </c>
      <c r="B369" s="3">
        <f>IFERROR(__xludf.DUMMYFUNCTION("""COMPUTED_VALUE"""),111006.0)</f>
        <v>111006</v>
      </c>
    </row>
    <row r="370">
      <c r="A370" s="2">
        <f>IFERROR(__xludf.DUMMYFUNCTION("""COMPUTED_VALUE"""),44262.0)</f>
        <v>44262</v>
      </c>
      <c r="B370" s="3">
        <f>IFERROR(__xludf.DUMMYFUNCTION("""COMPUTED_VALUE"""),114632.0)</f>
        <v>114632</v>
      </c>
    </row>
    <row r="371">
      <c r="A371" s="2">
        <f>IFERROR(__xludf.DUMMYFUNCTION("""COMPUTED_VALUE"""),44263.0)</f>
        <v>44263</v>
      </c>
      <c r="B371" s="3">
        <f>IFERROR(__xludf.DUMMYFUNCTION("""COMPUTED_VALUE"""),115981.0)</f>
        <v>115981</v>
      </c>
    </row>
    <row r="372">
      <c r="A372" s="2">
        <f>IFERROR(__xludf.DUMMYFUNCTION("""COMPUTED_VALUE"""),44264.0)</f>
        <v>44264</v>
      </c>
      <c r="B372" s="3">
        <f>IFERROR(__xludf.DUMMYFUNCTION("""COMPUTED_VALUE"""),120115.0)</f>
        <v>120115</v>
      </c>
    </row>
    <row r="373">
      <c r="A373" s="2">
        <f>IFERROR(__xludf.DUMMYFUNCTION("""COMPUTED_VALUE"""),44265.0)</f>
        <v>44265</v>
      </c>
      <c r="B373" s="3">
        <f>IFERROR(__xludf.DUMMYFUNCTION("""COMPUTED_VALUE"""),123691.0)</f>
        <v>123691</v>
      </c>
    </row>
    <row r="374">
      <c r="A374" s="2">
        <f>IFERROR(__xludf.DUMMYFUNCTION("""COMPUTED_VALUE"""),44266.0)</f>
        <v>44266</v>
      </c>
      <c r="B374" s="3">
        <f>IFERROR(__xludf.DUMMYFUNCTION("""COMPUTED_VALUE"""),128408.0)</f>
        <v>128408</v>
      </c>
    </row>
    <row r="375">
      <c r="A375" s="2">
        <f>IFERROR(__xludf.DUMMYFUNCTION("""COMPUTED_VALUE"""),44267.0)</f>
        <v>44267</v>
      </c>
      <c r="B375" s="3">
        <f>IFERROR(__xludf.DUMMYFUNCTION("""COMPUTED_VALUE"""),134652.0)</f>
        <v>134652</v>
      </c>
    </row>
    <row r="376">
      <c r="A376" s="2">
        <f>IFERROR(__xludf.DUMMYFUNCTION("""COMPUTED_VALUE"""),44268.0)</f>
        <v>44268</v>
      </c>
      <c r="B376" s="3">
        <f>IFERROR(__xludf.DUMMYFUNCTION("""COMPUTED_VALUE"""),141307.0)</f>
        <v>141307</v>
      </c>
    </row>
    <row r="377">
      <c r="A377" s="2">
        <f>IFERROR(__xludf.DUMMYFUNCTION("""COMPUTED_VALUE"""),44269.0)</f>
        <v>44269</v>
      </c>
      <c r="B377" s="3">
        <f>IFERROR(__xludf.DUMMYFUNCTION("""COMPUTED_VALUE"""),147647.0)</f>
        <v>147647</v>
      </c>
    </row>
    <row r="378">
      <c r="A378" s="2">
        <f>IFERROR(__xludf.DUMMYFUNCTION("""COMPUTED_VALUE"""),44270.0)</f>
        <v>44270</v>
      </c>
      <c r="B378" s="3">
        <f>IFERROR(__xludf.DUMMYFUNCTION("""COMPUTED_VALUE"""),152296.0)</f>
        <v>152296</v>
      </c>
    </row>
    <row r="379">
      <c r="A379" s="2">
        <f>IFERROR(__xludf.DUMMYFUNCTION("""COMPUTED_VALUE"""),44271.0)</f>
        <v>44271</v>
      </c>
      <c r="B379" s="3">
        <f>IFERROR(__xludf.DUMMYFUNCTION("""COMPUTED_VALUE"""),155217.0)</f>
        <v>155217</v>
      </c>
    </row>
    <row r="380">
      <c r="A380" s="2">
        <f>IFERROR(__xludf.DUMMYFUNCTION("""COMPUTED_VALUE"""),44272.0)</f>
        <v>44272</v>
      </c>
      <c r="B380" s="3">
        <f>IFERROR(__xludf.DUMMYFUNCTION("""COMPUTED_VALUE"""),156096.0)</f>
        <v>156096</v>
      </c>
    </row>
    <row r="381">
      <c r="A381" s="2">
        <f>IFERROR(__xludf.DUMMYFUNCTION("""COMPUTED_VALUE"""),44273.0)</f>
        <v>44273</v>
      </c>
      <c r="B381" s="3">
        <f>IFERROR(__xludf.DUMMYFUNCTION("""COMPUTED_VALUE"""),160557.0)</f>
        <v>160557</v>
      </c>
    </row>
    <row r="382">
      <c r="A382" s="2">
        <f>IFERROR(__xludf.DUMMYFUNCTION("""COMPUTED_VALUE"""),44274.0)</f>
        <v>44274</v>
      </c>
      <c r="B382" s="3">
        <f>IFERROR(__xludf.DUMMYFUNCTION("""COMPUTED_VALUE"""),167190.0)</f>
        <v>167190</v>
      </c>
    </row>
    <row r="383">
      <c r="A383" s="2">
        <f>IFERROR(__xludf.DUMMYFUNCTION("""COMPUTED_VALUE"""),44275.0)</f>
        <v>44275</v>
      </c>
      <c r="B383" s="3">
        <f>IFERROR(__xludf.DUMMYFUNCTION("""COMPUTED_VALUE"""),176129.0)</f>
        <v>176129</v>
      </c>
    </row>
    <row r="384">
      <c r="A384" s="2">
        <f>IFERROR(__xludf.DUMMYFUNCTION("""COMPUTED_VALUE"""),44276.0)</f>
        <v>44276</v>
      </c>
      <c r="B384" s="3">
        <f>IFERROR(__xludf.DUMMYFUNCTION("""COMPUTED_VALUE"""),183336.0)</f>
        <v>183336</v>
      </c>
    </row>
    <row r="385">
      <c r="A385" s="2">
        <f>IFERROR(__xludf.DUMMYFUNCTION("""COMPUTED_VALUE"""),44277.0)</f>
        <v>44277</v>
      </c>
      <c r="B385" s="3">
        <f>IFERROR(__xludf.DUMMYFUNCTION("""COMPUTED_VALUE"""),188525.0)</f>
        <v>188525</v>
      </c>
    </row>
    <row r="386">
      <c r="A386" s="2">
        <f>IFERROR(__xludf.DUMMYFUNCTION("""COMPUTED_VALUE"""),44278.0)</f>
        <v>44278</v>
      </c>
      <c r="B386" s="3">
        <f>IFERROR(__xludf.DUMMYFUNCTION("""COMPUTED_VALUE"""),189244.0)</f>
        <v>189244</v>
      </c>
    </row>
    <row r="387">
      <c r="A387" s="2">
        <f>IFERROR(__xludf.DUMMYFUNCTION("""COMPUTED_VALUE"""),44279.0)</f>
        <v>44279</v>
      </c>
      <c r="B387" s="3">
        <f>IFERROR(__xludf.DUMMYFUNCTION("""COMPUTED_VALUE"""),192951.0)</f>
        <v>192951</v>
      </c>
    </row>
    <row r="388">
      <c r="A388" s="2">
        <f>IFERROR(__xludf.DUMMYFUNCTION("""COMPUTED_VALUE"""),44280.0)</f>
        <v>44280</v>
      </c>
      <c r="B388" s="3">
        <f>IFERROR(__xludf.DUMMYFUNCTION("""COMPUTED_VALUE"""),196553.0)</f>
        <v>196553</v>
      </c>
    </row>
    <row r="389">
      <c r="A389" s="2">
        <f>IFERROR(__xludf.DUMMYFUNCTION("""COMPUTED_VALUE"""),44281.0)</f>
        <v>44281</v>
      </c>
      <c r="B389" s="3">
        <f>IFERROR(__xludf.DUMMYFUNCTION("""COMPUTED_VALUE"""),202799.0)</f>
        <v>202799</v>
      </c>
    </row>
    <row r="390">
      <c r="A390" s="2">
        <f>IFERROR(__xludf.DUMMYFUNCTION("""COMPUTED_VALUE"""),44282.0)</f>
        <v>44282</v>
      </c>
      <c r="B390" s="3">
        <f>IFERROR(__xludf.DUMMYFUNCTION("""COMPUTED_VALUE"""),211028.0)</f>
        <v>211028</v>
      </c>
    </row>
    <row r="391">
      <c r="A391" s="2">
        <f>IFERROR(__xludf.DUMMYFUNCTION("""COMPUTED_VALUE"""),44283.0)</f>
        <v>44283</v>
      </c>
      <c r="B391" s="3">
        <f>IFERROR(__xludf.DUMMYFUNCTION("""COMPUTED_VALUE"""),218099.0)</f>
        <v>218099</v>
      </c>
    </row>
    <row r="392">
      <c r="A392" s="2">
        <f>IFERROR(__xludf.DUMMYFUNCTION("""COMPUTED_VALUE"""),44284.0)</f>
        <v>44284</v>
      </c>
      <c r="B392" s="3">
        <f>IFERROR(__xludf.DUMMYFUNCTION("""COMPUTED_VALUE"""),221002.0)</f>
        <v>221002</v>
      </c>
    </row>
    <row r="393">
      <c r="A393" s="2">
        <f>IFERROR(__xludf.DUMMYFUNCTION("""COMPUTED_VALUE"""),44285.0)</f>
        <v>44285</v>
      </c>
      <c r="B393" s="3">
        <f>IFERROR(__xludf.DUMMYFUNCTION("""COMPUTED_VALUE"""),222234.0)</f>
        <v>222234</v>
      </c>
    </row>
    <row r="394">
      <c r="A394" s="2">
        <f>IFERROR(__xludf.DUMMYFUNCTION("""COMPUTED_VALUE"""),44286.0)</f>
        <v>44286</v>
      </c>
      <c r="B394" s="3">
        <f>IFERROR(__xludf.DUMMYFUNCTION("""COMPUTED_VALUE"""),224761.0)</f>
        <v>224761</v>
      </c>
    </row>
    <row r="395">
      <c r="A395" s="2">
        <f>IFERROR(__xludf.DUMMYFUNCTION("""COMPUTED_VALUE"""),44287.0)</f>
        <v>44287</v>
      </c>
      <c r="B395" s="3">
        <f>IFERROR(__xludf.DUMMYFUNCTION("""COMPUTED_VALUE"""),230161.0)</f>
        <v>230161</v>
      </c>
    </row>
    <row r="396">
      <c r="A396" s="2">
        <f>IFERROR(__xludf.DUMMYFUNCTION("""COMPUTED_VALUE"""),44288.0)</f>
        <v>44288</v>
      </c>
      <c r="B396" s="3">
        <f>IFERROR(__xludf.DUMMYFUNCTION("""COMPUTED_VALUE"""),236144.0)</f>
        <v>236144</v>
      </c>
    </row>
    <row r="397">
      <c r="A397" s="2">
        <f>IFERROR(__xludf.DUMMYFUNCTION("""COMPUTED_VALUE"""),44289.0)</f>
        <v>44289</v>
      </c>
      <c r="B397" s="3">
        <f>IFERROR(__xludf.DUMMYFUNCTION("""COMPUTED_VALUE"""),242308.0)</f>
        <v>242308</v>
      </c>
    </row>
    <row r="398">
      <c r="A398" s="2">
        <f>IFERROR(__xludf.DUMMYFUNCTION("""COMPUTED_VALUE"""),44290.0)</f>
        <v>44290</v>
      </c>
      <c r="B398" s="3">
        <f>IFERROR(__xludf.DUMMYFUNCTION("""COMPUTED_VALUE"""),247292.0)</f>
        <v>247292</v>
      </c>
    </row>
    <row r="399">
      <c r="A399" s="2">
        <f>IFERROR(__xludf.DUMMYFUNCTION("""COMPUTED_VALUE"""),44291.0)</f>
        <v>44291</v>
      </c>
      <c r="B399" s="3">
        <f>IFERROR(__xludf.DUMMYFUNCTION("""COMPUTED_VALUE"""),249841.0)</f>
        <v>249841</v>
      </c>
    </row>
    <row r="400">
      <c r="A400" s="2">
        <f>IFERROR(__xludf.DUMMYFUNCTION("""COMPUTED_VALUE"""),44292.0)</f>
        <v>44292</v>
      </c>
      <c r="B400" s="3">
        <f>IFERROR(__xludf.DUMMYFUNCTION("""COMPUTED_VALUE"""),251077.0)</f>
        <v>251077</v>
      </c>
    </row>
    <row r="401">
      <c r="A401" s="2">
        <f>IFERROR(__xludf.DUMMYFUNCTION("""COMPUTED_VALUE"""),44293.0)</f>
        <v>44293</v>
      </c>
      <c r="B401" s="3">
        <f>IFERROR(__xludf.DUMMYFUNCTION("""COMPUTED_VALUE"""),252115.0)</f>
        <v>252115</v>
      </c>
    </row>
    <row r="402">
      <c r="A402" s="2">
        <f>IFERROR(__xludf.DUMMYFUNCTION("""COMPUTED_VALUE"""),44294.0)</f>
        <v>44294</v>
      </c>
      <c r="B402" s="3">
        <f>IFERROR(__xludf.DUMMYFUNCTION("""COMPUTED_VALUE"""),256044.0)</f>
        <v>256044</v>
      </c>
    </row>
    <row r="403">
      <c r="A403" s="2">
        <f>IFERROR(__xludf.DUMMYFUNCTION("""COMPUTED_VALUE"""),44295.0)</f>
        <v>44295</v>
      </c>
      <c r="B403" s="3">
        <f>IFERROR(__xludf.DUMMYFUNCTION("""COMPUTED_VALUE"""),262574.0)</f>
        <v>262574</v>
      </c>
    </row>
    <row r="404">
      <c r="A404" s="2">
        <f>IFERROR(__xludf.DUMMYFUNCTION("""COMPUTED_VALUE"""),44296.0)</f>
        <v>44296</v>
      </c>
      <c r="B404" s="3">
        <f>IFERROR(__xludf.DUMMYFUNCTION("""COMPUTED_VALUE"""),267291.0)</f>
        <v>267291</v>
      </c>
    </row>
    <row r="405">
      <c r="A405" s="2">
        <f>IFERROR(__xludf.DUMMYFUNCTION("""COMPUTED_VALUE"""),44297.0)</f>
        <v>44297</v>
      </c>
      <c r="B405" s="3">
        <f>IFERROR(__xludf.DUMMYFUNCTION("""COMPUTED_VALUE"""),270353.0)</f>
        <v>270353</v>
      </c>
    </row>
    <row r="406">
      <c r="A406" s="2">
        <f>IFERROR(__xludf.DUMMYFUNCTION("""COMPUTED_VALUE"""),44298.0)</f>
        <v>44298</v>
      </c>
      <c r="B406" s="3">
        <f>IFERROR(__xludf.DUMMYFUNCTION("""COMPUTED_VALUE"""),272459.0)</f>
        <v>272459</v>
      </c>
    </row>
    <row r="407">
      <c r="A407" s="2">
        <f>IFERROR(__xludf.DUMMYFUNCTION("""COMPUTED_VALUE"""),44299.0)</f>
        <v>44299</v>
      </c>
      <c r="B407" s="3">
        <f>IFERROR(__xludf.DUMMYFUNCTION("""COMPUTED_VALUE"""),272974.0)</f>
        <v>272974</v>
      </c>
    </row>
    <row r="408">
      <c r="A408" s="2">
        <f>IFERROR(__xludf.DUMMYFUNCTION("""COMPUTED_VALUE"""),44300.0)</f>
        <v>44300</v>
      </c>
      <c r="B408" s="3">
        <f>IFERROR(__xludf.DUMMYFUNCTION("""COMPUTED_VALUE"""),272066.0)</f>
        <v>272066</v>
      </c>
    </row>
    <row r="409">
      <c r="A409" s="2">
        <f>IFERROR(__xludf.DUMMYFUNCTION("""COMPUTED_VALUE"""),44301.0)</f>
        <v>44301</v>
      </c>
      <c r="B409" s="3">
        <f>IFERROR(__xludf.DUMMYFUNCTION("""COMPUTED_VALUE"""),271963.0)</f>
        <v>271963</v>
      </c>
    </row>
    <row r="410">
      <c r="A410" s="2">
        <f>IFERROR(__xludf.DUMMYFUNCTION("""COMPUTED_VALUE"""),44302.0)</f>
        <v>44302</v>
      </c>
      <c r="B410" s="3">
        <f>IFERROR(__xludf.DUMMYFUNCTION("""COMPUTED_VALUE"""),271516.0)</f>
        <v>271516</v>
      </c>
    </row>
    <row r="411">
      <c r="A411" s="2">
        <f>IFERROR(__xludf.DUMMYFUNCTION("""COMPUTED_VALUE"""),44303.0)</f>
        <v>44303</v>
      </c>
      <c r="B411" s="3">
        <f>IFERROR(__xludf.DUMMYFUNCTION("""COMPUTED_VALUE"""),271032.0)</f>
        <v>271032</v>
      </c>
    </row>
    <row r="412">
      <c r="A412" s="2">
        <f>IFERROR(__xludf.DUMMYFUNCTION("""COMPUTED_VALUE"""),44304.0)</f>
        <v>44304</v>
      </c>
      <c r="B412" s="3">
        <f>IFERROR(__xludf.DUMMYFUNCTION("""COMPUTED_VALUE"""),270295.0)</f>
        <v>270295</v>
      </c>
    </row>
    <row r="413">
      <c r="A413" s="2">
        <f>IFERROR(__xludf.DUMMYFUNCTION("""COMPUTED_VALUE"""),44305.0)</f>
        <v>44305</v>
      </c>
      <c r="B413" s="3">
        <f>IFERROR(__xludf.DUMMYFUNCTION("""COMPUTED_VALUE"""),269595.0)</f>
        <v>269595</v>
      </c>
    </row>
    <row r="414">
      <c r="A414" s="2">
        <f>IFERROR(__xludf.DUMMYFUNCTION("""COMPUTED_VALUE"""),44306.0)</f>
        <v>44306</v>
      </c>
      <c r="B414" s="3">
        <f>IFERROR(__xludf.DUMMYFUNCTION("""COMPUTED_VALUE"""),268072.0)</f>
        <v>268072</v>
      </c>
    </row>
    <row r="415">
      <c r="A415" s="2">
        <f>IFERROR(__xludf.DUMMYFUNCTION("""COMPUTED_VALUE"""),44307.0)</f>
        <v>44307</v>
      </c>
      <c r="B415" s="3">
        <f>IFERROR(__xludf.DUMMYFUNCTION("""COMPUTED_VALUE"""),266823.0)</f>
        <v>266823</v>
      </c>
    </row>
    <row r="416">
      <c r="A416" s="2">
        <f>IFERROR(__xludf.DUMMYFUNCTION("""COMPUTED_VALUE"""),44308.0)</f>
        <v>44308</v>
      </c>
      <c r="B416" s="3">
        <f>IFERROR(__xludf.DUMMYFUNCTION("""COMPUTED_VALUE"""),265374.0)</f>
        <v>265374</v>
      </c>
    </row>
    <row r="417">
      <c r="A417" s="2">
        <f>IFERROR(__xludf.DUMMYFUNCTION("""COMPUTED_VALUE"""),44309.0)</f>
        <v>44309</v>
      </c>
      <c r="B417" s="3">
        <f>IFERROR(__xludf.DUMMYFUNCTION("""COMPUTED_VALUE"""),264039.0)</f>
        <v>264039</v>
      </c>
    </row>
    <row r="418">
      <c r="A418" s="2">
        <f>IFERROR(__xludf.DUMMYFUNCTION("""COMPUTED_VALUE"""),44310.0)</f>
        <v>44310</v>
      </c>
      <c r="B418" s="3">
        <f>IFERROR(__xludf.DUMMYFUNCTION("""COMPUTED_VALUE"""),262447.0)</f>
        <v>262447</v>
      </c>
    </row>
    <row r="419">
      <c r="A419" s="2">
        <f>IFERROR(__xludf.DUMMYFUNCTION("""COMPUTED_VALUE"""),44311.0)</f>
        <v>44311</v>
      </c>
      <c r="B419" s="3">
        <f>IFERROR(__xludf.DUMMYFUNCTION("""COMPUTED_VALUE"""),260686.0)</f>
        <v>260686</v>
      </c>
    </row>
    <row r="420">
      <c r="A420" s="2">
        <f>IFERROR(__xludf.DUMMYFUNCTION("""COMPUTED_VALUE"""),44312.0)</f>
        <v>44312</v>
      </c>
      <c r="B420" s="3">
        <f>IFERROR(__xludf.DUMMYFUNCTION("""COMPUTED_VALUE"""),258218.0)</f>
        <v>258218</v>
      </c>
    </row>
    <row r="421">
      <c r="A421" s="2">
        <f>IFERROR(__xludf.DUMMYFUNCTION("""COMPUTED_VALUE"""),44313.0)</f>
        <v>44313</v>
      </c>
      <c r="B421" s="3">
        <f>IFERROR(__xludf.DUMMYFUNCTION("""COMPUTED_VALUE"""),254103.0)</f>
        <v>254103</v>
      </c>
    </row>
    <row r="422">
      <c r="A422" s="2">
        <f>IFERROR(__xludf.DUMMYFUNCTION("""COMPUTED_VALUE"""),44314.0)</f>
        <v>44314</v>
      </c>
      <c r="B422" s="3">
        <f>IFERROR(__xludf.DUMMYFUNCTION("""COMPUTED_VALUE"""),250143.0)</f>
        <v>250143</v>
      </c>
    </row>
    <row r="423">
      <c r="A423" s="2">
        <f>IFERROR(__xludf.DUMMYFUNCTION("""COMPUTED_VALUE"""),44315.0)</f>
        <v>44315</v>
      </c>
      <c r="B423" s="3">
        <f>IFERROR(__xludf.DUMMYFUNCTION("""COMPUTED_VALUE"""),245928.0)</f>
        <v>245928</v>
      </c>
    </row>
    <row r="424">
      <c r="A424" s="2">
        <f>IFERROR(__xludf.DUMMYFUNCTION("""COMPUTED_VALUE"""),44316.0)</f>
        <v>44316</v>
      </c>
      <c r="B424" s="3">
        <f>IFERROR(__xludf.DUMMYFUNCTION("""COMPUTED_VALUE"""),241429.0)</f>
        <v>241429</v>
      </c>
    </row>
    <row r="425">
      <c r="A425" s="2">
        <f>IFERROR(__xludf.DUMMYFUNCTION("""COMPUTED_VALUE"""),44317.0)</f>
        <v>44317</v>
      </c>
      <c r="B425" s="3">
        <f>IFERROR(__xludf.DUMMYFUNCTION("""COMPUTED_VALUE"""),236572.0)</f>
        <v>236572</v>
      </c>
    </row>
    <row r="426">
      <c r="A426" s="2">
        <f>IFERROR(__xludf.DUMMYFUNCTION("""COMPUTED_VALUE"""),44318.0)</f>
        <v>44318</v>
      </c>
      <c r="B426" s="3">
        <f>IFERROR(__xludf.DUMMYFUNCTION("""COMPUTED_VALUE"""),231580.0)</f>
        <v>231580</v>
      </c>
    </row>
    <row r="427">
      <c r="A427" s="2">
        <f>IFERROR(__xludf.DUMMYFUNCTION("""COMPUTED_VALUE"""),44319.0)</f>
        <v>44319</v>
      </c>
      <c r="B427" s="3">
        <f>IFERROR(__xludf.DUMMYFUNCTION("""COMPUTED_VALUE"""),228002.0)</f>
        <v>228002</v>
      </c>
    </row>
    <row r="428">
      <c r="A428" s="2">
        <f>IFERROR(__xludf.DUMMYFUNCTION("""COMPUTED_VALUE"""),44320.0)</f>
        <v>44320</v>
      </c>
      <c r="B428" s="3">
        <f>IFERROR(__xludf.DUMMYFUNCTION("""COMPUTED_VALUE"""),223802.0)</f>
        <v>223802</v>
      </c>
    </row>
    <row r="429">
      <c r="A429" s="2">
        <f>IFERROR(__xludf.DUMMYFUNCTION("""COMPUTED_VALUE"""),44321.0)</f>
        <v>44321</v>
      </c>
      <c r="B429" s="3">
        <f>IFERROR(__xludf.DUMMYFUNCTION("""COMPUTED_VALUE"""),218829.0)</f>
        <v>218829</v>
      </c>
    </row>
    <row r="430">
      <c r="A430" s="2">
        <f>IFERROR(__xludf.DUMMYFUNCTION("""COMPUTED_VALUE"""),44322.0)</f>
        <v>44322</v>
      </c>
      <c r="B430" s="3">
        <f>IFERROR(__xludf.DUMMYFUNCTION("""COMPUTED_VALUE"""),213104.0)</f>
        <v>213104</v>
      </c>
    </row>
    <row r="431">
      <c r="A431" s="2">
        <f>IFERROR(__xludf.DUMMYFUNCTION("""COMPUTED_VALUE"""),44323.0)</f>
        <v>44323</v>
      </c>
      <c r="B431" s="3">
        <f>IFERROR(__xludf.DUMMYFUNCTION("""COMPUTED_VALUE"""),206949.0)</f>
        <v>206949</v>
      </c>
    </row>
    <row r="432">
      <c r="A432" s="2">
        <f>IFERROR(__xludf.DUMMYFUNCTION("""COMPUTED_VALUE"""),44324.0)</f>
        <v>44324</v>
      </c>
      <c r="B432" s="3">
        <f>IFERROR(__xludf.DUMMYFUNCTION("""COMPUTED_VALUE"""),200941.0)</f>
        <v>200941</v>
      </c>
    </row>
    <row r="433">
      <c r="A433" s="2">
        <f>IFERROR(__xludf.DUMMYFUNCTION("""COMPUTED_VALUE"""),44325.0)</f>
        <v>44325</v>
      </c>
      <c r="B433" s="3">
        <f>IFERROR(__xludf.DUMMYFUNCTION("""COMPUTED_VALUE"""),194778.0)</f>
        <v>194778</v>
      </c>
    </row>
    <row r="434">
      <c r="A434" s="2">
        <f>IFERROR(__xludf.DUMMYFUNCTION("""COMPUTED_VALUE"""),44326.0)</f>
        <v>44326</v>
      </c>
      <c r="B434" s="3">
        <f>IFERROR(__xludf.DUMMYFUNCTION("""COMPUTED_VALUE"""),188083.0)</f>
        <v>188083</v>
      </c>
    </row>
    <row r="435">
      <c r="A435" s="2">
        <f>IFERROR(__xludf.DUMMYFUNCTION("""COMPUTED_VALUE"""),44327.0)</f>
        <v>44327</v>
      </c>
      <c r="B435" s="3">
        <f>IFERROR(__xludf.DUMMYFUNCTION("""COMPUTED_VALUE"""),180285.0)</f>
        <v>180285</v>
      </c>
    </row>
    <row r="436">
      <c r="A436" s="2">
        <f>IFERROR(__xludf.DUMMYFUNCTION("""COMPUTED_VALUE"""),44328.0)</f>
        <v>44328</v>
      </c>
      <c r="B436" s="3">
        <f>IFERROR(__xludf.DUMMYFUNCTION("""COMPUTED_VALUE"""),172456.0)</f>
        <v>172456</v>
      </c>
    </row>
    <row r="437">
      <c r="A437" s="2">
        <f>IFERROR(__xludf.DUMMYFUNCTION("""COMPUTED_VALUE"""),44329.0)</f>
        <v>44329</v>
      </c>
      <c r="B437" s="3">
        <f>IFERROR(__xludf.DUMMYFUNCTION("""COMPUTED_VALUE"""),165769.0)</f>
        <v>165769</v>
      </c>
    </row>
    <row r="438">
      <c r="A438" s="2">
        <f>IFERROR(__xludf.DUMMYFUNCTION("""COMPUTED_VALUE"""),44330.0)</f>
        <v>44330</v>
      </c>
      <c r="B438" s="3">
        <f>IFERROR(__xludf.DUMMYFUNCTION("""COMPUTED_VALUE"""),158458.0)</f>
        <v>158458</v>
      </c>
    </row>
    <row r="439">
      <c r="A439" s="2">
        <f>IFERROR(__xludf.DUMMYFUNCTION("""COMPUTED_VALUE"""),44331.0)</f>
        <v>44331</v>
      </c>
      <c r="B439" s="3">
        <f>IFERROR(__xludf.DUMMYFUNCTION("""COMPUTED_VALUE"""),149707.0)</f>
        <v>149707</v>
      </c>
    </row>
    <row r="440">
      <c r="A440" s="2">
        <f>IFERROR(__xludf.DUMMYFUNCTION("""COMPUTED_VALUE"""),44332.0)</f>
        <v>44332</v>
      </c>
      <c r="B440" s="3">
        <f>IFERROR(__xludf.DUMMYFUNCTION("""COMPUTED_VALUE"""),143884.0)</f>
        <v>143884</v>
      </c>
    </row>
    <row r="441">
      <c r="A441" s="2">
        <f>IFERROR(__xludf.DUMMYFUNCTION("""COMPUTED_VALUE"""),44333.0)</f>
        <v>44333</v>
      </c>
      <c r="B441" s="3">
        <f>IFERROR(__xludf.DUMMYFUNCTION("""COMPUTED_VALUE"""),138384.0)</f>
        <v>138384</v>
      </c>
    </row>
    <row r="442">
      <c r="A442" s="2">
        <f>IFERROR(__xludf.DUMMYFUNCTION("""COMPUTED_VALUE"""),44334.0)</f>
        <v>44334</v>
      </c>
      <c r="B442" s="3">
        <f>IFERROR(__xludf.DUMMYFUNCTION("""COMPUTED_VALUE"""),128714.0)</f>
        <v>128714</v>
      </c>
    </row>
    <row r="443">
      <c r="A443" s="2">
        <f>IFERROR(__xludf.DUMMYFUNCTION("""COMPUTED_VALUE"""),44335.0)</f>
        <v>44335</v>
      </c>
      <c r="B443" s="3">
        <f>IFERROR(__xludf.DUMMYFUNCTION("""COMPUTED_VALUE"""),121746.0)</f>
        <v>121746</v>
      </c>
    </row>
    <row r="444">
      <c r="A444" s="2">
        <f>IFERROR(__xludf.DUMMYFUNCTION("""COMPUTED_VALUE"""),44336.0)</f>
        <v>44336</v>
      </c>
      <c r="B444" s="3">
        <f>IFERROR(__xludf.DUMMYFUNCTION("""COMPUTED_VALUE"""),115029.0)</f>
        <v>115029</v>
      </c>
    </row>
    <row r="445">
      <c r="A445" s="2">
        <f>IFERROR(__xludf.DUMMYFUNCTION("""COMPUTED_VALUE"""),44337.0)</f>
        <v>44337</v>
      </c>
      <c r="B445" s="3">
        <f>IFERROR(__xludf.DUMMYFUNCTION("""COMPUTED_VALUE"""),110034.0)</f>
        <v>110034</v>
      </c>
    </row>
    <row r="446">
      <c r="A446" s="2">
        <f>IFERROR(__xludf.DUMMYFUNCTION("""COMPUTED_VALUE"""),44338.0)</f>
        <v>44338</v>
      </c>
      <c r="B446" s="3">
        <f>IFERROR(__xludf.DUMMYFUNCTION("""COMPUTED_VALUE"""),106645.0)</f>
        <v>106645</v>
      </c>
    </row>
    <row r="447">
      <c r="A447" s="2">
        <f>IFERROR(__xludf.DUMMYFUNCTION("""COMPUTED_VALUE"""),44339.0)</f>
        <v>44339</v>
      </c>
      <c r="B447" s="3">
        <f>IFERROR(__xludf.DUMMYFUNCTION("""COMPUTED_VALUE"""),103749.0)</f>
        <v>103749</v>
      </c>
    </row>
    <row r="448">
      <c r="A448" s="2">
        <f>IFERROR(__xludf.DUMMYFUNCTION("""COMPUTED_VALUE"""),44340.0)</f>
        <v>44340</v>
      </c>
      <c r="B448" s="3">
        <f>IFERROR(__xludf.DUMMYFUNCTION("""COMPUTED_VALUE"""),102581.0)</f>
        <v>102581</v>
      </c>
    </row>
    <row r="449">
      <c r="A449" s="2">
        <f>IFERROR(__xludf.DUMMYFUNCTION("""COMPUTED_VALUE"""),44341.0)</f>
        <v>44341</v>
      </c>
      <c r="B449" s="3">
        <f>IFERROR(__xludf.DUMMYFUNCTION("""COMPUTED_VALUE"""),101537.0)</f>
        <v>101537</v>
      </c>
    </row>
    <row r="450">
      <c r="A450" s="2">
        <f>IFERROR(__xludf.DUMMYFUNCTION("""COMPUTED_VALUE"""),44342.0)</f>
        <v>44342</v>
      </c>
      <c r="B450" s="3">
        <f>IFERROR(__xludf.DUMMYFUNCTION("""COMPUTED_VALUE"""),98019.0)</f>
        <v>98019</v>
      </c>
    </row>
    <row r="451">
      <c r="A451" s="2">
        <f>IFERROR(__xludf.DUMMYFUNCTION("""COMPUTED_VALUE"""),44343.0)</f>
        <v>44343</v>
      </c>
      <c r="B451" s="3">
        <f>IFERROR(__xludf.DUMMYFUNCTION("""COMPUTED_VALUE"""),91164.0)</f>
        <v>91164</v>
      </c>
    </row>
    <row r="452">
      <c r="A452" s="2">
        <f>IFERROR(__xludf.DUMMYFUNCTION("""COMPUTED_VALUE"""),44344.0)</f>
        <v>44344</v>
      </c>
      <c r="B452" s="3">
        <f>IFERROR(__xludf.DUMMYFUNCTION("""COMPUTED_VALUE"""),84719.0)</f>
        <v>84719</v>
      </c>
    </row>
    <row r="453">
      <c r="A453" s="2">
        <f>IFERROR(__xludf.DUMMYFUNCTION("""COMPUTED_VALUE"""),44345.0)</f>
        <v>44345</v>
      </c>
      <c r="B453" s="3">
        <f>IFERROR(__xludf.DUMMYFUNCTION("""COMPUTED_VALUE"""),82075.0)</f>
        <v>82075</v>
      </c>
    </row>
    <row r="454">
      <c r="A454" s="2">
        <f>IFERROR(__xludf.DUMMYFUNCTION("""COMPUTED_VALUE"""),44346.0)</f>
        <v>44346</v>
      </c>
      <c r="B454" s="3">
        <f>IFERROR(__xludf.DUMMYFUNCTION("""COMPUTED_VALUE"""),78625.0)</f>
        <v>78625</v>
      </c>
    </row>
    <row r="455">
      <c r="A455" s="2">
        <f>IFERROR(__xludf.DUMMYFUNCTION("""COMPUTED_VALUE"""),44347.0)</f>
        <v>44347</v>
      </c>
      <c r="B455" s="3">
        <f>IFERROR(__xludf.DUMMYFUNCTION("""COMPUTED_VALUE"""),74569.0)</f>
        <v>74569</v>
      </c>
    </row>
    <row r="456">
      <c r="A456" s="2">
        <f>IFERROR(__xludf.DUMMYFUNCTION("""COMPUTED_VALUE"""),44348.0)</f>
        <v>44348</v>
      </c>
      <c r="B456" s="3">
        <f>IFERROR(__xludf.DUMMYFUNCTION("""COMPUTED_VALUE"""),71599.0)</f>
        <v>71599</v>
      </c>
    </row>
    <row r="457">
      <c r="A457" s="2">
        <f>IFERROR(__xludf.DUMMYFUNCTION("""COMPUTED_VALUE"""),44349.0)</f>
        <v>44349</v>
      </c>
      <c r="B457" s="3">
        <f>IFERROR(__xludf.DUMMYFUNCTION("""COMPUTED_VALUE"""),69835.0)</f>
        <v>69835</v>
      </c>
    </row>
    <row r="458">
      <c r="A458" s="2">
        <f>IFERROR(__xludf.DUMMYFUNCTION("""COMPUTED_VALUE"""),44350.0)</f>
        <v>44350</v>
      </c>
      <c r="B458" s="3">
        <f>IFERROR(__xludf.DUMMYFUNCTION("""COMPUTED_VALUE"""),67312.0)</f>
        <v>67312</v>
      </c>
    </row>
    <row r="459">
      <c r="A459" s="2">
        <f>IFERROR(__xludf.DUMMYFUNCTION("""COMPUTED_VALUE"""),44351.0)</f>
        <v>44351</v>
      </c>
      <c r="B459" s="3">
        <f>IFERROR(__xludf.DUMMYFUNCTION("""COMPUTED_VALUE"""),64648.0)</f>
        <v>64648</v>
      </c>
    </row>
    <row r="460">
      <c r="A460" s="2">
        <f>IFERROR(__xludf.DUMMYFUNCTION("""COMPUTED_VALUE"""),44352.0)</f>
        <v>44352</v>
      </c>
      <c r="B460" s="3">
        <f>IFERROR(__xludf.DUMMYFUNCTION("""COMPUTED_VALUE"""),61700.0)</f>
        <v>61700</v>
      </c>
    </row>
    <row r="461">
      <c r="A461" s="2">
        <f>IFERROR(__xludf.DUMMYFUNCTION("""COMPUTED_VALUE"""),44353.0)</f>
        <v>44353</v>
      </c>
      <c r="B461" s="3">
        <f>IFERROR(__xludf.DUMMYFUNCTION("""COMPUTED_VALUE"""),59991.0)</f>
        <v>59991</v>
      </c>
    </row>
    <row r="462">
      <c r="A462" s="2">
        <f>IFERROR(__xludf.DUMMYFUNCTION("""COMPUTED_VALUE"""),44354.0)</f>
        <v>44354</v>
      </c>
      <c r="B462" s="3">
        <f>IFERROR(__xludf.DUMMYFUNCTION("""COMPUTED_VALUE"""),58969.0)</f>
        <v>58969</v>
      </c>
    </row>
    <row r="463">
      <c r="A463" s="2">
        <f>IFERROR(__xludf.DUMMYFUNCTION("""COMPUTED_VALUE"""),44355.0)</f>
        <v>44355</v>
      </c>
      <c r="B463" s="3">
        <f>IFERROR(__xludf.DUMMYFUNCTION("""COMPUTED_VALUE"""),57746.0)</f>
        <v>57746</v>
      </c>
    </row>
    <row r="464">
      <c r="A464" s="2">
        <f>IFERROR(__xludf.DUMMYFUNCTION("""COMPUTED_VALUE"""),44356.0)</f>
        <v>44356</v>
      </c>
      <c r="B464" s="3">
        <f>IFERROR(__xludf.DUMMYFUNCTION("""COMPUTED_VALUE"""),56096.0)</f>
        <v>56096</v>
      </c>
    </row>
    <row r="465">
      <c r="A465" s="2">
        <f>IFERROR(__xludf.DUMMYFUNCTION("""COMPUTED_VALUE"""),44357.0)</f>
        <v>44357</v>
      </c>
      <c r="B465" s="3">
        <f>IFERROR(__xludf.DUMMYFUNCTION("""COMPUTED_VALUE"""),54399.0)</f>
        <v>54399</v>
      </c>
    </row>
    <row r="466">
      <c r="A466" s="2">
        <f>IFERROR(__xludf.DUMMYFUNCTION("""COMPUTED_VALUE"""),44358.0)</f>
        <v>44358</v>
      </c>
      <c r="B466" s="3">
        <f>IFERROR(__xludf.DUMMYFUNCTION("""COMPUTED_VALUE"""),52272.0)</f>
        <v>52272</v>
      </c>
    </row>
    <row r="467">
      <c r="A467" s="2">
        <f>IFERROR(__xludf.DUMMYFUNCTION("""COMPUTED_VALUE"""),44359.0)</f>
        <v>44359</v>
      </c>
      <c r="B467" s="3"/>
    </row>
    <row r="468">
      <c r="A468" s="2">
        <f>IFERROR(__xludf.DUMMYFUNCTION("""COMPUTED_VALUE"""),44360.0)</f>
        <v>44360</v>
      </c>
      <c r="B468" s="3"/>
    </row>
    <row r="469">
      <c r="A469" s="2">
        <f>IFERROR(__xludf.DUMMYFUNCTION("""COMPUTED_VALUE"""),44361.0)</f>
        <v>44361</v>
      </c>
      <c r="B469" s="3">
        <f>IFERROR(__xludf.DUMMYFUNCTION("""COMPUTED_VALUE"""),46532.0)</f>
        <v>46532</v>
      </c>
    </row>
    <row r="470">
      <c r="A470" s="2">
        <f>IFERROR(__xludf.DUMMYFUNCTION("""COMPUTED_VALUE"""),44362.0)</f>
        <v>44362</v>
      </c>
      <c r="B470" s="3">
        <f>IFERROR(__xludf.DUMMYFUNCTION("""COMPUTED_VALUE"""),45541.0)</f>
        <v>45541</v>
      </c>
    </row>
    <row r="471">
      <c r="A471" s="2">
        <f>IFERROR(__xludf.DUMMYFUNCTION("""COMPUTED_VALUE"""),44363.0)</f>
        <v>44363</v>
      </c>
      <c r="B471" s="3">
        <f>IFERROR(__xludf.DUMMYFUNCTION("""COMPUTED_VALUE"""),44364.0)</f>
        <v>44364</v>
      </c>
    </row>
    <row r="472">
      <c r="A472" s="2">
        <f>IFERROR(__xludf.DUMMYFUNCTION("""COMPUTED_VALUE"""),44364.0)</f>
        <v>44364</v>
      </c>
      <c r="B472" s="3">
        <f>IFERROR(__xludf.DUMMYFUNCTION("""COMPUTED_VALUE"""),43467.0)</f>
        <v>43467</v>
      </c>
    </row>
    <row r="473">
      <c r="A473" s="2">
        <f>IFERROR(__xludf.DUMMYFUNCTION("""COMPUTED_VALUE"""),44365.0)</f>
        <v>44365</v>
      </c>
      <c r="B473" s="3">
        <f>IFERROR(__xludf.DUMMYFUNCTION("""COMPUTED_VALUE"""),42851.0)</f>
        <v>42851</v>
      </c>
    </row>
    <row r="474">
      <c r="A474" s="2">
        <f>IFERROR(__xludf.DUMMYFUNCTION("""COMPUTED_VALUE"""),44366.0)</f>
        <v>44366</v>
      </c>
      <c r="B474" s="3"/>
    </row>
    <row r="475">
      <c r="A475" s="2">
        <f>IFERROR(__xludf.DUMMYFUNCTION("""COMPUTED_VALUE"""),44367.0)</f>
        <v>44367</v>
      </c>
      <c r="B475" s="3"/>
    </row>
    <row r="476">
      <c r="A476" s="2">
        <f>IFERROR(__xludf.DUMMYFUNCTION("""COMPUTED_VALUE"""),44368.0)</f>
        <v>44368</v>
      </c>
      <c r="B476" s="3">
        <f>IFERROR(__xludf.DUMMYFUNCTION("""COMPUTED_VALUE"""),42097.0)</f>
        <v>42097</v>
      </c>
    </row>
    <row r="477">
      <c r="A477" s="2">
        <f>IFERROR(__xludf.DUMMYFUNCTION("""COMPUTED_VALUE"""),44369.0)</f>
        <v>44369</v>
      </c>
      <c r="B477" s="3">
        <f>IFERROR(__xludf.DUMMYFUNCTION("""COMPUTED_VALUE"""),41784.0)</f>
        <v>41784</v>
      </c>
    </row>
    <row r="478">
      <c r="A478" s="2">
        <f>IFERROR(__xludf.DUMMYFUNCTION("""COMPUTED_VALUE"""),44370.0)</f>
        <v>44370</v>
      </c>
      <c r="B478" s="3">
        <f>IFERROR(__xludf.DUMMYFUNCTION("""COMPUTED_VALUE"""),41417.0)</f>
        <v>41417</v>
      </c>
    </row>
    <row r="479">
      <c r="A479" s="2">
        <f>IFERROR(__xludf.DUMMYFUNCTION("""COMPUTED_VALUE"""),44371.0)</f>
        <v>44371</v>
      </c>
      <c r="B479" s="3">
        <f>IFERROR(__xludf.DUMMYFUNCTION("""COMPUTED_VALUE"""),41018.0)</f>
        <v>41018</v>
      </c>
    </row>
    <row r="480">
      <c r="A480" s="2">
        <f>IFERROR(__xludf.DUMMYFUNCTION("""COMPUTED_VALUE"""),44372.0)</f>
        <v>44372</v>
      </c>
      <c r="B480" s="3">
        <f>IFERROR(__xludf.DUMMYFUNCTION("""COMPUTED_VALUE"""),40697.0)</f>
        <v>40697</v>
      </c>
    </row>
    <row r="481">
      <c r="A481" s="2">
        <f>IFERROR(__xludf.DUMMYFUNCTION("""COMPUTED_VALUE"""),44373.0)</f>
        <v>44373</v>
      </c>
      <c r="B481" s="3"/>
    </row>
    <row r="482">
      <c r="A482" s="2">
        <f>IFERROR(__xludf.DUMMYFUNCTION("""COMPUTED_VALUE"""),44374.0)</f>
        <v>44374</v>
      </c>
      <c r="B482" s="3"/>
    </row>
    <row r="483">
      <c r="A483" s="2">
        <f>IFERROR(__xludf.DUMMYFUNCTION("""COMPUTED_VALUE"""),44375.0)</f>
        <v>44375</v>
      </c>
      <c r="B483" s="3">
        <f>IFERROR(__xludf.DUMMYFUNCTION("""COMPUTED_VALUE"""),39662.0)</f>
        <v>39662</v>
      </c>
    </row>
    <row r="484">
      <c r="A484" s="2">
        <f>IFERROR(__xludf.DUMMYFUNCTION("""COMPUTED_VALUE"""),44376.0)</f>
        <v>44376</v>
      </c>
      <c r="B484" s="3">
        <f>IFERROR(__xludf.DUMMYFUNCTION("""COMPUTED_VALUE"""),39543.0)</f>
        <v>39543</v>
      </c>
    </row>
    <row r="485">
      <c r="A485" s="2">
        <f>IFERROR(__xludf.DUMMYFUNCTION("""COMPUTED_VALUE"""),44377.0)</f>
        <v>44377</v>
      </c>
      <c r="B485" s="3">
        <f>IFERROR(__xludf.DUMMYFUNCTION("""COMPUTED_VALUE"""),39354.0)</f>
        <v>39354</v>
      </c>
    </row>
    <row r="486">
      <c r="A486" s="2">
        <f>IFERROR(__xludf.DUMMYFUNCTION("""COMPUTED_VALUE"""),44378.0)</f>
        <v>44378</v>
      </c>
      <c r="B486" s="3">
        <f>IFERROR(__xludf.DUMMYFUNCTION("""COMPUTED_VALUE"""),38964.0)</f>
        <v>38964</v>
      </c>
    </row>
    <row r="487">
      <c r="A487" s="2">
        <f>IFERROR(__xludf.DUMMYFUNCTION("""COMPUTED_VALUE"""),44379.0)</f>
        <v>44379</v>
      </c>
      <c r="B487" s="3">
        <f>IFERROR(__xludf.DUMMYFUNCTION("""COMPUTED_VALUE"""),38644.0)</f>
        <v>38644</v>
      </c>
    </row>
    <row r="488">
      <c r="A488" s="2">
        <f>IFERROR(__xludf.DUMMYFUNCTION("""COMPUTED_VALUE"""),44380.0)</f>
        <v>44380</v>
      </c>
      <c r="B488" s="3"/>
    </row>
    <row r="489">
      <c r="A489" s="2">
        <f>IFERROR(__xludf.DUMMYFUNCTION("""COMPUTED_VALUE"""),44381.0)</f>
        <v>44381</v>
      </c>
      <c r="B489" s="3"/>
    </row>
    <row r="490">
      <c r="A490" s="2">
        <f>IFERROR(__xludf.DUMMYFUNCTION("""COMPUTED_VALUE"""),44382.0)</f>
        <v>44382</v>
      </c>
      <c r="B490" s="3">
        <f>IFERROR(__xludf.DUMMYFUNCTION("""COMPUTED_VALUE"""),38071.0)</f>
        <v>38071</v>
      </c>
    </row>
    <row r="491">
      <c r="A491" s="2">
        <f>IFERROR(__xludf.DUMMYFUNCTION("""COMPUTED_VALUE"""),44383.0)</f>
        <v>44383</v>
      </c>
      <c r="B491" s="3">
        <f>IFERROR(__xludf.DUMMYFUNCTION("""COMPUTED_VALUE"""),37969.0)</f>
        <v>37969</v>
      </c>
    </row>
    <row r="492">
      <c r="A492" s="2">
        <f>IFERROR(__xludf.DUMMYFUNCTION("""COMPUTED_VALUE"""),44384.0)</f>
        <v>44384</v>
      </c>
      <c r="B492" s="3">
        <f>IFERROR(__xludf.DUMMYFUNCTION("""COMPUTED_VALUE"""),37804.0)</f>
        <v>37804</v>
      </c>
    </row>
    <row r="493">
      <c r="A493" s="2">
        <f>IFERROR(__xludf.DUMMYFUNCTION("""COMPUTED_VALUE"""),44385.0)</f>
        <v>44385</v>
      </c>
      <c r="B493" s="3">
        <f>IFERROR(__xludf.DUMMYFUNCTION("""COMPUTED_VALUE"""),37599.0)</f>
        <v>37599</v>
      </c>
    </row>
    <row r="494">
      <c r="A494" s="2">
        <f>IFERROR(__xludf.DUMMYFUNCTION("""COMPUTED_VALUE"""),44386.0)</f>
        <v>44386</v>
      </c>
      <c r="B494" s="3">
        <f>IFERROR(__xludf.DUMMYFUNCTION("""COMPUTED_VALUE"""),37350.0)</f>
        <v>37350</v>
      </c>
    </row>
    <row r="495">
      <c r="A495" s="2">
        <f>IFERROR(__xludf.DUMMYFUNCTION("""COMPUTED_VALUE"""),44387.0)</f>
        <v>44387</v>
      </c>
      <c r="B495" s="3"/>
    </row>
    <row r="496">
      <c r="A496" s="2">
        <f>IFERROR(__xludf.DUMMYFUNCTION("""COMPUTED_VALUE"""),44388.0)</f>
        <v>44388</v>
      </c>
      <c r="B496" s="3"/>
    </row>
    <row r="497">
      <c r="A497" s="2">
        <f>IFERROR(__xludf.DUMMYFUNCTION("""COMPUTED_VALUE"""),44389.0)</f>
        <v>44389</v>
      </c>
      <c r="B497" s="3">
        <f>IFERROR(__xludf.DUMMYFUNCTION("""COMPUTED_VALUE"""),37023.0)</f>
        <v>37023</v>
      </c>
    </row>
    <row r="498">
      <c r="A498" s="2">
        <f>IFERROR(__xludf.DUMMYFUNCTION("""COMPUTED_VALUE"""),44390.0)</f>
        <v>44390</v>
      </c>
      <c r="B498" s="3">
        <f>IFERROR(__xludf.DUMMYFUNCTION("""COMPUTED_VALUE"""),36883.0)</f>
        <v>36883</v>
      </c>
    </row>
    <row r="499">
      <c r="A499" s="2">
        <f>IFERROR(__xludf.DUMMYFUNCTION("""COMPUTED_VALUE"""),44391.0)</f>
        <v>44391</v>
      </c>
      <c r="B499" s="3">
        <f>IFERROR(__xludf.DUMMYFUNCTION("""COMPUTED_VALUE"""),36703.0)</f>
        <v>36703</v>
      </c>
    </row>
    <row r="500">
      <c r="A500" s="2">
        <f>IFERROR(__xludf.DUMMYFUNCTION("""COMPUTED_VALUE"""),44392.0)</f>
        <v>44392</v>
      </c>
      <c r="B500" s="3">
        <f>IFERROR(__xludf.DUMMYFUNCTION("""COMPUTED_VALUE"""),36378.0)</f>
        <v>36378</v>
      </c>
    </row>
    <row r="501">
      <c r="A501" s="2">
        <f>IFERROR(__xludf.DUMMYFUNCTION("""COMPUTED_VALUE"""),44393.0)</f>
        <v>44393</v>
      </c>
      <c r="B501" s="3">
        <f>IFERROR(__xludf.DUMMYFUNCTION("""COMPUTED_VALUE"""),36078.0)</f>
        <v>36078</v>
      </c>
    </row>
    <row r="502">
      <c r="A502" s="2">
        <f>IFERROR(__xludf.DUMMYFUNCTION("""COMPUTED_VALUE"""),44394.0)</f>
        <v>44394</v>
      </c>
      <c r="B502" s="3"/>
    </row>
    <row r="503">
      <c r="A503" s="2">
        <f>IFERROR(__xludf.DUMMYFUNCTION("""COMPUTED_VALUE"""),44395.0)</f>
        <v>44395</v>
      </c>
      <c r="B503" s="3"/>
    </row>
    <row r="504">
      <c r="A504" s="2">
        <f>IFERROR(__xludf.DUMMYFUNCTION("""COMPUTED_VALUE"""),44396.0)</f>
        <v>44396</v>
      </c>
      <c r="B504" s="3">
        <f>IFERROR(__xludf.DUMMYFUNCTION("""COMPUTED_VALUE"""),35602.0)</f>
        <v>35602</v>
      </c>
    </row>
    <row r="505">
      <c r="A505" s="2">
        <f>IFERROR(__xludf.DUMMYFUNCTION("""COMPUTED_VALUE"""),44397.0)</f>
        <v>44397</v>
      </c>
      <c r="B505" s="3">
        <f>IFERROR(__xludf.DUMMYFUNCTION("""COMPUTED_VALUE"""),35421.0)</f>
        <v>35421</v>
      </c>
    </row>
    <row r="506">
      <c r="A506" s="2">
        <f>IFERROR(__xludf.DUMMYFUNCTION("""COMPUTED_VALUE"""),44398.0)</f>
        <v>44398</v>
      </c>
      <c r="B506" s="3">
        <f>IFERROR(__xludf.DUMMYFUNCTION("""COMPUTED_VALUE"""),34875.0)</f>
        <v>34875</v>
      </c>
    </row>
    <row r="507">
      <c r="A507" s="2">
        <f>IFERROR(__xludf.DUMMYFUNCTION("""COMPUTED_VALUE"""),44399.0)</f>
        <v>44399</v>
      </c>
      <c r="B507" s="3">
        <f>IFERROR(__xludf.DUMMYFUNCTION("""COMPUTED_VALUE"""),34282.0)</f>
        <v>34282</v>
      </c>
    </row>
    <row r="508">
      <c r="A508" s="2">
        <f>IFERROR(__xludf.DUMMYFUNCTION("""COMPUTED_VALUE"""),44400.0)</f>
        <v>44400</v>
      </c>
      <c r="B508" s="3">
        <f>IFERROR(__xludf.DUMMYFUNCTION("""COMPUTED_VALUE"""),33804.0)</f>
        <v>33804</v>
      </c>
    </row>
    <row r="509">
      <c r="A509" s="2">
        <f>IFERROR(__xludf.DUMMYFUNCTION("""COMPUTED_VALUE"""),44401.0)</f>
        <v>44401</v>
      </c>
      <c r="B509" s="3"/>
    </row>
    <row r="510">
      <c r="A510" s="2">
        <f>IFERROR(__xludf.DUMMYFUNCTION("""COMPUTED_VALUE"""),44402.0)</f>
        <v>44402</v>
      </c>
      <c r="B510" s="3"/>
    </row>
    <row r="511">
      <c r="A511" s="2">
        <f>IFERROR(__xludf.DUMMYFUNCTION("""COMPUTED_VALUE"""),44403.0)</f>
        <v>44403</v>
      </c>
      <c r="B511" s="3">
        <f>IFERROR(__xludf.DUMMYFUNCTION("""COMPUTED_VALUE"""),33394.0)</f>
        <v>33394</v>
      </c>
    </row>
    <row r="512">
      <c r="A512" s="2">
        <f>IFERROR(__xludf.DUMMYFUNCTION("""COMPUTED_VALUE"""),44404.0)</f>
        <v>44404</v>
      </c>
      <c r="B512" s="3">
        <f>IFERROR(__xludf.DUMMYFUNCTION("""COMPUTED_VALUE"""),33048.0)</f>
        <v>33048</v>
      </c>
    </row>
    <row r="513">
      <c r="A513" s="2">
        <f>IFERROR(__xludf.DUMMYFUNCTION("""COMPUTED_VALUE"""),44405.0)</f>
        <v>44405</v>
      </c>
      <c r="B513" s="3">
        <f>IFERROR(__xludf.DUMMYFUNCTION("""COMPUTED_VALUE"""),32356.0)</f>
        <v>32356</v>
      </c>
    </row>
    <row r="514">
      <c r="A514" s="2">
        <f>IFERROR(__xludf.DUMMYFUNCTION("""COMPUTED_VALUE"""),44406.0)</f>
        <v>44406</v>
      </c>
      <c r="B514" s="3">
        <f>IFERROR(__xludf.DUMMYFUNCTION("""COMPUTED_VALUE"""),31890.0)</f>
        <v>31890</v>
      </c>
    </row>
    <row r="515">
      <c r="A515" s="2">
        <f>IFERROR(__xludf.DUMMYFUNCTION("""COMPUTED_VALUE"""),44407.0)</f>
        <v>44407</v>
      </c>
      <c r="B515" s="3">
        <f>IFERROR(__xludf.DUMMYFUNCTION("""COMPUTED_VALUE"""),31308.0)</f>
        <v>31308</v>
      </c>
    </row>
    <row r="516">
      <c r="A516" s="2">
        <f>IFERROR(__xludf.DUMMYFUNCTION("""COMPUTED_VALUE"""),44408.0)</f>
        <v>44408</v>
      </c>
      <c r="B516" s="3"/>
    </row>
    <row r="517">
      <c r="A517" s="2">
        <f>IFERROR(__xludf.DUMMYFUNCTION("""COMPUTED_VALUE"""),44409.0)</f>
        <v>44409</v>
      </c>
      <c r="B517" s="3"/>
    </row>
    <row r="518">
      <c r="A518" s="2">
        <f>IFERROR(__xludf.DUMMYFUNCTION("""COMPUTED_VALUE"""),44410.0)</f>
        <v>44410</v>
      </c>
      <c r="B518" s="3">
        <f>IFERROR(__xludf.DUMMYFUNCTION("""COMPUTED_VALUE"""),30434.0)</f>
        <v>30434</v>
      </c>
    </row>
    <row r="519">
      <c r="A519" s="2">
        <f>IFERROR(__xludf.DUMMYFUNCTION("""COMPUTED_VALUE"""),44411.0)</f>
        <v>44411</v>
      </c>
      <c r="B519" s="3">
        <f>IFERROR(__xludf.DUMMYFUNCTION("""COMPUTED_VALUE"""),30182.0)</f>
        <v>30182</v>
      </c>
    </row>
    <row r="520">
      <c r="A520" s="2">
        <f>IFERROR(__xludf.DUMMYFUNCTION("""COMPUTED_VALUE"""),44412.0)</f>
        <v>44412</v>
      </c>
      <c r="B520" s="3">
        <f>IFERROR(__xludf.DUMMYFUNCTION("""COMPUTED_VALUE"""),29926.0)</f>
        <v>29926</v>
      </c>
    </row>
    <row r="521">
      <c r="A521" s="2">
        <f>IFERROR(__xludf.DUMMYFUNCTION("""COMPUTED_VALUE"""),44413.0)</f>
        <v>44413</v>
      </c>
      <c r="B521" s="3">
        <f>IFERROR(__xludf.DUMMYFUNCTION("""COMPUTED_VALUE"""),28816.0)</f>
        <v>28816</v>
      </c>
    </row>
    <row r="522">
      <c r="A522" s="2">
        <f>IFERROR(__xludf.DUMMYFUNCTION("""COMPUTED_VALUE"""),44414.0)</f>
        <v>44414</v>
      </c>
      <c r="B522" s="3">
        <f>IFERROR(__xludf.DUMMYFUNCTION("""COMPUTED_VALUE"""),27113.0)</f>
        <v>27113</v>
      </c>
    </row>
    <row r="523">
      <c r="A523" s="2">
        <f>IFERROR(__xludf.DUMMYFUNCTION("""COMPUTED_VALUE"""),44415.0)</f>
        <v>44415</v>
      </c>
      <c r="B523" s="3"/>
    </row>
    <row r="524">
      <c r="A524" s="2">
        <f>IFERROR(__xludf.DUMMYFUNCTION("""COMPUTED_VALUE"""),44416.0)</f>
        <v>44416</v>
      </c>
      <c r="B524" s="3"/>
    </row>
    <row r="525">
      <c r="A525" s="2">
        <f>IFERROR(__xludf.DUMMYFUNCTION("""COMPUTED_VALUE"""),44417.0)</f>
        <v>44417</v>
      </c>
      <c r="B525" s="3">
        <f>IFERROR(__xludf.DUMMYFUNCTION("""COMPUTED_VALUE"""),22727.0)</f>
        <v>22727</v>
      </c>
    </row>
    <row r="526">
      <c r="A526" s="2">
        <f>IFERROR(__xludf.DUMMYFUNCTION("""COMPUTED_VALUE"""),44418.0)</f>
        <v>44418</v>
      </c>
      <c r="B526" s="3">
        <f>IFERROR(__xludf.DUMMYFUNCTION("""COMPUTED_VALUE"""),20976.0)</f>
        <v>20976</v>
      </c>
    </row>
    <row r="527">
      <c r="A527" s="2">
        <f>IFERROR(__xludf.DUMMYFUNCTION("""COMPUTED_VALUE"""),44419.0)</f>
        <v>44419</v>
      </c>
      <c r="B527" s="3">
        <f>IFERROR(__xludf.DUMMYFUNCTION("""COMPUTED_VALUE"""),18824.0)</f>
        <v>18824</v>
      </c>
    </row>
    <row r="528">
      <c r="A528" s="2">
        <f>IFERROR(__xludf.DUMMYFUNCTION("""COMPUTED_VALUE"""),44420.0)</f>
        <v>44420</v>
      </c>
      <c r="B528" s="3">
        <f>IFERROR(__xludf.DUMMYFUNCTION("""COMPUTED_VALUE"""),16374.0)</f>
        <v>16374</v>
      </c>
    </row>
    <row r="529">
      <c r="A529" s="2">
        <f>IFERROR(__xludf.DUMMYFUNCTION("""COMPUTED_VALUE"""),44421.0)</f>
        <v>44421</v>
      </c>
      <c r="B529" s="3">
        <f>IFERROR(__xludf.DUMMYFUNCTION("""COMPUTED_VALUE"""),14326.0)</f>
        <v>14326</v>
      </c>
    </row>
    <row r="530">
      <c r="A530" s="2">
        <f>IFERROR(__xludf.DUMMYFUNCTION("""COMPUTED_VALUE"""),44422.0)</f>
        <v>44422</v>
      </c>
      <c r="B530" s="3"/>
    </row>
    <row r="531">
      <c r="A531" s="2">
        <f>IFERROR(__xludf.DUMMYFUNCTION("""COMPUTED_VALUE"""),44423.0)</f>
        <v>44423</v>
      </c>
      <c r="B531" s="3"/>
    </row>
    <row r="532">
      <c r="A532" s="2">
        <f>IFERROR(__xludf.DUMMYFUNCTION("""COMPUTED_VALUE"""),44424.0)</f>
        <v>44424</v>
      </c>
      <c r="B532" s="3">
        <f>IFERROR(__xludf.DUMMYFUNCTION("""COMPUTED_VALUE"""),12155.0)</f>
        <v>12155</v>
      </c>
    </row>
    <row r="533">
      <c r="A533" s="2">
        <f>IFERROR(__xludf.DUMMYFUNCTION("""COMPUTED_VALUE"""),44425.0)</f>
        <v>44425</v>
      </c>
      <c r="B533" s="3">
        <f>IFERROR(__xludf.DUMMYFUNCTION("""COMPUTED_VALUE"""),11988.0)</f>
        <v>11988</v>
      </c>
    </row>
    <row r="534">
      <c r="A534" s="2">
        <f>IFERROR(__xludf.DUMMYFUNCTION("""COMPUTED_VALUE"""),44426.0)</f>
        <v>44426</v>
      </c>
      <c r="B534" s="3">
        <f>IFERROR(__xludf.DUMMYFUNCTION("""COMPUTED_VALUE"""),11722.0)</f>
        <v>11722</v>
      </c>
    </row>
    <row r="535">
      <c r="A535" s="2">
        <f>IFERROR(__xludf.DUMMYFUNCTION("""COMPUTED_VALUE"""),44427.0)</f>
        <v>44427</v>
      </c>
      <c r="B535" s="3">
        <f>IFERROR(__xludf.DUMMYFUNCTION("""COMPUTED_VALUE"""),10958.0)</f>
        <v>10958</v>
      </c>
    </row>
    <row r="536">
      <c r="A536" s="2">
        <f>IFERROR(__xludf.DUMMYFUNCTION("""COMPUTED_VALUE"""),44428.0)</f>
        <v>44428</v>
      </c>
      <c r="B536" s="3"/>
    </row>
    <row r="537">
      <c r="A537" s="2">
        <f>IFERROR(__xludf.DUMMYFUNCTION("""COMPUTED_VALUE"""),44429.0)</f>
        <v>44429</v>
      </c>
      <c r="B537" s="3"/>
    </row>
    <row r="538">
      <c r="A538" s="2">
        <f>IFERROR(__xludf.DUMMYFUNCTION("""COMPUTED_VALUE"""),44430.0)</f>
        <v>44430</v>
      </c>
      <c r="B538" s="3"/>
    </row>
    <row r="539">
      <c r="A539" s="2">
        <f>IFERROR(__xludf.DUMMYFUNCTION("""COMPUTED_VALUE"""),44431.0)</f>
        <v>44431</v>
      </c>
      <c r="B539" s="3">
        <f>IFERROR(__xludf.DUMMYFUNCTION("""COMPUTED_VALUE"""),9539.0)</f>
        <v>9539</v>
      </c>
    </row>
    <row r="540">
      <c r="A540" s="2">
        <f>IFERROR(__xludf.DUMMYFUNCTION("""COMPUTED_VALUE"""),44432.0)</f>
        <v>44432</v>
      </c>
      <c r="B540" s="3">
        <f>IFERROR(__xludf.DUMMYFUNCTION("""COMPUTED_VALUE"""),8908.0)</f>
        <v>8908</v>
      </c>
    </row>
    <row r="541">
      <c r="A541" s="2">
        <f>IFERROR(__xludf.DUMMYFUNCTION("""COMPUTED_VALUE"""),44433.0)</f>
        <v>44433</v>
      </c>
      <c r="B541" s="3">
        <f>IFERROR(__xludf.DUMMYFUNCTION("""COMPUTED_VALUE"""),7713.0)</f>
        <v>7713</v>
      </c>
    </row>
    <row r="542">
      <c r="A542" s="2">
        <f>IFERROR(__xludf.DUMMYFUNCTION("""COMPUTED_VALUE"""),44434.0)</f>
        <v>44434</v>
      </c>
      <c r="B542" s="3">
        <f>IFERROR(__xludf.DUMMYFUNCTION("""COMPUTED_VALUE"""),6861.0)</f>
        <v>6861</v>
      </c>
    </row>
    <row r="543">
      <c r="A543" s="2">
        <f>IFERROR(__xludf.DUMMYFUNCTION("""COMPUTED_VALUE"""),44435.0)</f>
        <v>44435</v>
      </c>
      <c r="B543" s="3">
        <f>IFERROR(__xludf.DUMMYFUNCTION("""COMPUTED_VALUE"""),6363.0)</f>
        <v>6363</v>
      </c>
    </row>
    <row r="544">
      <c r="A544" s="2">
        <f>IFERROR(__xludf.DUMMYFUNCTION("""COMPUTED_VALUE"""),44436.0)</f>
        <v>44436</v>
      </c>
      <c r="B544" s="3"/>
    </row>
    <row r="545">
      <c r="A545" s="2">
        <f>IFERROR(__xludf.DUMMYFUNCTION("""COMPUTED_VALUE"""),44437.0)</f>
        <v>44437</v>
      </c>
      <c r="B545" s="3"/>
    </row>
    <row r="546">
      <c r="A546" s="2">
        <f>IFERROR(__xludf.DUMMYFUNCTION("""COMPUTED_VALUE"""),44438.0)</f>
        <v>44438</v>
      </c>
      <c r="B546" s="3">
        <f>IFERROR(__xludf.DUMMYFUNCTION("""COMPUTED_VALUE"""),4936.0)</f>
        <v>4936</v>
      </c>
    </row>
    <row r="547">
      <c r="A547" s="2">
        <f>IFERROR(__xludf.DUMMYFUNCTION("""COMPUTED_VALUE"""),44439.0)</f>
        <v>44439</v>
      </c>
      <c r="B547" s="3">
        <f>IFERROR(__xludf.DUMMYFUNCTION("""COMPUTED_VALUE"""),4834.0)</f>
        <v>4834</v>
      </c>
    </row>
    <row r="548">
      <c r="A548" s="2">
        <f>IFERROR(__xludf.DUMMYFUNCTION("""COMPUTED_VALUE"""),44440.0)</f>
        <v>44440</v>
      </c>
      <c r="B548" s="3">
        <f>IFERROR(__xludf.DUMMYFUNCTION("""COMPUTED_VALUE"""),4826.0)</f>
        <v>4826</v>
      </c>
    </row>
    <row r="549">
      <c r="A549" s="2">
        <f>IFERROR(__xludf.DUMMYFUNCTION("""COMPUTED_VALUE"""),44441.0)</f>
        <v>44441</v>
      </c>
      <c r="B549" s="3">
        <f>IFERROR(__xludf.DUMMYFUNCTION("""COMPUTED_VALUE"""),4824.0)</f>
        <v>4824</v>
      </c>
    </row>
    <row r="550">
      <c r="A550" s="2">
        <f>IFERROR(__xludf.DUMMYFUNCTION("""COMPUTED_VALUE"""),44442.0)</f>
        <v>44442</v>
      </c>
      <c r="B550" s="3">
        <f>IFERROR(__xludf.DUMMYFUNCTION("""COMPUTED_VALUE"""),4991.0)</f>
        <v>4991</v>
      </c>
    </row>
    <row r="551">
      <c r="A551" s="2">
        <f>IFERROR(__xludf.DUMMYFUNCTION("""COMPUTED_VALUE"""),44443.0)</f>
        <v>44443</v>
      </c>
      <c r="B551" s="3"/>
    </row>
    <row r="552">
      <c r="A552" s="2">
        <f>IFERROR(__xludf.DUMMYFUNCTION("""COMPUTED_VALUE"""),44444.0)</f>
        <v>44444</v>
      </c>
      <c r="B552" s="3"/>
    </row>
    <row r="553">
      <c r="A553" s="2">
        <f>IFERROR(__xludf.DUMMYFUNCTION("""COMPUTED_VALUE"""),44445.0)</f>
        <v>44445</v>
      </c>
      <c r="B553" s="3">
        <f>IFERROR(__xludf.DUMMYFUNCTION("""COMPUTED_VALUE"""),5382.0)</f>
        <v>5382</v>
      </c>
    </row>
    <row r="554">
      <c r="A554" s="2">
        <f>IFERROR(__xludf.DUMMYFUNCTION("""COMPUTED_VALUE"""),44446.0)</f>
        <v>44446</v>
      </c>
      <c r="B554" s="3">
        <f>IFERROR(__xludf.DUMMYFUNCTION("""COMPUTED_VALUE"""),5486.0)</f>
        <v>5486</v>
      </c>
    </row>
    <row r="555">
      <c r="A555" s="2">
        <f>IFERROR(__xludf.DUMMYFUNCTION("""COMPUTED_VALUE"""),44447.0)</f>
        <v>44447</v>
      </c>
      <c r="B555" s="3">
        <f>IFERROR(__xludf.DUMMYFUNCTION("""COMPUTED_VALUE"""),5586.0)</f>
        <v>5586</v>
      </c>
    </row>
    <row r="556">
      <c r="A556" s="2">
        <f>IFERROR(__xludf.DUMMYFUNCTION("""COMPUTED_VALUE"""),44448.0)</f>
        <v>44448</v>
      </c>
      <c r="B556" s="3">
        <f>IFERROR(__xludf.DUMMYFUNCTION("""COMPUTED_VALUE"""),5798.0)</f>
        <v>5798</v>
      </c>
    </row>
    <row r="557">
      <c r="A557" s="2">
        <f>IFERROR(__xludf.DUMMYFUNCTION("""COMPUTED_VALUE"""),44449.0)</f>
        <v>44449</v>
      </c>
      <c r="B557" s="3">
        <f>IFERROR(__xludf.DUMMYFUNCTION("""COMPUTED_VALUE"""),6006.0)</f>
        <v>6006</v>
      </c>
    </row>
    <row r="558">
      <c r="A558" s="2">
        <f>IFERROR(__xludf.DUMMYFUNCTION("""COMPUTED_VALUE"""),44450.0)</f>
        <v>44450</v>
      </c>
      <c r="B558" s="3"/>
    </row>
    <row r="559">
      <c r="A559" s="2">
        <f>IFERROR(__xludf.DUMMYFUNCTION("""COMPUTED_VALUE"""),44451.0)</f>
        <v>44451</v>
      </c>
      <c r="B559" s="3"/>
    </row>
    <row r="560">
      <c r="A560" s="2">
        <f>IFERROR(__xludf.DUMMYFUNCTION("""COMPUTED_VALUE"""),44452.0)</f>
        <v>44452</v>
      </c>
      <c r="B560" s="3">
        <f>IFERROR(__xludf.DUMMYFUNCTION("""COMPUTED_VALUE"""),6502.0)</f>
        <v>6502</v>
      </c>
    </row>
    <row r="561">
      <c r="A561" s="2">
        <f>IFERROR(__xludf.DUMMYFUNCTION("""COMPUTED_VALUE"""),44453.0)</f>
        <v>44453</v>
      </c>
      <c r="B561" s="3">
        <f>IFERROR(__xludf.DUMMYFUNCTION("""COMPUTED_VALUE"""),6635.0)</f>
        <v>6635</v>
      </c>
    </row>
    <row r="562">
      <c r="A562" s="2">
        <f>IFERROR(__xludf.DUMMYFUNCTION("""COMPUTED_VALUE"""),44454.0)</f>
        <v>44454</v>
      </c>
      <c r="B562" s="3">
        <f>IFERROR(__xludf.DUMMYFUNCTION("""COMPUTED_VALUE"""),6858.0)</f>
        <v>6858</v>
      </c>
    </row>
    <row r="563">
      <c r="A563" s="2">
        <f>IFERROR(__xludf.DUMMYFUNCTION("""COMPUTED_VALUE"""),44455.0)</f>
        <v>44455</v>
      </c>
      <c r="B563" s="3">
        <f>IFERROR(__xludf.DUMMYFUNCTION("""COMPUTED_VALUE"""),7129.0)</f>
        <v>7129</v>
      </c>
    </row>
    <row r="564">
      <c r="A564" s="2">
        <f>IFERROR(__xludf.DUMMYFUNCTION("""COMPUTED_VALUE"""),44456.0)</f>
        <v>44456</v>
      </c>
      <c r="B564" s="3">
        <f>IFERROR(__xludf.DUMMYFUNCTION("""COMPUTED_VALUE"""),7259.0)</f>
        <v>7259</v>
      </c>
    </row>
    <row r="565">
      <c r="A565" s="2">
        <f>IFERROR(__xludf.DUMMYFUNCTION("""COMPUTED_VALUE"""),44457.0)</f>
        <v>44457</v>
      </c>
      <c r="B565" s="3"/>
    </row>
    <row r="566">
      <c r="A566" s="2">
        <f>IFERROR(__xludf.DUMMYFUNCTION("""COMPUTED_VALUE"""),44458.0)</f>
        <v>44458</v>
      </c>
      <c r="B566" s="3"/>
    </row>
    <row r="567">
      <c r="A567" s="2">
        <f>IFERROR(__xludf.DUMMYFUNCTION("""COMPUTED_VALUE"""),44459.0)</f>
        <v>44459</v>
      </c>
      <c r="B567" s="3">
        <f>IFERROR(__xludf.DUMMYFUNCTION("""COMPUTED_VALUE"""),7630.0)</f>
        <v>7630</v>
      </c>
    </row>
    <row r="568">
      <c r="A568" s="2">
        <f>IFERROR(__xludf.DUMMYFUNCTION("""COMPUTED_VALUE"""),44460.0)</f>
        <v>44460</v>
      </c>
      <c r="B568" s="3">
        <f>IFERROR(__xludf.DUMMYFUNCTION("""COMPUTED_VALUE"""),7639.0)</f>
        <v>7639</v>
      </c>
    </row>
    <row r="569">
      <c r="A569" s="2">
        <f>IFERROR(__xludf.DUMMYFUNCTION("""COMPUTED_VALUE"""),44461.0)</f>
        <v>44461</v>
      </c>
      <c r="B569" s="3">
        <f>IFERROR(__xludf.DUMMYFUNCTION("""COMPUTED_VALUE"""),7740.0)</f>
        <v>7740</v>
      </c>
    </row>
    <row r="570">
      <c r="A570" s="2">
        <f>IFERROR(__xludf.DUMMYFUNCTION("""COMPUTED_VALUE"""),44462.0)</f>
        <v>44462</v>
      </c>
      <c r="B570" s="3">
        <f>IFERROR(__xludf.DUMMYFUNCTION("""COMPUTED_VALUE"""),7960.0)</f>
        <v>7960</v>
      </c>
    </row>
    <row r="571">
      <c r="A571" s="2">
        <f>IFERROR(__xludf.DUMMYFUNCTION("""COMPUTED_VALUE"""),44463.0)</f>
        <v>44463</v>
      </c>
      <c r="B571" s="3">
        <f>IFERROR(__xludf.DUMMYFUNCTION("""COMPUTED_VALUE"""),8133.0)</f>
        <v>8133</v>
      </c>
    </row>
    <row r="572">
      <c r="A572" s="2">
        <f>IFERROR(__xludf.DUMMYFUNCTION("""COMPUTED_VALUE"""),44464.0)</f>
        <v>44464</v>
      </c>
      <c r="B572" s="3"/>
    </row>
    <row r="573">
      <c r="A573" s="2">
        <f>IFERROR(__xludf.DUMMYFUNCTION("""COMPUTED_VALUE"""),44465.0)</f>
        <v>44465</v>
      </c>
      <c r="B573" s="3"/>
    </row>
    <row r="574">
      <c r="A574" s="2">
        <f>IFERROR(__xludf.DUMMYFUNCTION("""COMPUTED_VALUE"""),44466.0)</f>
        <v>44466</v>
      </c>
      <c r="B574" s="3">
        <f>IFERROR(__xludf.DUMMYFUNCTION("""COMPUTED_VALUE"""),7923.0)</f>
        <v>7923</v>
      </c>
    </row>
    <row r="575">
      <c r="A575" s="2">
        <f>IFERROR(__xludf.DUMMYFUNCTION("""COMPUTED_VALUE"""),44467.0)</f>
        <v>44467</v>
      </c>
      <c r="B575" s="3">
        <f>IFERROR(__xludf.DUMMYFUNCTION("""COMPUTED_VALUE"""),7532.0)</f>
        <v>7532</v>
      </c>
    </row>
    <row r="576">
      <c r="A576" s="2">
        <f>IFERROR(__xludf.DUMMYFUNCTION("""COMPUTED_VALUE"""),44468.0)</f>
        <v>44468</v>
      </c>
      <c r="B576" s="3">
        <f>IFERROR(__xludf.DUMMYFUNCTION("""COMPUTED_VALUE"""),7348.0)</f>
        <v>7348</v>
      </c>
    </row>
    <row r="577">
      <c r="A577" s="2">
        <f>IFERROR(__xludf.DUMMYFUNCTION("""COMPUTED_VALUE"""),44469.0)</f>
        <v>44469</v>
      </c>
      <c r="B577" s="3">
        <f>IFERROR(__xludf.DUMMYFUNCTION("""COMPUTED_VALUE"""),7425.0)</f>
        <v>7425</v>
      </c>
    </row>
    <row r="578">
      <c r="A578" s="2">
        <f>IFERROR(__xludf.DUMMYFUNCTION("""COMPUTED_VALUE"""),44470.0)</f>
        <v>44470</v>
      </c>
      <c r="B578" s="3">
        <f>IFERROR(__xludf.DUMMYFUNCTION("""COMPUTED_VALUE"""),7539.0)</f>
        <v>7539</v>
      </c>
    </row>
    <row r="579">
      <c r="A579" s="2">
        <f>IFERROR(__xludf.DUMMYFUNCTION("""COMPUTED_VALUE"""),44471.0)</f>
        <v>44471</v>
      </c>
      <c r="B579" s="3"/>
    </row>
    <row r="580">
      <c r="A580" s="2">
        <f>IFERROR(__xludf.DUMMYFUNCTION("""COMPUTED_VALUE"""),44472.0)</f>
        <v>44472</v>
      </c>
      <c r="B580" s="3"/>
    </row>
    <row r="581">
      <c r="A581" s="2">
        <f>IFERROR(__xludf.DUMMYFUNCTION("""COMPUTED_VALUE"""),44473.0)</f>
        <v>44473</v>
      </c>
      <c r="B581" s="3">
        <f>IFERROR(__xludf.DUMMYFUNCTION("""COMPUTED_VALUE"""),7909.0)</f>
        <v>7909</v>
      </c>
    </row>
    <row r="582">
      <c r="A582" s="2">
        <f>IFERROR(__xludf.DUMMYFUNCTION("""COMPUTED_VALUE"""),44474.0)</f>
        <v>44474</v>
      </c>
      <c r="B582" s="3">
        <f>IFERROR(__xludf.DUMMYFUNCTION("""COMPUTED_VALUE"""),8041.0)</f>
        <v>8041</v>
      </c>
    </row>
    <row r="583">
      <c r="A583" s="2">
        <f>IFERROR(__xludf.DUMMYFUNCTION("""COMPUTED_VALUE"""),44475.0)</f>
        <v>44475</v>
      </c>
      <c r="B583" s="3">
        <f>IFERROR(__xludf.DUMMYFUNCTION("""COMPUTED_VALUE"""),8316.0)</f>
        <v>8316</v>
      </c>
    </row>
    <row r="584">
      <c r="A584" s="2">
        <f>IFERROR(__xludf.DUMMYFUNCTION("""COMPUTED_VALUE"""),44476.0)</f>
        <v>44476</v>
      </c>
      <c r="B584" s="3">
        <f>IFERROR(__xludf.DUMMYFUNCTION("""COMPUTED_VALUE"""),8722.0)</f>
        <v>8722</v>
      </c>
    </row>
    <row r="585">
      <c r="A585" s="2">
        <f>IFERROR(__xludf.DUMMYFUNCTION("""COMPUTED_VALUE"""),44477.0)</f>
        <v>44477</v>
      </c>
      <c r="B585" s="3">
        <f>IFERROR(__xludf.DUMMYFUNCTION("""COMPUTED_VALUE"""),9121.0)</f>
        <v>9121</v>
      </c>
    </row>
    <row r="586">
      <c r="A586" s="2">
        <f>IFERROR(__xludf.DUMMYFUNCTION("""COMPUTED_VALUE"""),44478.0)</f>
        <v>44478</v>
      </c>
      <c r="B586" s="3"/>
    </row>
    <row r="587">
      <c r="A587" s="2">
        <f>IFERROR(__xludf.DUMMYFUNCTION("""COMPUTED_VALUE"""),44479.0)</f>
        <v>44479</v>
      </c>
      <c r="B587" s="3"/>
    </row>
    <row r="588">
      <c r="A588" s="2">
        <f>IFERROR(__xludf.DUMMYFUNCTION("""COMPUTED_VALUE"""),44480.0)</f>
        <v>44480</v>
      </c>
      <c r="B588" s="3">
        <f>IFERROR(__xludf.DUMMYFUNCTION("""COMPUTED_VALUE"""),10143.0)</f>
        <v>10143</v>
      </c>
    </row>
    <row r="589">
      <c r="A589" s="2">
        <f>IFERROR(__xludf.DUMMYFUNCTION("""COMPUTED_VALUE"""),44481.0)</f>
        <v>44481</v>
      </c>
      <c r="B589" s="3">
        <f>IFERROR(__xludf.DUMMYFUNCTION("""COMPUTED_VALUE"""),10269.0)</f>
        <v>10269</v>
      </c>
    </row>
    <row r="590">
      <c r="A590" s="2">
        <f>IFERROR(__xludf.DUMMYFUNCTION("""COMPUTED_VALUE"""),44482.0)</f>
        <v>44482</v>
      </c>
      <c r="B590" s="3">
        <f>IFERROR(__xludf.DUMMYFUNCTION("""COMPUTED_VALUE"""),10690.0)</f>
        <v>10690</v>
      </c>
    </row>
    <row r="591">
      <c r="A591" s="2">
        <f>IFERROR(__xludf.DUMMYFUNCTION("""COMPUTED_VALUE"""),44483.0)</f>
        <v>44483</v>
      </c>
      <c r="B591" s="3">
        <f>IFERROR(__xludf.DUMMYFUNCTION("""COMPUTED_VALUE"""),11398.0)</f>
        <v>11398</v>
      </c>
    </row>
    <row r="592">
      <c r="A592" s="2">
        <f>IFERROR(__xludf.DUMMYFUNCTION("""COMPUTED_VALUE"""),44484.0)</f>
        <v>44484</v>
      </c>
      <c r="B592" s="3">
        <f>IFERROR(__xludf.DUMMYFUNCTION("""COMPUTED_VALUE"""),12118.0)</f>
        <v>12118</v>
      </c>
    </row>
    <row r="593">
      <c r="A593" s="2">
        <f>IFERROR(__xludf.DUMMYFUNCTION("""COMPUTED_VALUE"""),44485.0)</f>
        <v>44485</v>
      </c>
      <c r="B593" s="3"/>
    </row>
    <row r="594">
      <c r="A594" s="2">
        <f>IFERROR(__xludf.DUMMYFUNCTION("""COMPUTED_VALUE"""),44486.0)</f>
        <v>44486</v>
      </c>
      <c r="B594" s="3"/>
    </row>
    <row r="595">
      <c r="A595" s="2">
        <f>IFERROR(__xludf.DUMMYFUNCTION("""COMPUTED_VALUE"""),44487.0)</f>
        <v>44487</v>
      </c>
      <c r="B595" s="3">
        <f>IFERROR(__xludf.DUMMYFUNCTION("""COMPUTED_VALUE"""),13989.0)</f>
        <v>13989</v>
      </c>
    </row>
    <row r="596">
      <c r="A596" s="2">
        <f>IFERROR(__xludf.DUMMYFUNCTION("""COMPUTED_VALUE"""),44488.0)</f>
        <v>44488</v>
      </c>
      <c r="B596" s="3">
        <f>IFERROR(__xludf.DUMMYFUNCTION("""COMPUTED_VALUE"""),14588.0)</f>
        <v>14588</v>
      </c>
    </row>
    <row r="597">
      <c r="A597" s="2">
        <f>IFERROR(__xludf.DUMMYFUNCTION("""COMPUTED_VALUE"""),44489.0)</f>
        <v>44489</v>
      </c>
      <c r="B597" s="3">
        <f>IFERROR(__xludf.DUMMYFUNCTION("""COMPUTED_VALUE"""),15711.0)</f>
        <v>15711</v>
      </c>
    </row>
    <row r="598">
      <c r="A598" s="2">
        <f>IFERROR(__xludf.DUMMYFUNCTION("""COMPUTED_VALUE"""),44490.0)</f>
        <v>44490</v>
      </c>
      <c r="B598" s="3">
        <f>IFERROR(__xludf.DUMMYFUNCTION("""COMPUTED_VALUE"""),17521.0)</f>
        <v>17521</v>
      </c>
    </row>
    <row r="599">
      <c r="A599" s="2">
        <f>IFERROR(__xludf.DUMMYFUNCTION("""COMPUTED_VALUE"""),44491.0)</f>
        <v>44491</v>
      </c>
      <c r="B599" s="3">
        <f>IFERROR(__xludf.DUMMYFUNCTION("""COMPUTED_VALUE"""),19491.0)</f>
        <v>19491</v>
      </c>
    </row>
    <row r="600">
      <c r="A600" s="2">
        <f>IFERROR(__xludf.DUMMYFUNCTION("""COMPUTED_VALUE"""),44492.0)</f>
        <v>44492</v>
      </c>
      <c r="B600" s="3"/>
    </row>
    <row r="601">
      <c r="A601" s="2">
        <f>IFERROR(__xludf.DUMMYFUNCTION("""COMPUTED_VALUE"""),44493.0)</f>
        <v>44493</v>
      </c>
      <c r="B601" s="3"/>
    </row>
    <row r="602">
      <c r="A602" s="2">
        <f>IFERROR(__xludf.DUMMYFUNCTION("""COMPUTED_VALUE"""),44494.0)</f>
        <v>44494</v>
      </c>
      <c r="B602" s="3">
        <f>IFERROR(__xludf.DUMMYFUNCTION("""COMPUTED_VALUE"""),24384.0)</f>
        <v>24384</v>
      </c>
    </row>
    <row r="603">
      <c r="A603" s="2">
        <f>IFERROR(__xludf.DUMMYFUNCTION("""COMPUTED_VALUE"""),44495.0)</f>
        <v>44495</v>
      </c>
      <c r="B603" s="3">
        <f>IFERROR(__xludf.DUMMYFUNCTION("""COMPUTED_VALUE"""),25775.0)</f>
        <v>25775</v>
      </c>
    </row>
    <row r="604">
      <c r="A604" s="2">
        <f>IFERROR(__xludf.DUMMYFUNCTION("""COMPUTED_VALUE"""),44496.0)</f>
        <v>44496</v>
      </c>
      <c r="B604" s="3">
        <f>IFERROR(__xludf.DUMMYFUNCTION("""COMPUTED_VALUE"""),28257.0)</f>
        <v>28257</v>
      </c>
    </row>
    <row r="605">
      <c r="A605" s="2">
        <f>IFERROR(__xludf.DUMMYFUNCTION("""COMPUTED_VALUE"""),44497.0)</f>
        <v>44497</v>
      </c>
      <c r="B605" s="3">
        <f>IFERROR(__xludf.DUMMYFUNCTION("""COMPUTED_VALUE"""),31544.0)</f>
        <v>31544</v>
      </c>
    </row>
    <row r="606">
      <c r="A606" s="2">
        <f>IFERROR(__xludf.DUMMYFUNCTION("""COMPUTED_VALUE"""),44498.0)</f>
        <v>44498</v>
      </c>
      <c r="B606" s="3">
        <f>IFERROR(__xludf.DUMMYFUNCTION("""COMPUTED_VALUE"""),34780.0)</f>
        <v>34780</v>
      </c>
    </row>
    <row r="607">
      <c r="A607" s="2">
        <f>IFERROR(__xludf.DUMMYFUNCTION("""COMPUTED_VALUE"""),44499.0)</f>
        <v>44499</v>
      </c>
      <c r="B607" s="3"/>
    </row>
    <row r="608">
      <c r="A608" s="2">
        <f>IFERROR(__xludf.DUMMYFUNCTION("""COMPUTED_VALUE"""),44500.0)</f>
        <v>44500</v>
      </c>
      <c r="B608" s="3"/>
    </row>
    <row r="609">
      <c r="A609" s="2">
        <f>IFERROR(__xludf.DUMMYFUNCTION("""COMPUTED_VALUE"""),44501.0)</f>
        <v>44501</v>
      </c>
      <c r="B609" s="3">
        <f>IFERROR(__xludf.DUMMYFUNCTION("""COMPUTED_VALUE"""),43542.0)</f>
        <v>43542</v>
      </c>
    </row>
    <row r="610">
      <c r="A610" s="2">
        <f>IFERROR(__xludf.DUMMYFUNCTION("""COMPUTED_VALUE"""),44502.0)</f>
        <v>44502</v>
      </c>
      <c r="B610" s="3">
        <f>IFERROR(__xludf.DUMMYFUNCTION("""COMPUTED_VALUE"""),44781.0)</f>
        <v>44781</v>
      </c>
    </row>
    <row r="611">
      <c r="A611" s="2">
        <f>IFERROR(__xludf.DUMMYFUNCTION("""COMPUTED_VALUE"""),44503.0)</f>
        <v>44503</v>
      </c>
      <c r="B611" s="3">
        <f>IFERROR(__xludf.DUMMYFUNCTION("""COMPUTED_VALUE"""),46408.0)</f>
        <v>46408</v>
      </c>
    </row>
    <row r="612">
      <c r="A612" s="2">
        <f>IFERROR(__xludf.DUMMYFUNCTION("""COMPUTED_VALUE"""),44504.0)</f>
        <v>44504</v>
      </c>
      <c r="B612" s="3">
        <f>IFERROR(__xludf.DUMMYFUNCTION("""COMPUTED_VALUE"""),51108.0)</f>
        <v>51108</v>
      </c>
    </row>
    <row r="613">
      <c r="A613" s="2">
        <f>IFERROR(__xludf.DUMMYFUNCTION("""COMPUTED_VALUE"""),44505.0)</f>
        <v>44505</v>
      </c>
      <c r="B613" s="3">
        <f>IFERROR(__xludf.DUMMYFUNCTION("""COMPUTED_VALUE"""),56260.0)</f>
        <v>56260</v>
      </c>
    </row>
    <row r="614">
      <c r="A614" s="2">
        <f>IFERROR(__xludf.DUMMYFUNCTION("""COMPUTED_VALUE"""),44506.0)</f>
        <v>44506</v>
      </c>
      <c r="B614" s="3"/>
    </row>
    <row r="615">
      <c r="A615" s="2">
        <f>IFERROR(__xludf.DUMMYFUNCTION("""COMPUTED_VALUE"""),44507.0)</f>
        <v>44507</v>
      </c>
      <c r="B615" s="3"/>
    </row>
    <row r="616">
      <c r="A616" s="2">
        <f>IFERROR(__xludf.DUMMYFUNCTION("""COMPUTED_VALUE"""),44508.0)</f>
        <v>44508</v>
      </c>
      <c r="B616" s="3">
        <f>IFERROR(__xludf.DUMMYFUNCTION("""COMPUTED_VALUE"""),68586.0)</f>
        <v>68586</v>
      </c>
    </row>
    <row r="617">
      <c r="A617" s="2">
        <f>IFERROR(__xludf.DUMMYFUNCTION("""COMPUTED_VALUE"""),44509.0)</f>
        <v>44509</v>
      </c>
      <c r="B617" s="3">
        <f>IFERROR(__xludf.DUMMYFUNCTION("""COMPUTED_VALUE"""),71799.0)</f>
        <v>71799</v>
      </c>
    </row>
    <row r="618">
      <c r="A618" s="2">
        <f>IFERROR(__xludf.DUMMYFUNCTION("""COMPUTED_VALUE"""),44510.0)</f>
        <v>44510</v>
      </c>
      <c r="B618" s="3">
        <f>IFERROR(__xludf.DUMMYFUNCTION("""COMPUTED_VALUE"""),78025.0)</f>
        <v>78025</v>
      </c>
    </row>
    <row r="619">
      <c r="A619" s="2">
        <f>IFERROR(__xludf.DUMMYFUNCTION("""COMPUTED_VALUE"""),44511.0)</f>
        <v>44511</v>
      </c>
      <c r="B619" s="3">
        <f>IFERROR(__xludf.DUMMYFUNCTION("""COMPUTED_VALUE"""),83818.0)</f>
        <v>83818</v>
      </c>
    </row>
    <row r="620">
      <c r="A620" s="2">
        <f>IFERROR(__xludf.DUMMYFUNCTION("""COMPUTED_VALUE"""),44512.0)</f>
        <v>44512</v>
      </c>
      <c r="B620" s="3">
        <f>IFERROR(__xludf.DUMMYFUNCTION("""COMPUTED_VALUE"""),89581.0)</f>
        <v>89581</v>
      </c>
    </row>
    <row r="621">
      <c r="A621" s="2">
        <f>IFERROR(__xludf.DUMMYFUNCTION("""COMPUTED_VALUE"""),44513.0)</f>
        <v>44513</v>
      </c>
      <c r="B621" s="3"/>
    </row>
    <row r="622">
      <c r="A622" s="2">
        <f>IFERROR(__xludf.DUMMYFUNCTION("""COMPUTED_VALUE"""),44514.0)</f>
        <v>44514</v>
      </c>
      <c r="B622" s="3"/>
    </row>
    <row r="623">
      <c r="A623" s="2">
        <f>IFERROR(__xludf.DUMMYFUNCTION("""COMPUTED_VALUE"""),44515.0)</f>
        <v>44515</v>
      </c>
      <c r="B623" s="3">
        <f>IFERROR(__xludf.DUMMYFUNCTION("""COMPUTED_VALUE"""),102898.0)</f>
        <v>102898</v>
      </c>
    </row>
    <row r="624">
      <c r="A624" s="2">
        <f>IFERROR(__xludf.DUMMYFUNCTION("""COMPUTED_VALUE"""),44516.0)</f>
        <v>44516</v>
      </c>
      <c r="B624" s="3">
        <f>IFERROR(__xludf.DUMMYFUNCTION("""COMPUTED_VALUE"""),106594.0)</f>
        <v>106594</v>
      </c>
    </row>
    <row r="625">
      <c r="A625" s="2">
        <f>IFERROR(__xludf.DUMMYFUNCTION("""COMPUTED_VALUE"""),44517.0)</f>
        <v>44517</v>
      </c>
      <c r="B625" s="3">
        <f>IFERROR(__xludf.DUMMYFUNCTION("""COMPUTED_VALUE"""),115383.0)</f>
        <v>115383</v>
      </c>
    </row>
    <row r="626">
      <c r="A626" s="2">
        <f>IFERROR(__xludf.DUMMYFUNCTION("""COMPUTED_VALUE"""),44518.0)</f>
        <v>44518</v>
      </c>
      <c r="B626" s="3">
        <f>IFERROR(__xludf.DUMMYFUNCTION("""COMPUTED_VALUE"""),121138.0)</f>
        <v>121138</v>
      </c>
    </row>
    <row r="627">
      <c r="A627" s="2">
        <f>IFERROR(__xludf.DUMMYFUNCTION("""COMPUTED_VALUE"""),44519.0)</f>
        <v>44519</v>
      </c>
      <c r="B627" s="3">
        <f>IFERROR(__xludf.DUMMYFUNCTION("""COMPUTED_VALUE"""),128124.0)</f>
        <v>128124</v>
      </c>
    </row>
    <row r="628">
      <c r="A628" s="2">
        <f>IFERROR(__xludf.DUMMYFUNCTION("""COMPUTED_VALUE"""),44520.0)</f>
        <v>44520</v>
      </c>
      <c r="B628" s="3"/>
    </row>
    <row r="629">
      <c r="A629" s="2">
        <f>IFERROR(__xludf.DUMMYFUNCTION("""COMPUTED_VALUE"""),44521.0)</f>
        <v>44521</v>
      </c>
      <c r="B629" s="3"/>
    </row>
    <row r="630">
      <c r="A630" s="2">
        <f>IFERROR(__xludf.DUMMYFUNCTION("""COMPUTED_VALUE"""),44522.0)</f>
        <v>44522</v>
      </c>
      <c r="B630" s="3">
        <f>IFERROR(__xludf.DUMMYFUNCTION("""COMPUTED_VALUE"""),144533.0)</f>
        <v>144533</v>
      </c>
    </row>
    <row r="631">
      <c r="A631" s="2">
        <f>IFERROR(__xludf.DUMMYFUNCTION("""COMPUTED_VALUE"""),44523.0)</f>
        <v>44523</v>
      </c>
      <c r="B631" s="3">
        <f>IFERROR(__xludf.DUMMYFUNCTION("""COMPUTED_VALUE"""),147558.0)</f>
        <v>147558</v>
      </c>
    </row>
    <row r="632">
      <c r="A632" s="2">
        <f>IFERROR(__xludf.DUMMYFUNCTION("""COMPUTED_VALUE"""),44524.0)</f>
        <v>44524</v>
      </c>
      <c r="B632" s="3">
        <f>IFERROR(__xludf.DUMMYFUNCTION("""COMPUTED_VALUE"""),155003.0)</f>
        <v>155003</v>
      </c>
    </row>
    <row r="633">
      <c r="A633" s="2">
        <f>IFERROR(__xludf.DUMMYFUNCTION("""COMPUTED_VALUE"""),44525.0)</f>
        <v>44525</v>
      </c>
      <c r="B633" s="3">
        <f>IFERROR(__xludf.DUMMYFUNCTION("""COMPUTED_VALUE"""),165862.0)</f>
        <v>165862</v>
      </c>
    </row>
    <row r="634">
      <c r="A634" s="2">
        <f>IFERROR(__xludf.DUMMYFUNCTION("""COMPUTED_VALUE"""),44526.0)</f>
        <v>44526</v>
      </c>
      <c r="B634" s="3">
        <f>IFERROR(__xludf.DUMMYFUNCTION("""COMPUTED_VALUE"""),172488.0)</f>
        <v>172488</v>
      </c>
    </row>
    <row r="635">
      <c r="A635" s="2">
        <f>IFERROR(__xludf.DUMMYFUNCTION("""COMPUTED_VALUE"""),44527.0)</f>
        <v>44527</v>
      </c>
      <c r="B635" s="3"/>
    </row>
    <row r="636">
      <c r="A636" s="2">
        <f>IFERROR(__xludf.DUMMYFUNCTION("""COMPUTED_VALUE"""),44528.0)</f>
        <v>44528</v>
      </c>
      <c r="B636" s="3"/>
    </row>
    <row r="637">
      <c r="A637" s="2">
        <f>IFERROR(__xludf.DUMMYFUNCTION("""COMPUTED_VALUE"""),44529.0)</f>
        <v>44529</v>
      </c>
      <c r="B637" s="3">
        <f>IFERROR(__xludf.DUMMYFUNCTION("""COMPUTED_VALUE"""),185141.0)</f>
        <v>185141</v>
      </c>
    </row>
    <row r="638">
      <c r="A638" s="2">
        <f>IFERROR(__xludf.DUMMYFUNCTION("""COMPUTED_VALUE"""),44530.0)</f>
        <v>44530</v>
      </c>
      <c r="B638" s="3">
        <f>IFERROR(__xludf.DUMMYFUNCTION("""COMPUTED_VALUE"""),185928.0)</f>
        <v>185928</v>
      </c>
    </row>
    <row r="639">
      <c r="A639" s="2">
        <f>IFERROR(__xludf.DUMMYFUNCTION("""COMPUTED_VALUE"""),44531.0)</f>
        <v>44531</v>
      </c>
      <c r="B639" s="3">
        <f>IFERROR(__xludf.DUMMYFUNCTION("""COMPUTED_VALUE"""),187856.0)</f>
        <v>187856</v>
      </c>
    </row>
    <row r="640">
      <c r="A640" s="2">
        <f>IFERROR(__xludf.DUMMYFUNCTION("""COMPUTED_VALUE"""),44532.0)</f>
        <v>44532</v>
      </c>
      <c r="B640" s="3">
        <f>IFERROR(__xludf.DUMMYFUNCTION("""COMPUTED_VALUE"""),187795.0)</f>
        <v>187795</v>
      </c>
    </row>
    <row r="641">
      <c r="A641" s="2">
        <f>IFERROR(__xludf.DUMMYFUNCTION("""COMPUTED_VALUE"""),44533.0)</f>
        <v>44533</v>
      </c>
      <c r="B641" s="3">
        <f>IFERROR(__xludf.DUMMYFUNCTION("""COMPUTED_VALUE"""),189002.0)</f>
        <v>189002</v>
      </c>
    </row>
    <row r="642">
      <c r="A642" s="2">
        <f>IFERROR(__xludf.DUMMYFUNCTION("""COMPUTED_VALUE"""),44534.0)</f>
        <v>44534</v>
      </c>
      <c r="B642" s="3"/>
    </row>
    <row r="643">
      <c r="A643" s="2">
        <f>IFERROR(__xludf.DUMMYFUNCTION("""COMPUTED_VALUE"""),44535.0)</f>
        <v>44535</v>
      </c>
      <c r="B643" s="3"/>
    </row>
    <row r="644">
      <c r="A644" s="2">
        <f>IFERROR(__xludf.DUMMYFUNCTION("""COMPUTED_VALUE"""),44536.0)</f>
        <v>44536</v>
      </c>
      <c r="B644" s="3">
        <f>IFERROR(__xludf.DUMMYFUNCTION("""COMPUTED_VALUE"""),189753.0)</f>
        <v>189753</v>
      </c>
    </row>
    <row r="645">
      <c r="A645" s="2">
        <f>IFERROR(__xludf.DUMMYFUNCTION("""COMPUTED_VALUE"""),44537.0)</f>
        <v>44537</v>
      </c>
      <c r="B645" s="3">
        <f>IFERROR(__xludf.DUMMYFUNCTION("""COMPUTED_VALUE"""),187208.0)</f>
        <v>187208</v>
      </c>
    </row>
    <row r="646">
      <c r="A646" s="2">
        <f>IFERROR(__xludf.DUMMYFUNCTION("""COMPUTED_VALUE"""),44538.0)</f>
        <v>44538</v>
      </c>
      <c r="B646" s="3">
        <f>IFERROR(__xludf.DUMMYFUNCTION("""COMPUTED_VALUE"""),184295.0)</f>
        <v>184295</v>
      </c>
    </row>
    <row r="647">
      <c r="A647" s="2">
        <f>IFERROR(__xludf.DUMMYFUNCTION("""COMPUTED_VALUE"""),44539.0)</f>
        <v>44539</v>
      </c>
      <c r="B647" s="3">
        <f>IFERROR(__xludf.DUMMYFUNCTION("""COMPUTED_VALUE"""),184527.0)</f>
        <v>184527</v>
      </c>
    </row>
    <row r="648">
      <c r="A648" s="2">
        <f>IFERROR(__xludf.DUMMYFUNCTION("""COMPUTED_VALUE"""),44540.0)</f>
        <v>44540</v>
      </c>
      <c r="B648" s="3">
        <f>IFERROR(__xludf.DUMMYFUNCTION("""COMPUTED_VALUE"""),177596.0)</f>
        <v>177596</v>
      </c>
    </row>
    <row r="649">
      <c r="A649" s="2">
        <f>IFERROR(__xludf.DUMMYFUNCTION("""COMPUTED_VALUE"""),44541.0)</f>
        <v>44541</v>
      </c>
      <c r="B649" s="3"/>
    </row>
    <row r="650">
      <c r="A650" s="2">
        <f>IFERROR(__xludf.DUMMYFUNCTION("""COMPUTED_VALUE"""),44542.0)</f>
        <v>44542</v>
      </c>
      <c r="B650" s="3"/>
    </row>
    <row r="651">
      <c r="A651" s="2">
        <f>IFERROR(__xludf.DUMMYFUNCTION("""COMPUTED_VALUE"""),44543.0)</f>
        <v>44543</v>
      </c>
      <c r="B651" s="3">
        <f>IFERROR(__xludf.DUMMYFUNCTION("""COMPUTED_VALUE"""),170416.0)</f>
        <v>170416</v>
      </c>
    </row>
    <row r="652">
      <c r="A652" s="2">
        <f>IFERROR(__xludf.DUMMYFUNCTION("""COMPUTED_VALUE"""),44544.0)</f>
        <v>44544</v>
      </c>
      <c r="B652" s="3">
        <f>IFERROR(__xludf.DUMMYFUNCTION("""COMPUTED_VALUE"""),168918.0)</f>
        <v>168918</v>
      </c>
    </row>
    <row r="653">
      <c r="A653" s="2">
        <f>IFERROR(__xludf.DUMMYFUNCTION("""COMPUTED_VALUE"""),44545.0)</f>
        <v>44545</v>
      </c>
      <c r="B653" s="3">
        <f>IFERROR(__xludf.DUMMYFUNCTION("""COMPUTED_VALUE"""),165202.0)</f>
        <v>165202</v>
      </c>
    </row>
    <row r="654">
      <c r="A654" s="2">
        <f>IFERROR(__xludf.DUMMYFUNCTION("""COMPUTED_VALUE"""),44546.0)</f>
        <v>44546</v>
      </c>
      <c r="B654" s="3">
        <f>IFERROR(__xludf.DUMMYFUNCTION("""COMPUTED_VALUE"""),159853.0)</f>
        <v>159853</v>
      </c>
    </row>
    <row r="655">
      <c r="A655" s="2">
        <f>IFERROR(__xludf.DUMMYFUNCTION("""COMPUTED_VALUE"""),44547.0)</f>
        <v>44547</v>
      </c>
      <c r="B655" s="3">
        <f>IFERROR(__xludf.DUMMYFUNCTION("""COMPUTED_VALUE"""),154511.0)</f>
        <v>154511</v>
      </c>
    </row>
    <row r="656">
      <c r="A656" s="2">
        <f>IFERROR(__xludf.DUMMYFUNCTION("""COMPUTED_VALUE"""),44548.0)</f>
        <v>44548</v>
      </c>
      <c r="B656" s="3"/>
    </row>
    <row r="657">
      <c r="A657" s="2">
        <f>IFERROR(__xludf.DUMMYFUNCTION("""COMPUTED_VALUE"""),44549.0)</f>
        <v>44549</v>
      </c>
      <c r="B657" s="3"/>
    </row>
    <row r="658">
      <c r="A658" s="2">
        <f>IFERROR(__xludf.DUMMYFUNCTION("""COMPUTED_VALUE"""),44550.0)</f>
        <v>44550</v>
      </c>
      <c r="B658" s="3">
        <f>IFERROR(__xludf.DUMMYFUNCTION("""COMPUTED_VALUE"""),141871.0)</f>
        <v>141871</v>
      </c>
    </row>
    <row r="659">
      <c r="A659" s="2">
        <f>IFERROR(__xludf.DUMMYFUNCTION("""COMPUTED_VALUE"""),44551.0)</f>
        <v>44551</v>
      </c>
      <c r="B659" s="3">
        <f>IFERROR(__xludf.DUMMYFUNCTION("""COMPUTED_VALUE"""),138069.0)</f>
        <v>138069</v>
      </c>
    </row>
    <row r="660">
      <c r="A660" s="2">
        <f>IFERROR(__xludf.DUMMYFUNCTION("""COMPUTED_VALUE"""),44552.0)</f>
        <v>44552</v>
      </c>
      <c r="B660" s="3">
        <f>IFERROR(__xludf.DUMMYFUNCTION("""COMPUTED_VALUE"""),135217.0)</f>
        <v>135217</v>
      </c>
    </row>
    <row r="661">
      <c r="A661" s="2">
        <f>IFERROR(__xludf.DUMMYFUNCTION("""COMPUTED_VALUE"""),44553.0)</f>
        <v>44553</v>
      </c>
      <c r="B661" s="3">
        <f>IFERROR(__xludf.DUMMYFUNCTION("""COMPUTED_VALUE"""),127251.0)</f>
        <v>127251</v>
      </c>
    </row>
    <row r="662">
      <c r="A662" s="2">
        <f>IFERROR(__xludf.DUMMYFUNCTION("""COMPUTED_VALUE"""),44554.0)</f>
        <v>44554</v>
      </c>
      <c r="B662" s="3"/>
    </row>
    <row r="663">
      <c r="A663" s="2">
        <f>IFERROR(__xludf.DUMMYFUNCTION("""COMPUTED_VALUE"""),44555.0)</f>
        <v>44555</v>
      </c>
      <c r="B663" s="3"/>
    </row>
    <row r="664">
      <c r="A664" s="2">
        <f>IFERROR(__xludf.DUMMYFUNCTION("""COMPUTED_VALUE"""),44556.0)</f>
        <v>44556</v>
      </c>
      <c r="B664" s="3"/>
    </row>
    <row r="665">
      <c r="A665" s="2">
        <f>IFERROR(__xludf.DUMMYFUNCTION("""COMPUTED_VALUE"""),44557.0)</f>
        <v>44557</v>
      </c>
      <c r="B665" s="3">
        <f>IFERROR(__xludf.DUMMYFUNCTION("""COMPUTED_VALUE"""),118633.0)</f>
        <v>118633</v>
      </c>
    </row>
    <row r="666">
      <c r="A666" s="2">
        <f>IFERROR(__xludf.DUMMYFUNCTION("""COMPUTED_VALUE"""),44558.0)</f>
        <v>44558</v>
      </c>
      <c r="B666" s="3">
        <f>IFERROR(__xludf.DUMMYFUNCTION("""COMPUTED_VALUE"""),116778.0)</f>
        <v>116778</v>
      </c>
    </row>
    <row r="667">
      <c r="A667" s="2">
        <f>IFERROR(__xludf.DUMMYFUNCTION("""COMPUTED_VALUE"""),44559.0)</f>
        <v>44559</v>
      </c>
      <c r="B667" s="3">
        <f>IFERROR(__xludf.DUMMYFUNCTION("""COMPUTED_VALUE"""),113057.0)</f>
        <v>113057</v>
      </c>
    </row>
    <row r="668">
      <c r="A668" s="2">
        <f>IFERROR(__xludf.DUMMYFUNCTION("""COMPUTED_VALUE"""),44560.0)</f>
        <v>44560</v>
      </c>
      <c r="B668" s="3">
        <f>IFERROR(__xludf.DUMMYFUNCTION("""COMPUTED_VALUE"""),107420.0)</f>
        <v>107420</v>
      </c>
    </row>
    <row r="669">
      <c r="A669" s="2">
        <f>IFERROR(__xludf.DUMMYFUNCTION("""COMPUTED_VALUE"""),44561.0)</f>
        <v>44561</v>
      </c>
      <c r="B669" s="3">
        <f>IFERROR(__xludf.DUMMYFUNCTION("""COMPUTED_VALUE"""),105553.0)</f>
        <v>105553</v>
      </c>
    </row>
    <row r="670">
      <c r="A670" s="2">
        <f>IFERROR(__xludf.DUMMYFUNCTION("""COMPUTED_VALUE"""),44562.0)</f>
        <v>44562</v>
      </c>
      <c r="B670" s="3"/>
    </row>
    <row r="671">
      <c r="A671" s="2">
        <f>IFERROR(__xludf.DUMMYFUNCTION("""COMPUTED_VALUE"""),44563.0)</f>
        <v>44563</v>
      </c>
      <c r="B671" s="3"/>
    </row>
    <row r="672">
      <c r="A672" s="2">
        <f>IFERROR(__xludf.DUMMYFUNCTION("""COMPUTED_VALUE"""),44564.0)</f>
        <v>44564</v>
      </c>
      <c r="B672" s="3">
        <f>IFERROR(__xludf.DUMMYFUNCTION("""COMPUTED_VALUE"""),101023.0)</f>
        <v>101023</v>
      </c>
    </row>
    <row r="673">
      <c r="A673" s="2">
        <f>IFERROR(__xludf.DUMMYFUNCTION("""COMPUTED_VALUE"""),44565.0)</f>
        <v>44565</v>
      </c>
      <c r="B673" s="3">
        <f>IFERROR(__xludf.DUMMYFUNCTION("""COMPUTED_VALUE"""),100247.0)</f>
        <v>100247</v>
      </c>
    </row>
    <row r="674">
      <c r="A674" s="2">
        <f>IFERROR(__xludf.DUMMYFUNCTION("""COMPUTED_VALUE"""),44566.0)</f>
        <v>44566</v>
      </c>
      <c r="B674" s="3">
        <f>IFERROR(__xludf.DUMMYFUNCTION("""COMPUTED_VALUE"""),101457.0)</f>
        <v>101457</v>
      </c>
    </row>
    <row r="675">
      <c r="A675" s="2">
        <f>IFERROR(__xludf.DUMMYFUNCTION("""COMPUTED_VALUE"""),44567.0)</f>
        <v>44567</v>
      </c>
      <c r="B675" s="3">
        <f>IFERROR(__xludf.DUMMYFUNCTION("""COMPUTED_VALUE"""),103409.0)</f>
        <v>103409</v>
      </c>
    </row>
    <row r="676">
      <c r="A676" s="2">
        <f>IFERROR(__xludf.DUMMYFUNCTION("""COMPUTED_VALUE"""),44568.0)</f>
        <v>44568</v>
      </c>
      <c r="B676" s="3">
        <f>IFERROR(__xludf.DUMMYFUNCTION("""COMPUTED_VALUE"""),105529.0)</f>
        <v>105529</v>
      </c>
    </row>
    <row r="677">
      <c r="A677" s="2">
        <f>IFERROR(__xludf.DUMMYFUNCTION("""COMPUTED_VALUE"""),44569.0)</f>
        <v>44569</v>
      </c>
      <c r="B677" s="3"/>
    </row>
    <row r="678">
      <c r="A678" s="2">
        <f>IFERROR(__xludf.DUMMYFUNCTION("""COMPUTED_VALUE"""),44570.0)</f>
        <v>44570</v>
      </c>
      <c r="B678" s="3"/>
    </row>
    <row r="679">
      <c r="A679" s="2">
        <f>IFERROR(__xludf.DUMMYFUNCTION("""COMPUTED_VALUE"""),44571.0)</f>
        <v>44571</v>
      </c>
      <c r="B679" s="3">
        <f>IFERROR(__xludf.DUMMYFUNCTION("""COMPUTED_VALUE"""),111895.0)</f>
        <v>111895</v>
      </c>
    </row>
    <row r="680">
      <c r="A680" s="2">
        <f>IFERROR(__xludf.DUMMYFUNCTION("""COMPUTED_VALUE"""),44572.0)</f>
        <v>44572</v>
      </c>
      <c r="B680" s="3">
        <f>IFERROR(__xludf.DUMMYFUNCTION("""COMPUTED_VALUE"""),113160.0)</f>
        <v>113160</v>
      </c>
    </row>
    <row r="681">
      <c r="A681" s="2">
        <f>IFERROR(__xludf.DUMMYFUNCTION("""COMPUTED_VALUE"""),44573.0)</f>
        <v>44573</v>
      </c>
      <c r="B681" s="3">
        <f>IFERROR(__xludf.DUMMYFUNCTION("""COMPUTED_VALUE"""),118945.0)</f>
        <v>118945</v>
      </c>
    </row>
    <row r="682">
      <c r="A682" s="2">
        <f>IFERROR(__xludf.DUMMYFUNCTION("""COMPUTED_VALUE"""),44574.0)</f>
        <v>44574</v>
      </c>
      <c r="B682" s="3">
        <f>IFERROR(__xludf.DUMMYFUNCTION("""COMPUTED_VALUE"""),122424.0)</f>
        <v>122424</v>
      </c>
    </row>
    <row r="683">
      <c r="A683" s="2">
        <f>IFERROR(__xludf.DUMMYFUNCTION("""COMPUTED_VALUE"""),44575.0)</f>
        <v>44575</v>
      </c>
      <c r="B683" s="3">
        <f>IFERROR(__xludf.DUMMYFUNCTION("""COMPUTED_VALUE"""),128268.0)</f>
        <v>128268</v>
      </c>
    </row>
    <row r="684">
      <c r="A684" s="2">
        <f>IFERROR(__xludf.DUMMYFUNCTION("""COMPUTED_VALUE"""),44576.0)</f>
        <v>44576</v>
      </c>
      <c r="B684" s="3"/>
    </row>
    <row r="685">
      <c r="A685" s="2">
        <f>IFERROR(__xludf.DUMMYFUNCTION("""COMPUTED_VALUE"""),44577.0)</f>
        <v>44577</v>
      </c>
      <c r="B685" s="3"/>
    </row>
    <row r="686">
      <c r="A686" s="2">
        <f>IFERROR(__xludf.DUMMYFUNCTION("""COMPUTED_VALUE"""),44578.0)</f>
        <v>44578</v>
      </c>
      <c r="B686" s="3">
        <f>IFERROR(__xludf.DUMMYFUNCTION("""COMPUTED_VALUE"""),137951.0)</f>
        <v>137951</v>
      </c>
    </row>
    <row r="687">
      <c r="A687" s="2">
        <f>IFERROR(__xludf.DUMMYFUNCTION("""COMPUTED_VALUE"""),44579.0)</f>
        <v>44579</v>
      </c>
      <c r="B687" s="3">
        <f>IFERROR(__xludf.DUMMYFUNCTION("""COMPUTED_VALUE"""),137628.0)</f>
        <v>137628</v>
      </c>
    </row>
    <row r="688">
      <c r="A688" s="2">
        <f>IFERROR(__xludf.DUMMYFUNCTION("""COMPUTED_VALUE"""),44580.0)</f>
        <v>44580</v>
      </c>
      <c r="B688" s="3">
        <f>IFERROR(__xludf.DUMMYFUNCTION("""COMPUTED_VALUE"""),147573.0)</f>
        <v>147573</v>
      </c>
    </row>
    <row r="689">
      <c r="A689" s="2">
        <f>IFERROR(__xludf.DUMMYFUNCTION("""COMPUTED_VALUE"""),44581.0)</f>
        <v>44581</v>
      </c>
      <c r="B689" s="3">
        <f>IFERROR(__xludf.DUMMYFUNCTION("""COMPUTED_VALUE"""),158424.0)</f>
        <v>158424</v>
      </c>
    </row>
    <row r="690">
      <c r="A690" s="2">
        <f>IFERROR(__xludf.DUMMYFUNCTION("""COMPUTED_VALUE"""),44582.0)</f>
        <v>44582</v>
      </c>
      <c r="B690" s="3">
        <f>IFERROR(__xludf.DUMMYFUNCTION("""COMPUTED_VALUE"""),167425.0)</f>
        <v>167425</v>
      </c>
    </row>
    <row r="691">
      <c r="A691" s="2">
        <f>IFERROR(__xludf.DUMMYFUNCTION("""COMPUTED_VALUE"""),44583.0)</f>
        <v>44583</v>
      </c>
      <c r="B691" s="3"/>
    </row>
    <row r="692">
      <c r="A692" s="2">
        <f>IFERROR(__xludf.DUMMYFUNCTION("""COMPUTED_VALUE"""),44584.0)</f>
        <v>44584</v>
      </c>
      <c r="B692" s="3"/>
    </row>
    <row r="693">
      <c r="A693" s="2">
        <f>IFERROR(__xludf.DUMMYFUNCTION("""COMPUTED_VALUE"""),44585.0)</f>
        <v>44585</v>
      </c>
      <c r="B693" s="3">
        <f>IFERROR(__xludf.DUMMYFUNCTION("""COMPUTED_VALUE"""),191312.0)</f>
        <v>191312</v>
      </c>
    </row>
    <row r="694">
      <c r="A694" s="2">
        <f>IFERROR(__xludf.DUMMYFUNCTION("""COMPUTED_VALUE"""),44586.0)</f>
        <v>44586</v>
      </c>
      <c r="B694" s="3">
        <f>IFERROR(__xludf.DUMMYFUNCTION("""COMPUTED_VALUE"""),193630.0)</f>
        <v>193630</v>
      </c>
    </row>
    <row r="695">
      <c r="A695" s="2">
        <f>IFERROR(__xludf.DUMMYFUNCTION("""COMPUTED_VALUE"""),44587.0)</f>
        <v>44587</v>
      </c>
      <c r="B695" s="3">
        <f>IFERROR(__xludf.DUMMYFUNCTION("""COMPUTED_VALUE"""),205376.0)</f>
        <v>205376</v>
      </c>
    </row>
    <row r="696">
      <c r="A696" s="2">
        <f>IFERROR(__xludf.DUMMYFUNCTION("""COMPUTED_VALUE"""),44588.0)</f>
        <v>44588</v>
      </c>
      <c r="B696" s="3">
        <f>IFERROR(__xludf.DUMMYFUNCTION("""COMPUTED_VALUE"""),215839.0)</f>
        <v>215839</v>
      </c>
    </row>
    <row r="697">
      <c r="A697" s="2">
        <f>IFERROR(__xludf.DUMMYFUNCTION("""COMPUTED_VALUE"""),44589.0)</f>
        <v>44589</v>
      </c>
      <c r="B697" s="3">
        <f>IFERROR(__xludf.DUMMYFUNCTION("""COMPUTED_VALUE"""),225801.0)</f>
        <v>225801</v>
      </c>
    </row>
    <row r="698">
      <c r="A698" s="2">
        <f>IFERROR(__xludf.DUMMYFUNCTION("""COMPUTED_VALUE"""),44590.0)</f>
        <v>44590</v>
      </c>
      <c r="B698" s="3"/>
    </row>
    <row r="699">
      <c r="A699" s="2">
        <f>IFERROR(__xludf.DUMMYFUNCTION("""COMPUTED_VALUE"""),44591.0)</f>
        <v>44591</v>
      </c>
      <c r="B699" s="3"/>
    </row>
    <row r="700">
      <c r="A700" s="2">
        <f>IFERROR(__xludf.DUMMYFUNCTION("""COMPUTED_VALUE"""),44592.0)</f>
        <v>44592</v>
      </c>
      <c r="B700" s="3">
        <f>IFERROR(__xludf.DUMMYFUNCTION("""COMPUTED_VALUE"""),231601.0)</f>
        <v>231601</v>
      </c>
    </row>
    <row r="701">
      <c r="A701" s="2">
        <f>IFERROR(__xludf.DUMMYFUNCTION("""COMPUTED_VALUE"""),44593.0)</f>
        <v>44593</v>
      </c>
      <c r="B701" s="3">
        <f>IFERROR(__xludf.DUMMYFUNCTION("""COMPUTED_VALUE"""),229857.0)</f>
        <v>229857</v>
      </c>
    </row>
    <row r="702">
      <c r="A702" s="2">
        <f>IFERROR(__xludf.DUMMYFUNCTION("""COMPUTED_VALUE"""),44594.0)</f>
        <v>44594</v>
      </c>
      <c r="B702" s="3">
        <f>IFERROR(__xludf.DUMMYFUNCTION("""COMPUTED_VALUE"""),230549.0)</f>
        <v>230549</v>
      </c>
    </row>
    <row r="703">
      <c r="A703" s="2">
        <f>IFERROR(__xludf.DUMMYFUNCTION("""COMPUTED_VALUE"""),44595.0)</f>
        <v>44595</v>
      </c>
      <c r="B703" s="3">
        <f>IFERROR(__xludf.DUMMYFUNCTION("""COMPUTED_VALUE"""),227899.0)</f>
        <v>227899</v>
      </c>
    </row>
    <row r="704">
      <c r="A704" s="2">
        <f>IFERROR(__xludf.DUMMYFUNCTION("""COMPUTED_VALUE"""),44596.0)</f>
        <v>44596</v>
      </c>
      <c r="B704" s="3">
        <f>IFERROR(__xludf.DUMMYFUNCTION("""COMPUTED_VALUE"""),227407.0)</f>
        <v>227407</v>
      </c>
    </row>
    <row r="705">
      <c r="A705" s="2">
        <f>IFERROR(__xludf.DUMMYFUNCTION("""COMPUTED_VALUE"""),44597.0)</f>
        <v>44597</v>
      </c>
      <c r="B705" s="3"/>
    </row>
    <row r="706">
      <c r="A706" s="2">
        <f>IFERROR(__xludf.DUMMYFUNCTION("""COMPUTED_VALUE"""),44598.0)</f>
        <v>44598</v>
      </c>
      <c r="B706" s="3"/>
    </row>
    <row r="707">
      <c r="A707" s="2">
        <f>IFERROR(__xludf.DUMMYFUNCTION("""COMPUTED_VALUE"""),44599.0)</f>
        <v>44599</v>
      </c>
      <c r="B707" s="3">
        <f>IFERROR(__xludf.DUMMYFUNCTION("""COMPUTED_VALUE"""),231490.0)</f>
        <v>231490</v>
      </c>
    </row>
    <row r="708">
      <c r="A708" s="2">
        <f>IFERROR(__xludf.DUMMYFUNCTION("""COMPUTED_VALUE"""),44600.0)</f>
        <v>44600</v>
      </c>
      <c r="B708" s="3">
        <f>IFERROR(__xludf.DUMMYFUNCTION("""COMPUTED_VALUE"""),231376.0)</f>
        <v>231376</v>
      </c>
    </row>
    <row r="709">
      <c r="A709" s="2">
        <f>IFERROR(__xludf.DUMMYFUNCTION("""COMPUTED_VALUE"""),44601.0)</f>
        <v>44601</v>
      </c>
      <c r="B709" s="3">
        <f>IFERROR(__xludf.DUMMYFUNCTION("""COMPUTED_VALUE"""),229240.0)</f>
        <v>229240</v>
      </c>
    </row>
    <row r="710">
      <c r="A710" s="2">
        <f>IFERROR(__xludf.DUMMYFUNCTION("""COMPUTED_VALUE"""),44602.0)</f>
        <v>44602</v>
      </c>
      <c r="B710" s="3">
        <f>IFERROR(__xludf.DUMMYFUNCTION("""COMPUTED_VALUE"""),231613.0)</f>
        <v>231613</v>
      </c>
    </row>
    <row r="711">
      <c r="A711" s="2">
        <f>IFERROR(__xludf.DUMMYFUNCTION("""COMPUTED_VALUE"""),44603.0)</f>
        <v>44603</v>
      </c>
      <c r="B711" s="3">
        <f>IFERROR(__xludf.DUMMYFUNCTION("""COMPUTED_VALUE"""),229710.0)</f>
        <v>229710</v>
      </c>
    </row>
    <row r="712">
      <c r="A712" s="2">
        <f>IFERROR(__xludf.DUMMYFUNCTION("""COMPUTED_VALUE"""),44604.0)</f>
        <v>44604</v>
      </c>
      <c r="B712" s="3"/>
    </row>
    <row r="713">
      <c r="A713" s="2">
        <f>IFERROR(__xludf.DUMMYFUNCTION("""COMPUTED_VALUE"""),44605.0)</f>
        <v>44605</v>
      </c>
      <c r="B713" s="3"/>
    </row>
    <row r="714">
      <c r="A714" s="2">
        <f>IFERROR(__xludf.DUMMYFUNCTION("""COMPUTED_VALUE"""),44606.0)</f>
        <v>44606</v>
      </c>
      <c r="B714" s="3">
        <f>IFERROR(__xludf.DUMMYFUNCTION("""COMPUTED_VALUE"""),223810.0)</f>
        <v>223810</v>
      </c>
    </row>
    <row r="715">
      <c r="A715" s="2">
        <f>IFERROR(__xludf.DUMMYFUNCTION("""COMPUTED_VALUE"""),44607.0)</f>
        <v>44607</v>
      </c>
      <c r="B715" s="3">
        <f>IFERROR(__xludf.DUMMYFUNCTION("""COMPUTED_VALUE"""),210285.0)</f>
        <v>210285</v>
      </c>
    </row>
    <row r="716">
      <c r="A716" s="2">
        <f>IFERROR(__xludf.DUMMYFUNCTION("""COMPUTED_VALUE"""),44608.0)</f>
        <v>44608</v>
      </c>
      <c r="B716" s="3">
        <f>IFERROR(__xludf.DUMMYFUNCTION("""COMPUTED_VALUE"""),209035.0)</f>
        <v>209035</v>
      </c>
    </row>
    <row r="717">
      <c r="A717" s="2">
        <f>IFERROR(__xludf.DUMMYFUNCTION("""COMPUTED_VALUE"""),44609.0)</f>
        <v>44609</v>
      </c>
      <c r="B717" s="3">
        <f>IFERROR(__xludf.DUMMYFUNCTION("""COMPUTED_VALUE"""),202738.0)</f>
        <v>202738</v>
      </c>
    </row>
    <row r="718">
      <c r="A718" s="2">
        <f>IFERROR(__xludf.DUMMYFUNCTION("""COMPUTED_VALUE"""),44610.0)</f>
        <v>44610</v>
      </c>
      <c r="B718" s="3">
        <f>IFERROR(__xludf.DUMMYFUNCTION("""COMPUTED_VALUE"""),199303.0)</f>
        <v>199303</v>
      </c>
    </row>
    <row r="719">
      <c r="A719" s="2">
        <f>IFERROR(__xludf.DUMMYFUNCTION("""COMPUTED_VALUE"""),44611.0)</f>
        <v>44611</v>
      </c>
      <c r="B719" s="3"/>
    </row>
    <row r="720">
      <c r="A720" s="2">
        <f>IFERROR(__xludf.DUMMYFUNCTION("""COMPUTED_VALUE"""),44612.0)</f>
        <v>44612</v>
      </c>
      <c r="B720" s="3"/>
    </row>
    <row r="721">
      <c r="A721" s="2">
        <f>IFERROR(__xludf.DUMMYFUNCTION("""COMPUTED_VALUE"""),44613.0)</f>
        <v>44613</v>
      </c>
      <c r="B721" s="3">
        <f>IFERROR(__xludf.DUMMYFUNCTION("""COMPUTED_VALUE"""),189560.0)</f>
        <v>189560</v>
      </c>
    </row>
    <row r="722">
      <c r="A722" s="2">
        <f>IFERROR(__xludf.DUMMYFUNCTION("""COMPUTED_VALUE"""),44614.0)</f>
        <v>44614</v>
      </c>
      <c r="B722" s="3">
        <f>IFERROR(__xludf.DUMMYFUNCTION("""COMPUTED_VALUE"""),183992.0)</f>
        <v>183992</v>
      </c>
    </row>
    <row r="723">
      <c r="A723" s="2">
        <f>IFERROR(__xludf.DUMMYFUNCTION("""COMPUTED_VALUE"""),44615.0)</f>
        <v>44615</v>
      </c>
      <c r="B723" s="3">
        <f>IFERROR(__xludf.DUMMYFUNCTION("""COMPUTED_VALUE"""),178730.0)</f>
        <v>178730</v>
      </c>
    </row>
    <row r="724">
      <c r="A724" s="2">
        <f>IFERROR(__xludf.DUMMYFUNCTION("""COMPUTED_VALUE"""),44616.0)</f>
        <v>44616</v>
      </c>
      <c r="B724" s="3">
        <f>IFERROR(__xludf.DUMMYFUNCTION("""COMPUTED_VALUE"""),173798.0)</f>
        <v>173798</v>
      </c>
    </row>
    <row r="725">
      <c r="A725" s="2">
        <f>IFERROR(__xludf.DUMMYFUNCTION("""COMPUTED_VALUE"""),44617.0)</f>
        <v>44617</v>
      </c>
      <c r="B725" s="3">
        <f>IFERROR(__xludf.DUMMYFUNCTION("""COMPUTED_VALUE"""),168913.0)</f>
        <v>168913</v>
      </c>
    </row>
    <row r="726">
      <c r="A726" s="2">
        <f>IFERROR(__xludf.DUMMYFUNCTION("""COMPUTED_VALUE"""),44618.0)</f>
        <v>44618</v>
      </c>
      <c r="B726" s="3"/>
    </row>
    <row r="727">
      <c r="A727" s="2">
        <f>IFERROR(__xludf.DUMMYFUNCTION("""COMPUTED_VALUE"""),44619.0)</f>
        <v>44619</v>
      </c>
      <c r="B727" s="3"/>
    </row>
    <row r="728">
      <c r="A728" s="2">
        <f>IFERROR(__xludf.DUMMYFUNCTION("""COMPUTED_VALUE"""),44620.0)</f>
        <v>44620</v>
      </c>
      <c r="B728" s="3">
        <f>IFERROR(__xludf.DUMMYFUNCTION("""COMPUTED_VALUE"""),154752.0)</f>
        <v>154752</v>
      </c>
    </row>
    <row r="729">
      <c r="A729" s="2">
        <f>IFERROR(__xludf.DUMMYFUNCTION("""COMPUTED_VALUE"""),44621.0)</f>
        <v>44621</v>
      </c>
      <c r="B729" s="3">
        <f>IFERROR(__xludf.DUMMYFUNCTION("""COMPUTED_VALUE"""),150522.0)</f>
        <v>150522</v>
      </c>
    </row>
    <row r="730">
      <c r="A730" s="2">
        <f>IFERROR(__xludf.DUMMYFUNCTION("""COMPUTED_VALUE"""),44622.0)</f>
        <v>44622</v>
      </c>
      <c r="B730" s="3">
        <f>IFERROR(__xludf.DUMMYFUNCTION("""COMPUTED_VALUE"""),142902.0)</f>
        <v>142902</v>
      </c>
    </row>
    <row r="731">
      <c r="A731" s="2">
        <f>IFERROR(__xludf.DUMMYFUNCTION("""COMPUTED_VALUE"""),44623.0)</f>
        <v>44623</v>
      </c>
      <c r="B731" s="3">
        <f>IFERROR(__xludf.DUMMYFUNCTION("""COMPUTED_VALUE"""),142456.0)</f>
        <v>142456</v>
      </c>
    </row>
    <row r="732">
      <c r="A732" s="2">
        <f>IFERROR(__xludf.DUMMYFUNCTION("""COMPUTED_VALUE"""),44624.0)</f>
        <v>44624</v>
      </c>
      <c r="B732" s="3">
        <f>IFERROR(__xludf.DUMMYFUNCTION("""COMPUTED_VALUE"""),137186.0)</f>
        <v>137186</v>
      </c>
    </row>
    <row r="733">
      <c r="A733" s="2">
        <f>IFERROR(__xludf.DUMMYFUNCTION("""COMPUTED_VALUE"""),44625.0)</f>
        <v>44625</v>
      </c>
      <c r="B733" s="3"/>
    </row>
    <row r="734">
      <c r="A734" s="2">
        <f>IFERROR(__xludf.DUMMYFUNCTION("""COMPUTED_VALUE"""),44626.0)</f>
        <v>44626</v>
      </c>
      <c r="B734" s="3"/>
    </row>
    <row r="735">
      <c r="A735" s="2">
        <f>IFERROR(__xludf.DUMMYFUNCTION("""COMPUTED_VALUE"""),44627.0)</f>
        <v>44627</v>
      </c>
      <c r="B735" s="3">
        <f>IFERROR(__xludf.DUMMYFUNCTION("""COMPUTED_VALUE"""),129137.0)</f>
        <v>129137</v>
      </c>
    </row>
    <row r="736">
      <c r="A736" s="2">
        <f>IFERROR(__xludf.DUMMYFUNCTION("""COMPUTED_VALUE"""),44628.0)</f>
        <v>44628</v>
      </c>
      <c r="B736" s="3">
        <f>IFERROR(__xludf.DUMMYFUNCTION("""COMPUTED_VALUE"""),126009.0)</f>
        <v>126009</v>
      </c>
    </row>
    <row r="737">
      <c r="A737" s="2">
        <f>IFERROR(__xludf.DUMMYFUNCTION("""COMPUTED_VALUE"""),44629.0)</f>
        <v>44629</v>
      </c>
      <c r="B737" s="3">
        <f>IFERROR(__xludf.DUMMYFUNCTION("""COMPUTED_VALUE"""),124112.0)</f>
        <v>124112</v>
      </c>
    </row>
    <row r="738">
      <c r="A738" s="2">
        <f>IFERROR(__xludf.DUMMYFUNCTION("""COMPUTED_VALUE"""),44630.0)</f>
        <v>44630</v>
      </c>
      <c r="B738" s="3">
        <f>IFERROR(__xludf.DUMMYFUNCTION("""COMPUTED_VALUE"""),121654.0)</f>
        <v>121654</v>
      </c>
    </row>
    <row r="739">
      <c r="A739" s="2">
        <f>IFERROR(__xludf.DUMMYFUNCTION("""COMPUTED_VALUE"""),44631.0)</f>
        <v>44631</v>
      </c>
      <c r="B739" s="3">
        <f>IFERROR(__xludf.DUMMYFUNCTION("""COMPUTED_VALUE"""),119066.0)</f>
        <v>119066</v>
      </c>
    </row>
    <row r="740">
      <c r="A740" s="2">
        <f>IFERROR(__xludf.DUMMYFUNCTION("""COMPUTED_VALUE"""),44632.0)</f>
        <v>44632</v>
      </c>
      <c r="B740" s="3"/>
    </row>
    <row r="741">
      <c r="A741" s="2">
        <f>IFERROR(__xludf.DUMMYFUNCTION("""COMPUTED_VALUE"""),44633.0)</f>
        <v>44633</v>
      </c>
      <c r="B741" s="3"/>
    </row>
    <row r="742">
      <c r="A742" s="2">
        <f>IFERROR(__xludf.DUMMYFUNCTION("""COMPUTED_VALUE"""),44634.0)</f>
        <v>44634</v>
      </c>
      <c r="B742" s="3"/>
    </row>
    <row r="743">
      <c r="A743" s="2">
        <f>IFERROR(__xludf.DUMMYFUNCTION("""COMPUTED_VALUE"""),44635.0)</f>
        <v>44635</v>
      </c>
      <c r="B743" s="3"/>
    </row>
    <row r="744">
      <c r="A744" s="2">
        <f>IFERROR(__xludf.DUMMYFUNCTION("""COMPUTED_VALUE"""),44636.0)</f>
        <v>44636</v>
      </c>
      <c r="B744" s="3">
        <f>IFERROR(__xludf.DUMMYFUNCTION("""COMPUTED_VALUE"""),110526.0)</f>
        <v>110526</v>
      </c>
    </row>
    <row r="745">
      <c r="A745" s="2">
        <f>IFERROR(__xludf.DUMMYFUNCTION("""COMPUTED_VALUE"""),44637.0)</f>
        <v>44637</v>
      </c>
      <c r="B745" s="3">
        <f>IFERROR(__xludf.DUMMYFUNCTION("""COMPUTED_VALUE"""),108761.0)</f>
        <v>108761</v>
      </c>
    </row>
    <row r="746">
      <c r="A746" s="2">
        <f>IFERROR(__xludf.DUMMYFUNCTION("""COMPUTED_VALUE"""),44638.0)</f>
        <v>44638</v>
      </c>
      <c r="B746" s="3">
        <f>IFERROR(__xludf.DUMMYFUNCTION("""COMPUTED_VALUE"""),106429.0)</f>
        <v>106429</v>
      </c>
    </row>
    <row r="747">
      <c r="A747" s="2">
        <f>IFERROR(__xludf.DUMMYFUNCTION("""COMPUTED_VALUE"""),44639.0)</f>
        <v>44639</v>
      </c>
      <c r="B747" s="3"/>
    </row>
    <row r="748">
      <c r="A748" s="2">
        <f>IFERROR(__xludf.DUMMYFUNCTION("""COMPUTED_VALUE"""),44640.0)</f>
        <v>44640</v>
      </c>
      <c r="B748" s="3"/>
    </row>
    <row r="749">
      <c r="A749" s="2">
        <f>IFERROR(__xludf.DUMMYFUNCTION("""COMPUTED_VALUE"""),44641.0)</f>
        <v>44641</v>
      </c>
      <c r="B749" s="3">
        <f>IFERROR(__xludf.DUMMYFUNCTION("""COMPUTED_VALUE"""),103565.0)</f>
        <v>103565</v>
      </c>
    </row>
    <row r="750">
      <c r="A750" s="2">
        <f>IFERROR(__xludf.DUMMYFUNCTION("""COMPUTED_VALUE"""),44642.0)</f>
        <v>44642</v>
      </c>
      <c r="B750" s="3">
        <f>IFERROR(__xludf.DUMMYFUNCTION("""COMPUTED_VALUE"""),103266.0)</f>
        <v>103266</v>
      </c>
    </row>
    <row r="751">
      <c r="A751" s="2">
        <f>IFERROR(__xludf.DUMMYFUNCTION("""COMPUTED_VALUE"""),44643.0)</f>
        <v>44643</v>
      </c>
      <c r="B751" s="3">
        <f>IFERROR(__xludf.DUMMYFUNCTION("""COMPUTED_VALUE"""),102764.0)</f>
        <v>102764</v>
      </c>
    </row>
    <row r="752">
      <c r="A752" s="2">
        <f>IFERROR(__xludf.DUMMYFUNCTION("""COMPUTED_VALUE"""),44644.0)</f>
        <v>44644</v>
      </c>
      <c r="B752" s="3">
        <f>IFERROR(__xludf.DUMMYFUNCTION("""COMPUTED_VALUE"""),102239.0)</f>
        <v>102239</v>
      </c>
    </row>
    <row r="753">
      <c r="A753" s="2">
        <f>IFERROR(__xludf.DUMMYFUNCTION("""COMPUTED_VALUE"""),44645.0)</f>
        <v>44645</v>
      </c>
      <c r="B753" s="3">
        <f>IFERROR(__xludf.DUMMYFUNCTION("""COMPUTED_VALUE"""),100707.0)</f>
        <v>100707</v>
      </c>
    </row>
    <row r="754">
      <c r="A754" s="2">
        <f>IFERROR(__xludf.DUMMYFUNCTION("""COMPUTED_VALUE"""),44646.0)</f>
        <v>44646</v>
      </c>
      <c r="B754" s="3"/>
    </row>
    <row r="755">
      <c r="A755" s="2">
        <f>IFERROR(__xludf.DUMMYFUNCTION("""COMPUTED_VALUE"""),44647.0)</f>
        <v>44647</v>
      </c>
      <c r="B755" s="3"/>
    </row>
    <row r="756">
      <c r="A756" s="2">
        <f>IFERROR(__xludf.DUMMYFUNCTION("""COMPUTED_VALUE"""),44648.0)</f>
        <v>44648</v>
      </c>
      <c r="B756" s="3">
        <f>IFERROR(__xludf.DUMMYFUNCTION("""COMPUTED_VALUE"""),100067.0)</f>
        <v>100067</v>
      </c>
    </row>
    <row r="757">
      <c r="A757" s="2">
        <f>IFERROR(__xludf.DUMMYFUNCTION("""COMPUTED_VALUE"""),44649.0)</f>
        <v>44649</v>
      </c>
      <c r="B757" s="3">
        <f>IFERROR(__xludf.DUMMYFUNCTION("""COMPUTED_VALUE"""),100193.0)</f>
        <v>100193</v>
      </c>
    </row>
    <row r="758">
      <c r="A758" s="2">
        <f>IFERROR(__xludf.DUMMYFUNCTION("""COMPUTED_VALUE"""),44650.0)</f>
        <v>44650</v>
      </c>
      <c r="B758" s="3">
        <f>IFERROR(__xludf.DUMMYFUNCTION("""COMPUTED_VALUE"""),99855.0)</f>
        <v>99855</v>
      </c>
    </row>
    <row r="759">
      <c r="A759" s="2">
        <f>IFERROR(__xludf.DUMMYFUNCTION("""COMPUTED_VALUE"""),44651.0)</f>
        <v>44651</v>
      </c>
      <c r="B759" s="3">
        <f>IFERROR(__xludf.DUMMYFUNCTION("""COMPUTED_VALUE"""),99675.0)</f>
        <v>99675</v>
      </c>
    </row>
    <row r="760">
      <c r="A760" s="2">
        <f>IFERROR(__xludf.DUMMYFUNCTION("""COMPUTED_VALUE"""),44652.0)</f>
        <v>44652</v>
      </c>
      <c r="B760" s="3">
        <f>IFERROR(__xludf.DUMMYFUNCTION("""COMPUTED_VALUE"""),99318.0)</f>
        <v>99318</v>
      </c>
    </row>
    <row r="761">
      <c r="A761" s="2">
        <f>IFERROR(__xludf.DUMMYFUNCTION("""COMPUTED_VALUE"""),44653.0)</f>
        <v>44653</v>
      </c>
      <c r="B761" s="3"/>
    </row>
    <row r="762">
      <c r="A762" s="2">
        <f>IFERROR(__xludf.DUMMYFUNCTION("""COMPUTED_VALUE"""),44654.0)</f>
        <v>44654</v>
      </c>
      <c r="B762" s="3"/>
    </row>
    <row r="763">
      <c r="A763" s="2">
        <f>IFERROR(__xludf.DUMMYFUNCTION("""COMPUTED_VALUE"""),44655.0)</f>
        <v>44655</v>
      </c>
      <c r="B763" s="3"/>
    </row>
    <row r="764">
      <c r="A764" s="2">
        <f>IFERROR(__xludf.DUMMYFUNCTION("""COMPUTED_VALUE"""),44656.0)</f>
        <v>44656</v>
      </c>
      <c r="B764" s="3">
        <f>IFERROR(__xludf.DUMMYFUNCTION("""COMPUTED_VALUE"""),97280.0)</f>
        <v>97280</v>
      </c>
    </row>
    <row r="765">
      <c r="A765" s="2">
        <f>IFERROR(__xludf.DUMMYFUNCTION("""COMPUTED_VALUE"""),44657.0)</f>
        <v>44657</v>
      </c>
      <c r="B765" s="3">
        <f>IFERROR(__xludf.DUMMYFUNCTION("""COMPUTED_VALUE"""),96895.0)</f>
        <v>96895</v>
      </c>
    </row>
    <row r="766">
      <c r="A766" s="2">
        <f>IFERROR(__xludf.DUMMYFUNCTION("""COMPUTED_VALUE"""),44658.0)</f>
        <v>44658</v>
      </c>
      <c r="B766" s="3">
        <f>IFERROR(__xludf.DUMMYFUNCTION("""COMPUTED_VALUE"""),96903.0)</f>
        <v>96903</v>
      </c>
    </row>
    <row r="767">
      <c r="A767" s="2">
        <f>IFERROR(__xludf.DUMMYFUNCTION("""COMPUTED_VALUE"""),44659.0)</f>
        <v>44659</v>
      </c>
      <c r="B767" s="3">
        <f>IFERROR(__xludf.DUMMYFUNCTION("""COMPUTED_VALUE"""),96962.0)</f>
        <v>96962</v>
      </c>
    </row>
    <row r="768">
      <c r="A768" s="2">
        <f>IFERROR(__xludf.DUMMYFUNCTION("""COMPUTED_VALUE"""),44660.0)</f>
        <v>44660</v>
      </c>
      <c r="B768" s="3"/>
    </row>
    <row r="769">
      <c r="A769" s="2">
        <f>IFERROR(__xludf.DUMMYFUNCTION("""COMPUTED_VALUE"""),44661.0)</f>
        <v>44661</v>
      </c>
      <c r="B769" s="3"/>
    </row>
    <row r="770">
      <c r="A770" s="2">
        <f>IFERROR(__xludf.DUMMYFUNCTION("""COMPUTED_VALUE"""),44662.0)</f>
        <v>44662</v>
      </c>
      <c r="B770" s="3">
        <f>IFERROR(__xludf.DUMMYFUNCTION("""COMPUTED_VALUE"""),95067.0)</f>
        <v>95067</v>
      </c>
    </row>
    <row r="771">
      <c r="A771" s="2">
        <f>IFERROR(__xludf.DUMMYFUNCTION("""COMPUTED_VALUE"""),44663.0)</f>
        <v>44663</v>
      </c>
      <c r="B771" s="3">
        <f>IFERROR(__xludf.DUMMYFUNCTION("""COMPUTED_VALUE"""),92465.0)</f>
        <v>92465</v>
      </c>
    </row>
    <row r="772">
      <c r="A772" s="2">
        <f>IFERROR(__xludf.DUMMYFUNCTION("""COMPUTED_VALUE"""),44664.0)</f>
        <v>44664</v>
      </c>
      <c r="B772" s="3">
        <f>IFERROR(__xludf.DUMMYFUNCTION("""COMPUTED_VALUE"""),89057.0)</f>
        <v>89057</v>
      </c>
    </row>
    <row r="773">
      <c r="A773" s="2">
        <f>IFERROR(__xludf.DUMMYFUNCTION("""COMPUTED_VALUE"""),44665.0)</f>
        <v>44665</v>
      </c>
      <c r="B773" s="3">
        <f>IFERROR(__xludf.DUMMYFUNCTION("""COMPUTED_VALUE"""),84908.0)</f>
        <v>84908</v>
      </c>
    </row>
    <row r="774">
      <c r="A774" s="2">
        <f>IFERROR(__xludf.DUMMYFUNCTION("""COMPUTED_VALUE"""),44666.0)</f>
        <v>44666</v>
      </c>
      <c r="B774" s="3"/>
    </row>
    <row r="775">
      <c r="A775" s="2">
        <f>IFERROR(__xludf.DUMMYFUNCTION("""COMPUTED_VALUE"""),44667.0)</f>
        <v>44667</v>
      </c>
      <c r="B775" s="3"/>
    </row>
    <row r="776">
      <c r="A776" s="2">
        <f>IFERROR(__xludf.DUMMYFUNCTION("""COMPUTED_VALUE"""),44668.0)</f>
        <v>44668</v>
      </c>
      <c r="B776" s="3"/>
    </row>
    <row r="777">
      <c r="A777" s="2">
        <f>IFERROR(__xludf.DUMMYFUNCTION("""COMPUTED_VALUE"""),44669.0)</f>
        <v>44669</v>
      </c>
      <c r="B777" s="3"/>
    </row>
    <row r="778">
      <c r="A778" s="2">
        <f>IFERROR(__xludf.DUMMYFUNCTION("""COMPUTED_VALUE"""),44670.0)</f>
        <v>44670</v>
      </c>
      <c r="B778" s="3">
        <f>IFERROR(__xludf.DUMMYFUNCTION("""COMPUTED_VALUE"""),77710.0)</f>
        <v>77710</v>
      </c>
    </row>
    <row r="779">
      <c r="A779" s="2">
        <f>IFERROR(__xludf.DUMMYFUNCTION("""COMPUTED_VALUE"""),44671.0)</f>
        <v>44671</v>
      </c>
      <c r="B779" s="3">
        <f>IFERROR(__xludf.DUMMYFUNCTION("""COMPUTED_VALUE"""),75954.0)</f>
        <v>75954</v>
      </c>
    </row>
    <row r="780">
      <c r="A780" s="2">
        <f>IFERROR(__xludf.DUMMYFUNCTION("""COMPUTED_VALUE"""),44672.0)</f>
        <v>44672</v>
      </c>
      <c r="B780" s="3">
        <f>IFERROR(__xludf.DUMMYFUNCTION("""COMPUTED_VALUE"""),72816.0)</f>
        <v>72816</v>
      </c>
    </row>
    <row r="781">
      <c r="A781" s="2">
        <f>IFERROR(__xludf.DUMMYFUNCTION("""COMPUTED_VALUE"""),44673.0)</f>
        <v>44673</v>
      </c>
      <c r="B781" s="3">
        <f>IFERROR(__xludf.DUMMYFUNCTION("""COMPUTED_VALUE"""),68288.0)</f>
        <v>68288</v>
      </c>
    </row>
    <row r="782">
      <c r="A782" s="2">
        <f>IFERROR(__xludf.DUMMYFUNCTION("""COMPUTED_VALUE"""),44674.0)</f>
        <v>44674</v>
      </c>
      <c r="B782" s="3"/>
    </row>
    <row r="783">
      <c r="A783" s="2">
        <f>IFERROR(__xludf.DUMMYFUNCTION("""COMPUTED_VALUE"""),44675.0)</f>
        <v>44675</v>
      </c>
      <c r="B783" s="3"/>
    </row>
    <row r="784">
      <c r="A784" s="2">
        <f>IFERROR(__xludf.DUMMYFUNCTION("""COMPUTED_VALUE"""),44676.0)</f>
        <v>44676</v>
      </c>
      <c r="B784" s="3">
        <f>IFERROR(__xludf.DUMMYFUNCTION("""COMPUTED_VALUE"""),59986.0)</f>
        <v>59986</v>
      </c>
    </row>
    <row r="785">
      <c r="A785" s="2">
        <f>IFERROR(__xludf.DUMMYFUNCTION("""COMPUTED_VALUE"""),44677.0)</f>
        <v>44677</v>
      </c>
      <c r="B785" s="3">
        <f>IFERROR(__xludf.DUMMYFUNCTION("""COMPUTED_VALUE"""),56928.0)</f>
        <v>56928</v>
      </c>
    </row>
    <row r="786">
      <c r="A786" s="2">
        <f>IFERROR(__xludf.DUMMYFUNCTION("""COMPUTED_VALUE"""),44678.0)</f>
        <v>44678</v>
      </c>
      <c r="B786" s="3">
        <f>IFERROR(__xludf.DUMMYFUNCTION("""COMPUTED_VALUE"""),54591.0)</f>
        <v>54591</v>
      </c>
    </row>
    <row r="787">
      <c r="A787" s="2">
        <f>IFERROR(__xludf.DUMMYFUNCTION("""COMPUTED_VALUE"""),44679.0)</f>
        <v>44679</v>
      </c>
      <c r="B787" s="3">
        <f>IFERROR(__xludf.DUMMYFUNCTION("""COMPUTED_VALUE"""),51631.0)</f>
        <v>51631</v>
      </c>
    </row>
    <row r="788">
      <c r="A788" s="2">
        <f>IFERROR(__xludf.DUMMYFUNCTION("""COMPUTED_VALUE"""),44680.0)</f>
        <v>44680</v>
      </c>
      <c r="B788" s="3">
        <f>IFERROR(__xludf.DUMMYFUNCTION("""COMPUTED_VALUE"""),50521.0)</f>
        <v>50521</v>
      </c>
    </row>
    <row r="789">
      <c r="A789" s="2">
        <f>IFERROR(__xludf.DUMMYFUNCTION("""COMPUTED_VALUE"""),44681.0)</f>
        <v>44681</v>
      </c>
      <c r="B789" s="3"/>
    </row>
    <row r="790">
      <c r="A790" s="2">
        <f>IFERROR(__xludf.DUMMYFUNCTION("""COMPUTED_VALUE"""),44682.0)</f>
        <v>44682</v>
      </c>
      <c r="B790" s="3"/>
    </row>
    <row r="791">
      <c r="A791" s="2">
        <f>IFERROR(__xludf.DUMMYFUNCTION("""COMPUTED_VALUE"""),44683.0)</f>
        <v>44683</v>
      </c>
      <c r="B791" s="3">
        <f>IFERROR(__xludf.DUMMYFUNCTION("""COMPUTED_VALUE"""),48873.0)</f>
        <v>48873</v>
      </c>
    </row>
    <row r="792">
      <c r="A792" s="2">
        <f>IFERROR(__xludf.DUMMYFUNCTION("""COMPUTED_VALUE"""),44684.0)</f>
        <v>44684</v>
      </c>
      <c r="B792" s="3"/>
    </row>
    <row r="793">
      <c r="A793" s="2">
        <f>IFERROR(__xludf.DUMMYFUNCTION("""COMPUTED_VALUE"""),44685.0)</f>
        <v>44685</v>
      </c>
      <c r="B793" s="3"/>
    </row>
    <row r="794">
      <c r="A794" s="2">
        <f>IFERROR(__xludf.DUMMYFUNCTION("""COMPUTED_VALUE"""),44686.0)</f>
        <v>44686</v>
      </c>
      <c r="B794" s="3"/>
    </row>
    <row r="795">
      <c r="A795" s="2">
        <f>IFERROR(__xludf.DUMMYFUNCTION("""COMPUTED_VALUE"""),44687.0)</f>
        <v>44687</v>
      </c>
      <c r="B795" s="3"/>
    </row>
    <row r="796">
      <c r="A796" s="2">
        <f>IFERROR(__xludf.DUMMYFUNCTION("""COMPUTED_VALUE"""),44688.0)</f>
        <v>44688</v>
      </c>
      <c r="B796" s="3"/>
    </row>
    <row r="797">
      <c r="A797" s="2">
        <f>IFERROR(__xludf.DUMMYFUNCTION("""COMPUTED_VALUE"""),44689.0)</f>
        <v>44689</v>
      </c>
      <c r="B797" s="3"/>
    </row>
    <row r="798">
      <c r="A798" s="2">
        <f>IFERROR(__xludf.DUMMYFUNCTION("""COMPUTED_VALUE"""),44690.0)</f>
        <v>44690</v>
      </c>
      <c r="B798" s="3"/>
    </row>
    <row r="799">
      <c r="A799" s="2">
        <f>IFERROR(__xludf.DUMMYFUNCTION("""COMPUTED_VALUE"""),44691.0)</f>
        <v>44691</v>
      </c>
      <c r="B799" s="3"/>
    </row>
    <row r="800">
      <c r="A800" s="2">
        <f>IFERROR(__xludf.DUMMYFUNCTION("""COMPUTED_VALUE"""),44692.0)</f>
        <v>44692</v>
      </c>
      <c r="B800" s="3">
        <f>IFERROR(__xludf.DUMMYFUNCTION("""COMPUTED_VALUE"""),42170.0)</f>
        <v>42170</v>
      </c>
    </row>
    <row r="801">
      <c r="A801" s="2">
        <f>IFERROR(__xludf.DUMMYFUNCTION("""COMPUTED_VALUE"""),44693.0)</f>
        <v>44693</v>
      </c>
      <c r="B801" s="3"/>
    </row>
    <row r="802">
      <c r="A802" s="2">
        <f>IFERROR(__xludf.DUMMYFUNCTION("""COMPUTED_VALUE"""),44694.0)</f>
        <v>44694</v>
      </c>
      <c r="B802" s="3"/>
    </row>
    <row r="803">
      <c r="A803" s="2">
        <f>IFERROR(__xludf.DUMMYFUNCTION("""COMPUTED_VALUE"""),44695.0)</f>
        <v>44695</v>
      </c>
      <c r="B803" s="3"/>
    </row>
    <row r="804">
      <c r="A804" s="2">
        <f>IFERROR(__xludf.DUMMYFUNCTION("""COMPUTED_VALUE"""),44696.0)</f>
        <v>44696</v>
      </c>
      <c r="B804" s="3"/>
    </row>
    <row r="805">
      <c r="A805" s="2">
        <f>IFERROR(__xludf.DUMMYFUNCTION("""COMPUTED_VALUE"""),44697.0)</f>
        <v>44697</v>
      </c>
      <c r="B805" s="3"/>
    </row>
    <row r="806">
      <c r="A806" s="2">
        <f>IFERROR(__xludf.DUMMYFUNCTION("""COMPUTED_VALUE"""),44698.0)</f>
        <v>44698</v>
      </c>
      <c r="B806" s="3"/>
    </row>
    <row r="807">
      <c r="A807" s="2">
        <f>IFERROR(__xludf.DUMMYFUNCTION("""COMPUTED_VALUE"""),44699.0)</f>
        <v>44699</v>
      </c>
      <c r="B807" s="3">
        <f>IFERROR(__xludf.DUMMYFUNCTION("""COMPUTED_VALUE"""),37448.0)</f>
        <v>37448</v>
      </c>
    </row>
    <row r="808">
      <c r="A808" s="2">
        <f>IFERROR(__xludf.DUMMYFUNCTION("""COMPUTED_VALUE"""),44700.0)</f>
        <v>44700</v>
      </c>
      <c r="B808" s="3"/>
    </row>
    <row r="809">
      <c r="A809" s="2">
        <f>IFERROR(__xludf.DUMMYFUNCTION("""COMPUTED_VALUE"""),44701.0)</f>
        <v>44701</v>
      </c>
      <c r="B809" s="3"/>
    </row>
    <row r="810">
      <c r="A810" s="2">
        <f>IFERROR(__xludf.DUMMYFUNCTION("""COMPUTED_VALUE"""),44702.0)</f>
        <v>44702</v>
      </c>
      <c r="B810" s="3"/>
    </row>
    <row r="811">
      <c r="A811" s="2">
        <f>IFERROR(__xludf.DUMMYFUNCTION("""COMPUTED_VALUE"""),44703.0)</f>
        <v>44703</v>
      </c>
      <c r="B811" s="3"/>
    </row>
    <row r="812">
      <c r="A812" s="2">
        <f>IFERROR(__xludf.DUMMYFUNCTION("""COMPUTED_VALUE"""),44704.0)</f>
        <v>44704</v>
      </c>
      <c r="B812" s="3"/>
    </row>
    <row r="813">
      <c r="A813" s="2">
        <f>IFERROR(__xludf.DUMMYFUNCTION("""COMPUTED_VALUE"""),44705.0)</f>
        <v>44705</v>
      </c>
      <c r="B813" s="3"/>
    </row>
    <row r="814">
      <c r="A814" s="2">
        <f>IFERROR(__xludf.DUMMYFUNCTION("""COMPUTED_VALUE"""),44706.0)</f>
        <v>44706</v>
      </c>
      <c r="B814" s="3">
        <f>IFERROR(__xludf.DUMMYFUNCTION("""COMPUTED_VALUE"""),29539.0)</f>
        <v>29539</v>
      </c>
    </row>
    <row r="815">
      <c r="A815" s="2">
        <f>IFERROR(__xludf.DUMMYFUNCTION("""COMPUTED_VALUE"""),44707.0)</f>
        <v>44707</v>
      </c>
      <c r="B815" s="3"/>
    </row>
    <row r="816">
      <c r="A816" s="2">
        <f>IFERROR(__xludf.DUMMYFUNCTION("""COMPUTED_VALUE"""),44708.0)</f>
        <v>44708</v>
      </c>
      <c r="B816" s="3"/>
    </row>
    <row r="817">
      <c r="A817" s="2">
        <f>IFERROR(__xludf.DUMMYFUNCTION("""COMPUTED_VALUE"""),44709.0)</f>
        <v>44709</v>
      </c>
      <c r="B817" s="3"/>
    </row>
    <row r="818">
      <c r="A818" s="2">
        <f>IFERROR(__xludf.DUMMYFUNCTION("""COMPUTED_VALUE"""),44710.0)</f>
        <v>44710</v>
      </c>
      <c r="B818" s="3"/>
    </row>
    <row r="819">
      <c r="A819" s="2">
        <f>IFERROR(__xludf.DUMMYFUNCTION("""COMPUTED_VALUE"""),44711.0)</f>
        <v>44711</v>
      </c>
      <c r="B819" s="3"/>
    </row>
    <row r="820">
      <c r="A820" s="2">
        <f>IFERROR(__xludf.DUMMYFUNCTION("""COMPUTED_VALUE"""),44712.0)</f>
        <v>44712</v>
      </c>
      <c r="B820" s="3"/>
    </row>
    <row r="821">
      <c r="A821" s="2">
        <f>IFERROR(__xludf.DUMMYFUNCTION("""COMPUTED_VALUE"""),44713.0)</f>
        <v>44713</v>
      </c>
      <c r="B821" s="3">
        <f>IFERROR(__xludf.DUMMYFUNCTION("""COMPUTED_VALUE"""),25547.0)</f>
        <v>25547</v>
      </c>
    </row>
    <row r="822">
      <c r="A822" s="2">
        <f>IFERROR(__xludf.DUMMYFUNCTION("""COMPUTED_VALUE"""),44714.0)</f>
        <v>44714</v>
      </c>
      <c r="B822" s="3"/>
    </row>
    <row r="823">
      <c r="A823" s="2">
        <f>IFERROR(__xludf.DUMMYFUNCTION("""COMPUTED_VALUE"""),44715.0)</f>
        <v>44715</v>
      </c>
      <c r="B823" s="3"/>
    </row>
    <row r="824">
      <c r="A824" s="2">
        <f>IFERROR(__xludf.DUMMYFUNCTION("""COMPUTED_VALUE"""),44716.0)</f>
        <v>44716</v>
      </c>
      <c r="B824" s="3"/>
    </row>
    <row r="825">
      <c r="A825" s="2">
        <f>IFERROR(__xludf.DUMMYFUNCTION("""COMPUTED_VALUE"""),44717.0)</f>
        <v>44717</v>
      </c>
      <c r="B825" s="3"/>
    </row>
    <row r="826">
      <c r="A826" s="2">
        <f>IFERROR(__xludf.DUMMYFUNCTION("""COMPUTED_VALUE"""),44718.0)</f>
        <v>44718</v>
      </c>
      <c r="B826" s="3"/>
    </row>
    <row r="827">
      <c r="A827" s="2">
        <f>IFERROR(__xludf.DUMMYFUNCTION("""COMPUTED_VALUE"""),44719.0)</f>
        <v>44719</v>
      </c>
      <c r="B827" s="3"/>
    </row>
    <row r="828">
      <c r="A828" s="2">
        <f>IFERROR(__xludf.DUMMYFUNCTION("""COMPUTED_VALUE"""),44720.0)</f>
        <v>44720</v>
      </c>
      <c r="B828" s="3">
        <f>IFERROR(__xludf.DUMMYFUNCTION("""COMPUTED_VALUE"""),21821.0)</f>
        <v>21821</v>
      </c>
    </row>
    <row r="829">
      <c r="A829" s="2">
        <f>IFERROR(__xludf.DUMMYFUNCTION("""COMPUTED_VALUE"""),44721.0)</f>
        <v>44721</v>
      </c>
      <c r="B829" s="3"/>
    </row>
    <row r="830">
      <c r="A830" s="2">
        <f>IFERROR(__xludf.DUMMYFUNCTION("""COMPUTED_VALUE"""),44722.0)</f>
        <v>44722</v>
      </c>
      <c r="B830" s="3"/>
    </row>
    <row r="831">
      <c r="A831" s="2">
        <f>IFERROR(__xludf.DUMMYFUNCTION("""COMPUTED_VALUE"""),44723.0)</f>
        <v>44723</v>
      </c>
      <c r="B831" s="3"/>
    </row>
    <row r="832">
      <c r="A832" s="2">
        <f>IFERROR(__xludf.DUMMYFUNCTION("""COMPUTED_VALUE"""),44724.0)</f>
        <v>44724</v>
      </c>
      <c r="B832" s="3"/>
    </row>
    <row r="833">
      <c r="A833" s="2">
        <f>IFERROR(__xludf.DUMMYFUNCTION("""COMPUTED_VALUE"""),44725.0)</f>
        <v>44725</v>
      </c>
      <c r="B833" s="3"/>
    </row>
    <row r="834">
      <c r="A834" s="2">
        <f>IFERROR(__xludf.DUMMYFUNCTION("""COMPUTED_VALUE"""),44726.0)</f>
        <v>44726</v>
      </c>
      <c r="B834" s="3"/>
    </row>
    <row r="835">
      <c r="A835" s="2">
        <f>IFERROR(__xludf.DUMMYFUNCTION("""COMPUTED_VALUE"""),44727.0)</f>
        <v>44727</v>
      </c>
      <c r="B835" s="3">
        <f>IFERROR(__xludf.DUMMYFUNCTION("""COMPUTED_VALUE"""),14194.0)</f>
        <v>14194</v>
      </c>
    </row>
    <row r="836">
      <c r="A836" s="2">
        <f>IFERROR(__xludf.DUMMYFUNCTION("""COMPUTED_VALUE"""),44728.0)</f>
        <v>44728</v>
      </c>
      <c r="B836" s="3"/>
    </row>
    <row r="837">
      <c r="A837" s="2">
        <f>IFERROR(__xludf.DUMMYFUNCTION("""COMPUTED_VALUE"""),44729.0)</f>
        <v>44729</v>
      </c>
      <c r="B837" s="3"/>
    </row>
    <row r="838">
      <c r="A838" s="2">
        <f>IFERROR(__xludf.DUMMYFUNCTION("""COMPUTED_VALUE"""),44730.0)</f>
        <v>44730</v>
      </c>
      <c r="B838" s="3"/>
    </row>
    <row r="839">
      <c r="A839" s="2">
        <f>IFERROR(__xludf.DUMMYFUNCTION("""COMPUTED_VALUE"""),44731.0)</f>
        <v>44731</v>
      </c>
      <c r="B839" s="3"/>
    </row>
    <row r="840">
      <c r="A840" s="2">
        <f>IFERROR(__xludf.DUMMYFUNCTION("""COMPUTED_VALUE"""),44732.0)</f>
        <v>44732</v>
      </c>
      <c r="B840" s="3"/>
    </row>
    <row r="841">
      <c r="A841" s="2">
        <f>IFERROR(__xludf.DUMMYFUNCTION("""COMPUTED_VALUE"""),44733.0)</f>
        <v>44733</v>
      </c>
      <c r="B841" s="3"/>
    </row>
    <row r="842">
      <c r="A842" s="2">
        <f>IFERROR(__xludf.DUMMYFUNCTION("""COMPUTED_VALUE"""),44734.0)</f>
        <v>44734</v>
      </c>
      <c r="B842" s="3">
        <f>IFERROR(__xludf.DUMMYFUNCTION("""COMPUTED_VALUE"""),9213.0)</f>
        <v>9213</v>
      </c>
    </row>
    <row r="843">
      <c r="A843" s="2">
        <f>IFERROR(__xludf.DUMMYFUNCTION("""COMPUTED_VALUE"""),44735.0)</f>
        <v>44735</v>
      </c>
      <c r="B843" s="3"/>
    </row>
    <row r="844">
      <c r="A844" s="2">
        <f>IFERROR(__xludf.DUMMYFUNCTION("""COMPUTED_VALUE"""),44736.0)</f>
        <v>44736</v>
      </c>
      <c r="B844" s="3"/>
    </row>
    <row r="845">
      <c r="A845" s="2">
        <f>IFERROR(__xludf.DUMMYFUNCTION("""COMPUTED_VALUE"""),44737.0)</f>
        <v>44737</v>
      </c>
      <c r="B845" s="3"/>
    </row>
    <row r="846">
      <c r="A846" s="2">
        <f>IFERROR(__xludf.DUMMYFUNCTION("""COMPUTED_VALUE"""),44738.0)</f>
        <v>44738</v>
      </c>
      <c r="B846" s="3"/>
    </row>
    <row r="847">
      <c r="A847" s="2">
        <f>IFERROR(__xludf.DUMMYFUNCTION("""COMPUTED_VALUE"""),44739.0)</f>
        <v>44739</v>
      </c>
      <c r="B847" s="3"/>
    </row>
    <row r="848">
      <c r="A848" s="2">
        <f>IFERROR(__xludf.DUMMYFUNCTION("""COMPUTED_VALUE"""),44740.0)</f>
        <v>44740</v>
      </c>
      <c r="B848" s="3"/>
    </row>
    <row r="849">
      <c r="A849" s="2">
        <f>IFERROR(__xludf.DUMMYFUNCTION("""COMPUTED_VALUE"""),44741.0)</f>
        <v>44741</v>
      </c>
      <c r="B849" s="3">
        <f>IFERROR(__xludf.DUMMYFUNCTION("""COMPUTED_VALUE"""),9548.0)</f>
        <v>9548</v>
      </c>
    </row>
    <row r="850">
      <c r="A850" s="2">
        <f>IFERROR(__xludf.DUMMYFUNCTION("""COMPUTED_VALUE"""),44742.0)</f>
        <v>44742</v>
      </c>
      <c r="B850" s="3"/>
    </row>
    <row r="851">
      <c r="A851" s="2">
        <f>IFERROR(__xludf.DUMMYFUNCTION("""COMPUTED_VALUE"""),44743.0)</f>
        <v>44743</v>
      </c>
      <c r="B851" s="3"/>
    </row>
    <row r="852">
      <c r="A852" s="2">
        <f>IFERROR(__xludf.DUMMYFUNCTION("""COMPUTED_VALUE"""),44744.0)</f>
        <v>44744</v>
      </c>
      <c r="B852" s="3"/>
    </row>
    <row r="853">
      <c r="A853" s="2">
        <f>IFERROR(__xludf.DUMMYFUNCTION("""COMPUTED_VALUE"""),44745.0)</f>
        <v>44745</v>
      </c>
      <c r="B853" s="3"/>
    </row>
    <row r="854">
      <c r="A854" s="2">
        <f>IFERROR(__xludf.DUMMYFUNCTION("""COMPUTED_VALUE"""),44746.0)</f>
        <v>44746</v>
      </c>
      <c r="B854" s="3"/>
    </row>
    <row r="855">
      <c r="A855" s="2">
        <f>IFERROR(__xludf.DUMMYFUNCTION("""COMPUTED_VALUE"""),44747.0)</f>
        <v>44747</v>
      </c>
      <c r="B855" s="3"/>
    </row>
    <row r="856">
      <c r="A856" s="2">
        <f>IFERROR(__xludf.DUMMYFUNCTION("""COMPUTED_VALUE"""),44748.0)</f>
        <v>44748</v>
      </c>
      <c r="B856" s="3">
        <f>IFERROR(__xludf.DUMMYFUNCTION("""COMPUTED_VALUE"""),11195.0)</f>
        <v>11195</v>
      </c>
    </row>
    <row r="857">
      <c r="A857" s="2">
        <f>IFERROR(__xludf.DUMMYFUNCTION("""COMPUTED_VALUE"""),44749.0)</f>
        <v>44749</v>
      </c>
      <c r="B857" s="3"/>
    </row>
    <row r="858">
      <c r="A858" s="2">
        <f>IFERROR(__xludf.DUMMYFUNCTION("""COMPUTED_VALUE"""),44750.0)</f>
        <v>44750</v>
      </c>
      <c r="B858" s="3"/>
    </row>
    <row r="859">
      <c r="A859" s="2">
        <f>IFERROR(__xludf.DUMMYFUNCTION("""COMPUTED_VALUE"""),44751.0)</f>
        <v>44751</v>
      </c>
      <c r="B859" s="3"/>
    </row>
    <row r="860">
      <c r="A860" s="2">
        <f>IFERROR(__xludf.DUMMYFUNCTION("""COMPUTED_VALUE"""),44752.0)</f>
        <v>44752</v>
      </c>
      <c r="B860" s="3"/>
    </row>
    <row r="861">
      <c r="A861" s="2">
        <f>IFERROR(__xludf.DUMMYFUNCTION("""COMPUTED_VALUE"""),44753.0)</f>
        <v>44753</v>
      </c>
      <c r="B861" s="3"/>
    </row>
    <row r="862">
      <c r="A862" s="2">
        <f>IFERROR(__xludf.DUMMYFUNCTION("""COMPUTED_VALUE"""),44754.0)</f>
        <v>44754</v>
      </c>
      <c r="B862" s="3"/>
    </row>
    <row r="863">
      <c r="A863" s="2">
        <f>IFERROR(__xludf.DUMMYFUNCTION("""COMPUTED_VALUE"""),44755.0)</f>
        <v>44755</v>
      </c>
      <c r="B863" s="3">
        <f>IFERROR(__xludf.DUMMYFUNCTION("""COMPUTED_VALUE"""),15907.0)</f>
        <v>15907</v>
      </c>
    </row>
    <row r="864">
      <c r="A864" s="2">
        <f>IFERROR(__xludf.DUMMYFUNCTION("""COMPUTED_VALUE"""),44756.0)</f>
        <v>44756</v>
      </c>
      <c r="B864" s="3"/>
    </row>
    <row r="865">
      <c r="A865" s="2">
        <f>IFERROR(__xludf.DUMMYFUNCTION("""COMPUTED_VALUE"""),44757.0)</f>
        <v>44757</v>
      </c>
      <c r="B865" s="3"/>
    </row>
    <row r="866">
      <c r="A866" s="2">
        <f>IFERROR(__xludf.DUMMYFUNCTION("""COMPUTED_VALUE"""),44758.0)</f>
        <v>44758</v>
      </c>
      <c r="B866" s="3"/>
    </row>
    <row r="867">
      <c r="A867" s="2">
        <f>IFERROR(__xludf.DUMMYFUNCTION("""COMPUTED_VALUE"""),44759.0)</f>
        <v>44759</v>
      </c>
      <c r="B867" s="3"/>
    </row>
    <row r="868">
      <c r="A868" s="2">
        <f>IFERROR(__xludf.DUMMYFUNCTION("""COMPUTED_VALUE"""),44760.0)</f>
        <v>44760</v>
      </c>
      <c r="B868" s="3"/>
    </row>
    <row r="869">
      <c r="A869" s="2">
        <f>IFERROR(__xludf.DUMMYFUNCTION("""COMPUTED_VALUE"""),44761.0)</f>
        <v>44761</v>
      </c>
      <c r="B869" s="3"/>
    </row>
    <row r="870">
      <c r="A870" s="2">
        <f>IFERROR(__xludf.DUMMYFUNCTION("""COMPUTED_VALUE"""),44762.0)</f>
        <v>44762</v>
      </c>
      <c r="B870" s="3">
        <f>IFERROR(__xludf.DUMMYFUNCTION("""COMPUTED_VALUE"""),21258.0)</f>
        <v>21258</v>
      </c>
    </row>
    <row r="871">
      <c r="A871" s="2">
        <f>IFERROR(__xludf.DUMMYFUNCTION("""COMPUTED_VALUE"""),44763.0)</f>
        <v>44763</v>
      </c>
      <c r="B871" s="3"/>
    </row>
    <row r="872">
      <c r="A872" s="2">
        <f>IFERROR(__xludf.DUMMYFUNCTION("""COMPUTED_VALUE"""),44764.0)</f>
        <v>44764</v>
      </c>
      <c r="B872" s="3"/>
    </row>
    <row r="873">
      <c r="A873" s="2">
        <f>IFERROR(__xludf.DUMMYFUNCTION("""COMPUTED_VALUE"""),44765.0)</f>
        <v>44765</v>
      </c>
      <c r="B873" s="3"/>
    </row>
    <row r="874">
      <c r="A874" s="2">
        <f>IFERROR(__xludf.DUMMYFUNCTION("""COMPUTED_VALUE"""),44766.0)</f>
        <v>44766</v>
      </c>
      <c r="B874" s="3"/>
    </row>
    <row r="875">
      <c r="A875" s="2">
        <f>IFERROR(__xludf.DUMMYFUNCTION("""COMPUTED_VALUE"""),44767.0)</f>
        <v>44767</v>
      </c>
      <c r="B875" s="3"/>
    </row>
    <row r="876">
      <c r="A876" s="2">
        <f>IFERROR(__xludf.DUMMYFUNCTION("""COMPUTED_VALUE"""),44768.0)</f>
        <v>44768</v>
      </c>
      <c r="B876" s="3"/>
    </row>
    <row r="877">
      <c r="A877" s="2">
        <f>IFERROR(__xludf.DUMMYFUNCTION("""COMPUTED_VALUE"""),44769.0)</f>
        <v>44769</v>
      </c>
      <c r="B877" s="3">
        <f>IFERROR(__xludf.DUMMYFUNCTION("""COMPUTED_VALUE"""),28510.0)</f>
        <v>28510</v>
      </c>
    </row>
    <row r="878">
      <c r="A878" s="2">
        <f>IFERROR(__xludf.DUMMYFUNCTION("""COMPUTED_VALUE"""),44770.0)</f>
        <v>44770</v>
      </c>
      <c r="B878" s="3"/>
    </row>
    <row r="879">
      <c r="A879" s="2">
        <f>IFERROR(__xludf.DUMMYFUNCTION("""COMPUTED_VALUE"""),44771.0)</f>
        <v>44771</v>
      </c>
      <c r="B879" s="3"/>
    </row>
    <row r="880">
      <c r="A880" s="2">
        <f>IFERROR(__xludf.DUMMYFUNCTION("""COMPUTED_VALUE"""),44772.0)</f>
        <v>44772</v>
      </c>
      <c r="B880" s="3"/>
    </row>
    <row r="881">
      <c r="A881" s="2">
        <f>IFERROR(__xludf.DUMMYFUNCTION("""COMPUTED_VALUE"""),44773.0)</f>
        <v>44773</v>
      </c>
      <c r="B881" s="3"/>
    </row>
    <row r="882">
      <c r="A882" s="2">
        <f>IFERROR(__xludf.DUMMYFUNCTION("""COMPUTED_VALUE"""),44774.0)</f>
        <v>44774</v>
      </c>
      <c r="B882" s="3"/>
    </row>
    <row r="883">
      <c r="A883" s="2">
        <f>IFERROR(__xludf.DUMMYFUNCTION("""COMPUTED_VALUE"""),44775.0)</f>
        <v>44775</v>
      </c>
      <c r="B883" s="3"/>
    </row>
    <row r="884">
      <c r="A884" s="2">
        <f>IFERROR(__xludf.DUMMYFUNCTION("""COMPUTED_VALUE"""),44776.0)</f>
        <v>44776</v>
      </c>
      <c r="B884" s="3">
        <f>IFERROR(__xludf.DUMMYFUNCTION("""COMPUTED_VALUE"""),42061.0)</f>
        <v>42061</v>
      </c>
    </row>
    <row r="885">
      <c r="A885" s="2">
        <f>IFERROR(__xludf.DUMMYFUNCTION("""COMPUTED_VALUE"""),44777.0)</f>
        <v>44777</v>
      </c>
      <c r="B885" s="3"/>
    </row>
    <row r="886">
      <c r="A886" s="2">
        <f>IFERROR(__xludf.DUMMYFUNCTION("""COMPUTED_VALUE"""),44778.0)</f>
        <v>44778</v>
      </c>
      <c r="B886" s="3"/>
    </row>
    <row r="887">
      <c r="A887" s="2">
        <f>IFERROR(__xludf.DUMMYFUNCTION("""COMPUTED_VALUE"""),44779.0)</f>
        <v>44779</v>
      </c>
      <c r="B887" s="3"/>
    </row>
    <row r="888">
      <c r="A888" s="2">
        <f>IFERROR(__xludf.DUMMYFUNCTION("""COMPUTED_VALUE"""),44780.0)</f>
        <v>44780</v>
      </c>
      <c r="B888" s="3"/>
    </row>
    <row r="889">
      <c r="A889" s="2">
        <f>IFERROR(__xludf.DUMMYFUNCTION("""COMPUTED_VALUE"""),44781.0)</f>
        <v>44781</v>
      </c>
      <c r="B889" s="3"/>
    </row>
    <row r="890">
      <c r="A890" s="2">
        <f>IFERROR(__xludf.DUMMYFUNCTION("""COMPUTED_VALUE"""),44782.0)</f>
        <v>44782</v>
      </c>
      <c r="B890" s="3"/>
    </row>
    <row r="891">
      <c r="A891" s="2">
        <f>IFERROR(__xludf.DUMMYFUNCTION("""COMPUTED_VALUE"""),44783.0)</f>
        <v>44783</v>
      </c>
      <c r="B891" s="3">
        <f>IFERROR(__xludf.DUMMYFUNCTION("""COMPUTED_VALUE"""),49526.0)</f>
        <v>49526</v>
      </c>
    </row>
    <row r="892">
      <c r="A892" s="2">
        <f>IFERROR(__xludf.DUMMYFUNCTION("""COMPUTED_VALUE"""),44784.0)</f>
        <v>44784</v>
      </c>
      <c r="B892" s="3"/>
    </row>
    <row r="893">
      <c r="A893" s="2">
        <f>IFERROR(__xludf.DUMMYFUNCTION("""COMPUTED_VALUE"""),44785.0)</f>
        <v>44785</v>
      </c>
      <c r="B893" s="3"/>
    </row>
    <row r="894">
      <c r="A894" s="2">
        <f>IFERROR(__xludf.DUMMYFUNCTION("""COMPUTED_VALUE"""),44786.0)</f>
        <v>44786</v>
      </c>
      <c r="B894" s="3"/>
    </row>
    <row r="895">
      <c r="A895" s="2">
        <f>IFERROR(__xludf.DUMMYFUNCTION("""COMPUTED_VALUE"""),44787.0)</f>
        <v>44787</v>
      </c>
      <c r="B895" s="3"/>
    </row>
    <row r="896">
      <c r="A896" s="2">
        <f>IFERROR(__xludf.DUMMYFUNCTION("""COMPUTED_VALUE"""),44788.0)</f>
        <v>44788</v>
      </c>
      <c r="B896" s="3"/>
    </row>
    <row r="897">
      <c r="A897" s="2">
        <f>IFERROR(__xludf.DUMMYFUNCTION("""COMPUTED_VALUE"""),44789.0)</f>
        <v>44789</v>
      </c>
      <c r="B897" s="3"/>
    </row>
    <row r="898">
      <c r="A898" s="2">
        <f>IFERROR(__xludf.DUMMYFUNCTION("""COMPUTED_VALUE"""),44790.0)</f>
        <v>44790</v>
      </c>
      <c r="B898" s="3">
        <f>IFERROR(__xludf.DUMMYFUNCTION("""COMPUTED_VALUE"""),50543.0)</f>
        <v>50543</v>
      </c>
    </row>
    <row r="899">
      <c r="A899" s="2">
        <f>IFERROR(__xludf.DUMMYFUNCTION("""COMPUTED_VALUE"""),44791.0)</f>
        <v>44791</v>
      </c>
      <c r="B899" s="3"/>
    </row>
    <row r="900">
      <c r="A900" s="2">
        <f>IFERROR(__xludf.DUMMYFUNCTION("""COMPUTED_VALUE"""),44792.0)</f>
        <v>44792</v>
      </c>
      <c r="B900" s="3"/>
    </row>
    <row r="901">
      <c r="A901" s="2">
        <f>IFERROR(__xludf.DUMMYFUNCTION("""COMPUTED_VALUE"""),44793.0)</f>
        <v>44793</v>
      </c>
      <c r="B901" s="3"/>
    </row>
    <row r="902">
      <c r="A902" s="2">
        <f>IFERROR(__xludf.DUMMYFUNCTION("""COMPUTED_VALUE"""),44794.0)</f>
        <v>44794</v>
      </c>
      <c r="B902" s="3"/>
    </row>
    <row r="903">
      <c r="A903" s="2">
        <f>IFERROR(__xludf.DUMMYFUNCTION("""COMPUTED_VALUE"""),44795.0)</f>
        <v>44795</v>
      </c>
      <c r="B903" s="3"/>
    </row>
    <row r="904">
      <c r="A904" s="2">
        <f>IFERROR(__xludf.DUMMYFUNCTION("""COMPUTED_VALUE"""),44796.0)</f>
        <v>44796</v>
      </c>
      <c r="B904" s="3"/>
    </row>
    <row r="905">
      <c r="A905" s="2">
        <f>IFERROR(__xludf.DUMMYFUNCTION("""COMPUTED_VALUE"""),44797.0)</f>
        <v>44797</v>
      </c>
      <c r="B905" s="3">
        <f>IFERROR(__xludf.DUMMYFUNCTION("""COMPUTED_VALUE"""),43289.0)</f>
        <v>43289</v>
      </c>
    </row>
    <row r="906">
      <c r="A906" s="2">
        <f>IFERROR(__xludf.DUMMYFUNCTION("""COMPUTED_VALUE"""),44798.0)</f>
        <v>44798</v>
      </c>
      <c r="B906" s="3"/>
    </row>
    <row r="907">
      <c r="A907" s="2">
        <f>IFERROR(__xludf.DUMMYFUNCTION("""COMPUTED_VALUE"""),44799.0)</f>
        <v>44799</v>
      </c>
      <c r="B907" s="3"/>
    </row>
    <row r="908">
      <c r="A908" s="2">
        <f>IFERROR(__xludf.DUMMYFUNCTION("""COMPUTED_VALUE"""),44800.0)</f>
        <v>44800</v>
      </c>
      <c r="B908" s="3"/>
    </row>
    <row r="909">
      <c r="A909" s="2">
        <f>IFERROR(__xludf.DUMMYFUNCTION("""COMPUTED_VALUE"""),44801.0)</f>
        <v>44801</v>
      </c>
      <c r="B909" s="3"/>
    </row>
    <row r="910">
      <c r="A910" s="2">
        <f>IFERROR(__xludf.DUMMYFUNCTION("""COMPUTED_VALUE"""),44802.0)</f>
        <v>44802</v>
      </c>
      <c r="B910" s="3"/>
    </row>
    <row r="911">
      <c r="A911" s="2">
        <f>IFERROR(__xludf.DUMMYFUNCTION("""COMPUTED_VALUE"""),44803.0)</f>
        <v>44803</v>
      </c>
      <c r="B911" s="3"/>
    </row>
    <row r="912">
      <c r="A912" s="2">
        <f>IFERROR(__xludf.DUMMYFUNCTION("""COMPUTED_VALUE"""),44804.0)</f>
        <v>44804</v>
      </c>
      <c r="B912" s="3">
        <f>IFERROR(__xludf.DUMMYFUNCTION("""COMPUTED_VALUE"""),38558.0)</f>
        <v>38558</v>
      </c>
    </row>
    <row r="913">
      <c r="A913" s="2">
        <f>IFERROR(__xludf.DUMMYFUNCTION("""COMPUTED_VALUE"""),44805.0)</f>
        <v>44805</v>
      </c>
      <c r="B913" s="3"/>
    </row>
    <row r="914">
      <c r="A914" s="2">
        <f>IFERROR(__xludf.DUMMYFUNCTION("""COMPUTED_VALUE"""),44806.0)</f>
        <v>44806</v>
      </c>
      <c r="B914" s="3"/>
    </row>
    <row r="915">
      <c r="A915" s="2">
        <f>IFERROR(__xludf.DUMMYFUNCTION("""COMPUTED_VALUE"""),44807.0)</f>
        <v>44807</v>
      </c>
      <c r="B915" s="3"/>
    </row>
    <row r="916">
      <c r="A916" s="2">
        <f>IFERROR(__xludf.DUMMYFUNCTION("""COMPUTED_VALUE"""),44808.0)</f>
        <v>44808</v>
      </c>
      <c r="B916" s="3"/>
    </row>
    <row r="917">
      <c r="A917" s="2">
        <f>IFERROR(__xludf.DUMMYFUNCTION("""COMPUTED_VALUE"""),44809.0)</f>
        <v>44809</v>
      </c>
      <c r="B917" s="3"/>
    </row>
    <row r="918">
      <c r="A918" s="2">
        <f>IFERROR(__xludf.DUMMYFUNCTION("""COMPUTED_VALUE"""),44810.0)</f>
        <v>44810</v>
      </c>
      <c r="B918" s="3"/>
    </row>
    <row r="919">
      <c r="A919" s="2">
        <f>IFERROR(__xludf.DUMMYFUNCTION("""COMPUTED_VALUE"""),44811.0)</f>
        <v>44811</v>
      </c>
      <c r="B919" s="3">
        <f>IFERROR(__xludf.DUMMYFUNCTION("""COMPUTED_VALUE"""),34672.0)</f>
        <v>34672</v>
      </c>
    </row>
    <row r="920">
      <c r="A920" s="2">
        <f>IFERROR(__xludf.DUMMYFUNCTION("""COMPUTED_VALUE"""),44812.0)</f>
        <v>44812</v>
      </c>
      <c r="B920" s="3"/>
    </row>
    <row r="921">
      <c r="A921" s="2">
        <f>IFERROR(__xludf.DUMMYFUNCTION("""COMPUTED_VALUE"""),44813.0)</f>
        <v>44813</v>
      </c>
      <c r="B921" s="3"/>
    </row>
    <row r="922">
      <c r="A922" s="2">
        <f>IFERROR(__xludf.DUMMYFUNCTION("""COMPUTED_VALUE"""),44814.0)</f>
        <v>44814</v>
      </c>
      <c r="B922" s="3"/>
    </row>
    <row r="923">
      <c r="A923" s="2">
        <f>IFERROR(__xludf.DUMMYFUNCTION("""COMPUTED_VALUE"""),44815.0)</f>
        <v>44815</v>
      </c>
      <c r="B923" s="3"/>
    </row>
    <row r="924">
      <c r="A924" s="2">
        <f>IFERROR(__xludf.DUMMYFUNCTION("""COMPUTED_VALUE"""),44816.0)</f>
        <v>44816</v>
      </c>
      <c r="B924" s="3"/>
    </row>
    <row r="925">
      <c r="A925" s="2">
        <f>IFERROR(__xludf.DUMMYFUNCTION("""COMPUTED_VALUE"""),44817.0)</f>
        <v>44817</v>
      </c>
      <c r="B925" s="3"/>
    </row>
    <row r="926">
      <c r="A926" s="2">
        <f>IFERROR(__xludf.DUMMYFUNCTION("""COMPUTED_VALUE"""),44818.0)</f>
        <v>44818</v>
      </c>
      <c r="B926" s="3">
        <f>IFERROR(__xludf.DUMMYFUNCTION("""COMPUTED_VALUE"""),34275.0)</f>
        <v>34275</v>
      </c>
    </row>
    <row r="927">
      <c r="A927" s="2">
        <f>IFERROR(__xludf.DUMMYFUNCTION("""COMPUTED_VALUE"""),44819.0)</f>
        <v>44819</v>
      </c>
      <c r="B927" s="3"/>
    </row>
    <row r="928">
      <c r="A928" s="2">
        <f>IFERROR(__xludf.DUMMYFUNCTION("""COMPUTED_VALUE"""),44820.0)</f>
        <v>44820</v>
      </c>
      <c r="B928" s="3"/>
    </row>
    <row r="929">
      <c r="A929" s="2">
        <f>IFERROR(__xludf.DUMMYFUNCTION("""COMPUTED_VALUE"""),44821.0)</f>
        <v>44821</v>
      </c>
      <c r="B929" s="3"/>
    </row>
    <row r="930">
      <c r="A930" s="2">
        <f>IFERROR(__xludf.DUMMYFUNCTION("""COMPUTED_VALUE"""),44822.0)</f>
        <v>44822</v>
      </c>
      <c r="B930" s="3"/>
    </row>
    <row r="931">
      <c r="A931" s="2">
        <f>IFERROR(__xludf.DUMMYFUNCTION("""COMPUTED_VALUE"""),44823.0)</f>
        <v>44823</v>
      </c>
      <c r="B931" s="3"/>
    </row>
    <row r="932">
      <c r="A932" s="2">
        <f>IFERROR(__xludf.DUMMYFUNCTION("""COMPUTED_VALUE"""),44824.0)</f>
        <v>44824</v>
      </c>
      <c r="B932" s="3"/>
    </row>
    <row r="933">
      <c r="A933" s="2">
        <f>IFERROR(__xludf.DUMMYFUNCTION("""COMPUTED_VALUE"""),44825.0)</f>
        <v>44825</v>
      </c>
      <c r="B933" s="3">
        <f>IFERROR(__xludf.DUMMYFUNCTION("""COMPUTED_VALUE"""),33564.0)</f>
        <v>33564</v>
      </c>
    </row>
    <row r="934">
      <c r="A934" s="2">
        <f>IFERROR(__xludf.DUMMYFUNCTION("""COMPUTED_VALUE"""),44826.0)</f>
        <v>44826</v>
      </c>
      <c r="B934" s="3"/>
    </row>
    <row r="935">
      <c r="A935" s="2">
        <f>IFERROR(__xludf.DUMMYFUNCTION("""COMPUTED_VALUE"""),44827.0)</f>
        <v>44827</v>
      </c>
      <c r="B935" s="3"/>
    </row>
    <row r="936">
      <c r="A936" s="2">
        <f>IFERROR(__xludf.DUMMYFUNCTION("""COMPUTED_VALUE"""),44828.0)</f>
        <v>44828</v>
      </c>
      <c r="B936" s="3"/>
    </row>
    <row r="937">
      <c r="A937" s="2">
        <f>IFERROR(__xludf.DUMMYFUNCTION("""COMPUTED_VALUE"""),44829.0)</f>
        <v>44829</v>
      </c>
      <c r="B937" s="3"/>
    </row>
    <row r="938">
      <c r="A938" s="2">
        <f>IFERROR(__xludf.DUMMYFUNCTION("""COMPUTED_VALUE"""),44830.0)</f>
        <v>44830</v>
      </c>
      <c r="B938" s="3"/>
    </row>
    <row r="939">
      <c r="A939" s="2">
        <f>IFERROR(__xludf.DUMMYFUNCTION("""COMPUTED_VALUE"""),44831.0)</f>
        <v>44831</v>
      </c>
      <c r="B939" s="3"/>
    </row>
    <row r="940">
      <c r="A940" s="2">
        <f>IFERROR(__xludf.DUMMYFUNCTION("""COMPUTED_VALUE"""),44832.0)</f>
        <v>44832</v>
      </c>
      <c r="B940" s="3">
        <f>IFERROR(__xludf.DUMMYFUNCTION("""COMPUTED_VALUE"""),32464.0)</f>
        <v>32464</v>
      </c>
    </row>
    <row r="941">
      <c r="A941" s="2">
        <f>IFERROR(__xludf.DUMMYFUNCTION("""COMPUTED_VALUE"""),44833.0)</f>
        <v>44833</v>
      </c>
      <c r="B941" s="3"/>
    </row>
    <row r="942">
      <c r="A942" s="2">
        <f>IFERROR(__xludf.DUMMYFUNCTION("""COMPUTED_VALUE"""),44834.0)</f>
        <v>44834</v>
      </c>
      <c r="B942" s="3"/>
    </row>
    <row r="943">
      <c r="A943" s="2">
        <f>IFERROR(__xludf.DUMMYFUNCTION("""COMPUTED_VALUE"""),44835.0)</f>
        <v>44835</v>
      </c>
      <c r="B943" s="3"/>
    </row>
    <row r="944">
      <c r="A944" s="2">
        <f>IFERROR(__xludf.DUMMYFUNCTION("""COMPUTED_VALUE"""),44836.0)</f>
        <v>44836</v>
      </c>
      <c r="B944" s="3"/>
    </row>
    <row r="945">
      <c r="A945" s="2">
        <f>IFERROR(__xludf.DUMMYFUNCTION("""COMPUTED_VALUE"""),44837.0)</f>
        <v>44837</v>
      </c>
      <c r="B945" s="3"/>
    </row>
    <row r="946">
      <c r="A946" s="2">
        <f>IFERROR(__xludf.DUMMYFUNCTION("""COMPUTED_VALUE"""),44838.0)</f>
        <v>44838</v>
      </c>
      <c r="B946" s="3"/>
    </row>
    <row r="947">
      <c r="A947" s="2">
        <f>IFERROR(__xludf.DUMMYFUNCTION("""COMPUTED_VALUE"""),44839.0)</f>
        <v>44839</v>
      </c>
      <c r="B947" s="3">
        <f>IFERROR(__xludf.DUMMYFUNCTION("""COMPUTED_VALUE"""),35039.0)</f>
        <v>35039</v>
      </c>
    </row>
    <row r="948">
      <c r="A948" s="2">
        <f>IFERROR(__xludf.DUMMYFUNCTION("""COMPUTED_VALUE"""),44840.0)</f>
        <v>44840</v>
      </c>
      <c r="B948" s="3"/>
    </row>
    <row r="949">
      <c r="A949" s="2">
        <f>IFERROR(__xludf.DUMMYFUNCTION("""COMPUTED_VALUE"""),44841.0)</f>
        <v>44841</v>
      </c>
      <c r="B949" s="3"/>
    </row>
    <row r="950">
      <c r="A950" s="2">
        <f>IFERROR(__xludf.DUMMYFUNCTION("""COMPUTED_VALUE"""),44842.0)</f>
        <v>44842</v>
      </c>
      <c r="B950" s="3"/>
    </row>
    <row r="951">
      <c r="A951" s="2">
        <f>IFERROR(__xludf.DUMMYFUNCTION("""COMPUTED_VALUE"""),44843.0)</f>
        <v>44843</v>
      </c>
      <c r="B951" s="3"/>
    </row>
    <row r="952">
      <c r="A952" s="2">
        <f>IFERROR(__xludf.DUMMYFUNCTION("""COMPUTED_VALUE"""),44844.0)</f>
        <v>44844</v>
      </c>
      <c r="B952" s="3"/>
    </row>
    <row r="953">
      <c r="A953" s="2">
        <f>IFERROR(__xludf.DUMMYFUNCTION("""COMPUTED_VALUE"""),44845.0)</f>
        <v>44845</v>
      </c>
      <c r="B953" s="3"/>
    </row>
    <row r="954">
      <c r="A954" s="2">
        <f>IFERROR(__xludf.DUMMYFUNCTION("""COMPUTED_VALUE"""),44846.0)</f>
        <v>44846</v>
      </c>
      <c r="B954" s="3">
        <f>IFERROR(__xludf.DUMMYFUNCTION("""COMPUTED_VALUE"""),36163.0)</f>
        <v>36163</v>
      </c>
    </row>
    <row r="955">
      <c r="A955" s="2">
        <f>IFERROR(__xludf.DUMMYFUNCTION("""COMPUTED_VALUE"""),44847.0)</f>
        <v>44847</v>
      </c>
      <c r="B955" s="3"/>
    </row>
    <row r="956">
      <c r="A956" s="2">
        <f>IFERROR(__xludf.DUMMYFUNCTION("""COMPUTED_VALUE"""),44848.0)</f>
        <v>44848</v>
      </c>
      <c r="B956" s="3"/>
    </row>
    <row r="957">
      <c r="A957" s="2">
        <f>IFERROR(__xludf.DUMMYFUNCTION("""COMPUTED_VALUE"""),44849.0)</f>
        <v>44849</v>
      </c>
      <c r="B957" s="3"/>
    </row>
    <row r="958">
      <c r="A958" s="2">
        <f>IFERROR(__xludf.DUMMYFUNCTION("""COMPUTED_VALUE"""),44850.0)</f>
        <v>44850</v>
      </c>
      <c r="B958" s="3"/>
    </row>
    <row r="959">
      <c r="A959" s="2">
        <f>IFERROR(__xludf.DUMMYFUNCTION("""COMPUTED_VALUE"""),44851.0)</f>
        <v>44851</v>
      </c>
      <c r="B959" s="3"/>
    </row>
    <row r="960">
      <c r="A960" s="2">
        <f>IFERROR(__xludf.DUMMYFUNCTION("""COMPUTED_VALUE"""),44852.0)</f>
        <v>44852</v>
      </c>
      <c r="B960" s="3"/>
    </row>
    <row r="961">
      <c r="A961" s="2">
        <f>IFERROR(__xludf.DUMMYFUNCTION("""COMPUTED_VALUE"""),44853.0)</f>
        <v>44853</v>
      </c>
      <c r="B961" s="3">
        <f>IFERROR(__xludf.DUMMYFUNCTION("""COMPUTED_VALUE"""),35043.0)</f>
        <v>35043</v>
      </c>
    </row>
    <row r="962">
      <c r="A962" s="2">
        <f>IFERROR(__xludf.DUMMYFUNCTION("""COMPUTED_VALUE"""),44854.0)</f>
        <v>44854</v>
      </c>
      <c r="B962" s="3"/>
    </row>
    <row r="963">
      <c r="A963" s="2">
        <f>IFERROR(__xludf.DUMMYFUNCTION("""COMPUTED_VALUE"""),44855.0)</f>
        <v>44855</v>
      </c>
      <c r="B963" s="3"/>
    </row>
    <row r="964">
      <c r="A964" s="2">
        <f>IFERROR(__xludf.DUMMYFUNCTION("""COMPUTED_VALUE"""),44856.0)</f>
        <v>44856</v>
      </c>
      <c r="B964" s="3"/>
    </row>
    <row r="965">
      <c r="A965" s="2">
        <f>IFERROR(__xludf.DUMMYFUNCTION("""COMPUTED_VALUE"""),44857.0)</f>
        <v>44857</v>
      </c>
      <c r="B965" s="3"/>
    </row>
    <row r="966">
      <c r="A966" s="2">
        <f>IFERROR(__xludf.DUMMYFUNCTION("""COMPUTED_VALUE"""),44858.0)</f>
        <v>44858</v>
      </c>
      <c r="B966" s="3"/>
    </row>
    <row r="967">
      <c r="A967" s="2">
        <f>IFERROR(__xludf.DUMMYFUNCTION("""COMPUTED_VALUE"""),44859.0)</f>
        <v>44859</v>
      </c>
      <c r="B967" s="3"/>
    </row>
    <row r="968">
      <c r="A968" s="2">
        <f>IFERROR(__xludf.DUMMYFUNCTION("""COMPUTED_VALUE"""),44860.0)</f>
        <v>44860</v>
      </c>
      <c r="B968" s="3">
        <f>IFERROR(__xludf.DUMMYFUNCTION("""COMPUTED_VALUE"""),31576.0)</f>
        <v>31576</v>
      </c>
    </row>
    <row r="969">
      <c r="A969" s="2">
        <f>IFERROR(__xludf.DUMMYFUNCTION("""COMPUTED_VALUE"""),44861.0)</f>
        <v>44861</v>
      </c>
      <c r="B969" s="3"/>
    </row>
    <row r="970">
      <c r="A970" s="2">
        <f>IFERROR(__xludf.DUMMYFUNCTION("""COMPUTED_VALUE"""),44862.0)</f>
        <v>44862</v>
      </c>
      <c r="B970" s="3"/>
    </row>
    <row r="971">
      <c r="A971" s="2">
        <f>IFERROR(__xludf.DUMMYFUNCTION("""COMPUTED_VALUE"""),44863.0)</f>
        <v>44863</v>
      </c>
      <c r="B971" s="3"/>
    </row>
    <row r="972">
      <c r="A972" s="2">
        <f>IFERROR(__xludf.DUMMYFUNCTION("""COMPUTED_VALUE"""),44864.0)</f>
        <v>44864</v>
      </c>
      <c r="B972" s="3"/>
    </row>
    <row r="973">
      <c r="A973" s="2">
        <f>IFERROR(__xludf.DUMMYFUNCTION("""COMPUTED_VALUE"""),44865.0)</f>
        <v>44865</v>
      </c>
      <c r="B973" s="3"/>
    </row>
    <row r="974">
      <c r="A974" s="2">
        <f>IFERROR(__xludf.DUMMYFUNCTION("""COMPUTED_VALUE"""),44866.0)</f>
        <v>44866</v>
      </c>
      <c r="B974" s="3"/>
    </row>
    <row r="975">
      <c r="A975" s="2">
        <f>IFERROR(__xludf.DUMMYFUNCTION("""COMPUTED_VALUE"""),44867.0)</f>
        <v>44867</v>
      </c>
      <c r="B975" s="3"/>
    </row>
    <row r="976">
      <c r="A976" s="2">
        <f>IFERROR(__xludf.DUMMYFUNCTION("""COMPUTED_VALUE"""),44868.0)</f>
        <v>44868</v>
      </c>
      <c r="B976" s="3"/>
    </row>
    <row r="977">
      <c r="A977" s="2">
        <f>IFERROR(__xludf.DUMMYFUNCTION("""COMPUTED_VALUE"""),44869.0)</f>
        <v>44869</v>
      </c>
      <c r="B977" s="3"/>
    </row>
    <row r="978">
      <c r="A978" s="2">
        <f>IFERROR(__xludf.DUMMYFUNCTION("""COMPUTED_VALUE"""),44870.0)</f>
        <v>44870</v>
      </c>
      <c r="B978" s="3"/>
    </row>
    <row r="979">
      <c r="A979" s="2">
        <f>IFERROR(__xludf.DUMMYFUNCTION("""COMPUTED_VALUE"""),44871.0)</f>
        <v>44871</v>
      </c>
      <c r="B979" s="3"/>
    </row>
    <row r="980">
      <c r="A980" s="2">
        <f>IFERROR(__xludf.DUMMYFUNCTION("""COMPUTED_VALUE"""),44872.0)</f>
        <v>44872</v>
      </c>
      <c r="B980" s="3"/>
    </row>
    <row r="981">
      <c r="A981" s="2">
        <f>IFERROR(__xludf.DUMMYFUNCTION("""COMPUTED_VALUE"""),44873.0)</f>
        <v>44873</v>
      </c>
      <c r="B981" s="3"/>
    </row>
    <row r="982">
      <c r="A982" s="2">
        <f>IFERROR(__xludf.DUMMYFUNCTION("""COMPUTED_VALUE"""),44874.0)</f>
        <v>44874</v>
      </c>
      <c r="B982" s="3">
        <f>IFERROR(__xludf.DUMMYFUNCTION("""COMPUTED_VALUE"""),22928.0)</f>
        <v>22928</v>
      </c>
    </row>
    <row r="983">
      <c r="A983" s="2">
        <f>IFERROR(__xludf.DUMMYFUNCTION("""COMPUTED_VALUE"""),44875.0)</f>
        <v>44875</v>
      </c>
      <c r="B983" s="3"/>
    </row>
    <row r="984">
      <c r="A984" s="2">
        <f>IFERROR(__xludf.DUMMYFUNCTION("""COMPUTED_VALUE"""),44876.0)</f>
        <v>44876</v>
      </c>
      <c r="B984" s="3"/>
    </row>
    <row r="985">
      <c r="A985" s="2">
        <f>IFERROR(__xludf.DUMMYFUNCTION("""COMPUTED_VALUE"""),44877.0)</f>
        <v>44877</v>
      </c>
      <c r="B985" s="3"/>
    </row>
    <row r="986">
      <c r="A986" s="2">
        <f>IFERROR(__xludf.DUMMYFUNCTION("""COMPUTED_VALUE"""),44878.0)</f>
        <v>44878</v>
      </c>
      <c r="B986" s="3"/>
    </row>
    <row r="987">
      <c r="A987" s="2">
        <f>IFERROR(__xludf.DUMMYFUNCTION("""COMPUTED_VALUE"""),44879.0)</f>
        <v>44879</v>
      </c>
      <c r="B987" s="3"/>
    </row>
    <row r="988">
      <c r="A988" s="2">
        <f>IFERROR(__xludf.DUMMYFUNCTION("""COMPUTED_VALUE"""),44880.0)</f>
        <v>44880</v>
      </c>
      <c r="B988" s="3"/>
    </row>
    <row r="989">
      <c r="A989" s="2">
        <f>IFERROR(__xludf.DUMMYFUNCTION("""COMPUTED_VALUE"""),44881.0)</f>
        <v>44881</v>
      </c>
      <c r="B989" s="3">
        <f>IFERROR(__xludf.DUMMYFUNCTION("""COMPUTED_VALUE"""),18533.0)</f>
        <v>18533</v>
      </c>
    </row>
    <row r="990">
      <c r="A990" s="2">
        <f>IFERROR(__xludf.DUMMYFUNCTION("""COMPUTED_VALUE"""),44882.0)</f>
        <v>44882</v>
      </c>
      <c r="B990" s="3"/>
    </row>
    <row r="991">
      <c r="A991" s="2">
        <f>IFERROR(__xludf.DUMMYFUNCTION("""COMPUTED_VALUE"""),44883.0)</f>
        <v>44883</v>
      </c>
      <c r="B991" s="3"/>
    </row>
    <row r="992">
      <c r="A992" s="2">
        <f>IFERROR(__xludf.DUMMYFUNCTION("""COMPUTED_VALUE"""),44884.0)</f>
        <v>44884</v>
      </c>
      <c r="B992" s="3"/>
    </row>
    <row r="993">
      <c r="A993" s="2">
        <f>IFERROR(__xludf.DUMMYFUNCTION("""COMPUTED_VALUE"""),44885.0)</f>
        <v>44885</v>
      </c>
      <c r="B993" s="3"/>
    </row>
    <row r="994">
      <c r="A994" s="2">
        <f>IFERROR(__xludf.DUMMYFUNCTION("""COMPUTED_VALUE"""),44886.0)</f>
        <v>44886</v>
      </c>
      <c r="B994" s="3"/>
    </row>
    <row r="995">
      <c r="A995" s="2">
        <f>IFERROR(__xludf.DUMMYFUNCTION("""COMPUTED_VALUE"""),44887.0)</f>
        <v>44887</v>
      </c>
      <c r="B995" s="3"/>
    </row>
    <row r="996">
      <c r="A996" s="2">
        <f>IFERROR(__xludf.DUMMYFUNCTION("""COMPUTED_VALUE"""),44888.0)</f>
        <v>44888</v>
      </c>
      <c r="B996" s="3">
        <f>IFERROR(__xludf.DUMMYFUNCTION("""COMPUTED_VALUE"""),15608.0)</f>
        <v>15608</v>
      </c>
    </row>
    <row r="997">
      <c r="A997" s="2">
        <f>IFERROR(__xludf.DUMMYFUNCTION("""COMPUTED_VALUE"""),44889.0)</f>
        <v>44889</v>
      </c>
      <c r="B997" s="3"/>
    </row>
    <row r="998">
      <c r="A998" s="2">
        <f>IFERROR(__xludf.DUMMYFUNCTION("""COMPUTED_VALUE"""),44890.0)</f>
        <v>44890</v>
      </c>
      <c r="B998" s="3"/>
    </row>
  </sheetData>
  <drawing r:id="rId1"/>
</worksheet>
</file>